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0B3A8EC5-C9D6-4174-9354-397EC5A30DC7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 a="1"/>
  <c r="O10" i="1" l="1"/>
  <c r="O18" i="1" a="1"/>
  <c r="O18" i="1" l="1"/>
  <c r="O21" i="1" a="1"/>
  <c r="O21" i="1" l="1"/>
  <c r="O5" i="1" a="1"/>
  <c r="O6" i="1" a="1"/>
  <c r="O5" i="1" l="1"/>
  <c r="O6" i="1"/>
  <c r="O4" i="1" a="1"/>
  <c r="O4" i="1" l="1"/>
  <c r="O19" i="1" a="1"/>
  <c r="O19" i="1" l="1"/>
  <c r="O16" i="1" a="1"/>
  <c r="O16" i="1" l="1"/>
  <c r="O9" i="1" a="1"/>
  <c r="O9" i="1" l="1"/>
  <c r="O8" i="1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9" i="57" a="1"/>
  <c r="D25" i="57" a="1"/>
  <c r="D9" i="57" a="1"/>
  <c r="G24" i="57" a="1"/>
  <c r="G8" i="57" a="1"/>
  <c r="D24" i="57" a="1"/>
  <c r="D8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3" i="57" a="1"/>
  <c r="G18" i="57" a="1"/>
  <c r="G17" i="57" a="1"/>
  <c r="G16" i="57" a="1"/>
  <c r="G3" i="57" a="1"/>
  <c r="G2" i="57" a="1"/>
  <c r="E33" i="57" a="1"/>
  <c r="D33" i="57" a="1"/>
  <c r="D19" i="57" a="1"/>
  <c r="D18" i="57" a="1"/>
  <c r="D17" i="57" a="1"/>
  <c r="D16" i="57" a="1"/>
  <c r="D3" i="57" a="1"/>
  <c r="D2" i="57" a="1"/>
  <c r="B33" i="57" a="1"/>
  <c r="O8" i="1" l="1"/>
  <c r="B33" i="57"/>
  <c r="D2" i="57"/>
  <c r="D3" i="57"/>
  <c r="D16" i="57"/>
  <c r="D17" i="57"/>
  <c r="D18" i="57"/>
  <c r="D19" i="57"/>
  <c r="D33" i="57"/>
  <c r="E33" i="57"/>
  <c r="G2" i="57"/>
  <c r="G3" i="57"/>
  <c r="G16" i="57"/>
  <c r="G17" i="57"/>
  <c r="G18" i="57"/>
  <c r="G3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7" i="57"/>
  <c r="D23" i="57"/>
  <c r="G7" i="57"/>
  <c r="G23" i="57"/>
  <c r="D8" i="57"/>
  <c r="D24" i="57"/>
  <c r="G8" i="57"/>
  <c r="G24" i="57"/>
  <c r="D9" i="57"/>
  <c r="D25" i="57"/>
  <c r="G9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M24" i="48" a="1"/>
  <c r="M6" i="48" a="1"/>
  <c r="M21" i="48" a="1"/>
  <c r="M20" i="48" a="1"/>
  <c r="M19" i="48" a="1"/>
  <c r="M17" i="48" a="1"/>
  <c r="M15" i="48" a="1"/>
  <c r="M14" i="48" a="1"/>
  <c r="M12" i="48" a="1"/>
  <c r="M8" i="48" a="1"/>
  <c r="M18" i="48" a="1"/>
  <c r="M16" i="48" a="1"/>
  <c r="M13" i="48" a="1"/>
  <c r="M10" i="48" a="1"/>
  <c r="M23" i="48" a="1"/>
  <c r="M7" i="48" a="1"/>
  <c r="M11" i="48" a="1"/>
  <c r="M4" i="48" a="1"/>
  <c r="M4" i="48" l="1"/>
  <c r="M11" i="48"/>
  <c r="M7" i="48"/>
  <c r="M23" i="48"/>
  <c r="M10" i="48"/>
  <c r="M13" i="48"/>
  <c r="M16" i="48"/>
  <c r="M18" i="48"/>
  <c r="M8" i="48"/>
  <c r="M12" i="48"/>
  <c r="M14" i="48"/>
  <c r="M15" i="48"/>
  <c r="M17" i="48"/>
  <c r="M19" i="48"/>
  <c r="M20" i="48"/>
  <c r="M21" i="48"/>
  <c r="M6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H10" i="52" a="1"/>
  <c r="H8" i="52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U2" i="38" a="1"/>
  <c r="A2" i="38" a="1"/>
  <c r="G4" i="43" a="1"/>
  <c r="J18" i="42" a="1"/>
  <c r="J10" i="42" a="1"/>
  <c r="V3" i="18" a="1"/>
  <c r="E2" i="7" a="1"/>
  <c r="D2" i="47" a="1"/>
  <c r="G11" i="52" a="1"/>
  <c r="H4" i="52" a="1"/>
  <c r="V24" i="56" a="1"/>
  <c r="S16" i="56" a="1"/>
  <c r="T7" i="56" a="1"/>
  <c r="I19" i="56" a="1"/>
  <c r="J10" i="56" a="1"/>
  <c r="G6" i="56" a="1"/>
  <c r="P20" i="12" a="1"/>
  <c r="Q16" i="12" a="1"/>
  <c r="R12" i="12" a="1"/>
  <c r="S8" i="12" a="1"/>
  <c r="S6" i="12" a="1"/>
  <c r="R34" i="12" a="1"/>
  <c r="G34" i="12" a="1"/>
  <c r="E17" i="12" a="1"/>
  <c r="F5" i="12" a="1"/>
  <c r="H15" i="39" a="1"/>
  <c r="F18" i="39" a="1"/>
  <c r="M17" i="28" a="1"/>
  <c r="K6" i="28" a="1"/>
  <c r="G11" i="28" a="1"/>
  <c r="E15" i="28" a="1"/>
  <c r="D6" i="28" a="1"/>
  <c r="L27" i="1" a="1"/>
  <c r="L19" i="1" a="1"/>
  <c r="L14" i="1" a="1"/>
  <c r="L9" i="1" a="1"/>
  <c r="I7" i="1" a="1"/>
  <c r="L4" i="1" a="1"/>
  <c r="C28" i="55" a="1"/>
  <c r="C12" i="55" a="1"/>
  <c r="H14" i="39" a="1"/>
  <c r="L23" i="28" a="1"/>
  <c r="H19" i="56" a="1"/>
  <c r="J5" i="56" a="1"/>
  <c r="P16" i="12" a="1"/>
  <c r="Q6" i="12" a="1"/>
  <c r="Q34" i="12" a="1"/>
  <c r="E5" i="28" a="1"/>
  <c r="K19" i="1" a="1"/>
  <c r="G12" i="1" a="1"/>
  <c r="E4" i="12" a="1"/>
  <c r="E4" i="28" a="1"/>
  <c r="T4" i="9" a="1"/>
  <c r="A4" i="9" a="1"/>
  <c r="G14" i="43" a="1"/>
  <c r="J23" i="42" a="1"/>
  <c r="F21" i="42" a="1"/>
  <c r="J15" i="42" a="1"/>
  <c r="F13" i="42" a="1"/>
  <c r="J7" i="42" a="1"/>
  <c r="F5" i="42" a="1"/>
  <c r="T2" i="15" a="1"/>
  <c r="V2" i="5" a="1"/>
  <c r="B2" i="5" a="1"/>
  <c r="G2" i="46" a="1"/>
  <c r="D9" i="52" a="1"/>
  <c r="J6" i="52" a="1"/>
  <c r="G4" i="52" a="1"/>
  <c r="T20" i="56" a="1"/>
  <c r="U11" i="56" a="1"/>
  <c r="J23" i="56" a="1"/>
  <c r="G15" i="56" a="1"/>
  <c r="I10" i="56" a="1"/>
  <c r="O22" i="12" a="1"/>
  <c r="P18" i="12" a="1"/>
  <c r="Q14" i="12" a="1"/>
  <c r="R10" i="12" a="1"/>
  <c r="R6" i="12" a="1"/>
  <c r="R4" i="12" a="1"/>
  <c r="P30" i="12" a="1"/>
  <c r="G22" i="12" a="1"/>
  <c r="E11" i="12" a="1"/>
  <c r="J12" i="39" a="1"/>
  <c r="M11" i="28" a="1"/>
  <c r="H19" i="28" a="1"/>
  <c r="D26" i="28" a="1"/>
  <c r="D15" i="28" a="1"/>
  <c r="O12" i="1" a="1"/>
  <c r="H22" i="1" a="1"/>
  <c r="H17" i="1" a="1"/>
  <c r="H12" i="1" a="1"/>
  <c r="H7" i="1" a="1"/>
  <c r="I6" i="52" a="1"/>
  <c r="U24" i="56" a="1"/>
  <c r="V15" i="56" a="1"/>
  <c r="S7" i="56" a="1"/>
  <c r="H10" i="56" a="1"/>
  <c r="O20" i="12" a="1"/>
  <c r="Q12" i="12" a="1"/>
  <c r="R8" i="12" a="1"/>
  <c r="F34" i="12" a="1"/>
  <c r="G16" i="12" a="1"/>
  <c r="F17" i="39" a="1"/>
  <c r="L17" i="28" a="1"/>
  <c r="K27" i="1" a="1"/>
  <c r="G7" i="1" a="1"/>
  <c r="C11" i="55" a="1"/>
  <c r="M16" i="28" a="1"/>
  <c r="I27" i="1" a="1"/>
  <c r="T2" i="38" a="1"/>
  <c r="AN4" i="9" a="1"/>
  <c r="H3" i="43" a="1"/>
  <c r="I18" i="42" a="1"/>
  <c r="I10" i="42" a="1"/>
  <c r="U3" i="18" a="1"/>
  <c r="C2" i="47" a="1"/>
  <c r="F11" i="52" a="1"/>
  <c r="E5" i="12" a="1"/>
  <c r="J11" i="39" a="1"/>
  <c r="M5" i="28" a="1"/>
  <c r="H10" i="28" a="1"/>
  <c r="E14" i="28" a="1"/>
  <c r="K14" i="1" a="1"/>
  <c r="K9" i="1" a="1"/>
  <c r="K4" i="1" a="1"/>
  <c r="C27" i="55" a="1"/>
  <c r="O6" i="12" a="1"/>
  <c r="E16" i="12" a="1"/>
  <c r="D22" i="28" a="1"/>
  <c r="S4" i="9" a="1"/>
  <c r="H23" i="43" a="1"/>
  <c r="H13" i="43" a="1"/>
  <c r="I23" i="42" a="1"/>
  <c r="E21" i="42" a="1"/>
  <c r="I15" i="42" a="1"/>
  <c r="E13" i="42" a="1"/>
  <c r="I7" i="42" a="1"/>
  <c r="E5" i="42" a="1"/>
  <c r="S2" i="15" a="1"/>
  <c r="U2" i="5" a="1"/>
  <c r="A2" i="5" a="1"/>
  <c r="V2" i="47" a="1"/>
  <c r="F2" i="46" a="1"/>
  <c r="C9" i="52" a="1"/>
  <c r="H6" i="52" a="1"/>
  <c r="F4" i="52" a="1"/>
  <c r="S20" i="56" a="1"/>
  <c r="T11" i="56" a="1"/>
  <c r="I23" i="56" a="1"/>
  <c r="J14" i="56" a="1"/>
  <c r="G10" i="56" a="1"/>
  <c r="N22" i="12" a="1"/>
  <c r="O18" i="12" a="1"/>
  <c r="P14" i="12" a="1"/>
  <c r="Q10" i="12" a="1"/>
  <c r="Q8" i="12" a="1"/>
  <c r="Q4" i="12" a="1"/>
  <c r="O30" i="12" a="1"/>
  <c r="F22" i="12" a="1"/>
  <c r="G10" i="12" a="1"/>
  <c r="J10" i="39" a="1"/>
  <c r="H13" i="39" a="1"/>
  <c r="K23" i="28" a="1"/>
  <c r="L11" i="28" a="1"/>
  <c r="G19" i="28" a="1"/>
  <c r="E23" i="28" a="1"/>
  <c r="D14" i="28" a="1"/>
  <c r="O11" i="1" a="1"/>
  <c r="G22" i="1" a="1"/>
  <c r="G17" i="1" a="1"/>
  <c r="J9" i="1" a="1"/>
  <c r="O34" i="12" a="1"/>
  <c r="S2" i="38" a="1"/>
  <c r="AM4" i="9" a="1"/>
  <c r="G3" i="43" a="1"/>
  <c r="H18" i="42" a="1"/>
  <c r="H10" i="42" a="1"/>
  <c r="T3" i="18" a="1"/>
  <c r="B2" i="47" a="1"/>
  <c r="E11" i="52" a="1"/>
  <c r="G6" i="52" a="1"/>
  <c r="T24" i="56" a="1"/>
  <c r="U15" i="56" a="1"/>
  <c r="V6" i="56" a="1"/>
  <c r="G19" i="56" a="1"/>
  <c r="I14" i="56" a="1"/>
  <c r="I5" i="56" a="1"/>
  <c r="N20" i="12" a="1"/>
  <c r="O16" i="12" a="1"/>
  <c r="P12" i="12" a="1"/>
  <c r="P8" i="12" a="1"/>
  <c r="P6" i="12" a="1"/>
  <c r="P34" i="12" a="1"/>
  <c r="E34" i="12" a="1"/>
  <c r="F16" i="12" a="1"/>
  <c r="G4" i="12" a="1"/>
  <c r="J9" i="39" a="1"/>
  <c r="F16" i="39" a="1"/>
  <c r="K17" i="28" a="1"/>
  <c r="L5" i="28" a="1"/>
  <c r="G10" i="28" a="1"/>
  <c r="D23" i="28" a="1"/>
  <c r="D5" i="28" a="1"/>
  <c r="J27" i="1" a="1"/>
  <c r="J19" i="1" a="1"/>
  <c r="J14" i="1" a="1"/>
  <c r="I9" i="1" a="1"/>
  <c r="F7" i="1" a="1"/>
  <c r="J4" i="1" a="1"/>
  <c r="C26" i="55" a="1"/>
  <c r="C10" i="55" a="1"/>
  <c r="J8" i="52" a="1"/>
  <c r="E4" i="52" a="1"/>
  <c r="V19" i="56" a="1"/>
  <c r="J9" i="56" a="1"/>
  <c r="M22" i="12" a="1"/>
  <c r="K11" i="28" a="1"/>
  <c r="H18" i="28" a="1"/>
  <c r="E22" i="28" a="1"/>
  <c r="E13" i="28" a="1"/>
  <c r="F22" i="1" a="1"/>
  <c r="F17" i="1" a="1"/>
  <c r="AL4" i="9" a="1"/>
  <c r="R4" i="9" a="1"/>
  <c r="G23" i="43" a="1"/>
  <c r="H23" i="42" a="1"/>
  <c r="H15" i="42" a="1"/>
  <c r="H7" i="42" a="1"/>
  <c r="R2" i="15" a="1"/>
  <c r="V2" i="7" a="1"/>
  <c r="U2" i="47" a="1"/>
  <c r="E2" i="46" a="1"/>
  <c r="S11" i="56" a="1"/>
  <c r="H23" i="56" a="1"/>
  <c r="H14" i="56" a="1"/>
  <c r="N18" i="12" a="1"/>
  <c r="O14" i="12" a="1"/>
  <c r="P10" i="12" a="1"/>
  <c r="O8" i="12" a="1"/>
  <c r="P4" i="12" a="1"/>
  <c r="M34" i="12" a="1"/>
  <c r="E22" i="12" a="1"/>
  <c r="F10" i="12" a="1"/>
  <c r="F4" i="12" a="1"/>
  <c r="H12" i="39" a="1"/>
  <c r="M22" i="28" a="1"/>
  <c r="F12" i="1" a="1"/>
  <c r="K5" i="28" a="1"/>
  <c r="H9" i="28" a="1"/>
  <c r="R2" i="38" a="1"/>
  <c r="H12" i="43" a="1"/>
  <c r="C23" i="43" a="1"/>
  <c r="C21" i="42" a="1"/>
  <c r="G18" i="42" a="1"/>
  <c r="C13" i="42" a="1"/>
  <c r="G10" i="42" a="1"/>
  <c r="C5" i="42" a="1"/>
  <c r="S3" i="18" a="1"/>
  <c r="S2" i="5" a="1"/>
  <c r="A2" i="47" a="1"/>
  <c r="D11" i="52" a="1"/>
  <c r="I8" i="52" a="1"/>
  <c r="F6" i="52" a="1"/>
  <c r="S24" i="56" a="1"/>
  <c r="T15" i="56" a="1"/>
  <c r="U6" i="56" a="1"/>
  <c r="J18" i="56" a="1"/>
  <c r="G14" i="56" a="1"/>
  <c r="H5" i="56" a="1"/>
  <c r="M20" i="12" a="1"/>
  <c r="N16" i="12" a="1"/>
  <c r="O12" i="12" a="1"/>
  <c r="O10" i="12" a="1"/>
  <c r="G33" i="12" a="1"/>
  <c r="J8" i="39" a="1"/>
  <c r="F15" i="39" a="1"/>
  <c r="AK4" i="9" a="1"/>
  <c r="Q4" i="9" a="1"/>
  <c r="H22" i="43" a="1"/>
  <c r="G23" i="42" a="1"/>
  <c r="G15" i="42" a="1"/>
  <c r="G7" i="42" a="1"/>
  <c r="Q2" i="15" a="1"/>
  <c r="U2" i="7" a="1"/>
  <c r="T2" i="47" a="1"/>
  <c r="D2" i="46" a="1"/>
  <c r="G8" i="52" a="1"/>
  <c r="Q2" i="38" a="1"/>
  <c r="M4" i="9" a="1"/>
  <c r="G12" i="43" a="1"/>
  <c r="J20" i="42" a="1"/>
  <c r="J12" i="42" a="1"/>
  <c r="J4" i="42" a="1"/>
  <c r="R2" i="5" a="1"/>
  <c r="V2" i="46" a="1"/>
  <c r="C11" i="52" a="1"/>
  <c r="E6" i="52" a="1"/>
  <c r="V23" i="56" a="1"/>
  <c r="S15" i="56" a="1"/>
  <c r="T6" i="56" a="1"/>
  <c r="H18" i="56" a="1"/>
  <c r="J13" i="56" a="1"/>
  <c r="G5" i="56" a="1"/>
  <c r="L20" i="12" a="1"/>
  <c r="M16" i="12" a="1"/>
  <c r="N12" i="12" a="1"/>
  <c r="M10" i="12" a="1"/>
  <c r="N6" i="12" a="1"/>
  <c r="R33" i="12" a="1"/>
  <c r="F33" i="12" a="1"/>
  <c r="G15" i="12" a="1"/>
  <c r="G9" i="12" a="1"/>
  <c r="J7" i="39" a="1"/>
  <c r="F14" i="39" a="1"/>
  <c r="L16" i="28" a="1"/>
  <c r="M4" i="28" a="1"/>
  <c r="H8" i="28" a="1"/>
  <c r="E21" i="28" a="1"/>
  <c r="D4" i="28" a="1"/>
  <c r="H27" i="1" a="1"/>
  <c r="H19" i="1" a="1"/>
  <c r="H14" i="1" a="1"/>
  <c r="J11" i="1" a="1"/>
  <c r="G9" i="1" a="1"/>
  <c r="K6" i="1" a="1"/>
  <c r="H4" i="1" a="1"/>
  <c r="C24" i="55" a="1"/>
  <c r="I10" i="52" a="1"/>
  <c r="AJ4" i="9" a="1"/>
  <c r="G22" i="43" a="1"/>
  <c r="C18" i="43" a="1"/>
  <c r="F23" i="42" a="1"/>
  <c r="J17" i="42" a="1"/>
  <c r="F15" i="42" a="1"/>
  <c r="J9" i="42" a="1"/>
  <c r="F7" i="42" a="1"/>
  <c r="N3" i="18" a="1"/>
  <c r="P2" i="15" a="1"/>
  <c r="S2" i="47" a="1"/>
  <c r="C2" i="46" a="1"/>
  <c r="F8" i="52" a="1"/>
  <c r="C4" i="52" a="1"/>
  <c r="T19" i="56" a="1"/>
  <c r="U10" i="56" a="1"/>
  <c r="J22" i="56" a="1"/>
  <c r="G18" i="56" a="1"/>
  <c r="H9" i="56" a="1"/>
  <c r="K22" i="12" a="1"/>
  <c r="L18" i="12" a="1"/>
  <c r="M14" i="12" a="1"/>
  <c r="M12" i="12" a="1"/>
  <c r="M8" i="12" a="1"/>
  <c r="N4" i="12" a="1"/>
  <c r="K34" i="12" a="1"/>
  <c r="F21" i="12" a="1"/>
  <c r="F9" i="12" a="1"/>
  <c r="F3" i="12" a="1"/>
  <c r="H10" i="39" a="1"/>
  <c r="K22" i="28" a="1"/>
  <c r="L10" i="28" a="1"/>
  <c r="H17" i="28" a="1"/>
  <c r="G8" i="28" a="1"/>
  <c r="E12" i="28" a="1"/>
  <c r="K21" i="1" a="1"/>
  <c r="K16" i="1" a="1"/>
  <c r="G14" i="1" a="1"/>
  <c r="P2" i="7" a="1"/>
  <c r="U23" i="56" a="1"/>
  <c r="P2" i="38" a="1"/>
  <c r="L4" i="9" a="1"/>
  <c r="H11" i="43" a="1"/>
  <c r="I20" i="42" a="1"/>
  <c r="I12" i="42" a="1"/>
  <c r="I4" i="42" a="1"/>
  <c r="Q2" i="5" a="1"/>
  <c r="U2" i="46" a="1"/>
  <c r="D6" i="52" a="1"/>
  <c r="AI4" i="9" a="1"/>
  <c r="H21" i="43" a="1"/>
  <c r="C17" i="43" a="1"/>
  <c r="E23" i="42" a="1"/>
  <c r="I17" i="42" a="1"/>
  <c r="E15" i="42" a="1"/>
  <c r="I9" i="42" a="1"/>
  <c r="E7" i="42" a="1"/>
  <c r="M3" i="18" a="1"/>
  <c r="O2" i="15" a="1"/>
  <c r="R2" i="47" a="1"/>
  <c r="B2" i="46" a="1"/>
  <c r="G10" i="52" a="1"/>
  <c r="E8" i="52" a="1"/>
  <c r="J3" i="52" a="1"/>
  <c r="S19" i="56" a="1"/>
  <c r="T10" i="56" a="1"/>
  <c r="H22" i="56" a="1"/>
  <c r="J17" i="56" a="1"/>
  <c r="G9" i="56" a="1"/>
  <c r="S21" i="12" a="1"/>
  <c r="K18" i="12" a="1"/>
  <c r="L14" i="12" a="1"/>
  <c r="K12" i="12" a="1"/>
  <c r="L8" i="12" a="1"/>
  <c r="M4" i="12" a="1"/>
  <c r="M33" i="12" a="1"/>
  <c r="E21" i="12" a="1"/>
  <c r="E15" i="12" a="1"/>
  <c r="E3" i="12" a="1"/>
  <c r="H9" i="39" a="1"/>
  <c r="O2" i="38" a="1"/>
  <c r="K4" i="9" a="1"/>
  <c r="G11" i="43" a="1"/>
  <c r="H20" i="42" a="1"/>
  <c r="H12" i="42" a="1"/>
  <c r="H4" i="42" a="1"/>
  <c r="P2" i="5" a="1"/>
  <c r="O2" i="7" a="1"/>
  <c r="T2" i="46" a="1"/>
  <c r="C6" i="52" a="1"/>
  <c r="T23" i="56" a="1"/>
  <c r="U14" i="56" a="1"/>
  <c r="V5" i="56" a="1"/>
  <c r="G22" i="56" a="1"/>
  <c r="H13" i="56" a="1"/>
  <c r="R23" i="12" a="1"/>
  <c r="S19" i="12" a="1"/>
  <c r="K16" i="12" a="1"/>
  <c r="K14" i="12" a="1"/>
  <c r="K10" i="12" a="1"/>
  <c r="L6" i="12" a="1"/>
  <c r="P33" i="12" a="1"/>
  <c r="G32" i="12" a="1"/>
  <c r="G14" i="12" a="1"/>
  <c r="G8" i="12" a="1"/>
  <c r="J5" i="39" a="1"/>
  <c r="N2" i="38" a="1"/>
  <c r="AH4" i="9" a="1"/>
  <c r="C16" i="43" a="1"/>
  <c r="H17" i="42" a="1"/>
  <c r="H9" i="42" a="1"/>
  <c r="L3" i="18" a="1"/>
  <c r="Q2" i="47" a="1"/>
  <c r="A2" i="46" a="1"/>
  <c r="F10" i="52" a="1"/>
  <c r="D8" i="52" a="1"/>
  <c r="I3" i="52" a="1"/>
  <c r="V18" i="56" a="1"/>
  <c r="S10" i="56" a="1"/>
  <c r="U5" i="56" a="1"/>
  <c r="I17" i="56" a="1"/>
  <c r="J8" i="56" a="1"/>
  <c r="R21" i="12" a="1"/>
  <c r="S17" i="12" a="1"/>
  <c r="S13" i="12" a="1"/>
  <c r="S11" i="12" a="1"/>
  <c r="K8" i="12" a="1"/>
  <c r="L4" i="12" a="1"/>
  <c r="L33" i="12" a="1"/>
  <c r="G20" i="12" a="1"/>
  <c r="F14" i="12" a="1"/>
  <c r="J22" i="39" a="1"/>
  <c r="H8" i="39" a="1"/>
  <c r="L21" i="28" a="1"/>
  <c r="M9" i="28" a="1"/>
  <c r="M3" i="28" a="1"/>
  <c r="G7" i="28" a="1"/>
  <c r="E11" i="28" a="1"/>
  <c r="J4" i="9" a="1"/>
  <c r="H20" i="43" a="1"/>
  <c r="H10" i="43" a="1"/>
  <c r="C23" i="42" a="1"/>
  <c r="G20" i="42" a="1"/>
  <c r="C15" i="42" a="1"/>
  <c r="G12" i="42" a="1"/>
  <c r="C7" i="42" a="1"/>
  <c r="G4" i="42" a="1"/>
  <c r="M2" i="15" a="1"/>
  <c r="O2" i="5" a="1"/>
  <c r="N2" i="7" a="1"/>
  <c r="S2" i="46" a="1"/>
  <c r="J5" i="52" a="1"/>
  <c r="S23" i="56" a="1"/>
  <c r="T14" i="56" a="1"/>
  <c r="T5" i="56" a="1"/>
  <c r="J21" i="56" a="1"/>
  <c r="G13" i="56" a="1"/>
  <c r="Q23" i="12" a="1"/>
  <c r="R19" i="12" a="1"/>
  <c r="S15" i="12" a="1"/>
  <c r="R13" i="12" a="1"/>
  <c r="S9" i="12" a="1"/>
  <c r="K6" i="12" a="1"/>
  <c r="O33" i="12" a="1"/>
  <c r="F32" i="12" a="1"/>
  <c r="F20" i="12" a="1"/>
  <c r="F8" i="12" a="1"/>
  <c r="J4" i="39" a="1"/>
  <c r="F11" i="39" a="1"/>
  <c r="L15" i="28" a="1"/>
  <c r="M2" i="38" a="1"/>
  <c r="AG4" i="9" a="1"/>
  <c r="C15" i="43" a="1"/>
  <c r="G17" i="42" a="1"/>
  <c r="G9" i="42" a="1"/>
  <c r="K3" i="18" a="1"/>
  <c r="P2" i="47" a="1"/>
  <c r="I12" i="52" a="1"/>
  <c r="E10" i="52" a="1"/>
  <c r="C8" i="52" a="1"/>
  <c r="H3" i="52" a="1"/>
  <c r="U18" i="56" a="1"/>
  <c r="V9" i="56" a="1"/>
  <c r="S5" i="56" a="1"/>
  <c r="H17" i="56" a="1"/>
  <c r="I8" i="56" a="1"/>
  <c r="Q21" i="12" a="1"/>
  <c r="R17" i="12" a="1"/>
  <c r="R15" i="12" a="1"/>
  <c r="R11" i="12" a="1"/>
  <c r="S7" i="12" a="1"/>
  <c r="K4" i="12" a="1"/>
  <c r="K33" i="12" a="1"/>
  <c r="E20" i="12" a="1"/>
  <c r="E14" i="12" a="1"/>
  <c r="AC4" i="9" a="1"/>
  <c r="I4" i="9" a="1"/>
  <c r="G20" i="43" a="1"/>
  <c r="J22" i="42" a="1"/>
  <c r="J14" i="42" a="1"/>
  <c r="J6" i="42" a="1"/>
  <c r="L2" i="15" a="1"/>
  <c r="M2" i="7" a="1"/>
  <c r="R2" i="46" a="1"/>
  <c r="G12" i="52" a="1"/>
  <c r="I5" i="52" a="1"/>
  <c r="V22" i="56" a="1"/>
  <c r="S14" i="56" a="1"/>
  <c r="U9" i="56" a="1"/>
  <c r="I21" i="56" a="1"/>
  <c r="J12" i="56" a="1"/>
  <c r="P23" i="12" a="1"/>
  <c r="Q19" i="12" a="1"/>
  <c r="Q15" i="12" a="1"/>
  <c r="Q13" i="12" a="1"/>
  <c r="R9" i="12" a="1"/>
  <c r="S5" i="12" a="1"/>
  <c r="R32" i="12" a="1"/>
  <c r="E32" i="12" a="1"/>
  <c r="G19" i="12" a="1"/>
  <c r="E8" i="12" a="1"/>
  <c r="J3" i="39" a="1"/>
  <c r="F10" i="39" a="1"/>
  <c r="K15" i="28" a="1"/>
  <c r="L2" i="38" a="1"/>
  <c r="G8" i="43" a="1"/>
  <c r="C14" i="43" a="1"/>
  <c r="J19" i="42" a="1"/>
  <c r="F17" i="42" a="1"/>
  <c r="J11" i="42" a="1"/>
  <c r="F9" i="42" a="1"/>
  <c r="J3" i="42" a="1"/>
  <c r="J3" i="18" a="1"/>
  <c r="J2" i="5" a="1"/>
  <c r="O2" i="47" a="1"/>
  <c r="D10" i="52" a="1"/>
  <c r="J7" i="52" a="1"/>
  <c r="G3" i="52" a="1"/>
  <c r="T18" i="56" a="1"/>
  <c r="T9" i="56" a="1"/>
  <c r="J25" i="56" a="1"/>
  <c r="G17" i="56" a="1"/>
  <c r="H8" i="56" a="1"/>
  <c r="AB4" i="9" a="1"/>
  <c r="H4" i="9" a="1"/>
  <c r="H19" i="43" a="1"/>
  <c r="I22" i="42" a="1"/>
  <c r="I14" i="42" a="1"/>
  <c r="I6" i="42" a="1"/>
  <c r="K2" i="15" a="1"/>
  <c r="L2" i="7" a="1"/>
  <c r="Q2" i="46" a="1"/>
  <c r="F12" i="52" a="1"/>
  <c r="H5" i="52" a="1"/>
  <c r="U22" i="56" a="1"/>
  <c r="V13" i="56" a="1"/>
  <c r="S9" i="56" a="1"/>
  <c r="H21" i="56" a="1"/>
  <c r="I12" i="56" a="1"/>
  <c r="O23" i="12" a="1"/>
  <c r="P19" i="12" a="1"/>
  <c r="P17" i="12" a="1"/>
  <c r="P13" i="12" a="1"/>
  <c r="Q9" i="12" a="1"/>
  <c r="K2" i="38" a="1"/>
  <c r="H7" i="43" a="1"/>
  <c r="C13" i="43" a="1"/>
  <c r="I19" i="42" a="1"/>
  <c r="E17" i="42" a="1"/>
  <c r="I11" i="42" a="1"/>
  <c r="E9" i="42" a="1"/>
  <c r="I3" i="42" a="1"/>
  <c r="I3" i="18" a="1"/>
  <c r="I2" i="5" a="1"/>
  <c r="N2" i="47" a="1"/>
  <c r="C10" i="52" a="1"/>
  <c r="I7" i="52" a="1"/>
  <c r="F3" i="52" a="1"/>
  <c r="S18" i="56" a="1"/>
  <c r="U13" i="56" a="1"/>
  <c r="I25" i="56" a="1"/>
  <c r="J16" i="56" a="1"/>
  <c r="G8" i="56" a="1"/>
  <c r="O21" i="12" a="1"/>
  <c r="O17" i="12" a="1"/>
  <c r="O15" i="12" a="1"/>
  <c r="P11" i="12" a="1"/>
  <c r="Q7" i="12" a="1"/>
  <c r="R3" i="12" a="1"/>
  <c r="L32" i="12" a="1"/>
  <c r="E31" i="12" a="1"/>
  <c r="F13" i="12" a="1"/>
  <c r="J19" i="39" a="1"/>
  <c r="H5" i="39" a="1"/>
  <c r="AA4" i="9" a="1"/>
  <c r="G4" i="9" a="1"/>
  <c r="G19" i="43" a="1"/>
  <c r="H22" i="42" a="1"/>
  <c r="H14" i="42" a="1"/>
  <c r="H6" i="42" a="1"/>
  <c r="J2" i="15" a="1"/>
  <c r="K2" i="7" a="1"/>
  <c r="O2" i="46" a="1"/>
  <c r="E12" i="52" a="1"/>
  <c r="G5" i="52" a="1"/>
  <c r="T22" i="56" a="1"/>
  <c r="T13" i="56" a="1"/>
  <c r="V8" i="56" a="1"/>
  <c r="G21" i="56" a="1"/>
  <c r="H12" i="56" a="1"/>
  <c r="N23" i="12" a="1"/>
  <c r="O19" i="12" a="1"/>
  <c r="N17" i="12" a="1"/>
  <c r="O13" i="12" a="1"/>
  <c r="P9" i="12" a="1"/>
  <c r="Q5" i="12" a="1"/>
  <c r="P32" i="12" a="1"/>
  <c r="K32" i="12" a="1"/>
  <c r="E19" i="12" a="1"/>
  <c r="F7" i="12" a="1"/>
  <c r="H22" i="39" a="1"/>
  <c r="F8" i="39" a="1"/>
  <c r="K14" i="28" a="1"/>
  <c r="K8" i="28" a="1"/>
  <c r="G14" i="28" a="1"/>
  <c r="O20" i="1" a="1"/>
  <c r="I23" i="1" a="1"/>
  <c r="K20" i="1" a="1"/>
  <c r="K15" i="1" a="1"/>
  <c r="K10" i="1" a="1"/>
  <c r="H8" i="1" a="1"/>
  <c r="L5" i="1" a="1"/>
  <c r="I3" i="1" a="1"/>
  <c r="C18" i="55" a="1"/>
  <c r="N21" i="12" a="1"/>
  <c r="Q3" i="12" a="1"/>
  <c r="M31" i="12" a="1"/>
  <c r="G30" i="12" a="1"/>
  <c r="K20" i="28" a="1"/>
  <c r="H22" i="28" a="1"/>
  <c r="H23" i="1" a="1"/>
  <c r="G13" i="1" a="1"/>
  <c r="M23" i="12" a="1"/>
  <c r="N13" i="12" a="1"/>
  <c r="J2" i="38" a="1"/>
  <c r="F4" i="9" a="1"/>
  <c r="G7" i="43" a="1"/>
  <c r="H19" i="42" a="1"/>
  <c r="H11" i="42" a="1"/>
  <c r="H3" i="42" a="1"/>
  <c r="H2" i="5" a="1"/>
  <c r="M2" i="47" a="1"/>
  <c r="M2" i="46" a="1"/>
  <c r="J9" i="52" a="1"/>
  <c r="H7" i="52" a="1"/>
  <c r="E3" i="52" a="1"/>
  <c r="V17" i="56" a="1"/>
  <c r="S13" i="56" a="1"/>
  <c r="H25" i="56" a="1"/>
  <c r="I16" i="56" a="1"/>
  <c r="J7" i="56" a="1"/>
  <c r="N19" i="12" a="1"/>
  <c r="N15" i="12" a="1"/>
  <c r="O11" i="12" a="1"/>
  <c r="P7" i="12" a="1"/>
  <c r="E13" i="12" a="1"/>
  <c r="J18" i="39" a="1"/>
  <c r="H4" i="39" a="1"/>
  <c r="M13" i="28" a="1"/>
  <c r="G5" i="28" a="1"/>
  <c r="E9" i="28" a="1"/>
  <c r="L28" i="1" a="1"/>
  <c r="G18" i="1" a="1"/>
  <c r="Z4" i="9" a="1"/>
  <c r="H18" i="43" a="1"/>
  <c r="C11" i="43" a="1"/>
  <c r="G22" i="42" a="1"/>
  <c r="C17" i="42" a="1"/>
  <c r="G14" i="42" a="1"/>
  <c r="C9" i="42" a="1"/>
  <c r="G6" i="42" a="1"/>
  <c r="G3" i="18" a="1"/>
  <c r="I2" i="15" a="1"/>
  <c r="J2" i="7" a="1"/>
  <c r="D12" i="52" a="1"/>
  <c r="F5" i="52" a="1"/>
  <c r="S22" i="56" a="1"/>
  <c r="U17" i="56" a="1"/>
  <c r="U8" i="56" a="1"/>
  <c r="J20" i="56" a="1"/>
  <c r="G12" i="56" a="1"/>
  <c r="M19" i="12" a="1"/>
  <c r="M17" i="12" a="1"/>
  <c r="I2" i="38" a="1"/>
  <c r="E4" i="9" a="1"/>
  <c r="H6" i="43" a="1"/>
  <c r="G19" i="42" a="1"/>
  <c r="G11" i="42" a="1"/>
  <c r="E2" i="38" a="1"/>
  <c r="Y4" i="9" a="1"/>
  <c r="C10" i="43" a="1"/>
  <c r="J16" i="42" a="1"/>
  <c r="J8" i="42" a="1"/>
  <c r="F3" i="18" a="1"/>
  <c r="I2" i="7" a="1"/>
  <c r="C12" i="52" a="1"/>
  <c r="E5" i="52" a="1"/>
  <c r="V21" i="56" a="1"/>
  <c r="S17" i="56" a="1"/>
  <c r="T8" i="56" a="1"/>
  <c r="I20" i="56" a="1"/>
  <c r="J11" i="56" a="1"/>
  <c r="L23" i="12" a="1"/>
  <c r="L21" i="12" a="1"/>
  <c r="D4" i="9" a="1"/>
  <c r="G16" i="43" a="1"/>
  <c r="G6" i="43" a="1"/>
  <c r="J21" i="42" a="1"/>
  <c r="F19" i="42" a="1"/>
  <c r="J13" i="42" a="1"/>
  <c r="F11" i="42" a="1"/>
  <c r="J5" i="42" a="1"/>
  <c r="F3" i="42" a="1"/>
  <c r="D2" i="15" a="1"/>
  <c r="F2" i="5" a="1"/>
  <c r="K2" i="47" a="1"/>
  <c r="K2" i="46" a="1"/>
  <c r="H9" i="52" a="1"/>
  <c r="F7" i="52" a="1"/>
  <c r="C3" i="52" a="1"/>
  <c r="U21" i="56" a="1"/>
  <c r="D2" i="38" a="1"/>
  <c r="X4" i="9" a="1"/>
  <c r="C9" i="43" a="1"/>
  <c r="I16" i="42" a="1"/>
  <c r="I8" i="42" a="1"/>
  <c r="E3" i="18" a="1"/>
  <c r="H2" i="7" a="1"/>
  <c r="J11" i="52" a="1"/>
  <c r="D5" i="52" a="1"/>
  <c r="T21" i="56" a="1"/>
  <c r="V16" i="56" a="1"/>
  <c r="S8" i="56" a="1"/>
  <c r="H20" i="56" a="1"/>
  <c r="I11" i="56" a="1"/>
  <c r="K23" i="12" a="1"/>
  <c r="S20" i="12" a="1"/>
  <c r="K17" i="12" a="1"/>
  <c r="L13" i="12" a="1"/>
  <c r="M9" i="12" a="1"/>
  <c r="N5" i="12" a="1"/>
  <c r="N3" i="12" a="1"/>
  <c r="M30" i="12" a="1"/>
  <c r="E18" i="12" a="1"/>
  <c r="F6" i="12" a="1"/>
  <c r="H19" i="39" a="1"/>
  <c r="F4" i="39" a="1"/>
  <c r="M18" i="28" a="1"/>
  <c r="K7" i="28" a="1"/>
  <c r="H12" i="28" a="1"/>
  <c r="D17" i="28" a="1"/>
  <c r="C4" i="9" a="1"/>
  <c r="H15" i="43" a="1"/>
  <c r="H5" i="43" a="1"/>
  <c r="I21" i="42" a="1"/>
  <c r="E19" i="42" a="1"/>
  <c r="I13" i="42" a="1"/>
  <c r="E11" i="42" a="1"/>
  <c r="I5" i="42" a="1"/>
  <c r="E3" i="42" a="1"/>
  <c r="C2" i="15" a="1"/>
  <c r="E2" i="5" a="1"/>
  <c r="J2" i="46" a="1"/>
  <c r="G9" i="52" a="1"/>
  <c r="E7" i="52" a="1"/>
  <c r="V25" i="56" a="1"/>
  <c r="S21" i="56" a="1"/>
  <c r="T12" i="56" a="1"/>
  <c r="I24" i="56" a="1"/>
  <c r="J15" i="56" a="1"/>
  <c r="G7" i="56" a="1"/>
  <c r="S22" i="12" a="1"/>
  <c r="S18" i="12" a="1"/>
  <c r="K15" i="12" a="1"/>
  <c r="L11" i="12" a="1"/>
  <c r="M7" i="12" a="1"/>
  <c r="M3" i="12" a="1"/>
  <c r="O31" i="12" a="1"/>
  <c r="G23" i="12" a="1"/>
  <c r="E12" i="12" a="1"/>
  <c r="J15" i="39" a="1"/>
  <c r="F22" i="39" a="1"/>
  <c r="F3" i="39" a="1"/>
  <c r="M12" i="28" a="1"/>
  <c r="G21" i="28" a="1"/>
  <c r="H3" i="28" a="1"/>
  <c r="C2" i="38" a="1"/>
  <c r="W4" i="9" a="1"/>
  <c r="C8" i="43" a="1"/>
  <c r="H16" i="42" a="1"/>
  <c r="H8" i="42" a="1"/>
  <c r="D3" i="18" a="1"/>
  <c r="G2" i="7" a="1"/>
  <c r="F2" i="47" a="1"/>
  <c r="I11" i="52" a="1"/>
  <c r="C5" i="52" a="1"/>
  <c r="U25" i="56" a="1"/>
  <c r="U16" i="56" a="1"/>
  <c r="V7" i="56" a="1"/>
  <c r="G20" i="56" a="1"/>
  <c r="H11" i="56" a="1"/>
  <c r="R22" i="12" a="1"/>
  <c r="R20" i="12" a="1"/>
  <c r="S16" i="12" a="1"/>
  <c r="K13" i="12" a="1"/>
  <c r="L9" i="12" a="1"/>
  <c r="M5" i="12" a="1"/>
  <c r="L3" i="12" a="1"/>
  <c r="L30" i="12" a="1"/>
  <c r="G17" i="12" a="1"/>
  <c r="E6" i="12" a="1"/>
  <c r="H18" i="39" a="1"/>
  <c r="F21" i="39" a="1"/>
  <c r="L18" i="28" a="1"/>
  <c r="M6" i="28" a="1"/>
  <c r="G12" i="28" a="1"/>
  <c r="E16" i="28" a="1"/>
  <c r="O15" i="1" a="1"/>
  <c r="G28" i="1" a="1"/>
  <c r="G20" i="1" a="1"/>
  <c r="G15" i="1" a="1"/>
  <c r="G10" i="1" a="1"/>
  <c r="K7" i="1" a="1"/>
  <c r="H5" i="1" a="1"/>
  <c r="D31" i="1" a="1"/>
  <c r="C14" i="55" a="1"/>
  <c r="V4" i="9" a="1"/>
  <c r="B4" i="9" a="1"/>
  <c r="G15" i="43" a="1"/>
  <c r="H21" i="42" a="1"/>
  <c r="H13" i="42" a="1"/>
  <c r="H5" i="42" a="1"/>
  <c r="B2" i="15" a="1"/>
  <c r="D2" i="5" a="1"/>
  <c r="I2" i="46" a="1"/>
  <c r="F9" i="52" a="1"/>
  <c r="D7" i="52" a="1"/>
  <c r="T25" i="56" a="1"/>
  <c r="V20" i="56" a="1"/>
  <c r="S12" i="56" a="1"/>
  <c r="H24" i="56" a="1"/>
  <c r="I15" i="56" a="1"/>
  <c r="J6" i="56" a="1"/>
  <c r="Q22" i="12" a="1"/>
  <c r="R18" i="12" a="1"/>
  <c r="S14" i="12" a="1"/>
  <c r="K11" i="12" a="1"/>
  <c r="L7" i="12" a="1"/>
  <c r="L5" i="12" a="1"/>
  <c r="R30" i="12" a="1"/>
  <c r="F23" i="12" a="1"/>
  <c r="G11" i="12" a="1"/>
  <c r="J14" i="39" a="1"/>
  <c r="F20" i="39" a="1"/>
  <c r="F2" i="39" a="1"/>
  <c r="L12" i="28" a="1"/>
  <c r="H20" i="28" a="1"/>
  <c r="G3" i="28" a="1"/>
  <c r="E7" i="28" a="1"/>
  <c r="O14" i="1" a="1"/>
  <c r="J22" i="1" a="1"/>
  <c r="J17" i="1" a="1"/>
  <c r="B2" i="38" a="1"/>
  <c r="H4" i="43" a="1"/>
  <c r="C7" i="43" a="1"/>
  <c r="C19" i="42" a="1"/>
  <c r="G16" i="42" a="1"/>
  <c r="C11" i="42" a="1"/>
  <c r="G8" i="42" a="1"/>
  <c r="C3" i="42" a="1"/>
  <c r="C3" i="18" a="1"/>
  <c r="F2" i="7" a="1"/>
  <c r="E2" i="47" a="1"/>
  <c r="H11" i="52" a="1"/>
  <c r="J4" i="52" a="1"/>
  <c r="S25" i="56" a="1"/>
  <c r="T16" i="56" a="1"/>
  <c r="U7" i="56" a="1"/>
  <c r="J19" i="56" a="1"/>
  <c r="G11" i="56" a="1"/>
  <c r="I6" i="56" a="1"/>
  <c r="Q20" i="12" a="1"/>
  <c r="R16" i="12" a="1"/>
  <c r="S12" i="12" a="1"/>
  <c r="K9" i="12" a="1"/>
  <c r="K5" i="12" a="1"/>
  <c r="K3" i="12" a="1"/>
  <c r="K30" i="12" a="1"/>
  <c r="F17" i="12" a="1"/>
  <c r="G5" i="12" a="1"/>
  <c r="U4" i="9" a="1"/>
  <c r="H14" i="43" a="1"/>
  <c r="G21" i="42" a="1"/>
  <c r="G13" i="42" a="1"/>
  <c r="G5" i="42" a="1"/>
  <c r="A2" i="15" a="1"/>
  <c r="C2" i="5" a="1"/>
  <c r="H2" i="46" a="1"/>
  <c r="E9" i="52" a="1"/>
  <c r="C7" i="52" a="1"/>
  <c r="I4" i="52" a="1"/>
  <c r="U20" i="56" a="1"/>
  <c r="V11" i="56" a="1"/>
  <c r="G24" i="56" a="1"/>
  <c r="H15" i="56" a="1"/>
  <c r="H6" i="56" a="1"/>
  <c r="P22" i="12" a="1"/>
  <c r="Q18" i="12" a="1"/>
  <c r="R14" i="12" a="1"/>
  <c r="S10" i="12" a="1"/>
  <c r="K7" i="12" a="1"/>
  <c r="S4" i="12" a="1"/>
  <c r="Q30" i="12" a="1"/>
  <c r="E23" i="12" a="1"/>
  <c r="F11" i="12" a="1"/>
  <c r="J13" i="39" a="1"/>
  <c r="H16" i="39" a="1"/>
  <c r="M23" i="28" a="1"/>
  <c r="K12" i="28" a="1"/>
  <c r="G20" i="28" a="1"/>
  <c r="E26" i="28" a="1"/>
  <c r="E6" i="28" a="1"/>
  <c r="O13" i="1" a="1"/>
  <c r="I22" i="1" a="1"/>
  <c r="I17" i="1" a="1"/>
  <c r="I12" i="1" a="1"/>
  <c r="F5" i="1" a="1"/>
  <c r="G25" i="56" a="1"/>
  <c r="K19" i="12" a="1"/>
  <c r="P31" i="12" a="1"/>
  <c r="F12" i="12" a="1"/>
  <c r="H7" i="39" a="1"/>
  <c r="D11" i="28" a="1"/>
  <c r="L21" i="1" a="1"/>
  <c r="J13" i="1" a="1"/>
  <c r="F10" i="1" a="1"/>
  <c r="C23" i="55" a="1"/>
  <c r="K18" i="28" a="1"/>
  <c r="K4" i="28" a="1"/>
  <c r="H6" i="28" a="1"/>
  <c r="L17" i="1" a="1"/>
  <c r="H9" i="1" a="1"/>
  <c r="K5" i="1" a="1"/>
  <c r="L14" i="28" a="1"/>
  <c r="F21" i="1" a="1"/>
  <c r="F9" i="39" a="1"/>
  <c r="J24" i="56" a="1"/>
  <c r="M18" i="12" a="1"/>
  <c r="N8" i="12" a="1"/>
  <c r="L34" i="12" a="1"/>
  <c r="E10" i="12" a="1"/>
  <c r="H6" i="39" a="1"/>
  <c r="G3" i="42" a="1"/>
  <c r="G23" i="56" a="1"/>
  <c r="E9" i="12" a="1"/>
  <c r="L3" i="28" a="1"/>
  <c r="E10" i="28" a="1"/>
  <c r="J21" i="1" a="1"/>
  <c r="I13" i="1" a="1"/>
  <c r="C22" i="55" a="1"/>
  <c r="K16" i="28" a="1"/>
  <c r="K3" i="28" a="1"/>
  <c r="G6" i="28" a="1"/>
  <c r="K17" i="1" a="1"/>
  <c r="F9" i="1" a="1"/>
  <c r="I21" i="1" a="1"/>
  <c r="H13" i="1" a="1"/>
  <c r="C21" i="55" a="1"/>
  <c r="G2" i="5" a="1"/>
  <c r="M15" i="28" a="1"/>
  <c r="H5" i="28" a="1"/>
  <c r="C19" i="55" a="1"/>
  <c r="I22" i="56" a="1"/>
  <c r="Q17" i="12" a="1"/>
  <c r="R7" i="12" a="1"/>
  <c r="M32" i="12" a="1"/>
  <c r="L8" i="1" a="1"/>
  <c r="E8" i="28" a="1"/>
  <c r="K28" i="1" a="1"/>
  <c r="H3" i="39" a="1"/>
  <c r="D10" i="28" a="1"/>
  <c r="L17" i="12" a="1"/>
  <c r="L31" i="12" a="1"/>
  <c r="G7" i="12" a="1"/>
  <c r="H23" i="28" a="1"/>
  <c r="J16" i="1" a="1"/>
  <c r="L15" i="1" a="1"/>
  <c r="C13" i="55" a="1"/>
  <c r="I5" i="1" a="1"/>
  <c r="C20" i="55" a="1"/>
  <c r="K31" i="12" a="1"/>
  <c r="F19" i="39" a="1"/>
  <c r="G23" i="28" a="1"/>
  <c r="H16" i="56" a="1"/>
  <c r="G21" i="1" a="1"/>
  <c r="G5" i="1" a="1"/>
  <c r="G16" i="56" a="1"/>
  <c r="F30" i="12" a="1"/>
  <c r="E30" i="12" a="1"/>
  <c r="I18" i="56" a="1"/>
  <c r="O7" i="12" a="1"/>
  <c r="E7" i="12" a="1"/>
  <c r="H2" i="39" a="1"/>
  <c r="D9" i="28" a="1"/>
  <c r="O3" i="1" a="1"/>
  <c r="H21" i="1" a="1"/>
  <c r="L16" i="1" a="1"/>
  <c r="F13" i="1" a="1"/>
  <c r="K8" i="1" a="1"/>
  <c r="N7" i="12" a="1"/>
  <c r="G4" i="28" a="1"/>
  <c r="J28" i="1" a="1"/>
  <c r="I16" i="1" a="1"/>
  <c r="J8" i="1" a="1"/>
  <c r="G17" i="28" a="1"/>
  <c r="K11" i="1" a="1"/>
  <c r="K10" i="28" a="1"/>
  <c r="L2" i="47" a="1"/>
  <c r="H4" i="28" a="1"/>
  <c r="L16" i="12" a="1"/>
  <c r="G6" i="12" a="1"/>
  <c r="M14" i="28" a="1"/>
  <c r="L12" i="1" a="1"/>
  <c r="O23" i="1" a="1"/>
  <c r="L2" i="46" a="1"/>
  <c r="P15" i="12" a="1"/>
  <c r="I4" i="1" a="1"/>
  <c r="L3" i="1" a="1"/>
  <c r="G21" i="12" a="1"/>
  <c r="G22" i="28" a="1"/>
  <c r="E20" i="28" a="1"/>
  <c r="C15" i="55" a="1"/>
  <c r="F8" i="1" a="1"/>
  <c r="F7" i="39" a="1"/>
  <c r="H15" i="28" a="1"/>
  <c r="L6" i="1" a="1"/>
  <c r="I9" i="52" a="1"/>
  <c r="M15" i="12" a="1"/>
  <c r="M6" i="12" a="1"/>
  <c r="E33" i="12" a="1"/>
  <c r="G3" i="12" a="1"/>
  <c r="D8" i="28" a="1"/>
  <c r="I28" i="1" a="1"/>
  <c r="L20" i="1" a="1"/>
  <c r="H16" i="1" a="1"/>
  <c r="K12" i="1" a="1"/>
  <c r="C17" i="55" a="1"/>
  <c r="H21" i="28" a="1"/>
  <c r="D7" i="28" a="1"/>
  <c r="H28" i="1" a="1"/>
  <c r="I8" i="1" a="1"/>
  <c r="F16" i="1" a="1"/>
  <c r="L11" i="1" a="1"/>
  <c r="G8" i="1" a="1"/>
  <c r="F20" i="1" a="1"/>
  <c r="C9" i="55" a="1"/>
  <c r="G7" i="52" a="1"/>
  <c r="I13" i="56" a="1"/>
  <c r="G31" i="12" a="1"/>
  <c r="F12" i="39" a="1"/>
  <c r="L13" i="28" a="1"/>
  <c r="J20" i="1" a="1"/>
  <c r="G16" i="1" a="1"/>
  <c r="J12" i="1" a="1"/>
  <c r="G4" i="1" a="1"/>
  <c r="J20" i="39" a="1"/>
  <c r="K13" i="28" a="1"/>
  <c r="G18" i="28" a="1"/>
  <c r="E3" i="28" a="1"/>
  <c r="F28" i="1" a="1"/>
  <c r="I20" i="1" a="1"/>
  <c r="L15" i="12" a="1"/>
  <c r="R5" i="12" a="1"/>
  <c r="F31" i="12" a="1"/>
  <c r="J21" i="39" a="1"/>
  <c r="D21" i="28" a="1"/>
  <c r="C16" i="55" a="1"/>
  <c r="P5" i="12" a="1"/>
  <c r="F4" i="1" a="1"/>
  <c r="N14" i="12" a="1"/>
  <c r="I11" i="1" a="1"/>
  <c r="J17" i="39" a="1"/>
  <c r="D4" i="52" a="1"/>
  <c r="I9" i="56" a="1"/>
  <c r="G16" i="28" a="1"/>
  <c r="L7" i="1" a="1"/>
  <c r="D3" i="52" a="1"/>
  <c r="O5" i="12" a="1"/>
  <c r="M10" i="28" a="1"/>
  <c r="H16" i="28" a="1"/>
  <c r="D20" i="28" a="1"/>
  <c r="D3" i="28" a="1"/>
  <c r="G27" i="1" a="1"/>
  <c r="H20" i="1" a="1"/>
  <c r="F27" i="1" a="1"/>
  <c r="C29" i="55" a="1"/>
  <c r="I7" i="56" a="1"/>
  <c r="E19" i="28" a="1"/>
  <c r="K3" i="1" a="1"/>
  <c r="H7" i="56" a="1"/>
  <c r="M13" i="12" a="1"/>
  <c r="O4" i="12" a="1"/>
  <c r="H11" i="1" a="1"/>
  <c r="K23" i="1" a="1"/>
  <c r="U19" i="56" a="1"/>
  <c r="J16" i="39" a="1"/>
  <c r="F6" i="39" a="1"/>
  <c r="O22" i="1" a="1"/>
  <c r="I19" i="1" a="1"/>
  <c r="L23" i="1" a="1"/>
  <c r="I15" i="1" a="1"/>
  <c r="G11" i="1" a="1"/>
  <c r="F11" i="1" a="1"/>
  <c r="S23" i="12" a="1"/>
  <c r="S3" i="12" a="1"/>
  <c r="F5" i="39" a="1"/>
  <c r="G15" i="28" a="1"/>
  <c r="D19" i="28" a="1"/>
  <c r="T17" i="56" a="1"/>
  <c r="L12" i="12" a="1"/>
  <c r="F19" i="12" a="1"/>
  <c r="J6" i="39" a="1"/>
  <c r="L9" i="28" a="1"/>
  <c r="G19" i="1" a="1"/>
  <c r="H3" i="1" a="1"/>
  <c r="Q11" i="12" a="1"/>
  <c r="G18" i="12" a="1"/>
  <c r="L22" i="28" a="1"/>
  <c r="K9" i="28" a="1"/>
  <c r="H14" i="28" a="1"/>
  <c r="D18" i="28" a="1"/>
  <c r="H15" i="1" a="1"/>
  <c r="L22" i="12" a="1"/>
  <c r="P3" i="12" a="1"/>
  <c r="M8" i="28" a="1"/>
  <c r="F19" i="1" a="1"/>
  <c r="H13" i="28" a="1"/>
  <c r="E17" i="28" a="1"/>
  <c r="J23" i="1" a="1"/>
  <c r="L10" i="1" a="1"/>
  <c r="J6" i="1" a="1"/>
  <c r="G3" i="1" a="1"/>
  <c r="M21" i="12" a="1"/>
  <c r="M11" i="12" a="1"/>
  <c r="M7" i="28" a="1"/>
  <c r="G13" i="28" a="1"/>
  <c r="G23" i="1" a="1"/>
  <c r="H11" i="28" a="1"/>
  <c r="F14" i="1" a="1"/>
  <c r="K20" i="12" a="1"/>
  <c r="L20" i="28" a="1"/>
  <c r="L22" i="1" a="1"/>
  <c r="V14" i="56" a="1"/>
  <c r="N11" i="12" a="1"/>
  <c r="F18" i="12" a="1"/>
  <c r="J2" i="39" a="1"/>
  <c r="M21" i="28" a="1"/>
  <c r="L8" i="28" a="1"/>
  <c r="K18" i="1" a="1"/>
  <c r="I6" i="1" a="1"/>
  <c r="F3" i="1" a="1"/>
  <c r="I18" i="1" a="1"/>
  <c r="H17" i="39" a="1"/>
  <c r="V12" i="56" a="1"/>
  <c r="P21" i="12" a="1"/>
  <c r="O3" i="12" a="1"/>
  <c r="H21" i="39" a="1"/>
  <c r="L18" i="1" a="1"/>
  <c r="F15" i="1" a="1"/>
  <c r="U12" i="56" a="1"/>
  <c r="K21" i="28" a="1"/>
  <c r="I14" i="1" a="1"/>
  <c r="J10" i="1" a="1"/>
  <c r="Q32" i="12" a="1"/>
  <c r="V10" i="56" a="1"/>
  <c r="K21" i="12" a="1"/>
  <c r="N10" i="12" a="1"/>
  <c r="Q33" i="12" a="1"/>
  <c r="F15" i="12" a="1"/>
  <c r="H20" i="39" a="1"/>
  <c r="M20" i="28" a="1"/>
  <c r="D16" i="28" a="1"/>
  <c r="O17" i="1" a="1"/>
  <c r="F23" i="1" a="1"/>
  <c r="D13" i="28" a="1"/>
  <c r="G9" i="28" a="1"/>
  <c r="L13" i="1" a="1"/>
  <c r="L10" i="12" a="1"/>
  <c r="G13" i="12" a="1"/>
  <c r="L7" i="28" a="1"/>
  <c r="I10" i="1" a="1"/>
  <c r="H6" i="1" a="1"/>
  <c r="O9" i="12" a="1"/>
  <c r="O32" i="12" a="1"/>
  <c r="H11" i="39" a="1"/>
  <c r="M19" i="28" a="1"/>
  <c r="L6" i="28" a="1"/>
  <c r="D12" i="28" a="1"/>
  <c r="H18" i="1" a="1"/>
  <c r="H10" i="1" a="1"/>
  <c r="G6" i="1" a="1"/>
  <c r="K22" i="1" a="1"/>
  <c r="L19" i="12" a="1"/>
  <c r="R31" i="12" a="1"/>
  <c r="G12" i="12" a="1"/>
  <c r="L19" i="28" a="1"/>
  <c r="H7" i="28" a="1"/>
  <c r="K13" i="1" a="1"/>
  <c r="C25" i="55" a="1"/>
  <c r="S6" i="56" a="1"/>
  <c r="N9" i="12" a="1"/>
  <c r="Q31" i="12" a="1"/>
  <c r="K19" i="28" a="1"/>
  <c r="L4" i="28" a="1"/>
  <c r="O7" i="1" a="1"/>
  <c r="F18" i="1" a="1"/>
  <c r="F6" i="1" a="1"/>
  <c r="F13" i="39" a="1"/>
  <c r="J15" i="1" a="1"/>
  <c r="J3" i="1" a="1"/>
  <c r="J3" i="1" l="1"/>
  <c r="J15" i="1"/>
  <c r="F13" i="39"/>
  <c r="F6" i="1"/>
  <c r="F18" i="1"/>
  <c r="O7" i="1"/>
  <c r="L4" i="28"/>
  <c r="K19" i="28"/>
  <c r="Q31" i="12"/>
  <c r="N9" i="12"/>
  <c r="S6" i="56"/>
  <c r="C25" i="55"/>
  <c r="K13" i="1"/>
  <c r="H7" i="28"/>
  <c r="L19" i="28"/>
  <c r="G12" i="12"/>
  <c r="R31" i="12"/>
  <c r="L19" i="12"/>
  <c r="K22" i="1"/>
  <c r="G6" i="1"/>
  <c r="H10" i="1"/>
  <c r="H18" i="1"/>
  <c r="D12" i="28"/>
  <c r="L6" i="28"/>
  <c r="M19" i="28"/>
  <c r="H11" i="39"/>
  <c r="O32" i="12"/>
  <c r="O9" i="12"/>
  <c r="H6" i="1"/>
  <c r="I10" i="1"/>
  <c r="L7" i="28"/>
  <c r="G13" i="12"/>
  <c r="L10" i="12"/>
  <c r="L13" i="1"/>
  <c r="G9" i="28"/>
  <c r="D13" i="28"/>
  <c r="F23" i="1"/>
  <c r="O17" i="1"/>
  <c r="D16" i="28"/>
  <c r="M20" i="28"/>
  <c r="H20" i="39"/>
  <c r="F15" i="12"/>
  <c r="Q33" i="12"/>
  <c r="N10" i="12"/>
  <c r="K21" i="12"/>
  <c r="V10" i="56"/>
  <c r="Q32" i="12"/>
  <c r="J10" i="1"/>
  <c r="I14" i="1"/>
  <c r="K21" i="28"/>
  <c r="U12" i="56"/>
  <c r="F15" i="1"/>
  <c r="L18" i="1"/>
  <c r="H21" i="39"/>
  <c r="O3" i="12"/>
  <c r="P21" i="12"/>
  <c r="V12" i="56"/>
  <c r="H17" i="39"/>
  <c r="I18" i="1"/>
  <c r="F3" i="1"/>
  <c r="I6" i="1"/>
  <c r="K18" i="1"/>
  <c r="L8" i="28"/>
  <c r="M21" i="28"/>
  <c r="J2" i="39"/>
  <c r="F18" i="12"/>
  <c r="N11" i="12"/>
  <c r="V14" i="56"/>
  <c r="L22" i="1"/>
  <c r="L20" i="28"/>
  <c r="K20" i="12"/>
  <c r="F14" i="1"/>
  <c r="H11" i="28"/>
  <c r="G23" i="1"/>
  <c r="G13" i="28"/>
  <c r="M7" i="28"/>
  <c r="M11" i="12"/>
  <c r="M21" i="12"/>
  <c r="G3" i="1"/>
  <c r="J6" i="1"/>
  <c r="L10" i="1"/>
  <c r="J23" i="1"/>
  <c r="E17" i="28"/>
  <c r="H13" i="28"/>
  <c r="F19" i="1"/>
  <c r="M8" i="28"/>
  <c r="P3" i="12"/>
  <c r="L22" i="12"/>
  <c r="H15" i="1"/>
  <c r="D18" i="28"/>
  <c r="H14" i="28"/>
  <c r="K9" i="28"/>
  <c r="L22" i="28"/>
  <c r="G18" i="12"/>
  <c r="Q11" i="12"/>
  <c r="H3" i="1"/>
  <c r="G19" i="1"/>
  <c r="L9" i="28"/>
  <c r="J6" i="39"/>
  <c r="F19" i="12"/>
  <c r="L12" i="12"/>
  <c r="T17" i="56"/>
  <c r="D19" i="28"/>
  <c r="G15" i="28"/>
  <c r="F5" i="39"/>
  <c r="S3" i="12"/>
  <c r="S23" i="12"/>
  <c r="F11" i="1"/>
  <c r="G11" i="1"/>
  <c r="I15" i="1"/>
  <c r="L23" i="1"/>
  <c r="I19" i="1"/>
  <c r="O22" i="1"/>
  <c r="F6" i="39"/>
  <c r="J16" i="39"/>
  <c r="U19" i="56"/>
  <c r="K23" i="1"/>
  <c r="H11" i="1"/>
  <c r="O4" i="12"/>
  <c r="M13" i="12"/>
  <c r="H7" i="56"/>
  <c r="K3" i="1"/>
  <c r="E19" i="28"/>
  <c r="I7" i="56"/>
  <c r="C29" i="55"/>
  <c r="F27" i="1"/>
  <c r="H20" i="1"/>
  <c r="G27" i="1"/>
  <c r="D3" i="28"/>
  <c r="D20" i="28"/>
  <c r="H16" i="28"/>
  <c r="M10" i="28"/>
  <c r="O5" i="12"/>
  <c r="D3" i="52"/>
  <c r="L7" i="1"/>
  <c r="G16" i="28"/>
  <c r="I9" i="56"/>
  <c r="D4" i="52"/>
  <c r="J17" i="39"/>
  <c r="I11" i="1"/>
  <c r="N14" i="12"/>
  <c r="F4" i="1"/>
  <c r="P5" i="12"/>
  <c r="C16" i="55"/>
  <c r="D21" i="28"/>
  <c r="J21" i="39"/>
  <c r="F31" i="12"/>
  <c r="R5" i="12"/>
  <c r="L15" i="12"/>
  <c r="I20" i="1"/>
  <c r="F28" i="1"/>
  <c r="E3" i="28"/>
  <c r="G18" i="28"/>
  <c r="K13" i="28"/>
  <c r="J20" i="39"/>
  <c r="G4" i="1"/>
  <c r="J12" i="1"/>
  <c r="G16" i="1"/>
  <c r="J20" i="1"/>
  <c r="L13" i="28"/>
  <c r="F12" i="39"/>
  <c r="G31" i="12"/>
  <c r="I13" i="56"/>
  <c r="G7" i="52"/>
  <c r="C9" i="55"/>
  <c r="F20" i="1"/>
  <c r="G8" i="1"/>
  <c r="L11" i="1"/>
  <c r="F16" i="1"/>
  <c r="I8" i="1"/>
  <c r="H28" i="1"/>
  <c r="D7" i="28"/>
  <c r="H21" i="28"/>
  <c r="C17" i="55"/>
  <c r="K12" i="1"/>
  <c r="H16" i="1"/>
  <c r="L20" i="1"/>
  <c r="I28" i="1"/>
  <c r="D8" i="28"/>
  <c r="G3" i="12"/>
  <c r="E33" i="12"/>
  <c r="M6" i="12"/>
  <c r="M15" i="12"/>
  <c r="I9" i="52"/>
  <c r="L6" i="1"/>
  <c r="H15" i="28"/>
  <c r="F7" i="39"/>
  <c r="F8" i="1"/>
  <c r="C15" i="55"/>
  <c r="E20" i="28"/>
  <c r="G22" i="28"/>
  <c r="G21" i="12"/>
  <c r="L3" i="1"/>
  <c r="I4" i="1"/>
  <c r="P15" i="12"/>
  <c r="L2" i="46"/>
  <c r="O23" i="1"/>
  <c r="L12" i="1"/>
  <c r="M14" i="28"/>
  <c r="G6" i="12"/>
  <c r="L16" i="12"/>
  <c r="H4" i="28"/>
  <c r="L2" i="47"/>
  <c r="K10" i="28"/>
  <c r="K11" i="1"/>
  <c r="G17" i="28"/>
  <c r="J8" i="1"/>
  <c r="I16" i="1"/>
  <c r="J28" i="1"/>
  <c r="G4" i="28"/>
  <c r="N7" i="12"/>
  <c r="K8" i="1"/>
  <c r="F13" i="1"/>
  <c r="L16" i="1"/>
  <c r="H21" i="1"/>
  <c r="O3" i="1"/>
  <c r="D9" i="28"/>
  <c r="H2" i="39"/>
  <c r="E7" i="12"/>
  <c r="O7" i="12"/>
  <c r="I18" i="56"/>
  <c r="E30" i="12"/>
  <c r="F30" i="12"/>
  <c r="G16" i="56"/>
  <c r="G5" i="1"/>
  <c r="G21" i="1"/>
  <c r="H16" i="56"/>
  <c r="G23" i="28"/>
  <c r="F19" i="39"/>
  <c r="K31" i="12"/>
  <c r="C20" i="55"/>
  <c r="I5" i="1"/>
  <c r="C13" i="55"/>
  <c r="L15" i="1"/>
  <c r="J16" i="1"/>
  <c r="H23" i="28"/>
  <c r="G7" i="12"/>
  <c r="L31" i="12"/>
  <c r="L17" i="12"/>
  <c r="D10" i="28"/>
  <c r="H3" i="39"/>
  <c r="K28" i="1"/>
  <c r="E8" i="28"/>
  <c r="L8" i="1"/>
  <c r="M32" i="12"/>
  <c r="R7" i="12"/>
  <c r="Q17" i="12"/>
  <c r="I22" i="56"/>
  <c r="C19" i="55"/>
  <c r="H5" i="28"/>
  <c r="M15" i="28"/>
  <c r="G2" i="5"/>
  <c r="C21" i="55"/>
  <c r="H13" i="1"/>
  <c r="I21" i="1"/>
  <c r="F9" i="1"/>
  <c r="K17" i="1"/>
  <c r="G6" i="28"/>
  <c r="K3" i="28"/>
  <c r="K16" i="28"/>
  <c r="C22" i="55"/>
  <c r="I13" i="1"/>
  <c r="J21" i="1"/>
  <c r="E10" i="28"/>
  <c r="L3" i="28"/>
  <c r="E9" i="12"/>
  <c r="G23" i="56"/>
  <c r="G3" i="42"/>
  <c r="H6" i="39"/>
  <c r="E10" i="12"/>
  <c r="L34" i="12"/>
  <c r="N8" i="12"/>
  <c r="M18" i="12"/>
  <c r="J24" i="56"/>
  <c r="F9" i="39"/>
  <c r="F21" i="1"/>
  <c r="L14" i="28"/>
  <c r="K5" i="1"/>
  <c r="H9" i="1"/>
  <c r="L17" i="1"/>
  <c r="H6" i="28"/>
  <c r="K4" i="28"/>
  <c r="K18" i="28"/>
  <c r="C23" i="55"/>
  <c r="F10" i="1"/>
  <c r="J13" i="1"/>
  <c r="L21" i="1"/>
  <c r="D11" i="28"/>
  <c r="H7" i="39"/>
  <c r="F12" i="12"/>
  <c r="P31" i="12"/>
  <c r="K19" i="12"/>
  <c r="G25" i="56"/>
  <c r="F5" i="1"/>
  <c r="I12" i="1"/>
  <c r="I17" i="1"/>
  <c r="I22" i="1"/>
  <c r="O13" i="1"/>
  <c r="E6" i="28"/>
  <c r="E26" i="28"/>
  <c r="G20" i="28"/>
  <c r="K12" i="28"/>
  <c r="M23" i="28"/>
  <c r="H16" i="39"/>
  <c r="J13" i="39"/>
  <c r="F11" i="12"/>
  <c r="E23" i="12"/>
  <c r="Q30" i="12"/>
  <c r="S4" i="12"/>
  <c r="K7" i="12"/>
  <c r="S10" i="12"/>
  <c r="R14" i="12"/>
  <c r="Q18" i="12"/>
  <c r="P22" i="12"/>
  <c r="H6" i="56"/>
  <c r="H15" i="56"/>
  <c r="G24" i="56"/>
  <c r="V11" i="56"/>
  <c r="U20" i="56"/>
  <c r="I4" i="52"/>
  <c r="C7" i="52"/>
  <c r="E9" i="52"/>
  <c r="H2" i="46"/>
  <c r="C2" i="5"/>
  <c r="A2" i="15"/>
  <c r="G5" i="42"/>
  <c r="G13" i="42"/>
  <c r="G21" i="42"/>
  <c r="H14" i="43"/>
  <c r="U4" i="9"/>
  <c r="G5" i="12"/>
  <c r="F17" i="12"/>
  <c r="K30" i="12"/>
  <c r="K3" i="12"/>
  <c r="K5" i="12"/>
  <c r="K9" i="12"/>
  <c r="S12" i="12"/>
  <c r="R16" i="12"/>
  <c r="Q20" i="12"/>
  <c r="I6" i="56"/>
  <c r="G11" i="56"/>
  <c r="J19" i="56"/>
  <c r="U7" i="56"/>
  <c r="T16" i="56"/>
  <c r="S25" i="56"/>
  <c r="J4" i="52"/>
  <c r="H11" i="52"/>
  <c r="E2" i="47"/>
  <c r="F2" i="7"/>
  <c r="C3" i="18"/>
  <c r="C3" i="42"/>
  <c r="G8" i="42"/>
  <c r="C11" i="42"/>
  <c r="G16" i="42"/>
  <c r="C19" i="42"/>
  <c r="C7" i="43"/>
  <c r="H4" i="43"/>
  <c r="B2" i="38"/>
  <c r="J17" i="1"/>
  <c r="J22" i="1"/>
  <c r="O14" i="1"/>
  <c r="E7" i="28"/>
  <c r="G3" i="28"/>
  <c r="H20" i="28"/>
  <c r="L12" i="28"/>
  <c r="F2" i="39"/>
  <c r="F20" i="39"/>
  <c r="J14" i="39"/>
  <c r="G11" i="12"/>
  <c r="F23" i="12"/>
  <c r="R30" i="12"/>
  <c r="L5" i="12"/>
  <c r="L7" i="12"/>
  <c r="K11" i="12"/>
  <c r="S14" i="12"/>
  <c r="R18" i="12"/>
  <c r="Q22" i="12"/>
  <c r="J6" i="56"/>
  <c r="I15" i="56"/>
  <c r="H24" i="56"/>
  <c r="S12" i="56"/>
  <c r="V20" i="56"/>
  <c r="T25" i="56"/>
  <c r="D7" i="52"/>
  <c r="F9" i="52"/>
  <c r="I2" i="46"/>
  <c r="D2" i="5"/>
  <c r="B2" i="15"/>
  <c r="H5" i="42"/>
  <c r="H13" i="42"/>
  <c r="H21" i="42"/>
  <c r="G15" i="43"/>
  <c r="B4" i="9"/>
  <c r="V4" i="9"/>
  <c r="C14" i="55"/>
  <c r="D31" i="1"/>
  <c r="H5" i="1"/>
  <c r="K7" i="1"/>
  <c r="G10" i="1"/>
  <c r="G15" i="1"/>
  <c r="G20" i="1"/>
  <c r="G28" i="1"/>
  <c r="O15" i="1"/>
  <c r="E16" i="28"/>
  <c r="G12" i="28"/>
  <c r="M6" i="28"/>
  <c r="L18" i="28"/>
  <c r="F21" i="39"/>
  <c r="H18" i="39"/>
  <c r="E6" i="12"/>
  <c r="G17" i="12"/>
  <c r="L30" i="12"/>
  <c r="L3" i="12"/>
  <c r="M5" i="12"/>
  <c r="L9" i="12"/>
  <c r="K13" i="12"/>
  <c r="S16" i="12"/>
  <c r="R20" i="12"/>
  <c r="R22" i="12"/>
  <c r="H11" i="56"/>
  <c r="G20" i="56"/>
  <c r="V7" i="56"/>
  <c r="U16" i="56"/>
  <c r="U25" i="56"/>
  <c r="C5" i="52"/>
  <c r="I11" i="52"/>
  <c r="F2" i="47"/>
  <c r="G2" i="7"/>
  <c r="D3" i="18"/>
  <c r="H8" i="42"/>
  <c r="H16" i="42"/>
  <c r="C8" i="43"/>
  <c r="W4" i="9"/>
  <c r="C2" i="38"/>
  <c r="H3" i="28"/>
  <c r="G21" i="28"/>
  <c r="M12" i="28"/>
  <c r="F3" i="39"/>
  <c r="F22" i="39"/>
  <c r="J15" i="39"/>
  <c r="E12" i="12"/>
  <c r="G23" i="12"/>
  <c r="O31" i="12"/>
  <c r="M3" i="12"/>
  <c r="M7" i="12"/>
  <c r="L11" i="12"/>
  <c r="K15" i="12"/>
  <c r="S18" i="12"/>
  <c r="S22" i="12"/>
  <c r="G7" i="56"/>
  <c r="J15" i="56"/>
  <c r="I24" i="56"/>
  <c r="T12" i="56"/>
  <c r="S21" i="56"/>
  <c r="V25" i="56"/>
  <c r="E7" i="52"/>
  <c r="G9" i="52"/>
  <c r="J2" i="46"/>
  <c r="E2" i="5"/>
  <c r="C2" i="15"/>
  <c r="E3" i="42"/>
  <c r="I5" i="42"/>
  <c r="E11" i="42"/>
  <c r="I13" i="42"/>
  <c r="E19" i="42"/>
  <c r="I21" i="42"/>
  <c r="H5" i="43"/>
  <c r="H15" i="43"/>
  <c r="C4" i="9"/>
  <c r="D17" i="28"/>
  <c r="H12" i="28"/>
  <c r="K7" i="28"/>
  <c r="M18" i="28"/>
  <c r="F4" i="39"/>
  <c r="H19" i="39"/>
  <c r="F6" i="12"/>
  <c r="E18" i="12"/>
  <c r="M30" i="12"/>
  <c r="N3" i="12"/>
  <c r="N5" i="12"/>
  <c r="M9" i="12"/>
  <c r="L13" i="12"/>
  <c r="K17" i="12"/>
  <c r="S20" i="12"/>
  <c r="K23" i="12"/>
  <c r="I11" i="56"/>
  <c r="H20" i="56"/>
  <c r="S8" i="56"/>
  <c r="V16" i="56"/>
  <c r="T21" i="56"/>
  <c r="D5" i="52"/>
  <c r="J11" i="52"/>
  <c r="H2" i="7"/>
  <c r="E3" i="18"/>
  <c r="I8" i="42"/>
  <c r="I16" i="42"/>
  <c r="C9" i="43"/>
  <c r="X4" i="9"/>
  <c r="D2" i="38"/>
  <c r="U21" i="56"/>
  <c r="C3" i="52"/>
  <c r="F7" i="52"/>
  <c r="H9" i="52"/>
  <c r="K2" i="46"/>
  <c r="K2" i="47"/>
  <c r="F2" i="5"/>
  <c r="D2" i="15"/>
  <c r="F3" i="42"/>
  <c r="J5" i="42"/>
  <c r="F11" i="42"/>
  <c r="J13" i="42"/>
  <c r="F19" i="42"/>
  <c r="J21" i="42"/>
  <c r="G6" i="43"/>
  <c r="G16" i="43"/>
  <c r="D4" i="9"/>
  <c r="L21" i="12"/>
  <c r="L23" i="12"/>
  <c r="J11" i="56"/>
  <c r="I20" i="56"/>
  <c r="T8" i="56"/>
  <c r="S17" i="56"/>
  <c r="V21" i="56"/>
  <c r="E5" i="52"/>
  <c r="C12" i="52"/>
  <c r="I2" i="7"/>
  <c r="F3" i="18"/>
  <c r="J8" i="42"/>
  <c r="J16" i="42"/>
  <c r="C10" i="43"/>
  <c r="Y4" i="9"/>
  <c r="E2" i="38"/>
  <c r="G11" i="42"/>
  <c r="G19" i="42"/>
  <c r="H6" i="43"/>
  <c r="E4" i="9"/>
  <c r="I2" i="38"/>
  <c r="M17" i="12"/>
  <c r="M19" i="12"/>
  <c r="G12" i="56"/>
  <c r="J20" i="56"/>
  <c r="U8" i="56"/>
  <c r="U17" i="56"/>
  <c r="S22" i="56"/>
  <c r="F5" i="52"/>
  <c r="D12" i="52"/>
  <c r="J2" i="7"/>
  <c r="I2" i="15"/>
  <c r="G3" i="18"/>
  <c r="G6" i="42"/>
  <c r="C9" i="42"/>
  <c r="G14" i="42"/>
  <c r="C17" i="42"/>
  <c r="G22" i="42"/>
  <c r="C11" i="43"/>
  <c r="H18" i="43"/>
  <c r="Z4" i="9"/>
  <c r="G18" i="1"/>
  <c r="L28" i="1"/>
  <c r="E9" i="28"/>
  <c r="G5" i="28"/>
  <c r="M13" i="28"/>
  <c r="H4" i="39"/>
  <c r="J18" i="39"/>
  <c r="E13" i="12"/>
  <c r="P7" i="12"/>
  <c r="O11" i="12"/>
  <c r="N15" i="12"/>
  <c r="N19" i="12"/>
  <c r="J7" i="56"/>
  <c r="I16" i="56"/>
  <c r="H25" i="56"/>
  <c r="S13" i="56"/>
  <c r="V17" i="56"/>
  <c r="E3" i="52"/>
  <c r="H7" i="52"/>
  <c r="J9" i="52"/>
  <c r="M2" i="46"/>
  <c r="M2" i="47"/>
  <c r="H2" i="5"/>
  <c r="H3" i="42"/>
  <c r="H11" i="42"/>
  <c r="H19" i="42"/>
  <c r="G7" i="43"/>
  <c r="F4" i="9"/>
  <c r="J2" i="38"/>
  <c r="N13" i="12"/>
  <c r="M23" i="12"/>
  <c r="G13" i="1"/>
  <c r="H23" i="1"/>
  <c r="H22" i="28"/>
  <c r="K20" i="28"/>
  <c r="G30" i="12"/>
  <c r="M31" i="12"/>
  <c r="Q3" i="12"/>
  <c r="N21" i="12"/>
  <c r="C18" i="55"/>
  <c r="I3" i="1"/>
  <c r="L5" i="1"/>
  <c r="H8" i="1"/>
  <c r="K10" i="1"/>
  <c r="K15" i="1"/>
  <c r="K20" i="1"/>
  <c r="I23" i="1"/>
  <c r="O20" i="1"/>
  <c r="G14" i="28"/>
  <c r="K8" i="28"/>
  <c r="K14" i="28"/>
  <c r="F8" i="39"/>
  <c r="H22" i="39"/>
  <c r="F7" i="12"/>
  <c r="E19" i="12"/>
  <c r="K32" i="12"/>
  <c r="P32" i="12"/>
  <c r="Q5" i="12"/>
  <c r="P9" i="12"/>
  <c r="O13" i="12"/>
  <c r="N17" i="12"/>
  <c r="O19" i="12"/>
  <c r="N23" i="12"/>
  <c r="H12" i="56"/>
  <c r="G21" i="56"/>
  <c r="V8" i="56"/>
  <c r="T13" i="56"/>
  <c r="T22" i="56"/>
  <c r="G5" i="52"/>
  <c r="E12" i="52"/>
  <c r="O2" i="46"/>
  <c r="K2" i="7"/>
  <c r="J2" i="15"/>
  <c r="H6" i="42"/>
  <c r="H14" i="42"/>
  <c r="H22" i="42"/>
  <c r="G19" i="43"/>
  <c r="G4" i="9"/>
  <c r="AA4" i="9"/>
  <c r="H5" i="39"/>
  <c r="J19" i="39"/>
  <c r="F13" i="12"/>
  <c r="E31" i="12"/>
  <c r="L32" i="12"/>
  <c r="R3" i="12"/>
  <c r="Q7" i="12"/>
  <c r="P11" i="12"/>
  <c r="O15" i="12"/>
  <c r="O17" i="12"/>
  <c r="O21" i="12"/>
  <c r="G8" i="56"/>
  <c r="J16" i="56"/>
  <c r="I25" i="56"/>
  <c r="U13" i="56"/>
  <c r="S18" i="56"/>
  <c r="F3" i="52"/>
  <c r="I7" i="52"/>
  <c r="C10" i="52"/>
  <c r="N2" i="47"/>
  <c r="I2" i="5"/>
  <c r="I3" i="18"/>
  <c r="I3" i="42"/>
  <c r="E9" i="42"/>
  <c r="I11" i="42"/>
  <c r="E17" i="42"/>
  <c r="I19" i="42"/>
  <c r="C13" i="43"/>
  <c r="H7" i="43"/>
  <c r="K2" i="38"/>
  <c r="Q9" i="12"/>
  <c r="P13" i="12"/>
  <c r="P17" i="12"/>
  <c r="P19" i="12"/>
  <c r="O23" i="12"/>
  <c r="I12" i="56"/>
  <c r="H21" i="56"/>
  <c r="S9" i="56"/>
  <c r="V13" i="56"/>
  <c r="U22" i="56"/>
  <c r="H5" i="52"/>
  <c r="F12" i="52"/>
  <c r="Q2" i="46"/>
  <c r="L2" i="7"/>
  <c r="K2" i="15"/>
  <c r="I6" i="42"/>
  <c r="I14" i="42"/>
  <c r="I22" i="42"/>
  <c r="H19" i="43"/>
  <c r="H4" i="9"/>
  <c r="AB4" i="9"/>
  <c r="H8" i="56"/>
  <c r="G17" i="56"/>
  <c r="J25" i="56"/>
  <c r="T9" i="56"/>
  <c r="T18" i="56"/>
  <c r="G3" i="52"/>
  <c r="J7" i="52"/>
  <c r="D10" i="52"/>
  <c r="O2" i="47"/>
  <c r="J2" i="5"/>
  <c r="J3" i="18"/>
  <c r="J3" i="42"/>
  <c r="F9" i="42"/>
  <c r="J11" i="42"/>
  <c r="F17" i="42"/>
  <c r="J19" i="42"/>
  <c r="C14" i="43"/>
  <c r="G8" i="43"/>
  <c r="L2" i="38"/>
  <c r="K15" i="28"/>
  <c r="F10" i="39"/>
  <c r="J3" i="39"/>
  <c r="E8" i="12"/>
  <c r="G19" i="12"/>
  <c r="E32" i="12"/>
  <c r="R32" i="12"/>
  <c r="S5" i="12"/>
  <c r="R9" i="12"/>
  <c r="Q13" i="12"/>
  <c r="Q15" i="12"/>
  <c r="Q19" i="12"/>
  <c r="P23" i="12"/>
  <c r="J12" i="56"/>
  <c r="I21" i="56"/>
  <c r="U9" i="56"/>
  <c r="S14" i="56"/>
  <c r="V22" i="56"/>
  <c r="I5" i="52"/>
  <c r="G12" i="52"/>
  <c r="R2" i="46"/>
  <c r="M2" i="7"/>
  <c r="L2" i="15"/>
  <c r="J6" i="42"/>
  <c r="J14" i="42"/>
  <c r="J22" i="42"/>
  <c r="G20" i="43"/>
  <c r="I4" i="9"/>
  <c r="AC4" i="9"/>
  <c r="E14" i="12"/>
  <c r="E20" i="12"/>
  <c r="K33" i="12"/>
  <c r="K4" i="12"/>
  <c r="S7" i="12"/>
  <c r="R11" i="12"/>
  <c r="R15" i="12"/>
  <c r="R17" i="12"/>
  <c r="Q21" i="12"/>
  <c r="I8" i="56"/>
  <c r="H17" i="56"/>
  <c r="S5" i="56"/>
  <c r="V9" i="56"/>
  <c r="U18" i="56"/>
  <c r="H3" i="52"/>
  <c r="C8" i="52"/>
  <c r="E10" i="52"/>
  <c r="I12" i="52"/>
  <c r="P2" i="47"/>
  <c r="K3" i="18"/>
  <c r="G9" i="42"/>
  <c r="G17" i="42"/>
  <c r="C15" i="43"/>
  <c r="AG4" i="9"/>
  <c r="M2" i="38"/>
  <c r="L15" i="28"/>
  <c r="F11" i="39"/>
  <c r="J4" i="39"/>
  <c r="F8" i="12"/>
  <c r="F20" i="12"/>
  <c r="F32" i="12"/>
  <c r="O33" i="12"/>
  <c r="K6" i="12"/>
  <c r="S9" i="12"/>
  <c r="R13" i="12"/>
  <c r="S15" i="12"/>
  <c r="R19" i="12"/>
  <c r="Q23" i="12"/>
  <c r="G13" i="56"/>
  <c r="J21" i="56"/>
  <c r="T5" i="56"/>
  <c r="T14" i="56"/>
  <c r="S23" i="56"/>
  <c r="J5" i="52"/>
  <c r="S2" i="46"/>
  <c r="N2" i="7"/>
  <c r="O2" i="5"/>
  <c r="M2" i="15"/>
  <c r="G4" i="42"/>
  <c r="C7" i="42"/>
  <c r="G12" i="42"/>
  <c r="C15" i="42"/>
  <c r="G20" i="42"/>
  <c r="C23" i="42"/>
  <c r="H10" i="43"/>
  <c r="H20" i="43"/>
  <c r="J4" i="9"/>
  <c r="E11" i="28"/>
  <c r="G7" i="28"/>
  <c r="M3" i="28"/>
  <c r="M9" i="28"/>
  <c r="L21" i="28"/>
  <c r="H8" i="39"/>
  <c r="J22" i="39"/>
  <c r="F14" i="12"/>
  <c r="G20" i="12"/>
  <c r="L33" i="12"/>
  <c r="L4" i="12"/>
  <c r="K8" i="12"/>
  <c r="S11" i="12"/>
  <c r="S13" i="12"/>
  <c r="S17" i="12"/>
  <c r="R21" i="12"/>
  <c r="J8" i="56"/>
  <c r="I17" i="56"/>
  <c r="U5" i="56"/>
  <c r="S10" i="56"/>
  <c r="V18" i="56"/>
  <c r="I3" i="52"/>
  <c r="D8" i="52"/>
  <c r="F10" i="52"/>
  <c r="A2" i="46"/>
  <c r="Q2" i="47"/>
  <c r="L3" i="18"/>
  <c r="H9" i="42"/>
  <c r="H17" i="42"/>
  <c r="C16" i="43"/>
  <c r="AH4" i="9"/>
  <c r="N2" i="38"/>
  <c r="J5" i="39"/>
  <c r="G8" i="12"/>
  <c r="G14" i="12"/>
  <c r="G32" i="12"/>
  <c r="P33" i="12"/>
  <c r="L6" i="12"/>
  <c r="K10" i="12"/>
  <c r="K14" i="12"/>
  <c r="K16" i="12"/>
  <c r="S19" i="12"/>
  <c r="R23" i="12"/>
  <c r="H13" i="56"/>
  <c r="G22" i="56"/>
  <c r="V5" i="56"/>
  <c r="U14" i="56"/>
  <c r="T23" i="56"/>
  <c r="C6" i="52"/>
  <c r="T2" i="46"/>
  <c r="O2" i="7"/>
  <c r="P2" i="5"/>
  <c r="H4" i="42"/>
  <c r="H12" i="42"/>
  <c r="H20" i="42"/>
  <c r="G11" i="43"/>
  <c r="K4" i="9"/>
  <c r="O2" i="38"/>
  <c r="H9" i="39"/>
  <c r="E3" i="12"/>
  <c r="E15" i="12"/>
  <c r="E21" i="12"/>
  <c r="M33" i="12"/>
  <c r="M4" i="12"/>
  <c r="L8" i="12"/>
  <c r="K12" i="12"/>
  <c r="L14" i="12"/>
  <c r="K18" i="12"/>
  <c r="S21" i="12"/>
  <c r="G9" i="56"/>
  <c r="J17" i="56"/>
  <c r="H22" i="56"/>
  <c r="T10" i="56"/>
  <c r="S19" i="56"/>
  <c r="J3" i="52"/>
  <c r="E8" i="52"/>
  <c r="G10" i="52"/>
  <c r="B2" i="46"/>
  <c r="R2" i="47"/>
  <c r="O2" i="15"/>
  <c r="M3" i="18"/>
  <c r="E7" i="42"/>
  <c r="I9" i="42"/>
  <c r="E15" i="42"/>
  <c r="I17" i="42"/>
  <c r="E23" i="42"/>
  <c r="C17" i="43"/>
  <c r="H21" i="43"/>
  <c r="AI4" i="9"/>
  <c r="D6" i="52"/>
  <c r="U2" i="46"/>
  <c r="Q2" i="5"/>
  <c r="I4" i="42"/>
  <c r="I12" i="42"/>
  <c r="I20" i="42"/>
  <c r="H11" i="43"/>
  <c r="L4" i="9"/>
  <c r="P2" i="38"/>
  <c r="U23" i="56"/>
  <c r="P2" i="7"/>
  <c r="G14" i="1"/>
  <c r="K16" i="1"/>
  <c r="K21" i="1"/>
  <c r="E12" i="28"/>
  <c r="G8" i="28"/>
  <c r="H17" i="28"/>
  <c r="L10" i="28"/>
  <c r="K22" i="28"/>
  <c r="H10" i="39"/>
  <c r="F3" i="12"/>
  <c r="F9" i="12"/>
  <c r="F21" i="12"/>
  <c r="K34" i="12"/>
  <c r="N4" i="12"/>
  <c r="M8" i="12"/>
  <c r="M12" i="12"/>
  <c r="M14" i="12"/>
  <c r="L18" i="12"/>
  <c r="K22" i="12"/>
  <c r="H9" i="56"/>
  <c r="G18" i="56"/>
  <c r="J22" i="56"/>
  <c r="U10" i="56"/>
  <c r="T19" i="56"/>
  <c r="C4" i="52"/>
  <c r="F8" i="52"/>
  <c r="C2" i="46"/>
  <c r="S2" i="47"/>
  <c r="P2" i="15"/>
  <c r="N3" i="18"/>
  <c r="F7" i="42"/>
  <c r="J9" i="42"/>
  <c r="F15" i="42"/>
  <c r="J17" i="42"/>
  <c r="F23" i="42"/>
  <c r="C18" i="43"/>
  <c r="G22" i="43"/>
  <c r="AJ4" i="9"/>
  <c r="I10" i="52"/>
  <c r="C24" i="55"/>
  <c r="H4" i="1"/>
  <c r="K6" i="1"/>
  <c r="G9" i="1"/>
  <c r="J11" i="1"/>
  <c r="H14" i="1"/>
  <c r="H19" i="1"/>
  <c r="H27" i="1"/>
  <c r="D4" i="28"/>
  <c r="E21" i="28"/>
  <c r="H8" i="28"/>
  <c r="M4" i="28"/>
  <c r="L16" i="28"/>
  <c r="F14" i="39"/>
  <c r="J7" i="39"/>
  <c r="G9" i="12"/>
  <c r="G15" i="12"/>
  <c r="F33" i="12"/>
  <c r="R33" i="12"/>
  <c r="N6" i="12"/>
  <c r="M10" i="12"/>
  <c r="N12" i="12"/>
  <c r="M16" i="12"/>
  <c r="L20" i="12"/>
  <c r="G5" i="56"/>
  <c r="J13" i="56"/>
  <c r="H18" i="56"/>
  <c r="T6" i="56"/>
  <c r="S15" i="56"/>
  <c r="V23" i="56"/>
  <c r="E6" i="52"/>
  <c r="C11" i="52"/>
  <c r="V2" i="46"/>
  <c r="R2" i="5"/>
  <c r="J4" i="42"/>
  <c r="J12" i="42"/>
  <c r="J20" i="42"/>
  <c r="G12" i="43"/>
  <c r="M4" i="9"/>
  <c r="Q2" i="38"/>
  <c r="G8" i="52"/>
  <c r="D2" i="46"/>
  <c r="T2" i="47"/>
  <c r="U2" i="7"/>
  <c r="Q2" i="15"/>
  <c r="G7" i="42"/>
  <c r="G15" i="42"/>
  <c r="G23" i="42"/>
  <c r="H22" i="43"/>
  <c r="Q4" i="9"/>
  <c r="AK4" i="9"/>
  <c r="F15" i="39"/>
  <c r="J8" i="39"/>
  <c r="G33" i="12"/>
  <c r="O10" i="12"/>
  <c r="O12" i="12"/>
  <c r="N16" i="12"/>
  <c r="M20" i="12"/>
  <c r="H5" i="56"/>
  <c r="G14" i="56"/>
  <c r="J18" i="56"/>
  <c r="U6" i="56"/>
  <c r="T15" i="56"/>
  <c r="S24" i="56"/>
  <c r="F6" i="52"/>
  <c r="I8" i="52"/>
  <c r="D11" i="52"/>
  <c r="A2" i="47"/>
  <c r="S2" i="5"/>
  <c r="S3" i="18"/>
  <c r="C5" i="42"/>
  <c r="G10" i="42"/>
  <c r="C13" i="42"/>
  <c r="G18" i="42"/>
  <c r="C21" i="42"/>
  <c r="C23" i="43"/>
  <c r="H12" i="43"/>
  <c r="R2" i="38"/>
  <c r="H9" i="28"/>
  <c r="K5" i="28"/>
  <c r="F12" i="1"/>
  <c r="M22" i="28"/>
  <c r="H12" i="39"/>
  <c r="F4" i="12"/>
  <c r="F10" i="12"/>
  <c r="E22" i="12"/>
  <c r="M34" i="12"/>
  <c r="P4" i="12"/>
  <c r="O8" i="12"/>
  <c r="P10" i="12"/>
  <c r="O14" i="12"/>
  <c r="N18" i="12"/>
  <c r="H14" i="56"/>
  <c r="H23" i="56"/>
  <c r="S11" i="56"/>
  <c r="E2" i="46"/>
  <c r="U2" i="47"/>
  <c r="V2" i="7"/>
  <c r="R2" i="15"/>
  <c r="H7" i="42"/>
  <c r="H15" i="42"/>
  <c r="H23" i="42"/>
  <c r="G23" i="43"/>
  <c r="R4" i="9"/>
  <c r="AL4" i="9"/>
  <c r="F17" i="1"/>
  <c r="F22" i="1"/>
  <c r="E13" i="28"/>
  <c r="E22" i="28"/>
  <c r="H18" i="28"/>
  <c r="K11" i="28"/>
  <c r="M22" i="12"/>
  <c r="J9" i="56"/>
  <c r="V19" i="56"/>
  <c r="E4" i="52"/>
  <c r="J8" i="52"/>
  <c r="C10" i="55"/>
  <c r="C26" i="55"/>
  <c r="J4" i="1"/>
  <c r="F7" i="1"/>
  <c r="I9" i="1"/>
  <c r="J14" i="1"/>
  <c r="J19" i="1"/>
  <c r="J27" i="1"/>
  <c r="D5" i="28"/>
  <c r="D23" i="28"/>
  <c r="G10" i="28"/>
  <c r="L5" i="28"/>
  <c r="K17" i="28"/>
  <c r="F16" i="39"/>
  <c r="J9" i="39"/>
  <c r="G4" i="12"/>
  <c r="F16" i="12"/>
  <c r="E34" i="12"/>
  <c r="P34" i="12"/>
  <c r="P6" i="12"/>
  <c r="P8" i="12"/>
  <c r="P12" i="12"/>
  <c r="O16" i="12"/>
  <c r="N20" i="12"/>
  <c r="I5" i="56"/>
  <c r="I14" i="56"/>
  <c r="G19" i="56"/>
  <c r="V6" i="56"/>
  <c r="U15" i="56"/>
  <c r="T24" i="56"/>
  <c r="G6" i="52"/>
  <c r="E11" i="52"/>
  <c r="B2" i="47"/>
  <c r="T3" i="18"/>
  <c r="H10" i="42"/>
  <c r="H18" i="42"/>
  <c r="G3" i="43"/>
  <c r="AM4" i="9"/>
  <c r="S2" i="38"/>
  <c r="O34" i="12"/>
  <c r="J9" i="1"/>
  <c r="G17" i="1"/>
  <c r="G22" i="1"/>
  <c r="O11" i="1"/>
  <c r="D14" i="28"/>
  <c r="E23" i="28"/>
  <c r="G19" i="28"/>
  <c r="L11" i="28"/>
  <c r="K23" i="28"/>
  <c r="H13" i="39"/>
  <c r="J10" i="39"/>
  <c r="G10" i="12"/>
  <c r="F22" i="12"/>
  <c r="O30" i="12"/>
  <c r="Q4" i="12"/>
  <c r="Q8" i="12"/>
  <c r="Q10" i="12"/>
  <c r="P14" i="12"/>
  <c r="O18" i="12"/>
  <c r="N22" i="12"/>
  <c r="G10" i="56"/>
  <c r="J14" i="56"/>
  <c r="I23" i="56"/>
  <c r="T11" i="56"/>
  <c r="S20" i="56"/>
  <c r="F4" i="52"/>
  <c r="H6" i="52"/>
  <c r="C9" i="52"/>
  <c r="F2" i="46"/>
  <c r="V2" i="47"/>
  <c r="A2" i="5"/>
  <c r="U2" i="5"/>
  <c r="S2" i="15"/>
  <c r="E5" i="42"/>
  <c r="I7" i="42"/>
  <c r="E13" i="42"/>
  <c r="I15" i="42"/>
  <c r="E21" i="42"/>
  <c r="I23" i="42"/>
  <c r="H13" i="43"/>
  <c r="H23" i="43"/>
  <c r="S4" i="9"/>
  <c r="D22" i="28"/>
  <c r="E16" i="12"/>
  <c r="O6" i="12"/>
  <c r="C27" i="55"/>
  <c r="K4" i="1"/>
  <c r="K9" i="1"/>
  <c r="K14" i="1"/>
  <c r="E14" i="28"/>
  <c r="H10" i="28"/>
  <c r="M5" i="28"/>
  <c r="J11" i="39"/>
  <c r="E5" i="12"/>
  <c r="F11" i="52"/>
  <c r="C2" i="47"/>
  <c r="U3" i="18"/>
  <c r="I10" i="42"/>
  <c r="I18" i="42"/>
  <c r="H3" i="43"/>
  <c r="AN4" i="9"/>
  <c r="T2" i="38"/>
  <c r="I27" i="1"/>
  <c r="M16" i="28"/>
  <c r="C11" i="55"/>
  <c r="G7" i="1"/>
  <c r="K27" i="1"/>
  <c r="L17" i="28"/>
  <c r="F17" i="39"/>
  <c r="G16" i="12"/>
  <c r="F34" i="12"/>
  <c r="R8" i="12"/>
  <c r="Q12" i="12"/>
  <c r="O20" i="12"/>
  <c r="H10" i="56"/>
  <c r="S7" i="56"/>
  <c r="V15" i="56"/>
  <c r="U24" i="56"/>
  <c r="I6" i="52"/>
  <c r="H7" i="1"/>
  <c r="H12" i="1"/>
  <c r="H17" i="1"/>
  <c r="H22" i="1"/>
  <c r="O12" i="1"/>
  <c r="D15" i="28"/>
  <c r="D26" i="28"/>
  <c r="H19" i="28"/>
  <c r="M11" i="28"/>
  <c r="J12" i="39"/>
  <c r="E11" i="12"/>
  <c r="G22" i="12"/>
  <c r="P30" i="12"/>
  <c r="R4" i="12"/>
  <c r="R6" i="12"/>
  <c r="R10" i="12"/>
  <c r="Q14" i="12"/>
  <c r="P18" i="12"/>
  <c r="O22" i="12"/>
  <c r="I10" i="56"/>
  <c r="G15" i="56"/>
  <c r="J23" i="56"/>
  <c r="U11" i="56"/>
  <c r="T20" i="56"/>
  <c r="G4" i="52"/>
  <c r="J6" i="52"/>
  <c r="D9" i="52"/>
  <c r="G2" i="46"/>
  <c r="B2" i="5"/>
  <c r="V2" i="5"/>
  <c r="T2" i="15"/>
  <c r="F5" i="42"/>
  <c r="J7" i="42"/>
  <c r="F13" i="42"/>
  <c r="J15" i="42"/>
  <c r="F21" i="42"/>
  <c r="J23" i="42"/>
  <c r="G14" i="43"/>
  <c r="A11" i="9"/>
  <c r="A10" i="9"/>
  <c r="A9" i="9"/>
  <c r="A8" i="9"/>
  <c r="A7" i="9"/>
  <c r="A6" i="9"/>
  <c r="A5" i="9"/>
  <c r="A4" i="9"/>
  <c r="A13" i="9"/>
  <c r="A12" i="9"/>
  <c r="T4" i="9"/>
  <c r="E4" i="28"/>
  <c r="E4" i="12"/>
  <c r="G12" i="1"/>
  <c r="K19" i="1"/>
  <c r="E5" i="28"/>
  <c r="Q34" i="12"/>
  <c r="Q6" i="12"/>
  <c r="P16" i="12"/>
  <c r="J5" i="56"/>
  <c r="H19" i="56"/>
  <c r="L23" i="28"/>
  <c r="H14" i="39"/>
  <c r="C12" i="55"/>
  <c r="C28" i="55"/>
  <c r="L4" i="1"/>
  <c r="I7" i="1"/>
  <c r="L9" i="1"/>
  <c r="L14" i="1"/>
  <c r="L19" i="1"/>
  <c r="L27" i="1"/>
  <c r="D6" i="28"/>
  <c r="E15" i="28"/>
  <c r="G11" i="28"/>
  <c r="K6" i="28"/>
  <c r="M17" i="28"/>
  <c r="F18" i="39"/>
  <c r="H15" i="39"/>
  <c r="F5" i="12"/>
  <c r="E17" i="12"/>
  <c r="G34" i="12"/>
  <c r="R34" i="12"/>
  <c r="S6" i="12"/>
  <c r="S8" i="12"/>
  <c r="R12" i="12"/>
  <c r="Q16" i="12"/>
  <c r="P20" i="12"/>
  <c r="G6" i="56"/>
  <c r="J10" i="56"/>
  <c r="I19" i="56"/>
  <c r="T7" i="56"/>
  <c r="S16" i="56"/>
  <c r="V24" i="56"/>
  <c r="H4" i="52"/>
  <c r="G11" i="52"/>
  <c r="D2" i="47"/>
  <c r="E2" i="7"/>
  <c r="V3" i="18"/>
  <c r="J10" i="42"/>
  <c r="J18" i="42"/>
  <c r="G4" i="43"/>
  <c r="A2" i="38"/>
  <c r="U2" i="38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H8" i="52"/>
  <c r="H10" i="52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5" i="1" a="1"/>
  <c r="M22" i="48" a="1"/>
  <c r="M9" i="48" a="1"/>
  <c r="M5" i="48" a="1"/>
  <c r="J7" i="1" a="1"/>
  <c r="E18" i="28" a="1"/>
  <c r="J18" i="1" a="1"/>
  <c r="J18" i="1" l="1"/>
  <c r="E18" i="28"/>
  <c r="J7" i="1"/>
  <c r="M5" i="48"/>
  <c r="M9" i="48"/>
  <c r="M22" i="48"/>
  <c r="J5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N24" i="48" l="1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8" i="48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A978987-1F89-49B8-AB6F-88B1A26F57E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Timestamp="1723959628"&gt;&lt;FQL&gt;&lt;Q&gt;FC0000US^FMA_MCAP(0,,,USD,"PORTAGG")&lt;/Q&gt;&lt;R&gt;1&lt;/R&gt;&lt;C&gt;1&lt;/C&gt;&lt;D xsi:type="xsd:double"&gt;57517052&lt;/D&gt;&lt;/FQL&gt;&lt;FQL&gt;&lt;Q&gt;FC0000IN^FMA_MCAP(0,,,USD,"PORTAGG")&lt;/Q&gt;&lt;R&gt;1&lt;/R&gt;&lt;C&gt;1&lt;/C&gt;&lt;D xsi:type="xsd:double"&gt;5319849.5&lt;/D&gt;&lt;/FQL&gt;&lt;FQL&gt;&lt;Q&gt;SPY^FREF_MARKET_VALUE_COMPANY(0,,,USD,,0,,"LEGACY")&lt;/Q&gt;&lt;R&gt;1&lt;/R&gt;&lt;C&gt;1&lt;/C&gt;&lt;D xsi:type="xsd:double"&gt;561533.823351&lt;/D&gt;&lt;/FQL&gt;&lt;FQL&gt;&lt;Q&gt;INDA^FREF_MARKET_VALUE_COMPANY(0,,,USD,,0,,"LEGACY")&lt;/Q&gt;&lt;R&gt;1&lt;/R&gt;&lt;C&gt;1&lt;/C&gt;&lt;D xsi:type="xsd:double"&gt;11251.452&lt;/D&gt;&lt;/FQL&gt;&lt;FQL&gt;&lt;Q&gt;FC0000GR^FMA_MCAP(0,,,USD,"PORTAGG")&lt;/Q&gt;&lt;R&gt;1&lt;/R&gt;&lt;C&gt;1&lt;/C&gt;&lt;D xsi:type="xsd:double"&gt;83665.33&lt;/D&gt;&lt;/FQL&gt;&lt;FQL&gt;&lt;Q&gt;QQQ^FREF_MARKET_VALUE_COMPANY(0,,,USD,,0,,"LEGACY")&lt;/Q&gt;&lt;R&gt;1&lt;/R&gt;&lt;C&gt;1&lt;/C&gt;&lt;D xsi:type="xsd:double"&gt;286015.563&lt;/D&gt;&lt;/FQL&gt;&lt;FQL&gt;&lt;Q&gt;GREK^FREF_MARKET_VALUE_COMPANY(0,,,USD,,0,,"LEGACY")&lt;/Q&gt;&lt;R&gt;1&lt;/R&gt;&lt;C&gt;1&lt;/C&gt;&lt;D xsi:type="xsd:double"&gt;201.081260006&lt;/D&gt;&lt;/FQL&gt;&lt;FQL&gt;&lt;Q&gt;FC0000GB^FMA_MCAP(0,,,USD,"PORTAGG")&lt;/Q&gt;&lt;R&gt;1&lt;/R&gt;&lt;C&gt;1&lt;/C&gt;&lt;D xsi:type="xsd:double"&gt;3318202.5&lt;/D&gt;&lt;/FQL&gt;&lt;FQL&gt;&lt;Q&gt;FC0000ZA^FMA_MCAP(0,,,USD,"PORTAGG")&lt;/Q&gt;&lt;R&gt;1&lt;/R&gt;&lt;C&gt;1&lt;/C&gt;&lt;D xsi:type="xsd:double"&gt;349007.4&lt;/D&gt;&lt;/FQL&gt;&lt;FQL&gt;&lt;Q&gt;EWU^FREF_MARKET_VALUE_COMPANY(0,,,USD,,0,,"LEGACY")&lt;/Q&gt;&lt;R&gt;1&lt;/R&gt;&lt;C&gt;1&lt;/C&gt;&lt;D xsi:type="xsd:double"&gt;3141.789&lt;/D&gt;&lt;/FQL&gt;&lt;FQL&gt;&lt;Q&gt;EZA^FREF_MARKET_VALUE_COMPANY(0,,,USD,,0,,"LEGACY")&lt;/Q&gt;&lt;R&gt;1&lt;/R&gt;&lt;C&gt;1&lt;/C&gt;&lt;D xsi:type="xsd:double"&gt;295.47&lt;/D&gt;&lt;/FQL&gt;&lt;FQL&gt;&lt;Q&gt;FC0000CH^FMA_MCAP(0,,,USD,"PORTAGG")&lt;/Q&gt;&lt;R&gt;1&lt;/R&gt;&lt;C&gt;1&lt;/C&gt;&lt;D xsi:type="xsd:double"&gt;2282942&lt;/D&gt;&lt;/FQL&gt;&lt;FQL&gt;&lt;Q&gt;FC0000BR^FMA_MCAP(0,,,USD,"PORTAGG")&lt;/Q&gt;&lt;R&gt;1&lt;/R&gt;&lt;C&gt;1&lt;/C&gt;&lt;D xsi:type="xsd:double"&gt;733585.4&lt;/D&gt;&lt;/FQL&gt;&lt;FQL&gt;&lt;Q&gt;EWL^FREF_MARKET_VALUE_COMPANY(0,,,USD,,0,,"LEGACY")&lt;/Q&gt;&lt;R&gt;1&lt;/R&gt;&lt;C&gt;1&lt;/C&gt;&lt;D xsi:type="xsd:double"&gt;1243.62&lt;/D&gt;&lt;/FQL&gt;&lt;FQL&gt;&lt;Q&gt;EWZ^FREF_MARKET_VALUE_COMPANY(0,,,USD,,0,,"LEGACY")&lt;/Q&gt;&lt;R&gt;1&lt;/R&gt;&lt;C&gt;1&lt;/C&gt;&lt;D xsi:type="xsd:double"&gt;4272.912&lt;/D&gt;&lt;/FQL&gt;&lt;FQL&gt;&lt;Q&gt;FC0000JP^FMA_MCAP(0,,,USD,"PORTAGG")&lt;/Q&gt;&lt;R&gt;1&lt;/R&gt;&lt;C&gt;1&lt;/C&gt;&lt;D xsi:type="xsd:double"&gt;6583668&lt;/D&gt;&lt;/FQL&gt;&lt;FQL&gt;&lt;Q&gt;FC0000KR^FMA_MCAP(0,,,USD,"PORTAGG")&lt;/Q&gt;&lt;R&gt;1&lt;/R&gt;&lt;C&gt;1&lt;/C&gt;&lt;D xsi:type="xsd:double"&gt;1872975.9&lt;/D&gt;&lt;/FQL&gt;&lt;FQL&gt;&lt;Q&gt;EWJ^FREF_MARKET_VALUE_COMPANY(0,,,USD,,0,,"LEGACY")&lt;/Q&gt;&lt;R&gt;1&lt;/R&gt;&lt;C&gt;1&lt;/C&gt;&lt;D xsi:type="xsd:double"&gt;15577.0335&lt;/D&gt;&lt;/FQL&gt;&lt;FQL&gt;&lt;Q&gt;EWY^FREF_MARKET_VALUE_COMPANY(0,,,USD,,0,,"LEGACY")&lt;/Q&gt;&lt;R&gt;1&lt;/R&gt;&lt;C&gt;1&lt;/C&gt;&lt;D xsi:type="xsd:double"&gt;5157.998&lt;/D&gt;&lt;/FQL&gt;&lt;FQL&gt;&lt;Q&gt;FC0000DE^FMA_MCAP(0,,,USD,"PORTAGG")&lt;/Q&gt;&lt;R&gt;1&lt;/R&gt;&lt;C&gt;1&lt;/C&gt;&lt;D xsi:type="xsd:double"&gt;2263608.8&lt;/D&gt;&lt;/FQL&gt;&lt;FQL&gt;&lt;Q&gt;FC0000MX^FMA_MCAP(0,,,USD,"PORTAGG")&lt;/Q&gt;&lt;R&gt;1&lt;/R&gt;&lt;C&gt;1&lt;/C&gt;&lt;D xsi:type="xsd:double"&gt;456378.25&lt;/D&gt;&lt;/FQL&gt;&lt;FQL&gt;&lt;Q&gt;EWG^FREF_MARKET_VALUE_COMPANY(0,,,USD,,0,,"LEGACY")&lt;/Q&gt;&lt;R&gt;1&lt;/R&gt;&lt;C&gt;1&lt;/C&gt;&lt;D xsi:type="xsd:double"&gt;904.32&lt;/D&gt;&lt;/FQL&gt;&lt;FQL&gt;&lt;Q&gt;EWW^FREF_MARKET_VALUE_COMPANY(0,,,USD,,0,,"LEGACY")&lt;/Q&gt;&lt;R&gt;1&lt;/R&gt;&lt;C&gt;1&lt;/C&gt;&lt;D xsi:type="xsd:double"&gt;1495.269&lt;/D&gt;&lt;/FQL&gt;&lt;FQL&gt;&lt;Q&gt;FC0000CA^FMA_MCAP(0,,,USD,"PORTAGG")&lt;/Q&gt;&lt;R&gt;1&lt;/R&gt;&lt;C&gt;1&lt;/C&gt;&lt;D xsi:type="xsd:double"&gt;2828009.5&lt;/D&gt;&lt;/FQL&gt;&lt;FQL&gt;&lt;Q&gt;FC0000TW^FMA_MCAP(0,,,USD,"PORTAGG")&lt;/Q&gt;&lt;R&gt;1&lt;/R&gt;&lt;C&gt;1&lt;/C&gt;&lt;D xsi:type="xsd:double"&gt;2406953.3&lt;/D&gt;&lt;/FQL&gt;&lt;FQL&gt;&lt;Q&gt;EWC^FREF_MARKET_VALUE_COMPANY(0,,,USD,,0,,"LEGACY")&lt;/Q&gt;&lt;R&gt;1&lt;/R&gt;&lt;C&gt;1&lt;/C&gt;&lt;D xsi:type="xsd:double"&gt;2485.791&lt;/D&gt;&lt;/FQL&gt;&lt;FQL&gt;&lt;Q&gt;EWT^FREF_MARKET_VALUE_COMPANY(0,,,USD,,0,,"LEGACY")&lt;/Q&gt;&lt;R&gt;1&lt;/R&gt;&lt;C&gt;1&lt;/C&gt;&lt;D xsi:type="xsd:double"&gt;5201.493&lt;/D&gt;&lt;/FQL&gt;&lt;FQL&gt;&lt;Q&gt;FC0000AU^FMA_MCAP(0,,,USD,"PORTAGG")&lt;/Q&gt;&lt;R&gt;1&lt;/R&gt;&lt;C&gt;1&lt;/C&gt;&lt;D xsi:type="xsd:double"&gt;1724404.1&lt;/D&gt;&lt;/FQL&gt;&lt;FQL&gt;&lt;Q&gt;FC0000MY^FMA_MCAP(0,,,USD,"PORTAGG")&lt;/Q&gt;&lt;R&gt;1&lt;/R&gt;&lt;C&gt;1&lt;/C&gt;&lt;D xsi:type="xsd:double"&gt;423394.06&lt;/D&gt;&lt;/FQL&gt;&lt;FQL&gt;&lt;Q&gt;EWA^FREF_MARKET_VALUE_COMPANY(0,,,USD,,0,,"LEGACY")&lt;/Q&gt;&lt;R&gt;1&lt;/R&gt;&lt;C&gt;1&lt;/C&gt;&lt;D xsi:type="xsd:double"&gt;1407.18&lt;/D&gt;&lt;/FQL&gt;&lt;FQL&gt;&lt;Q&gt;EWM^FREF_MARKET_VALUE_COMPANY(0,,,USD,,0,,"LEGACY")&lt;/Q&gt;&lt;R&gt;1&lt;/R&gt;&lt;C&gt;1&lt;/C&gt;&lt;D xsi:type="xsd:double"&gt;303.78&lt;/D&gt;&lt;/FQL&gt;&lt;FQL&gt;&lt;Q&gt;FC0000NZ^FMA_MCAP(0,,,USD,"PORTAGG")&lt;/Q&gt;&lt;R&gt;1&lt;/R&gt;&lt;C&gt;1&lt;/C&gt;&lt;D xsi:type="xsd:double"&gt;97755.484&lt;/D&gt;&lt;/FQL&gt;&lt;FQL&gt;&lt;Q&gt;FC0000PE^FMA_MCAP(0,,,USD,"PORTAGG")&lt;/Q&gt;&lt;R&gt;1&lt;/R&gt;&lt;C&gt;1&lt;/C&gt;&lt;D xsi:type="xsd:double"&gt;37132.53&lt;/D&gt;&lt;/FQL&gt;&lt;FQL&gt;&lt;Q&gt;ENZL^FREF_MARKET_VALUE_COMPANY(0,,,USD,,0,,"LEGACY")&lt;/Q&gt;&lt;R&gt;1&lt;/R&gt;&lt;C&gt;1&lt;/C&gt;&lt;D xsi:type="xsd:double"&gt;86.616&lt;/D&gt;&lt;/FQL&gt;&lt;FQL&gt;&lt;Q&gt;EPU^FREF_MARKET_VALUE_COMPANY(0,,,USD,,0,,"LEGACY")&lt;/Q&gt;&lt;R&gt;1&lt;/R&gt;&lt;C&gt;1&lt;/C&gt;&lt;D xsi:type="xsd:double"&gt;78.2925&lt;/D&gt;&lt;/FQL&gt;&lt;FQL&gt;&lt;Q&gt;FC0000SA^FMA_MCAP(0,,,USD,"PORTAGG")&lt;/Q&gt;&lt;R&gt;1&lt;/R&gt;&lt;C&gt;1&lt;/C&gt;&lt;D xsi:type="xsd:double"&gt;2747549.5&lt;/D&gt;&lt;/FQL&gt;&lt;FQL&gt;&lt;Q&gt;FC0000PL^FMA_MCAP(0,,,USD,"PORTAGG")&lt;/Q&gt;&lt;R&gt;1&lt;/R&gt;&lt;C&gt;1&lt;/C&gt;&lt;D xsi:type="xsd:double"&gt;206750.1&lt;/D&gt;&lt;/FQL&gt;&lt;FQL&gt;&lt;Q&gt;KSA^FREF_MARKET_VALUE_COMPANY(0,,,USD,,0,,"LEGACY")&lt;/Q&gt;&lt;R&gt;1&lt;/R&gt;&lt;C&gt;1&lt;/C&gt;&lt;D xsi:type="xsd:double"&gt;602.765&lt;/D&gt;&lt;/FQL&gt;&lt;FQL&gt;&lt;Q&gt;EPOL^FREF_MARKET_VALUE_COMPANY(0,,,USD,,0,,"LEGACY")&lt;/Q&gt;&lt;R&gt;1&lt;/R&gt;&lt;C&gt;1&lt;/C&gt;&lt;D xsi:type="xsd:double"&gt;335.512&lt;/D&gt;&lt;/FQL&gt;&lt;FQL&gt;&lt;Q&gt;FTSEWIVNXXXX^FMA_MCAP(0,,,USD,"PORTAGG")&lt;/Q&gt;&lt;R&gt;1&lt;/R&gt;&lt;C&gt;1&lt;/C&gt;&lt;D xsi:type="xsd:double"&gt;23487.413219&lt;/D&gt;&lt;/FQL&gt;&lt;FQL&gt;&lt;Q&gt;FC0000PH^FMA_MCAP(0,,,USD,"PORTAGG")&lt;/Q&gt;&lt;R&gt;1&lt;/R&gt;&lt;C&gt;1&lt;/C&gt;&lt;D xsi:type="xsd:double"&gt;222255.05&lt;/D&gt;&lt;/FQL&gt;&lt;FQL&gt;&lt;Q&gt;VNM^FREF_MARKET_VALUE_COMPANY(0,,,USD,,0,,"LEGACY")&lt;/Q&gt;&lt;R&gt;1&lt;/R&gt;&lt;C&gt;1&lt;/C&gt;&lt;D xsi:type="xsd:double"&gt;486.6075&lt;/D&gt;&lt;/FQL&gt;&lt;FQL&gt;&lt;Q&gt;EPHE^FREF_MARKET_VALUE_COMPANY(0,,,USD,,0,,"LEGACY")&lt;/Q&gt;&lt;R&gt;1&lt;/R&gt;&lt;C&gt;1&lt;/C&gt;&lt;D xsi:type="xsd:double"&gt;102.068&lt;/D&gt;&lt;/FQL&gt;&lt;FQL&gt;&lt;Q&gt;FC0000AE^FMA_MCAP(0,,,USD,"PORTAGG")&lt;/Q&gt;&lt;R&gt;1&lt;/R&gt;&lt;C&gt;1&lt;/C&gt;&lt;D xsi:type="xsd:double"&gt;881285.3&lt;/D&gt;&lt;/FQL&gt;&lt;FQL&gt;&lt;Q&gt;FC0000ID^FMA_MCAP(0,,,USD,"PORTAGG")&lt;/Q&gt;&lt;R&gt;1&lt;/R&gt;&lt;C&gt;1&lt;/C&gt;&lt;D xsi:type="xsd:double"&gt;708100.94&lt;/D&gt;&lt;/FQL&gt;&lt;FQL&gt;&lt;Q&gt;UAE^FREF_MARKET_VALUE_COMPANY(0,,,USD,,0,,"LEGACY")&lt;/Q&gt;&lt;R&gt;1&lt;/R&gt;&lt;C&gt;1&lt;/C&gt;&lt;D xsi:type="xsd:double"&gt;34.824&lt;/D&gt;&lt;/FQL&gt;&lt;FQL&gt;&lt;Q&gt;EIDO^FREF_MARKET_VALUE_COMPANY(0,,,USD,,0,,"LEGACY")&lt;/Q&gt;&lt;R&gt;1&lt;/R&gt;&lt;C&gt;1&lt;/C&gt;&lt;D xsi:type="xsd:double"&gt;334.567&lt;/D&gt;&lt;/FQL&gt;&lt;FQL&gt;&lt;Q&gt;FC0000TR^FMA_MCAP(0,,,USD,"PORTAGG")&lt;/Q&gt;&lt;R&gt;1&lt;/R&gt;&lt;C&gt;1&lt;/C&gt;&lt;D xsi:type="xsd:double"&gt;369020.03&lt;/D&gt;&lt;/FQL&gt;&lt;FQL&gt;&lt;Q&gt;FC0000ZA^FG_MCAP_IDX(0,,,USD)&lt;/Q&gt;&lt;R&gt;1&lt;/R&gt;&lt;C&gt;1&lt;/C&gt;&lt;D xsi:type="xsd:double"&gt;349007.4&lt;/D&gt;&lt;/FQL&gt;&lt;FQL&gt;&lt;Q&gt;SET-BKK^FMA_MCAP(0,,,USD,"PORTAGG")&lt;/Q&gt;&lt;R&gt;1&lt;/R&gt;&lt;C&gt;1&lt;/C&gt;&lt;D xsi:type="xsd:double"&gt;460127.522562718&lt;/D&gt;&lt;/FQL&gt;&lt;FQL&gt;&lt;Q&gt;FC0000QA^FMA_MCAP(0,,,USD,"PORTAGG")&lt;/Q&gt;&lt;R&gt;1&lt;/R&gt;&lt;C&gt;1&lt;/C&gt;&lt;D xsi:type="xsd:double"&gt;160386.38&lt;/D&gt;&lt;/FQL&gt;&lt;FQL&gt;&lt;Q&gt;FC0000CN^FMA_MCAP(0,,,USD,"PORTAGG")&lt;/Q&gt;&lt;R&gt;1&lt;/R&gt;&lt;C&gt;1&lt;/C&gt;&lt;D xsi:type="xsd:double"&gt;6875203.5&lt;/D&gt;&lt;/FQL&gt;&lt;FQL&gt;&lt;Q&gt;FC0000CL^FMA_MCAP(0,,,USD,"PORTAGG")&lt;/Q&gt;&lt;R&gt;1&lt;/R&gt;&lt;C&gt;1&lt;/C&gt;&lt;D xsi:type="xsd:double"&gt;142800.36&lt;/D&gt;&lt;/FQL&gt;&lt;FQL&gt;&lt;Q&gt;CC_ZA^FG_COMPANY_NAME&lt;/Q&gt;&lt;R&gt;1&lt;/R&gt;&lt;C&gt;1&lt;/C&gt;&lt;D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Africa&lt;/D&gt;&lt;/FQL&gt;&lt;FQL&gt;&lt;Q&gt;NQG00809^FMA_MCAP(0,,,USD,"PORTAGG")&lt;/Q&gt;&lt;R&gt;0&lt;/R&gt;&lt;C&gt;0&lt;/C&gt;&lt;/FQL&gt;&lt;FQL&gt;&lt;Q&gt;TUR^FREF_MARKET_VALUE_COMPANY(0,,,USD,,0,,"LEGACY")&lt;/Q&gt;&lt;R&gt;1&lt;/R&gt;&lt;C&gt;1&lt;/C&gt;&lt;D xsi:type="xsd:double"&gt;217.925&lt;/D&gt;&lt;/FQL&gt;&lt;FQL&gt;&lt;Q&gt;SET-BKK^FG_MCAP_IDX(0,,,USD)&lt;/Q&gt;&lt;R&gt;1&lt;/R&gt;&lt;C&gt;1&lt;/C&gt;&lt;D xsi:type="xsd:double"&gt;460127.522562718&lt;/D&gt;&lt;/FQL&gt;&lt;FQL&gt;&lt;Q&gt;QAT^FREF_MARKET_VALUE_COMPANY(0,,,USD,,0,,"LEGACY")&lt;/Q&gt;&lt;R&gt;1&lt;/R&gt;&lt;C&gt;1&lt;/C&gt;&lt;D xsi:type="xsd:double"&gt;61.81&lt;/D&gt;&lt;/FQL&gt;&lt;FQL&gt;&lt;Q&gt;MCHI^FREF_MARKET_VALUE_COMPANY(0,,,USD,,0,,"LEGACY")&lt;/Q&gt;&lt;R&gt;1&lt;/R&gt;&lt;C&gt;1&lt;/C&gt;&lt;D xsi:type="xsd:double"&gt;4387.8&lt;/D&gt;&lt;/FQL&gt;&lt;FQL&gt;&lt;Q&gt;ECH^FREF_MARKET_VALUE_COMPANY(0,,,USD,,0,,"LEGACY")&lt;/Q&gt;&lt;R&gt;1&lt;/R&gt;&lt;C&gt;1&lt;/C&gt;&lt;D xsi:type="xsd:double"&gt;518.2835&lt;/D&gt;&lt;/FQL&gt;&lt;FQL&gt;&lt;Q&gt;CNYA^FREF_MARKET_VALUE_COMPANY(0,,,USD,,0,,"LEGACY")&lt;/Q&gt;&lt;R&gt;1&lt;/R&gt;&lt;C&gt;1&lt;/C&gt;&lt;D xsi:type="xsd:double"&gt;263.445&lt;/D&gt;&lt;/FQL&gt;&lt;FQL&gt;&lt;Q&gt;NQG00809^FG_COMPANY_NAME&lt;/Q&gt;&lt;R&gt;1&lt;/R&gt;&lt;C&gt;1&lt;/C&gt;&lt;D xsi:type="xsd:string"&gt;Nasdaq South Africa&lt;/D&gt;&lt;/FQL&gt;&lt;FQL&gt;&lt;Q&gt;DUMMY^ECON_EXPR_DATA('FDS_ECON[NTCPMIINDEXSA@SA]',,,M)&lt;/Q&gt;&lt;R&gt;1&lt;/R&gt;&lt;C&gt;1&lt;/C&gt;&lt;D xsi:type="xsd:double"&gt;54.413895&lt;/D&gt;&lt;/FQL&gt;&lt;FQL&gt;&lt;Q&gt;DUMMY^ECON_EXPR_DATA('FDS_ECON[NTCPMIMFGSA@ID]',,,M)&lt;/Q&gt;&lt;R&gt;1&lt;/R&gt;&lt;C&gt;1&lt;/C&gt;&lt;D xsi:type="xsd:double"&gt;49.263344&lt;/D&gt;&lt;/FQL&gt;&lt;FQL&gt;&lt;Q&gt;DUMMY^ECON_EXPR_DATA('FDS_ECON[NTCPMIMFGSA@TR]',,,M)&lt;/Q&gt;&lt;R&gt;1&lt;/R&gt;&lt;C&gt;1&lt;/C&gt;&lt;D xsi:type="xsd:double"&gt;47.19532&lt;/D&gt;&lt;/FQL&gt;&lt;FQL&gt;&lt;Q&gt;DUMMY^ECON_EXPR_DATA('FDS_ECON[NTCPMITHMANHE]',,,M)&lt;/Q&gt;&lt;R&gt;1&lt;/R&gt;&lt;C&gt;1&lt;/C&gt;&lt;D xsi:type="xsd:double"&gt;52.830414&lt;/D&gt;&lt;/FQL&gt;&lt;FQL&gt;&lt;Q&gt;DUMMY^ECON_EXPR_DATA('FDS_ECON[PMIQAWHEHE]',,,M)&lt;/Q&gt;&lt;R&gt;1&lt;/R&gt;&lt;C&gt;1&lt;/C&gt;&lt;D xsi:type="xsd:double"&gt;51.348263&lt;/D&gt;&lt;/FQL&gt;&lt;FQL&gt;&lt;Q&gt;DUMMY^ECON_EXPR_DATA('FDS_ECON[NTCPMIMFGSA@IN]',,,M)&lt;/Q&gt;&lt;R&gt;1&lt;/R&gt;&lt;C&gt;1&lt;/C&gt;&lt;D xsi:type="xsd:double"&gt;58.073566&lt;/D&gt;&lt;/FQL&gt;&lt;FQL&gt;&lt;Q&gt;DUMMY^ECON_EXPR_DATA('FDS_ECON[PMIMFGSA@ZA]',,,M)&lt;/Q&gt;&lt;R&gt;1&lt;/R&gt;&lt;C&gt;1&lt;/C&gt;&lt;D xsi:type="xsd:double"&gt;49.29471&lt;/D&gt;&lt;/FQL&gt;&lt;FQL&gt;&lt;Q&gt;DUMMY^ECON_EXPR_DATA('FDS_ECON[NTCPMIMFGSA@BR]',,,M)&lt;/Q&gt;&lt;R&gt;1&lt;/R&gt;&lt;C&gt;1&lt;/C&gt;&lt;D xsi:type="xsd:double"&gt;53.986023&lt;/D&gt;&lt;/FQL&gt;&lt;FQL&gt;&lt;Q&gt;DUMMY^ECON_EXPR_DATA('FDS_ECON[NTCPMIMFGSA@MX]',,,M)&lt;/Q&gt;&lt;R&gt;1&lt;/R&gt;&lt;C&gt;1&lt;/C&gt;&lt;D xsi:type="xsd:double"&gt;49.61981&lt;/D&gt;&lt;/FQL&gt;&lt;FQL&gt;&lt;Q&gt;DUMMY^ECON_EXPR_DATA('FDS_ECON[NTCPMIMFGSA@PL]',,,M)&lt;/Q&gt;&lt;R&gt;1&lt;/R&gt;&lt;C&gt;1&lt;/C&gt;&lt;D xsi:type="xsd:double"&gt;47.29988&lt;/D&gt;&lt;/FQL&gt;&lt;FQL&gt;&lt;Q&gt;DUMMY^ECON_EXPR_DATA('FDS_ECON[NTCPMIMFGSA@CL]',,,M)&lt;/Q&gt;&lt;R&gt;0&lt;/R&gt;&lt;C&gt;0&lt;/C&gt;&lt;/FQL&gt;&lt;FQL&gt;&lt;Q&gt;DUMMY^ECON_EXPR_DATA('FDS_ECON[NTCPMIMFGSA@CN]',,,M)&lt;/Q&gt;&lt;R&gt;1&lt;/R&gt;&lt;C&gt;1&lt;/C&gt;&lt;D xsi:type="xsd:double"&gt;49.843887&lt;/D&gt;&lt;/FQL&gt;&lt;FQL&gt;&lt;Q&gt;DUMMY^ECON_EXPR_DATA('FDS_ECON[NTCPMIMFGSA@GR]',,,M)&lt;/Q&gt;&lt;R&gt;1&lt;/R&gt;&lt;C&gt;1&lt;/C&gt;&lt;D xsi:type="xsd:double"&gt;53.187252&lt;/D&gt;&lt;/FQL&gt;&lt;FQL&gt;&lt;Q&gt;DUMMY^ECON_EXPR_DATA('FDS_ECON[NTCPMIMFGSA@KR]',,,M)&lt;/Q&gt;&lt;R&gt;1&lt;/R&gt;&lt;C&gt;1&lt;/C&gt;&lt;D xsi:type="xsd:double"&gt;51.386303&lt;/D&gt;&lt;/FQL&gt;&lt;FQL&gt;&lt;Q&gt;DUMMY^ECON_EXPR_DATA('FDS_ECON[PMIMYMANHE]',,,M)&lt;/Q&gt;&lt;R&gt;1&lt;/R&gt;&lt;C&gt;1&lt;/C&gt;&lt;D xsi:type="xsd:double"&gt;49.7358&lt;/D&gt;&lt;/FQL&gt;&lt;FQL&gt;&lt;Q&gt;DUMMY^ECON_EXPR_DATA('FDS_ECON[NTCPMIMFGSA@PE]',,,M)&lt;/Q&gt;&lt;R&gt;0&lt;/R&gt;&lt;C&gt;0&lt;/C&gt;&lt;/FQL&gt;&lt;FQL&gt;&lt;Q&gt;DUMMY^ECON_EXPR_DATA('FDS_ECON[NTCPMIMFGSA@VN]',,,M)&lt;/Q&gt;&lt;R&gt;1&lt;/R&gt;&lt;C&gt;1&lt;/C&gt;&lt;D xsi:type="xsd:double"&gt;54.69754&lt;/D&gt;&lt;/FQL&gt;&lt;FQL&gt;&lt;Q&gt;DUMMY^ECON_EXPR_DATA('FDS_ECON[NTCPMIPHMANHE]',,,M)&lt;/Q&gt;&lt;R&gt;1&lt;/R&gt;&lt;C&gt;1&lt;/C&gt;&lt;D xsi:type="xsd:double"&gt;51.2181&lt;/D&gt;&lt;/FQL&gt;&lt;FQL&gt;&lt;Q&gt;DUMMY^ECON_EXPR_DATA('FDS_ECON[NTCPMIMFGSA@TW]',,,M)&lt;/Q&gt;&lt;R&gt;1&lt;/R&gt;&lt;C&gt;1&lt;/C&gt;&lt;D xsi:type="xsd:double"&gt;52.9016&lt;/D&gt;&lt;/FQL&gt;&lt;FQL&gt;&lt;Q&gt;DUMMY^ECON_EXPR_DATA('FDS_ECON[NTCPMIMFGSA@AE]',,,M)&lt;/Q&gt;&lt;R&gt;0&lt;/R&gt;&lt;C&gt;0&lt;/C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xsi:type="xsd:double"&gt;-1.2608349&lt;/D&gt;&lt;/FQL&gt;&lt;FQL&gt;&lt;Q&gt;USDTRY^FG_PRICE_CHANGE(0,-1AM)&lt;/Q&gt;&lt;R&gt;1&lt;/R&gt;&lt;C&gt;1&lt;/C&gt;&lt;D xsi:type="xsd:double"&gt;1.8480062&lt;/D&gt;&lt;/FQL&gt;&lt;FQL&gt;&lt;Q&gt;USDQAR^FG_PRICE_CHANGE(0,-1AM)&lt;/Q&gt;&lt;R&gt;1&lt;/R&gt;&lt;C&gt;1&lt;/C&gt;&lt;D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xsi:type="xsd:double"&gt;0.4351616&lt;/D&gt;&lt;/FQL&gt;&lt;FQL&gt;&lt;Q&gt;USDZAR^FG_PRICE_CHANGE(0,-1AM)&lt;/Q&gt;&lt;R&gt;1&lt;/R&gt;&lt;C&gt;1&lt;/C&gt;&lt;D xsi:type="xsd:double"&gt;-1.1330664&lt;/D&gt;&lt;/FQL&gt;&lt;FQL&gt;&lt;Q&gt;USDKRW^FG_PRICE_CHANGE(0,-1AM)&lt;/Q&gt;&lt;R&gt;1&lt;/R&gt;&lt;C&gt;1&lt;/C&gt;&lt;D xsi:type="xsd:double"&gt;-1.9851983&lt;/D&gt;&lt;/FQL&gt;&lt;FQL&gt;&lt;Q&gt;USDTWD^FG_PRICE_CHANGE(0,-1AM)&lt;/Q&gt;&lt;R&gt;1&lt;/R&gt;&lt;C&gt;1&lt;/C&gt;&lt;D xsi:type="xsd:double"&gt;-1.05744&lt;/D&gt;&lt;/FQL&gt;&lt;FQL&gt;&lt;Q&gt;USDPEN^FG_PRICE_CHANGE(0,-1AM)&lt;/Q&gt;&lt;R&gt;1&lt;/R&gt;&lt;C&gt;1&lt;/C&gt;&lt;D xsi:type="xsd:double"&gt;0.5385637&lt;/D&gt;&lt;/FQL&gt;&lt;FQL&gt;&lt;Q&gt;USDPHP^FG_PRICE_CHANGE(0,-1AM)&lt;/Q&gt;&lt;R&gt;1&lt;/R&gt;&lt;C&gt;1&lt;/C&gt;&lt;D xsi:type="xsd:double"&gt;-1.9752204&lt;/D&gt;&lt;/FQL&gt;&lt;FQL&gt;&lt;Q&gt;USDCLP^FG_PRICE_CHANGE(0,-1AM)&lt;/Q&gt;&lt;R&gt;1&lt;/R&gt;&lt;C&gt;1&lt;/C&gt;&lt;D xsi:type="xsd:double"&gt;2.3272634&lt;/D&gt;&lt;/FQL&gt;&lt;FQL&gt;&lt;Q&gt;FC0000TH^FMA_EPS(NTMA,-20AY,0,CY,,"PORTAGG","MEANR")&lt;/Q&gt;&lt;R&gt;20&lt;/R&gt;&lt;C&gt;1&lt;/C&gt;&lt;D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xsi:type="xsd:double"&gt;21.2762449524495&lt;/D&gt;&lt;D xsi:type="xsd:double"&gt;20.3723994276243&lt;/D&gt;&lt;D xsi:type="xsd:double"&gt;19.1120509802091&lt;/D&gt;&lt;/FQL&gt;&lt;FQL&gt;&lt;Q&gt;EWM^P_PRICE_RETURNS_PR('52W',2,-10AY,0,AM)&lt;/Q&gt;&lt;R&gt;121&lt;/R&gt;&lt;C&gt;1&lt;/C&gt;&lt;D xsi:type="xsd:double"&gt;9.655905&lt;/D&gt;&lt;D xsi:type="xsd:double"&gt;6.084633&lt;/D&gt;&lt;D xsi:type="xsd:double"&gt;-4.9242616&lt;/D&gt;&lt;D xsi:type="xsd:double"&gt;-2.9180288&lt;/D&gt;&lt;D xsi:type="xsd:double"&gt;-15.284586&lt;/D&gt;&lt;D xsi:type="xsd:double"&gt;-8.580345&lt;/D&gt;&lt;D xsi:type="xsd:double"&gt;-5.5847526&lt;/D&gt;&lt;D xsi:type="xsd:double"&gt;-10.475481&lt;/D&gt;&lt;D xsi:type="xsd:double"&gt;-9.834921&lt;/D&gt;&lt;D xsi:type="xsd:double"&gt;-10.489017&lt;/D&gt;&lt;D xsi:type="xsd:double"&gt;-19.265461&lt;/D&gt;&lt;D xsi:type="xsd:double"&gt;-21.466278&lt;/D&gt;&lt;D xsi:type="xsd:double"&gt;-33.05499&lt;/D&gt;&lt;D xsi:type="xsd:double"&gt;-30.441904&lt;/D&gt;&lt;D xsi:type="xsd:double"&gt;-21.689636&lt;/D&gt;&lt;D xsi:type="xsd:double"&gt;-28.026527&lt;/D&gt;&lt;D xsi:type="xsd:double"&gt;-17.842531&lt;/D&gt;&lt;D xsi:type="xsd:double"&gt;-23.69045&lt;/D&gt;&lt;D xsi:type="xsd:double"&gt;-20.11078&lt;/D&gt;&lt;D xsi:type="xsd:double"&gt;-11.651087&lt;/D&gt;&lt;D xsi:type="xsd:double"&gt;-9.626043&lt;/D&gt;&lt;D xsi:type="xsd:double"&gt;-19.186544&lt;/D&gt;&lt;D xsi:type="xsd:double"&gt;-11.6232395&lt;/D&gt;&lt;D xsi:type="xsd:double"&gt;-3.6625922&lt;/D&gt;&lt;D xsi:type="xsd:double"&gt;13.260508&lt;/D&gt;&lt;D xsi:type="xsd:double"&gt;5.081761&lt;/D&gt;&lt;D xsi:type="xsd:double"&gt;-0.19113421&lt;/D&gt;&lt;D xsi:type="xsd:double"&gt;0.22146702&lt;/D&gt;&lt;D xsi:type="xsd:double"&gt;-2.178061&lt;/D&gt;&lt;D xsi:type="xsd:double"&gt;5.5543065&lt;/D&gt;&lt;D xsi:type="xsd:double"&gt;-1.1131227&lt;/D&gt;&lt;D xsi:type="xsd:double"&gt;-2.730912&lt;/D&gt;&lt;D xsi:type="xsd:double"&gt;-9.2333975&lt;/D&gt;&lt;D xsi:type="xsd:double"&gt;5.582452&lt;/D&gt;&lt;D xsi:type="xsd:double"&gt;8.966005&lt;/D&gt;&lt;D xsi:type="xsd:double"&gt;-0.9005904&lt;/D&gt;&lt;D xsi:type="xsd:double"&gt;-1.0637522&lt;/D&gt;&lt;D xsi:type="xsd:double"&gt;7.796836&lt;/D&gt;&lt;D xsi:type="xsd:double"&gt;7.8348756&lt;/D&gt;&lt;D xsi:type="xsd:double"&gt;14.094996&lt;/D&gt;&lt;D xsi:type="xsd:double"&gt;20.900642&lt;/D&gt;&lt;D xsi:type="xsd:double"&gt;25.70461&lt;/D&gt;&lt;D xsi:type="xsd:double"&gt;27.360308&lt;/D&gt;&lt;D xsi:type="xsd:double"&gt;21.729492&lt;/D&gt;&lt;D xsi:type="xsd:double"&gt;25.147701&lt;/D&gt;&lt;D xsi:type="xsd:double"&gt;14.957476&lt;/D&gt;&lt;D xsi:type="xsd:double"&gt;6.1316013&lt;/D&gt;&lt;D xsi:type="xsd:double"&gt;6.3153744&lt;/D&gt;&lt;D xsi:type="xsd:double"&gt;7.7900887&lt;/D&gt;&lt;D xsi:type="xsd:double"&gt;5.8375955&lt;/D&gt;&lt;D xsi:type="xsd:double"&gt;3.2279015&lt;/D&gt;&lt;D xsi:type="xsd:double"&gt;1.7191172&lt;/D&gt;&lt;D xsi:type="xsd:double"&gt;-5.7383957&lt;/D&gt;&lt;D xsi:type="xsd:double"&gt;-9.166175&lt;/D&gt;&lt;D xsi:type="xsd:double"&gt;-10.546589&lt;/D&gt;&lt;D xsi:type="xsd:double"&gt;-9.561795&lt;/D&gt;&lt;D xsi:type="xsd:double"&gt;-16.011673&lt;/D&gt;&lt;D xsi:type="xsd:double"&gt;-15.273314&lt;/D&gt;&lt;D xsi:type="xsd:double"&gt;-8.271951&lt;/D&gt;&lt;D xsi:type="xsd:double"&gt;-2.5180817&lt;/D&gt;&lt;D xsi:type="xsd:double"&gt;-10.020608&lt;/D&gt;&lt;D xsi:type="xsd:double"&gt;-9.932322&lt;/D&gt;&lt;D xsi:type="xsd:double"&gt;-7.93947&lt;/D&gt;&lt;D xsi:type="xsd:double"&gt;-3.211856&lt;/D&gt;&lt;D xsi:type="xsd:double"&gt;-1.8966675&lt;/D&gt;&lt;D xsi:type="xsd:double"&gt;-2.4484098&lt;/D&gt;&lt;D xsi:type="xsd:double"&gt;-8.793038&lt;/D&gt;&lt;D xsi:type="xsd:double"&gt;-32.43879&lt;/D&gt;&lt;D xsi:type="xsd:double"&gt;-18.895132&lt;/D&gt;&lt;D xsi:type="xsd:double"&gt;-15.060371&lt;/D&gt;&lt;D xsi:type="xsd:double"&gt;-7.956523&lt;/D&gt;&lt;D xsi:type="xsd:double"&gt;-7.11779&lt;/D&gt;&lt;D xsi:type="xsd:double"&gt;2.0052075&lt;/D&gt;&lt;D xsi:type="xsd:double"&gt;-3.179121&lt;/D&gt;&lt;D xsi:type="xsd:double"&gt;-2.0272434&lt;/D&gt;&lt;D xsi:type="xsd:double"&gt;1.1686802&lt;/D&gt;&lt;D xsi:type="xsd:double"&gt;8.800852&lt;/D&gt;&lt;D xsi:type="xsd:double"&gt;1.8403649&lt;/D&gt;&lt;D xsi:type="xsd:double"&gt;6.205082&lt;/D&gt;&lt;D xsi:type="xsd:double"&gt;42.581665&lt;/D&gt;&lt;D xsi:type="xsd:double"&gt;23.091484&lt;/D&gt;&lt;D xsi:type="xsd:double"&gt;17.54545&lt;/D&gt;&lt;D xsi:type="xsd:double"&gt;5.9702516&lt;/D&gt;&lt;D xsi:type="xsd:double"&gt;-3.660196&lt;/D&gt;&lt;D xsi:type="xsd:double"&gt;-6.447321&lt;/D&gt;&lt;D xsi:type="xsd:double"&gt;1.3524532&lt;/D&gt;&lt;D xsi:type="xsd:double"&gt;4.0436745&lt;/D&gt;&lt;D xsi:type="xsd:double"&gt;-5.7022333&lt;/D&gt;&lt;D xsi:type="xsd:double"&gt;-14.182943&lt;/D&gt;&lt;D xsi:type="xsd:double"&gt;-7.059866&lt;/D&gt;&lt;D xsi:type="xsd:double"&gt;-2.3602128&lt;/D&gt;&lt;D xsi:type="xsd:double"&gt;-2.5472522&lt;/D&gt;&lt;D xsi:type="xsd:double"&gt;-0.7980108&lt;/D&gt;&lt;D xsi:type="xsd:double"&gt;-7.122761&lt;/D&gt;&lt;D xsi:type="xsd:double"&gt;-11.152416&lt;/D&gt;&lt;D xsi:type="xsd:double"&gt;-10.215843&lt;/D&gt;&lt;D xsi:type="xsd:double"&gt;-3.157401&lt;/D&gt;&lt;D xsi:type="xsd:double"&gt;-12.357283&lt;/D&gt;&lt;D xsi:type="xsd:double"&gt;-22.043478&lt;/D&gt;&lt;D xsi:type="xsd:double"&gt;-10.663539&lt;/D&gt;&lt;D xsi:type="xsd:double"&gt;-2.6457965&lt;/D&gt;&lt;D xsi:type="xsd:double"&gt;-4.3502865&lt;/D&gt;&lt;D xsi:type="xsd:double"&gt;-9.077239&lt;/D&gt;&lt;D xsi:type="xsd:double"&gt;-14.5751&lt;/D&gt;&lt;D xsi:type="xsd:double"&gt;-9.791136&lt;/D&gt;&lt;D xsi:type="xsd:double"&gt;-6.942594&lt;/D&gt;&lt;D xsi:type="xsd:double"&gt;-5.6441784&lt;/D&gt;&lt;D xsi:type="xsd:double"&gt;1.5897036&lt;/D&gt;&lt;D xsi:type="xsd:double"&gt;-4.118699&lt;/D&gt;&lt;D xsi:type="xsd:double"&gt;0.7948041&lt;/D&gt;&lt;D xsi:type="xsd:double"&gt;8.089995&lt;/D&gt;&lt;D xsi:type="xsd:double"&gt;2.0800114&lt;/D&gt;&lt;D xsi:type="xsd:double"&gt;-2.5281668&lt;/D&gt;&lt;D xsi:type="xsd:double"&gt;-6.641942&lt;/D&gt;&lt;D xsi:type="xsd:double"&gt;-2.539742&lt;/D&gt;&lt;D xsi:type="xsd:double"&gt;8.157825&lt;/D&gt;&lt;D xsi:type="xsd:double"&gt;-0.5599737&lt;/D&gt;&lt;D xsi:type="xsd:double"&gt;11.204803&lt;/D&gt;&lt;D xsi:type="xsd:double"&gt;15.128779&lt;/D&gt;&lt;D xsi:type="xsd:double"&gt;14.335691&lt;/D&gt;&lt;D xsi:type="xsd:double"&gt;18.892551&lt;/D&gt;&lt;/FQL&gt;&lt;FQL&gt;&lt;Q&gt;GREK^FG_TOTAL_RETURNC(-10AY,0,AM)&lt;/Q&gt;&lt;R&gt;121&lt;/R&gt;&lt;C&gt;1&lt;/C&gt;&lt;D xsi:type="xsd:double"&gt;-6.81715&lt;/D&gt;&lt;D xsi:type="xsd:double"&gt;-3.3430278&lt;/D&gt;&lt;D xsi:type="xsd:double"&gt;-21.904766&lt;/D&gt;&lt;D xsi:type="xsd:double"&gt;-0.8985877&lt;/D&gt;&lt;D xsi:type="xsd:double"&gt;-4.2746067&lt;/D&gt;&lt;D xsi:type="xsd:double"&gt;-13.125711&lt;/D&gt;&lt;D xsi:type="xsd:double"&gt;7.3105216&lt;/D&gt;&lt;D xsi:type="xsd:double"&gt;-21.977448&lt;/D&gt;&lt;D xsi:type="xsd:double"&gt;-2.535212&lt;/D&gt;&lt;D xsi:type="xsd:double"&gt;19.653202&lt;/D&gt;&lt;D xsi:type="xsd:double"&gt;-15.05636&lt;/D&gt;&lt;D xsi:type="xsd:double"&gt;2.369678&lt;/D&gt;&lt;D xsi:type="xsd:double"&gt;-7.407421&lt;/D&gt;&lt;D xsi:type="xsd:double"&gt;5.1&lt;/D&gt;&lt;D xsi:type="xsd:double"&gt;-0.3805995&lt;/D&gt;&lt;D xsi:type="xsd:double"&gt;-10.983759&lt;/D&gt;&lt;D xsi:type="xsd:double"&gt;-10.729617&lt;/D&gt;&lt;D xsi:type="xsd:double"&gt;-13.393509&lt;/D&gt;&lt;D xsi:type="xsd:double"&gt;-11.971826&lt;/D&gt;&lt;D xsi:type="xsd:double"&gt;20.800007&lt;/D&gt;&lt;D xsi:type="xsd:double"&gt;-0.66226125&lt;/D&gt;&lt;D xsi:type="xsd:double"&gt;11.333346&lt;/D&gt;&lt;D xsi:type="xsd:double"&gt;-13.413173&lt;/D&gt;&lt;D xsi:type="xsd:double"&gt;-0.55326223&lt;/D&gt;&lt;D xsi:type="xsd:double"&gt;2.5034785&lt;/D&gt;&lt;D xsi:type="xsd:double"&gt;-5.0203505&lt;/D&gt;&lt;D xsi:type="xsd:double"&gt;4.571426&lt;/D&gt;&lt;D xsi:type="xsd:double"&gt;0.9412408&lt;/D&gt;&lt;D xsi:type="xsd:double"&gt;5.5637717&lt;/D&gt;&lt;D xsi:type="xsd:double"&gt;5.1110387&lt;/D&gt;&lt;D xsi:type="xsd:double"&gt;-5.5970135&lt;/D&gt;&lt;D xsi:type="xsd:double"&gt;1.9762874&lt;/D&gt;&lt;D xsi:type="xsd:double"&gt;3.7467837&lt;/D&gt;&lt;D xsi:type="xsd:double"&gt;21.170593&lt;/D&gt;&lt;D xsi:type="xsd:double"&gt;1.7471671&lt;/D&gt;&lt;D xsi:type="xsd:double"&gt;8.484864&lt;/D&gt;&lt;D xsi:type="xsd:double"&gt;-2.327752&lt;/D&gt;&lt;D xsi:type="xsd:double"&gt;-7.8169765&lt;/D&gt;&lt;D xsi:type="xsd:double"&gt;-1.0341167&lt;/D&gt;&lt;D xsi:type="xsd:double"&gt;-10.2403345&lt;/D&gt;&lt;D xsi:type="xsd:double"&gt;15.2502775&lt;/D&gt;&lt;D xsi:type="xsd:double"&gt;12.765778&lt;/D&gt;&lt;D xsi:type="xsd:double"&gt;-0.64044595&lt;/D&gt;&lt;D xsi:type="xsd:double"&gt;-7.090229&lt;/D&gt;&lt;D xsi:type="xsd:double"&gt;3.0723453&lt;/D&gt;&lt;D xsi:type="xsd:double"&gt;-7.7884555&lt;/D&gt;&lt;D xsi:type="xsd:double"&gt;-4.483843&lt;/D&gt;&lt;D xsi:type="xsd:double"&gt;1.746726&lt;/D&gt;&lt;D xsi:type="xsd:double"&gt;-10.085833&lt;/D&gt;&lt;D xsi:type="xsd:double"&gt;-2.744633&lt;/D&gt;&lt;D xsi:type="xsd:double"&gt;-3.1901836&lt;/D&gt;&lt;D xsi:type="xsd:double"&gt;-4.1825056&lt;/D&gt;&lt;D xsi:type="xsd:double"&gt;-0.92592835&lt;/D&gt;&lt;D xsi:type="xsd:double"&gt;-3.1573355&lt;/D&gt;&lt;D xsi:type="xsd:double"&gt;4.802263&lt;/D&gt;&lt;D xsi:type="xsd:double"&gt;8.760095&lt;/D&gt;&lt;D xsi:type="xsd:double"&gt;7.434964&lt;/D&gt;&lt;D xsi:type="xsd:double"&gt;-9.111893&lt;/D&gt;&lt;D xsi:type="xsd:double"&gt;17.89341&lt;/D&gt;&lt;D xsi:type="xsd:double"&gt;1.958859&lt;/D&gt;&lt;D xsi:type="xsd:double"&gt;-10.498417&lt;/D&gt;&lt;D xsi:type="xsd:double"&gt;12.085306&lt;/D&gt;&lt;D xsi:type="xsd:double"&gt;1.3742089&lt;/D&gt;&lt;D xsi:type="xsd:double"&gt;2.9197097&lt;/D&gt;&lt;D xsi:type="xsd:double"&gt;-0.3039539&lt;/D&gt;&lt;D xsi:type="xsd:double"&gt;4.336071&lt;/D&gt;&lt;D xsi:type="xsd:double"&gt;-7.3412657&lt;/D&gt;&lt;D xsi:type="xsd:double"&gt;-47.75161&lt;/D&gt;&lt;D xsi:type="xsd:double"&gt;21.926224&lt;/D&gt;&lt;D xsi:type="xsd:double"&gt;-2.8570294&lt;/D&gt;&lt;D xsi:type="xsd:double"&gt;17.474056&lt;/D&gt;&lt;D xsi:type="xsd:double"&gt;-1.4510274&lt;/D&gt;&lt;D xsi:type="xsd:double"&gt;3.961885&lt;/D&gt;&lt;D xsi:type="xsd:double"&gt;2.8461218&lt;/D&gt;&lt;D xsi:type="xsd:double"&gt;-8.255159&lt;/D&gt;&lt;D xsi:type="xsd:double"&gt;9.560335&lt;/D&gt;&lt;D xsi:type="xsd:double"&gt;21.138584&lt;/D&gt;&lt;D xsi:type="xsd:double"&gt;-2.486676&lt;/D&gt;&lt;D xsi:type="xsd:double"&gt;-0.20161271&lt;/D&gt;&lt;D xsi:type="xsd:double"&gt;7.6767683&lt;/D&gt;&lt;D xsi:type="xsd:double"&gt;6.153846&lt;/D&gt;&lt;D xsi:type="xsd:double"&gt;3.2166839&lt;/D&gt;&lt;D xsi:type="xsd:double"&gt;-0.34246445&lt;/D&gt;&lt;D xsi:type="xsd:double"&gt;-7.7319565&lt;/D&gt;&lt;D xsi:type="xsd:double"&gt;4.804468&lt;/D&gt;&lt;D xsi:type="xsd:double"&gt;2.1322012&lt;/D&gt;&lt;D xsi:type="xsd:double"&gt;-2.7835727&lt;/D&gt;&lt;D xsi:type="xsd:double"&gt;-0.8589804&lt;/D&gt;&lt;D xsi:type="xsd:double"&gt;-2.8880894&lt;/D&gt;&lt;D xsi:type="xsd:double"&gt;8.567106&lt;/D&gt;&lt;D xsi:type="xsd:double"&gt;4.8285484&lt;/D&gt;&lt;D xsi:type="xsd:double"&gt;-12.14953&lt;/D&gt;&lt;D xsi:type="xsd:double"&gt;3.419447&lt;/D&gt;&lt;D xsi:type="xsd:double"&gt;-8.412928&lt;/D&gt;&lt;D xsi:type="xsd:double"&gt;-5.575609&lt;/D&gt;&lt;D xsi:type="xsd:double"&gt;-6.2609253&lt;/D&gt;&lt;D xsi:type="xsd:double"&gt;14.357114&lt;/D&gt;&lt;D xsi:type="xsd:double"&gt;-7.0719123&lt;/D&gt;&lt;D xsi:type="xsd:double"&gt;-5.2159014&lt;/D&gt;&lt;D xsi:type="xsd:double"&gt;15.245819&lt;/D&gt;&lt;D xsi:type="xsd:double"&gt;4.9315095&lt;/D&gt;&lt;D xsi:type="xsd:double"&gt;9.486521&lt;/D&gt;&lt;D xsi:type="xsd:double"&gt;11.202372&lt;/D&gt;&lt;D xsi:type="xsd:double"&gt;-7.2764454&lt;/D&gt;&lt;D xsi:type="xsd:double"&gt;9.288144&lt;/D&gt;&lt;D xsi:type="xsd:double"&gt;0.65135956&lt;/D&gt;&lt;D xsi:type="xsd:double"&gt;13.68258&lt;/D&gt;&lt;D xsi:type="xsd:double"&gt;6.4224124&lt;/D&gt;&lt;D xsi:type="xsd:double"&gt;-5.7135525&lt;/D&gt;&lt;D xsi:type="xsd:double"&gt;-4.6739044&lt;/D&gt;&lt;D xsi:type="xsd:double"&gt;-6.1573625&lt;/D&gt;&lt;D xsi:type="xsd:double"&gt;10.115433&lt;/D&gt;&lt;D xsi:type="xsd:double"&gt;2.427864&lt;/D&gt;&lt;D xsi:type="xsd:double"&gt;4.3890953&lt;/D&gt;&lt;D xsi:type="xsd:double"&gt;5.1329255&lt;/D&gt;&lt;D xsi:type="xsd:double"&gt;0.92639923&lt;/D&gt;&lt;D xsi:type="xsd:double"&gt;-6.0282826&lt;/D&gt;&lt;D xsi:type="xsd:double"&gt;12.486803&lt;/D&gt;&lt;D xsi:type="xsd:double"&gt;-7.2048783&lt;/D&gt;&lt;D xsi:type="xsd:double"&gt;6.979847&lt;/D&gt;&lt;D xsi:type="xsd:double"&gt;-0.35569668&lt;/D&gt;&lt;/FQL&gt;&lt;FQL&gt;&lt;Q&gt;UAE^FMA_DIV_YLD(NTMA,-10AY,0,AM,"PORTAGG","MEANR")&lt;/Q&gt;&lt;R&gt;121&lt;/R&gt;&lt;C&gt;1&lt;/C&gt;&lt;D xsi:type="xsd:double"&gt;2.58155867686731&lt;/D&gt;&lt;D xsi:type="xsd:double"&gt;2.52017941347428&lt;/D&gt;&lt;D xsi:type="xsd:double"&gt;2.92763982779479&lt;/D&gt;&lt;D xsi:type="xsd:double"&gt;2.85221934030609&lt;/D&gt;&lt;D xsi:type="xsd:double"&gt;4.07739443649912&lt;/D&gt;&lt;D xsi:type="xsd:double"&gt;3.39246152583865&lt;/D&gt;&lt;D xsi:type="xsd:double"&gt;3.40757706133488&lt;/D&gt;&lt;D xsi:type="xsd:double"&gt;3.68409715403205&lt;/D&gt;&lt;D xsi:type="xsd:double"&gt;3.13330304815641&lt;/D&gt;&lt;D xsi:type="xsd:double"&gt;3.18959973741624&lt;/D&gt;&lt;D xsi:type="xsd:double"&gt;3.47508663078325&lt;/D&gt;&lt;D xsi:type="xsd:double"&gt;3.51230553342956&lt;/D&gt;&lt;D xsi:type="xsd:double"&gt;3.62532465032494&lt;/D&gt;&lt;D xsi:type="xsd:double"&gt;4.0410936455266&lt;/D&gt;&lt;D xsi:type="xsd:double"&gt;3.83487083396826&lt;/D&gt;&lt;D xsi:type="xsd:double"&gt;4.5021880695748&lt;/D&gt;&lt;D xsi:type="xsd:double"&gt;4.5534521754749&lt;/D&gt;&lt;D xsi:type="xsd:double"&gt;4.71150537795765&lt;/D&gt;&lt;D xsi:type="xsd:double"&gt;4.56547141645222&lt;/D&gt;&lt;D xsi:type="xsd:double"&gt;4.01360271094777&lt;/D&gt;&lt;D xsi:type="xsd:double"&gt;3.85562193297165&lt;/D&gt;&lt;D xsi:type="xsd:double"&gt;4.21266944106724&lt;/D&gt;&lt;D xsi:type="xsd:double"&gt;4.06398318146754&lt;/D&gt;&lt;D xsi:type="xsd:double"&gt;3.89702851998904&lt;/D&gt;&lt;D xsi:type="xsd:double"&gt;3.7124300258973&lt;/D&gt;&lt;D xsi:type="xsd:double"&gt;3.68677146082804&lt;/D&gt;&lt;D xsi:type="xsd:double"&gt;3.70667340518336&lt;/D&gt;&lt;D xsi:type="xsd:double"&gt;3.90238182954219&lt;/D&gt;&lt;D xsi:type="xsd:double"&gt;4.13693598745923&lt;/D&gt;&lt;D xsi:type="xsd:double"&gt;3.95581155142963&lt;/D&gt;&lt;D xsi:type="xsd:double"&gt;4.04981732911642&lt;/D&gt;&lt;D xsi:type="xsd:double"&gt;4.08756891646884&lt;/D&gt;&lt;D xsi:type="xsd:double"&gt;4.02399231374829&lt;/D&gt;&lt;D xsi:type="xsd:double"&gt;3.93123350211898&lt;/D&gt;&lt;D xsi:type="xsd:double"&gt;4.06973766864607&lt;/D&gt;&lt;D xsi:type="xsd:double"&gt;3.95392224818792&lt;/D&gt;&lt;D xsi:type="xsd:double"&gt;3.94078219542906&lt;/D&gt;&lt;D xsi:type="xsd:double"&gt;4.07984709601244&lt;/D&gt;&lt;D xsi:type="xsd:double"&gt;4.15281268436179&lt;/D&gt;&lt;D xsi:type="xsd:double"&gt;4.45409364711709&lt;/D&gt;&lt;D xsi:type="xsd:double"&gt;4.52359770320106&lt;/D&gt;&lt;D xsi:type="xsd:double"&gt;4.28163559938659&lt;/D&gt;&lt;D xsi:type="xsd:double"&gt;4.35583310368955&lt;/D&gt;&lt;D xsi:type="xsd:double"&gt;4.49489392048855&lt;/D&gt;&lt;D xsi:type="xsd:double"&gt;4.72664696799357&lt;/D&gt;&lt;D xsi:type="xsd:double"&gt;4.91961144367502&lt;/D&gt;&lt;D xsi:type="xsd:double"&gt;4.74664107296988&lt;/D&gt;&lt;D xsi:type="xsd:double"&gt;4.79653646951073&lt;/D&gt;&lt;D xsi:type="xsd:double"&gt;4.75674530542824&lt;/D&gt;&lt;D xsi:type="xsd:double"&gt;4.7508450455146&lt;/D&gt;&lt;D xsi:type="xsd:double"&gt;4.97491436939712&lt;/D&gt;&lt;D xsi:type="xsd:double"&gt;4.84273454606677&lt;/D&gt;&lt;D xsi:type="xsd:double"&gt;5.07724200477105&lt;/D&gt;&lt;D xsi:type="xsd:double"&gt;5.20253298251257&lt;/D&gt;&lt;D xsi:type="xsd:double"&gt;5.34265815409048&lt;/D&gt;&lt;D xsi:type="xsd:double"&gt;5.26471115567301&lt;/D&gt;&lt;D xsi:type="xsd:double"&gt;4.87492901927472&lt;/D&gt;&lt;D xsi:type="xsd:double"&gt;5.37752931346714&lt;/D&gt;&lt;D xsi:type="xsd:double"&gt;5.22776612238985&lt;/D&gt;&lt;D xsi:type="xsd:double"&gt;5.14593497113873&lt;/D&gt;&lt;D xsi:type="xsd:double"&gt;5.09532832095835&lt;/D&gt;&lt;D xsi:type="xsd:double"&gt;4.67012083590837&lt;/D&gt;&lt;D xsi:type="xsd:double"&gt;4.69338646548401&lt;/D&gt;&lt;D xsi:type="xsd:double"&gt;4.7706253070928&lt;/D&gt;&lt;D xsi:type="xsd:double"&gt;5.00610157598309&lt;/D&gt;&lt;D xsi:type="xsd:double"&gt;5.09108968879852&lt;/D&gt;&lt;D xsi:type="xsd:double"&gt;5.36669499633434&lt;/D&gt;&lt;D xsi:type="xsd:double"&gt;7.55200082109912&lt;/D&gt;&lt;D xsi:type="xsd:double"&gt;5.48808496261034&lt;/D&gt;&lt;D xsi:type="xsd:double"&gt;4.67866469205865&lt;/D&gt;&lt;D xsi:type="xsd:double"&gt;4.35110501707273&lt;/D&gt;&lt;D xsi:type="xsd:double"&gt;4.66117839045455&lt;/D&gt;&lt;D xsi:type="xsd:double"&gt;4.60859665548829&lt;/D&gt;&lt;D xsi:type="xsd:double"&gt;4.28033115158242&lt;/D&gt;&lt;D xsi:type="xsd:double"&gt;4.31604891949213&lt;/D&gt;&lt;D xsi:type="xsd:double"&gt;4.65279131534482&lt;/D&gt;&lt;D xsi:type="xsd:double"&gt;4.36825414749013&lt;/D&gt;&lt;D xsi:type="xsd:double"&gt;4.2845078020462&lt;/D&gt;&lt;D xsi:type="xsd:double"&gt;4.31558887637927&lt;/D&gt;&lt;D xsi:type="xsd:double"&gt;4.44700161777306&lt;/D&gt;&lt;D xsi:type="xsd:double"&gt;4.40395241432821&lt;/D&gt;&lt;D xsi:type="xsd:double"&gt;4.51629774519704&lt;/D&gt;&lt;D xsi:type="xsd:double"&gt;4.35166001083287&lt;/D&gt;&lt;D xsi:type="xsd:double"&gt;4.69579999513151&lt;/D&gt;&lt;D xsi:type="xsd:double"&gt;4.50783893296861&lt;/D&gt;&lt;D xsi:type="xsd:double"&gt;4.17104010658163&lt;/D&gt;&lt;D xsi:type="xsd:double"&gt;4.16216424129778&lt;/D&gt;&lt;D xsi:type="xsd:double"&gt;3.71153807233462&lt;/D&gt;&lt;D xsi:type="xsd:double"&gt;4.11169096367395&lt;/D&gt;&lt;D xsi:type="xsd:double"&gt;4.38239653610025&lt;/D&gt;&lt;D xsi:type="xsd:double"&gt;4.16318980868887&lt;/D&gt;&lt;D xsi:type="xsd:double"&gt;3.70856263019382&lt;/D&gt;&lt;D xsi:type="xsd:double"&gt;3.45886644838289&lt;/D&gt;&lt;D xsi:type="xsd:double"&gt;3.93727816090293&lt;/D&gt;&lt;D xsi:type="xsd:double"&gt;4.27919998294789&lt;/D&gt;&lt;D xsi:type="xsd:double"&gt;4.37237099715479&lt;/D&gt;&lt;D xsi:type="xsd:double"&gt;3.99798711956579&lt;/D&gt;&lt;D xsi:type="xsd:double"&gt;4.10245260558393&lt;/D&gt;&lt;D xsi:type="xsd:double"&gt;4.41844828832789&lt;/D&gt;&lt;D xsi:type="xsd:double"&gt;4.3661888167789&lt;/D&gt;&lt;D xsi:type="xsd:double"&gt;4.69998206180493&lt;/D&gt;&lt;D xsi:type="xsd:double"&gt;4.75658935626874&lt;/D&gt;&lt;D xsi:type="xsd:double"&gt;4.58785163994047&lt;/D&gt;&lt;D xsi:type="xsd:double"&gt;4.9819130731764&lt;/D&gt;&lt;D xsi:type="xsd:double"&gt;4.47074493865203&lt;/D&gt;&lt;D xsi:type="xsd:double"&gt;4.53190396337995&lt;/D&gt;&lt;D xsi:type="xsd:double"&gt;4.50127658253502&lt;/D&gt;&lt;D xsi:type="xsd:double"&gt;4.24547866995279&lt;/D&gt;&lt;D xsi:type="xsd:double"&gt;4.21718165682065&lt;/D&gt;&lt;D xsi:type="xsd:double"&gt;4.37692173239368&lt;/D&gt;&lt;D xsi:type="xsd:double"&gt;4.58720460367133&lt;/D&gt;&lt;D xsi:type="xsd:double"&gt;4.61224981588617&lt;/D&gt;&lt;D xsi:type="xsd:double"&gt;4.67657518395359&lt;/D&gt;&lt;D xsi:type="xsd:double"&gt;4.50925368315263&lt;/D&gt;&lt;D xsi:type="xsd:double"&gt;4.8665441583076&lt;/D&gt;&lt;D xsi:type="xsd:double"&gt;5.09970120022397&lt;/D&gt;&lt;D xsi:type="xsd:double"&gt;5.53074613396541&lt;/D&gt;&lt;D xsi:type="xsd:double"&gt;5.76196468512829&lt;/D&gt;&lt;D xsi:type="xsd:double"&gt;5.93269889908873&lt;/D&gt;&lt;D xsi:type="xsd:double"&gt;5.6306536977268&lt;/D&gt;&lt;D xsi:type="xsd:double"&gt;5.49240422823983&lt;/D&gt;&lt;/FQL&gt;&lt;FQL&gt;&lt;Q&gt;EIDO^FMA_DIV_YLD(NTMA,-10AY,0,AM,"PORTAGG","MEANR")&lt;/Q&gt;&lt;R&gt;121&lt;/R&gt;&lt;C&gt;1&lt;/C&gt;&lt;D xsi:type="xsd:double"&gt;2.51584134449453&lt;/D&gt;&lt;D xsi:type="xsd:double"&gt;2.56856275461692&lt;/D&gt;&lt;D xsi:type="xsd:double"&gt;2.66714726405068&lt;/D&gt;&lt;D xsi:type="xsd:double"&gt;2.55545135381422&lt;/D&gt;&lt;D xsi:type="xsd:double"&gt;2.57643627825836&lt;/D&gt;&lt;D xsi:type="xsd:double"&gt;2.52471965957757&lt;/D&gt;&lt;D xsi:type="xsd:double"&gt;2.33756193081708&lt;/D&gt;&lt;D xsi:type="xsd:double"&gt;2.32068965813904&lt;/D&gt;&lt;D xsi:type="xsd:double"&gt;2.30355212383722&lt;/D&gt;&lt;D xsi:type="xsd:double"&gt;2.35748885381902&lt;/D&gt;&lt;D xsi:type="xsd:double"&gt;2.5210011546427&lt;/D&gt;&lt;D xsi:type="xsd:double"&gt;2.47502031836692&lt;/D&gt;&lt;D xsi:type="xsd:double"&gt;2.62144752606373&lt;/D&gt;&lt;D xsi:type="xsd:double"&gt;2.78465345373295&lt;/D&gt;&lt;D xsi:type="xsd:double"&gt;2.61112668905421&lt;/D&gt;&lt;D xsi:type="xsd:double"&gt;2.62350195350136&lt;/D&gt;&lt;D xsi:type="xsd:double"&gt;2.55630154419907&lt;/D&gt;&lt;D xsi:type="xsd:double"&gt;2.53165152325379&lt;/D&gt;&lt;D xsi:type="xsd:double"&gt;2.40660512665921&lt;/D&gt;&lt;D xsi:type="xsd:double"&gt;2.35489853600997&lt;/D&gt;&lt;D xsi:type="xsd:double"&gt;2.40901281320933&lt;/D&gt;&lt;D xsi:type="xsd:double"&gt;2.46681306848998&lt;/D&gt;&lt;D xsi:type="xsd:double"&gt;2.38837903904119&lt;/D&gt;&lt;D xsi:type="xsd:double"&gt;2.22569296969053&lt;/D&gt;&lt;D xsi:type="xsd:double"&gt;2.169011271935&lt;/D&gt;&lt;D xsi:type="xsd:double"&gt;2.26312832200795&lt;/D&gt;&lt;D xsi:type="xsd:double"&gt;2.2455777944861&lt;/D&gt;&lt;D xsi:type="xsd:double"&gt;2.43380463049719&lt;/D&gt;&lt;D xsi:type="xsd:double"&gt;2.48591769990633&lt;/D&gt;&lt;D xsi:type="xsd:double"&gt;2.44817319197847&lt;/D&gt;&lt;D xsi:type="xsd:double"&gt;2.41687455149416&lt;/D&gt;&lt;D xsi:type="xsd:double"&gt;2.45675772489709&lt;/D&gt;&lt;D xsi:type="xsd:double"&gt;2.43414026709788&lt;/D&gt;&lt;D xsi:type="xsd:double"&gt;2.50965561775993&lt;/D&gt;&lt;D xsi:type="xsd:double"&gt;2.55278821942153&lt;/D&gt;&lt;D xsi:type="xsd:double"&gt;2.54000183225974&lt;/D&gt;&lt;D xsi:type="xsd:double"&gt;2.53269555046214&lt;/D&gt;&lt;D xsi:type="xsd:double"&gt;2.58469207238532&lt;/D&gt;&lt;D xsi:type="xsd:double"&gt;2.53449547008763&lt;/D&gt;&lt;D xsi:type="xsd:double"&gt;2.6160997616657&lt;/D&gt;&lt;D xsi:type="xsd:double"&gt;2.60241733455322&lt;/D&gt;&lt;D xsi:type="xsd:double"&gt;2.48105018449699&lt;/D&gt;&lt;D xsi:type="xsd:double"&gt;2.47696994894585&lt;/D&gt;&lt;D xsi:type="xsd:double"&gt;2.64394388212266&lt;/D&gt;&lt;D xsi:type="xsd:double"&gt;2.67391296339107&lt;/D&gt;&lt;D xsi:type="xsd:double"&gt;3.05381255915103&lt;/D&gt;&lt;D xsi:type="xsd:double"&gt;2.98863144864732&lt;/D&gt;&lt;D xsi:type="xsd:double"&gt;3.08877360244241&lt;/D&gt;&lt;D xsi:type="xsd:double"&gt;3.11905354403572&lt;/D&gt;&lt;D xsi:type="xsd:double"&gt;3.02161956225716&lt;/D&gt;&lt;D xsi:type="xsd:double"&gt;3.11041435398665&lt;/D&gt;&lt;D xsi:type="xsd:double"&gt;2.9109600442095&lt;/D&gt;&lt;D xsi:type="xsd:double"&gt;2.82786900229236&lt;/D&gt;&lt;D xsi:type="xsd:double"&gt;2.77204421943934&lt;/D&gt;&lt;D xsi:type="xsd:double"&gt;2.87942468723268&lt;/D&gt;&lt;D xsi:type="xsd:double"&gt;2.80640702486955&lt;/D&gt;&lt;D xsi:type="xsd:double"&gt;2.80954976815859&lt;/D&gt;&lt;D xsi:type="xsd:double"&gt;3.17053654545381&lt;/D&gt;&lt;D xsi:type="xsd:double"&gt;2.83541823104855&lt;/D&gt;&lt;D xsi:type="xsd:double"&gt;2.69477875183421&lt;/D&gt;&lt;D xsi:type="xsd:double"&gt;2.81085447632428&lt;/D&gt;&lt;D xsi:type="xsd:double"&gt;2.8038895541835&lt;/D&gt;&lt;D xsi:type="xsd:double"&gt;2.8191905107395&lt;/D&gt;&lt;D xsi:type="xsd:double"&gt;2.83487759607925&lt;/D&gt;&lt;D xsi:type="xsd:double"&gt;2.82229110917003&lt;/D&gt;&lt;D xsi:type="xsd:double"&gt;2.70301054441382&lt;/D&gt;&lt;D xsi:type="xsd:double"&gt;2.90995925340202&lt;/D&gt;&lt;D xsi:type="xsd:double"&gt;3.87801201626761&lt;/D&gt;&lt;D xsi:type="xsd:double"&gt;4.13772902730465&lt;/D&gt;&lt;D xsi:type="xsd:double"&gt;3.85625735312511&lt;/D&gt;&lt;D xsi:type="xsd:double"&gt;3.09592725751372&lt;/D&gt;&lt;D xsi:type="xsd:double"&gt;2.88496633979428&lt;/D&gt;&lt;D xsi:type="xsd:double"&gt;2.76192647648826&lt;/D&gt;&lt;D xsi:type="xsd:double"&gt;2.90989792402423&lt;/D&gt;&lt;D xsi:type="xsd:double"&gt;2.86217383495643&lt;/D&gt;&lt;D xsi:type="xsd:double"&gt;2.5370678065627&lt;/D&gt;&lt;D xsi:type="xsd:double"&gt;2.22179158913823&lt;/D&gt;&lt;D xsi:type="xsd:double"&gt;2.23827514469608&lt;/D&gt;&lt;D xsi:type="xsd:double"&gt;2.42722098802634&lt;/D&gt;&lt;D xsi:type="xsd:double"&gt;2.55261842701045&lt;/D&gt;&lt;D xsi:type="xsd:double"&gt;2.71393472807272&lt;/D&gt;&lt;D xsi:type="xsd:double"&gt;2.80489331405382&lt;/D&gt;&lt;D xsi:type="xsd:double"&gt;2.86688877730141&lt;/D&gt;&lt;D xsi:type="xsd:double"&gt;3.06104101539828&lt;/D&gt;&lt;D xsi:type="xsd:double"&gt;3.04621848494752&lt;/D&gt;&lt;D xsi:type="xsd:double"&gt;3.11077155870712&lt;/D&gt;&lt;D xsi:type="xsd:double"&gt;2.84981941903784&lt;/D&gt;&lt;D xsi:type="xsd:double"&gt;3.04505057214319&lt;/D&gt;&lt;D xsi:type="xsd:double"&gt;3.1534403536874&lt;/D&gt;&lt;D xsi:type="xsd:double"&gt;3.11855056340823&lt;/D&gt;&lt;D xsi:type="xsd:double"&gt;3.09917536985344&lt;/D&gt;&lt;D xsi:type="xsd:double"&gt;3.19213744846608&lt;/D&gt;&lt;D xsi:type="xsd:double"&gt;3.36954860725906&lt;/D&gt;&lt;D xsi:type="xsd:double"&gt;3.59275200615142&lt;/D&gt;&lt;D xsi:type="xsd:double"&gt;3.51667504897819&lt;/D&gt;&lt;D xsi:type="xsd:double"&gt;3.78700266788739&lt;/D&gt;&lt;D xsi:type="xsd:double"&gt;3.6436608463766&lt;/D&gt;&lt;D xsi:type="xsd:double"&gt;3.58481823245724&lt;/D&gt;&lt;D xsi:type="xsd:double"&gt;3.90225412008641&lt;/D&gt;&lt;D xsi:type="xsd:double"&gt;3.97399326731179&lt;/D&gt;&lt;D xsi:type="xsd:double"&gt;4.03152726109595&lt;/D&gt;&lt;D xsi:type="xsd:double"&gt;4.29776475990434&lt;/D&gt;&lt;D xsi:type="xsd:double"&gt;4.18366104532586&lt;/D&gt;&lt;D xsi:type="xsd:double"&gt;4.41256877140395&lt;/D&gt;&lt;D xsi:type="xsd:double"&gt;4.34577549075888&lt;/D&gt;&lt;D xsi:type="xsd:double"&gt;4.66059914602087&lt;/D&gt;&lt;D xsi:type="xsd:double"&gt;4.29872573136133&lt;/D&gt;&lt;D xsi:type="xsd:dou</t>
        </r>
      </text>
    </comment>
    <comment ref="A2" authorId="0" shapeId="0" xr:uid="{00C6B767-4EE9-4194-AC9B-6D82CCA763CF}">
      <text>
        <r>
          <rPr>
            <b/>
            <sz val="9"/>
            <color indexed="81"/>
            <rFont val="Tahoma"/>
            <charset val="1"/>
          </rPr>
          <t>ble"&gt;4.16727995776363&lt;/D&gt;&lt;D xsi:type="xsd:double"&gt;4.1323605836146&lt;/D&gt;&lt;D xsi:type="xsd:double"&gt;4.13548656386805&lt;/D&gt;&lt;D xsi:type="xsd:double"&gt;4.23302963745524&lt;/D&gt;&lt;D xsi:type="xsd:double"&gt;4.1673096149425&lt;/D&gt;&lt;D xsi:type="xsd:double"&gt;4.1543594679493&lt;/D&gt;&lt;D xsi:type="xsd:double"&gt;4.03987191728082&lt;/D&gt;&lt;D xsi:type="xsd:double"&gt;4.04485427831351&lt;/D&gt;&lt;D xsi:type="xsd:double"&gt;4.04268753062946&lt;/D&gt;&lt;D xsi:type="xsd:double"&gt;4.32310236021018&lt;/D&gt;&lt;D xsi:type="xsd:double"&gt;4.45961250640391&lt;/D&gt;&lt;D xsi:type="xsd:double"&gt;4.77727063696143&lt;/D&gt;&lt;D xsi:type="xsd:double"&gt;4.46260974821058&lt;/D&gt;&lt;D xsi:type="xsd:double"&gt;4.30160414226648&lt;/D&gt;&lt;/FQL&gt;&lt;FQL&gt;&lt;Q&gt;EWW^FMA_PE(NTMA,-10AY,0,AM,"PORTAGG","MEANR")&lt;/Q&gt;&lt;R&gt;121&lt;/R&gt;&lt;C&gt;1&lt;/C&gt;&lt;D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xsi:type="xsd:double"&gt;16.2156675150474&lt;/D&gt;&lt;D xsi:type="xsd:double"&gt;17.3223525076993&lt;/D&gt;&lt;D xsi:type="xsd:double"&gt;18.1386389337951&lt;/D&gt;&lt;D xsi:type="xsd:double"&gt;19.4993317032041&lt;/D&gt;&lt;D xsi:type="xsd:double"&gt;19.6902798481018&lt;/D&gt;&lt;D xsi:type="xsd:double"&gt;18.2863491053578&lt;/D&gt;&lt;D xsi:type="xsd:double"&gt;18.4549787031913&lt;/D&gt;&lt;D xsi:type="xsd:double"&gt;18.864057887819&lt;/D&gt;&lt;D xsi:type="xsd:double"&gt;17.3958530698151&lt;/D&gt;&lt;D xsi:type="xsd:double"&gt;17.9407766140363&lt;/D&gt;&lt;D xsi:type="xsd:double"&gt;16.6726270465252&lt;/D&gt;&lt;D xsi:type="xsd:double"&gt;16.2046735015886&lt;/D&gt;&lt;D xsi:type="xsd:double"&gt;16.1299522916406&lt;/D&gt;&lt;D xsi:type="xsd:double"&gt;16.4841474703363&lt;/D&gt;&lt;D xsi:type="xsd:double"&gt;16.8068167011243&lt;/D&gt;&lt;D xsi:type="xsd:double"&gt;16.8083670147445&lt;/D&gt;&lt;D xsi:type="xsd:double"&gt;16.696961854106&lt;/D&gt;&lt;D xsi:type="xsd:double"&gt;16.5833787565935&lt;/D&gt;&lt;D xsi:type="xsd:double"&gt;17.1188168479523&lt;/D&gt;&lt;D xsi:type="xsd:double"&gt;17.1596039583536&lt;/D&gt;&lt;D xsi:type="xsd:double"&gt;16.7600520774218&lt;/D&gt;&lt;D xsi:type="xsd:double"&gt;16.2049190114396&lt;/D&gt;&lt;D xsi:type="xsd:double"&gt;15.6366292657572&lt;/D&gt;&lt;D xsi:type="xsd:double"&gt;15.6789098896866&lt;/D&gt;&lt;D xsi:type="xsd:double"&gt;15.9387455687625&lt;/D&gt;&lt;D xsi:type="xsd:double"&gt;15.7355495642054&lt;/D&gt;&lt;D xsi:type="xsd:double"&gt;15.2698174308334&lt;/D&gt;&lt;D xsi:type="xsd:double"&gt;15.6706719271868&lt;/D&gt;&lt;D xsi:type="xsd:double"&gt;14.7846084971562&lt;/D&gt;&lt;D xsi:type="xsd:double"&gt;14.8166084960525&lt;/D&gt;&lt;D xsi:type="xsd:double"&gt;15.352967351772&lt;/D&gt;&lt;D xsi:type="xsd:double"&gt;14.8603074469986&lt;/D&gt;&lt;D xsi:type="xsd:double"&gt;15.1784482987076&lt;/D&gt;&lt;D xsi:type="xsd:double"&gt;14.6036826206864&lt;/D&gt;&lt;D xsi:type="xsd:double"&gt;12.6782107168808&lt;/D&gt;&lt;D xsi:type="xsd:double"&gt;12.4013279465262&lt;/D&gt;&lt;D xsi:type="xsd:double"&gt;13.1480628322631&lt;/D&gt;&lt;D xsi:type="xsd:double"&gt;12.9284698506109&lt;/D&gt;&lt;D xsi:type="xsd:double"&gt;12.6865299520349&lt;/D&gt;&lt;D xsi:type="xsd:double"&gt;13.5699773332686&lt;/D&gt;&lt;D xsi:type="xsd:double"&gt;13.0355028400697&lt;/D&gt;&lt;D xsi:type="xsd:double"&gt;12.9231764294376&lt;/D&gt;&lt;D xsi:type="xsd:double"&gt;13.0012561169854&lt;/D&gt;&lt;D xsi:type="xsd:double"&gt;12.1929042645572&lt;/D&gt;&lt;D xsi:type="xsd:double"&gt;13.4116543361465&lt;/D&gt;&lt;D xsi:type="xsd:double"&gt;13.6632145971184&lt;/D&gt;&lt;D xsi:type="xsd:double"&gt;13.7050128000359&lt;/D&gt;&lt;D xsi:type="xsd:double"&gt;14.0235658568046&lt;/D&gt;&lt;D xsi:type="xsd:double"&gt;14.351463075452&lt;/D&gt;&lt;D xsi:type="xsd:double"&gt;14.4431380389371&lt;/D&gt;&lt;D xsi:type="xsd:double"&gt;11.8348513795205&lt;/D&gt;&lt;D xsi:type="xsd:double"&gt;11.0928850683017&lt;/D&gt;&lt;D xsi:type="xsd:double"&gt;14.3813882942666&lt;/D&gt;&lt;D xsi:type="xsd:double"&gt;16.6252434284312&lt;/D&gt;&lt;D xsi:type="xsd:double"&gt;16.2426563982888&lt;/D&gt;&lt;D xsi:type="xsd:double"&gt;17.7073672802246&lt;/D&gt;&lt;D xsi:type="xsd:double"&gt;15.588232107363&lt;/D&gt;&lt;D xsi:type="xsd:double"&gt;14.9053397056832&lt;/D&gt;&lt;D xsi:type="xsd:double"&gt;15.2493272618327&lt;/D&gt;&lt;D xsi:type="xsd:double"&gt;15.3690635496186&lt;/D&gt;&lt;D xsi:type="xsd:double"&gt;15.2624090147119&lt;/D&gt;&lt;D xsi:type="xsd:double"&gt;14.4604083003371&lt;/D&gt;&lt;D xsi:type="xsd:double"&gt;15.2296556688956&lt;/D&gt;&lt;D xsi:type="xsd:double"&gt;15.2772691536478&lt;/D&gt;&lt;D xsi:type="xsd:double"&gt;14.8050694531436&lt;/D&gt;&lt;D xsi:type="xsd:double"&gt;15.167068650894&lt;/D&gt;&lt;D xsi:type="xsd:double"&gt;14.5646574741557&lt;/D&gt;&lt;D xsi:type="xsd:double"&gt;14.3863771989997&lt;/D&gt;&lt;D xsi:type="xsd:double"&gt;14.2743555294216&lt;/D&gt;&lt;D xsi:type="xsd:double"&gt;14.2049055759019&lt;/D&gt;&lt;D xsi:type="xsd:double"&gt;13.4607611617945&lt;/D&gt;&lt;D xsi:type="xsd:double"&gt;13.4373241549172&lt;/D&gt;&lt;D xsi:type="xsd:double"&gt;14.0002531367184&lt;/D&gt;&lt;D xsi:type="xsd:double"&gt;13.80756677101&lt;/D&gt;&lt;D xsi:type="xsd:double"&gt;13.7272281296377&lt;/D&gt;&lt;D xsi:type="xsd:double"&gt;13.825977336881&lt;/D&gt;&lt;D xsi:type="xsd:double"&gt;12.5632521068306&lt;/D&gt;&lt;D xsi:type="xsd:double"&gt;11.4694467134882&lt;/D&gt;&lt;D xsi:type="xsd:double"&gt;11.4372559319898&lt;/D&gt;&lt;D xsi:type="xsd:double"&gt;11.9435040949747&lt;/D&gt;&lt;D xsi:type="xsd:double"&gt;11.3029183887808&lt;/D&gt;&lt;D xsi:type="xsd:double"&gt;11.3353812201213&lt;/D&gt;&lt;D xsi:type="xsd:double"&gt;12.6074654570307&lt;/D&gt;&lt;D xsi:type="xsd:double"&gt;11.9543407761114&lt;/D&gt;&lt;D xsi:type="xsd:double"&gt;12.8791840826275&lt;/D&gt;&lt;D xsi:type="xsd:double"&gt;12.8598356625306&lt;/D&gt;&lt;D xsi:type="xsd:double"&gt;12.4413426438593&lt;/D&gt;&lt;D xsi:type="xsd:double"&gt;12.6333837664659&lt;/D&gt;&lt;D xsi:type="xsd:double"&gt;12.4264948648497&lt;/D&gt;&lt;D xsi:type="xsd:double"&gt;12.0537663321798&lt;/D&gt;&lt;D xsi:type="xsd:double"&gt;11.7682144176745&lt;/D&gt;&lt;D xsi:type="xsd:double"&gt;11.8626576014589&lt;/D&gt;&lt;D xsi:type="xsd:double"&gt;11.4430507433434&lt;/D&gt;&lt;D xsi:type="xsd:double"&gt;11.1158273948565&lt;/D&gt;&lt;D xsi:type="xsd:double"&gt;11.879255615847&lt;/D&gt;&lt;D xsi:type="xsd:double"&gt;12.9476512021353&lt;/D&gt;&lt;D xsi:type="xsd:double"&gt;12.381436132281&lt;/D&gt;&lt;D xsi:type="xsd:double"&gt;12.861278374057&lt;/D&gt;&lt;D xsi:type="xsd:double"&gt;12.4831938877406&lt;/D&gt;&lt;D xsi:type="xsd:double"&gt;12.3059811051385&lt;/D&gt;&lt;D xsi:type="xsd:double"&gt;12.5935046632429&lt;/D&gt;&lt;D xsi:type="xsd:double"&gt;11.2078026181075&lt;/D&gt;&lt;D xsi:type="xsd:double"&gt;11.6306527962344&lt;/D&gt;&lt;D xsi:type="xsd:double"&gt;11.0971186950727&lt;/D&gt;&lt;/FQL&gt;&lt;FQL&gt;&lt;Q&gt;MCHI^FMA_PE(LTMA,-10AY,0,AM,"PORTAGG","MEANR")&lt;/Q&gt;&lt;R&gt;121&lt;/R&gt;&lt;C&gt;1&lt;/C&gt;&lt;D xsi:type="xsd:double"&gt;9.75032375892137&lt;/D&gt;&lt;D xsi:type="xsd:double"&gt;9.54454412506808&lt;/D&gt;&lt;D xsi:type="xsd:double"&gt;9.14333053731978&lt;/D&gt;&lt;D xsi:type="xsd:double"&gt;9.63599234112523&lt;/D&gt;&lt;D xsi:type="xsd:double"&gt;9.59049879621871&lt;/D&gt;&lt;D xsi:type="xsd:double"&gt;10.4351891737562&lt;/D&gt;&lt;D xsi:type="xsd:double"&gt;10.6770037947935&lt;/D&gt;&lt;D xsi:type="xsd:double"&gt;10.7826911211675&lt;/D&gt;&lt;D xsi:type="xsd:double"&gt;11.4394224814312&lt;/D&gt;&lt;D xsi:type="xsd:double"&gt;11.4955483623119&lt;/D&gt;&lt;D xsi:type="xsd:double"&gt;11.2464019058872&lt;/D&gt;&lt;D xsi:type="xsd:double"&gt;10.7023697287782&lt;/D&gt;&lt;D xsi:type="xsd:double"&gt;10.5209645957984&lt;/D&gt;&lt;D xsi:type="xsd:double"&gt;9.93922299606338&lt;/D&gt;&lt;D xsi:type="xsd:double"&gt;10.3564479899975&lt;/D&gt;&lt;D xsi:type="xsd:double"&gt;9.95786070650285&lt;/D&gt;&lt;D xsi:type="xsd:double"&gt;9.77717445728514&lt;/D&gt;&lt;D xsi:type="xsd:double"&gt;9.47105169610595&lt;/D&gt;&lt;D xsi:type="xsd:double"&gt;9.34637076621553&lt;/D&gt;&lt;D xsi:type="xsd:double"&gt;9.42921645998371&lt;/D&gt;&lt;D xsi:type="xsd:double"&gt;9.72121729545922&lt;/D&gt;&lt;D xsi:type="xsd:double"&gt;9.55935637781161&lt;/D&gt;&lt;D xsi:type="xsd:double"&gt;10.1275328469144&lt;/D&gt;&lt;D xsi:type="xsd:double"&gt;10.841612096724&lt;/D&gt;&lt;D xsi:type="xsd:double"&gt;11.7573143884499&lt;/D&gt;&lt;D xsi:type="xsd:double"&gt;12.3326781950592&lt;/D&gt;&lt;D xsi:type="xsd:double"&gt;12.7170695384082&lt;/D&gt;&lt;D xsi:type="xsd:double"&gt;12.7928764342748&lt;/D&gt;&lt;D xsi:type="xsd:double"&gt;12.9303936063388&lt;/D&gt;&lt;D xsi:type="xsd:double"&gt;13.6055268016578&lt;/D&gt;&lt;D xsi:type="xsd:double"&gt;14.3044459151447&lt;/D&gt;&lt;D xsi:type="xsd:double"&gt;14.0746492041033&lt;/D&gt;&lt;D xsi:type="xsd:double"&gt;13.8458772631525&lt;/D&gt;&lt;D xsi:type="xsd:double"&gt;14.0782576896403&lt;/D&gt;&lt;D xsi:type="xsd:double"&gt;14.0099149839059&lt;/D&gt;&lt;D xsi:type="xsd:double"&gt;14.3037271061468&lt;/D&gt;&lt;D xsi:type="xsd:double"&gt;14.6058067316731&lt;/D&gt;&lt;D xsi:type="xsd:double"&gt;14.6936474980763&lt;/D&gt;&lt;D xsi:type="xsd:double"&gt;15.2778102242501&lt;/D&gt;&lt;D xsi:type="xsd:double"&gt;15.4205398230606&lt;/D&gt;&lt;D xsi:type="xsd:double"&gt;14.9864996431498&lt;/D&gt;&lt;D xsi:type="xsd:double"&gt;16.203206597995&lt;/D&gt;&lt;D xsi:type="xsd:double"&gt;15.5831009622648&lt;/D&gt;&lt;D xsi:type="xsd:double"&gt;15.3671401819616&lt;/D&gt;&lt;D xsi:type="xsd:double"&gt;14.8825455692853&lt;/D&gt;&lt;D xsi:type="xsd:double"&gt;14.8628183869469&lt;/D&gt;&lt;D xsi:type="xsd:double"&gt;14.6599436617156&lt;/D&gt;&lt;D xsi:type="xsd:double"&gt;14.1311167569534&lt;/D&gt;&lt;D xsi:type="xsd:double"&gt;13.4377013137495&lt;/D&gt;&lt;D xsi:type="xsd:double"&gt;13.1725821062905&lt;/D&gt;&lt;D xsi:type="xsd:double"&gt;12.2646821929956&lt;/D&gt;&lt;D xsi:type="xsd:double"&gt;12.2991776462069&lt;/D&gt;&lt;D xsi:type="xsd:double"&gt;12.0438449424264&lt;/D&gt;&lt;D xsi:type="xsd:double"&gt;11.9155976502313&lt;/D&gt;&lt;D xsi:type="xsd:double"&gt;12.5043172551517&lt;/D&gt;&lt;D xsi:type="xsd:double"&gt;12.8395536228582&lt;/D&gt;&lt;D xsi:type="xsd:double"&gt;12.9553983856957&lt;/D&gt;&lt;D xsi:type="xsd:double"&gt;12.6296397905778&lt;/D&gt;&lt;D xsi:type="xsd:double"&gt;12.4293577072386&lt;/D&gt;&lt;D xsi:type="xsd:double"&gt;12.6651048994919&lt;/D&gt;&lt;D xsi:type="xsd:double"&gt;12.2231215141457&lt;/D&gt;&lt;D xsi:type="xsd:double"&gt;12.6808035196188&lt;/D&gt;&lt;D xsi:type="xsd:double"&gt;12.5435252399458&lt;/D&gt;&lt;D xsi:type="xsd:double"&gt;12.3647930711094&lt;/D&gt;&lt;D xsi:type="xsd:double"&gt;13.3444618414339&lt;/D&gt;&lt;D xsi:type="xsd:double"&gt;14.1058845242312&lt;/D&gt;&lt;D xsi:type="xsd:double"&gt;13.8084681918037&lt;/D&gt;&lt;D xsi:type="xsd:double"&gt;12.7494111363307&lt;/D&gt;&lt;D xsi:type="xsd:double"&gt;13.1125424744947&lt;/D&gt;&lt;D xsi:type="xsd:double"&gt;13.2547930832728&lt;/D&gt;&lt;D xsi:type="xsd:double"&gt;13.9862396021011&lt;/D&gt;&lt;D xsi:type="xsd:double"&gt;14.7479587888182&lt;/D&gt;&lt;D xsi:type="xsd:double"&gt;15.1795999242966&lt;/D&gt;&lt;D xsi:type="xsd:double"&gt;15.8667519955094&lt;/D&gt;&lt;D xsi:type="xsd:double"&gt;16.7024561116283&lt;/D&gt;&lt;D xsi:type="xsd:double"&gt;17.0407498689423&lt;/D&gt;&lt;D xsi:type="xsd:double"&gt;17.8286212814826&lt;/D&gt;&lt;D xsi:type="xsd:double"&gt;19.8466327077749&lt;/D&gt;&lt;D xsi:type="xsd:double"&gt;22.1173292842396&lt;/D&gt;&lt;D xsi:type="xsd:double"&gt;19.6128487977829&lt;/D&gt;&lt;D xsi:type="xsd:double"&gt;19.2318232730526&lt;/D&gt;&lt;D xsi:type="xsd:double"&gt;18.6230482093423&lt;/D&gt;&lt;D xsi:type="xsd:double"&gt;18.6146027476507&lt;/D&gt;&lt;D xsi:type="xsd:double"&gt;18.2127966503506&lt;/D&gt;&lt;D xsi:type="xsd:double"&gt;16.9179350250728&lt;/D&gt;&lt;D xsi:type="xsd:double"&gt;16.2352097084196&lt;/D&gt;&lt;D xsi:type="xsd:double"&gt;16.1890506441172&lt;/D&gt;&lt;D xsi:type="xsd:double"&gt;15.8827589480348&lt;/D&gt;&lt;D xsi:type="xsd:double"&gt;14.3831950038009&lt;/D&gt;&lt;D xsi:type="xsd:double"&gt;14.2775974651346&lt;/D&gt;&lt;D xsi:type="xsd:double"&gt;14.093689310686&lt;/D&gt;&lt;D xsi:type="xsd:double"&gt;12.7133259470727&lt;/D&gt;&lt;D xsi:type="xsd:double"&gt;12.6718116392624&lt;/D&gt;&lt;D xsi:type="xsd:double"&gt;12.4250197012976&lt;/D&gt;&lt;D xsi:type="xsd:double"&gt;12.7754486865818&lt;/D&gt;&lt;D xsi:type="xsd:double"&gt;12.6780937789832&lt;/D&gt;&lt;D xsi:type="xsd:double"&gt;12.375146804948&lt;/D&gt;&lt;D xsi:type="xsd:double"&gt;12.0975387610189&lt;/D&gt;&lt;D xsi:type="xsd:double"&gt;10.9924006941068&lt;/D&gt;&lt;D xsi:type="xsd:double"&gt;11.7412419051612&lt;/D&gt;&lt;D xsi:type="xsd:double"&gt;12.2862370217952&lt;/D&gt;&lt;D xsi:type="xsd:double"&gt;13.6237732274034&lt;/D&gt;&lt;D xsi:type="xsd:double"&gt;13.1639523883655&lt;/D&gt;&lt;D xsi:type="xsd:double"&gt;12.2441583109818&lt;/D&gt;&lt;D xsi:type="xsd:double"&gt;12.2724518794239&lt;/D&gt;&lt;D xsi:type="xsd:double"&gt;12.0774176352966&lt;/D&gt;&lt;D xsi:type="xsd:double"&gt;12.120488495934&lt;/D&gt;&lt;D xsi:type="xsd:double"&gt;11.9462655933695&lt;/D&gt;&lt;D xsi:type="xsd:double"&gt;11.6685541943998&lt;/D&gt;&lt;D xsi:type="xsd:double"&gt;11.7083357916858&lt;/D&gt;&lt;D xsi:type="xsd:double"&gt;11.3365932055302&lt;/D&gt;&lt;D xsi:type="xsd:double"&gt;11.4281531200019&lt;/D&gt;&lt;D xsi:type="xsd:double"&gt;10.7248291146735&lt;/D&gt;&lt;D xsi:type="xsd:double"&gt;10.2413721680668&lt;/D&gt;&lt;D xsi:type="xsd:double"&gt;10.3977511472544&lt;/D&gt;&lt;D xsi:type="xsd:double"&gt;10.4677625385072&lt;/D&gt;&lt;D xsi:type="xsd:double"&gt;10.3382699873023&lt;/D&gt;&lt;D xsi:type="xsd:double"&gt;10.8916244890575&lt;/D&gt;&lt;D xsi:type="xsd:double"&gt;10.5520255073523&lt;/D&gt;&lt;D xsi:type="xsd:double"&gt;10.3982912579153&lt;/D&gt;&lt;D xsi:type="xsd:double"&gt;10.1075804218317&lt;/D&gt;&lt;/FQL&gt;&lt;FQL&gt;&lt;Q&gt;DDR3512M-FDS^MAX(FG_PRICE(0,-5AY))&lt;/Q&gt;&lt;R&gt;1&lt;/R&gt;&lt;C&gt;1&lt;/C&gt;&lt;D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xsi:type="xsd:double"&gt;3158.12&lt;/D&gt;&lt;/FQL&gt;&lt;FQL&gt;&lt;Q&gt;DUMMY^ECON_EXPR_DATA('FDS_ECON[NTCPMIMFGSA@EME]',,,M)&lt;/Q&gt;&lt;R&gt;1&lt;/R&gt;&lt;C&gt;1&lt;/C&gt;&lt;D xsi:type="xsd:double"&gt;50.6699&lt;/D&gt;&lt;/FQL&gt;&lt;FQL&gt;&lt;Q&gt;EWM^FMA_ROE(NTMA,-20AY,NOW,FY,"PORTAGG","MEANR")&lt;/Q&gt;&lt;R&gt;20&lt;/R&gt;&lt;C&gt;1&lt;/C&gt;&lt;D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xsi:type="xsd:double"&gt;2.5&lt;/D&gt;&lt;/FQL&gt;&lt;FQL&gt;&lt;Q&gt;CC_AE^FG_COMPANY_NAME&lt;/Q&gt;&lt;R&gt;1&lt;/R&gt;&lt;C&gt;1&lt;/C&gt;&lt;D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xsi:type="xsd:double"&gt;4.449308&lt;/D&gt;&lt;/FQL&gt;&lt;FQL&gt;&lt;Q&gt;USDTRY^FG_PRICE_CHANGE(0,-1AY)&lt;/Q&gt;&lt;R&gt;1&lt;/R&gt;&lt;C&gt;1&lt;/C&gt;&lt;D xsi:type="xsd:double"&gt;24.55324&lt;/D&gt;&lt;/FQL&gt;&lt;FQL&gt;&lt;Q&gt;USDQAR^FG_PRICE_CHANGE(0,-1AY)&lt;/Q&gt;&lt;R&gt;1&lt;/R&gt;&lt;C&gt;1&lt;/C&gt;&lt;D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xsi:type="xsd:double"&gt;1.2131333&lt;/D&gt;&lt;/FQL&gt;&lt;FQL&gt;&lt;Q&gt;USDZAR^FG_PRICE_CHANGE(0,-1AY)&lt;/Q&gt;&lt;R&gt;1&lt;/R&gt;&lt;C&gt;1&lt;/C&gt;&lt;D xsi:type="xsd:double"&gt;-6.1454654&lt;/D&gt;&lt;/FQL&gt;&lt;FQL&gt;&lt;Q&gt;USDKRW^FG_PRICE_CHANGE(0,-1AY)&lt;/Q&gt;&lt;R&gt;1&lt;/R&gt;&lt;C&gt;1&lt;/C&gt;&lt;D xsi:type="xsd:double"&gt;1.5557885&lt;/D&gt;&lt;/FQL&gt;&lt;FQL&gt;&lt;Q&gt;USDTWD^FG_PRICE_CHANGE(0,-1AY)&lt;/Q&gt;&lt;R&gt;1&lt;/R&gt;&lt;C&gt;1&lt;/C&gt;&lt;D xsi:type="xsd:double"&gt;1.2641907&lt;/D&gt;&lt;/FQL&gt;&lt;FQL&gt;&lt;Q&gt;USDPEN^FG_PRICE_CHANGE(0,-1AY)&lt;/Q&gt;&lt;R&gt;1&lt;/R&gt;&lt;C&gt;1&lt;/C&gt;&lt;D xsi:type="xsd:double"&gt;0.97659826&lt;/D&gt;&lt;/FQL&gt;&lt;FQL&gt;&lt;Q&gt;USDPHP^FG_PRICE_CHANGE(0,-1AY)&lt;/Q&gt;&lt;R&gt;1&lt;/R&gt;&lt;C&gt;1&lt;/C&gt;&lt;D xsi:type="xsd:double"&gt;1.2827277&lt;/D&gt;&lt;/FQL&gt;&lt;FQL&gt;&lt;Q&gt;USDCLP^FG_PRICE_CHANGE(0,-1AY)&lt;/Q&gt;&lt;R&gt;1&lt;/R&gt;&lt;C&gt;1&lt;/C&gt;&lt;D xsi:type="xsd:double"&gt;9.12031&lt;/D&gt;&lt;/FQL&gt;&lt;FQL&gt;&lt;Q&gt;FC0000QA^FMA_EPS(NTMA,-20AY,0,CY,,"PORTAGG","MEANR")&lt;/Q&gt;&lt;R&gt;20&lt;/R&gt;&lt;C&gt;1&lt;/C&gt;&lt;D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xsi:type="xsd:double"&gt;5.0522566&lt;/D&gt;&lt;D xsi:type="xsd:double"&gt;9.031272&lt;/D&gt;&lt;D xsi:type="xsd:double"&gt;0.42471886&lt;/D&gt;&lt;D xsi:type="xsd:double"&gt;1.484251&lt;/D&gt;&lt;D xsi:type="xsd:double"&gt;-6.0817184&lt;/D&gt;&lt;D xsi:type="xsd:double"&gt;-8.437878&lt;/D&gt;&lt;D xsi:type="xsd:double"&gt;-6.862956&lt;/D&gt;&lt;D xsi:type="xsd:double"&gt;-10.819536&lt;/D&gt;&lt;D xsi:type="xsd:double"&gt;-8.730573&lt;/D&gt;&lt;D xsi:type="xsd:double"&gt;-7.739896&lt;/D&gt;&lt;D xsi:type="xsd:double"&gt;-14.290052&lt;/D&gt;&lt;D xsi:type="xsd:double"&gt;-20.384104&lt;/D&gt;&lt;D xsi:type="xsd:double"&gt;-32.769913&lt;/D&gt;&lt;D xsi:type="xsd:double"&gt;-36.186607&lt;/D&gt;&lt;D xsi:type="xsd:double"&gt;-27.780575&lt;/D&gt;&lt;D xsi:type="xsd:double"&gt;-32.023502&lt;/D&gt;&lt;D xsi:type="xsd:double"&gt;-30.66634&lt;/D&gt;&lt;D xsi:type="xsd:double"&gt;-38.49358&lt;/D&gt;&lt;D xsi:type="xsd:double"&gt;-29.931719&lt;/D&gt;&lt;D xsi:type="xsd:double"&gt;-9.526545&lt;/D&gt;&lt;D xsi:type="xsd:double"&gt;-1.848644&lt;/D&gt;&lt;D xsi:type="xsd:double"&gt;-1.3867676&lt;/D&gt;&lt;D xsi:type="xsd:double"&gt;2.6185393&lt;/D&gt;&lt;D xsi:type="xsd:double"&gt;16.953278&lt;/D&gt;&lt;D xsi:type="xsd:double"&gt;47.657085&lt;/D&gt;&lt;D xsi:type="xsd:double"&gt;43.105804&lt;/D&gt;&lt;D xsi:type="xsd:double"&gt;35.613144&lt;/D&gt;&lt;D xsi:type="xsd:double"&gt;49.45395&lt;/D&gt;&lt;D xsi:type="xsd:double"&gt;58.03225&lt;/D&gt;&lt;D xsi:type="xsd:double"&gt;86.39944&lt;/D&gt;&lt;D xsi:type="xsd:double"&gt;70.82069&lt;/D&gt;&lt;D xsi:type="xsd:double"&gt;36.291195&lt;/D&gt;&lt;D xsi:type="xsd:double"&gt;17.719162&lt;/D&gt;&lt;D xsi:type="xsd:double"&gt;14.545906&lt;/D&gt;&lt;D xsi:type="xsd:double"&gt;14.614761&lt;/D&gt;&lt;D xsi:type="xsd:double"&gt;6.8163514&lt;/D&gt;&lt;D xsi:type="xsd:double"&gt;4.622221&lt;/D&gt;&lt;D xsi:type="xsd:double"&gt;18.041563&lt;/D&gt;&lt;D xsi:type="xsd:double"&gt;33.47858&lt;/D&gt;&lt;D xsi:type="xsd:double"&gt;26.108764999999998&lt;/D&gt;&lt;D xsi:type="xsd:double"&gt;17.86908&lt;/D&gt;&lt;D xsi:type="xsd:double"&gt;31.258642&lt;/D&gt;&lt;D xsi:type="xsd:double"&gt;21.048843&lt;/D&gt;&lt;D xsi:type="xsd:double"&gt;27.032364&lt;/D&gt;&lt;D xsi:type="xsd:double"&gt;34.06539&lt;/D&gt;&lt;D xsi:type="xsd:double"&gt;27.594925&lt;/D&gt;&lt;D xsi:type="xsd:double"&gt;28.232658&lt;/D&gt;&lt;D xsi:type="xsd:double"&gt;14.901649&lt;/D&gt;&lt;D xsi:type="xsd:double"&gt;4.865229&lt;/D&gt;&lt;D xsi:type="xsd:double"&gt;-4.6322765&lt;/D&gt;&lt;D xsi:type="xsd:double"&gt;-9.158051&lt;/D&gt;&lt;D xsi:type="xsd:double"&gt;-7.9673767&lt;/D&gt;&lt;D xsi:type="xsd:double"&gt;-4.93927&lt;/D&gt;&lt;D xsi:type="xsd:double"&gt;-14.071131&lt;/D&gt;&lt;D xsi:type="xsd:double"&gt;-9.127707&lt;/D&gt;&lt;D xsi:type="xsd:double"&gt;-3.2589793&lt;/D&gt;&lt;D xsi:type="xsd:double"&gt;-9.065622&lt;/D&gt;&lt;D xsi:type="xsd:double"&gt;-14.967924&lt;/D&gt;&lt;D xsi:type="xsd:double"&gt;-12.260687&lt;/D&gt;&lt;D xsi:type="xsd:double"&gt;-0.78615546&lt;/D&gt;&lt;D xsi:type="xsd:double"&gt;-7.748997&lt;/D&gt;&lt;D xsi:type="xsd:double"&gt;0.6271124&lt;/D&gt;&lt;D xsi:type="xsd:double"&gt;-3.3558547&lt;/D&gt;&lt;D xsi:type="xsd:double"&gt;-0.5739808&lt;/D&gt;&lt;D xsi:type="xsd:double"&gt;1.8149734&lt;/D&gt;&lt;D xsi:type="xsd:double"&gt;3.4681916&lt;/D&gt;&lt;D xsi:type="xsd:double"&gt;-5.720359&lt;/D&gt;&lt;D xsi:type="xsd:double"&gt;-39.745808&lt;/D&gt;&lt;D xsi:type="xsd:double"&gt;-35.00367&lt;/D&gt;&lt;D xsi:type="xsd:double"&gt;-25.628054&lt;/D&gt;&lt;D xsi:type="xsd:double"&gt;-17.647696&lt;/D&gt;&lt;D xsi:type="xsd:double"&gt;-21.43684&lt;/D&gt;&lt;D xsi:type="xsd:double"&gt;-3.7086666&lt;/D&gt;&lt;D xsi:type="xsd:double"&gt;-11.441684&lt;/D&gt;&lt;D xsi:type="xsd:double"&gt;-11.12898&lt;/D&gt;&lt;D xsi:type="xsd:double"&gt;-9.171277&lt;/D&gt;&lt;D xsi:type="xsd:double"&gt;1.2044787&lt;/D&gt;&lt;D xsi:type="xsd:double"&gt;-2.6489198&lt;/D&gt;&lt;D xsi:type="xsd:double"&gt;11.516857&lt;/D&gt;&lt;D xsi:type="xsd:double"&gt;60.623096&lt;/D&gt;&lt;D xsi:type="xsd:double"&gt;48.237312&lt;/D&gt;&lt;D xsi:type="xsd:double"&gt;41.721832&lt;/D&gt;&lt;D xsi:type="xsd:double"&gt;3.229022&lt;/D&gt;&lt;D xsi:type="xsd:double"&gt;0.023269653&lt;/D&gt;&lt;D xsi:type="xsd:double"&gt;-14.450836&lt;/D&gt;&lt;D xsi:type="xsd:double"&gt;-10.067892&lt;/D&gt;&lt;D xsi:type="xsd:double"&gt;2.6204586&lt;/D&gt;&lt;D xsi:type="xsd:double"&gt;-1.283294&lt;/D&gt;&lt;D xsi:type="xsd:double"&gt;-16.87094&lt;/D&gt;&lt;D xsi:type="xsd:double"&gt;-3.2450914&lt;/D&gt;&lt;D xsi:type="xsd:double"&gt;-4.317975&lt;/D&gt;&lt;D xsi:type="xsd:double"&gt;3.7664056&lt;/D&gt;&lt;D xsi:type="xsd:double"&gt;2.5459766&lt;/D&gt;&lt;D xsi:type="xsd:double"&gt;-16.516674&lt;/D&gt;&lt;D xsi:type="xsd:double"&gt;2.4799824&lt;/D&gt;&lt;D xsi:type="xsd:double"&gt;-11.83132&lt;/D&gt;&lt;D xsi:type="xsd:double"&gt;9.476507&lt;/D&gt;&lt;D xsi:type="xsd:double"&gt;0.79448223&lt;/D&gt;&lt;D xsi:type="xsd:double"&gt;-9.805525&lt;/D&gt;&lt;D xsi:type="xsd:double"&gt;5.297911&lt;/D&gt;&lt;D xsi:type="xsd:double"&gt;5.855155&lt;/D&gt;&lt;D xsi:type="xsd:double"&gt;1.7133236&lt;/D&gt;&lt;D xsi:type="xsd:double"&gt;-10.306131&lt;/D&gt;&lt;D xsi:type="xsd:double"&gt;-17.82164&lt;/D&gt;&lt;D xsi:type="xsd:double"&gt;-4.301161&lt;/D&gt;&lt;D xsi:type="xsd:double"&gt;12.704897&lt;/D&gt;&lt;D xsi:type="xsd:double"&gt;16.195452&lt;/D&gt;&lt;D xsi:type="xsd:double"&gt;43.528175&lt;/D&gt;&lt;D xsi:type="xsd:double"&gt;21.741116&lt;/D&gt;&lt;D xsi:type="xsd:double"&gt;28.89402&lt;/D&gt;&lt;D xsi:type="xsd:double"&gt;23.053349&lt;/D&gt;&lt;D xsi:type="xsd:double"&gt;6.9999576&lt;/D&gt;&lt;D xsi:type="xsd:double"&gt;23.72396&lt;/D&gt;&lt;D xsi:type="xsd:double"&gt;9.216189&lt;/D&gt;&lt;D xsi:type="xsd:double"&gt;23.350216&lt;/D&gt;&lt;D xsi:type="xsd:double"&gt;43.326008&lt;/D&gt;&lt;D xsi:type="xsd:double"&gt;29.301739&lt;/D&gt;&lt;D xsi:type="xsd:double"&gt;47.2849&lt;/D&gt;&lt;D xsi:type="xsd:double"&gt;34.536755&lt;/D&gt;&lt;D xsi:type="xsd:double"&gt;36.256577&lt;/D&gt;&lt;D xsi:type="xsd:double"&gt;33.119156&lt;/D&gt;&lt;/FQL&gt;&lt;FQL&gt;&lt;Q&gt;EZA^FG_TOTAL_RETURNC(-10AY,0,AM)&lt;/Q&gt;&lt;R&gt;121&lt;/R&gt;&lt;C&gt;1&lt;/C&gt;&lt;D xsi:type="xsd:double"&gt;0.58420897&lt;/D&gt;&lt;D xsi:type="xsd:double"&gt;-2.1674454&lt;/D&gt;&lt;D xsi:type="xsd:double"&gt;-9.093541&lt;/D&gt;&lt;D xsi:type="xsd:double"&gt;12.121701&lt;/D&gt;&lt;D xsi:type="xsd:double"&gt;-14.959508&lt;/D&gt;&lt;D xsi:type="xsd:double"&gt;10.208011&lt;/D&gt;&lt;D xsi:type="xsd:double"&gt;6.9256663&lt;/D&gt;&lt;D xsi:type="xsd:double"&gt;-8.530802&lt;/D&gt;&lt;D xsi:type="xsd:double"&gt;11.948502&lt;/D&gt;&lt;D xsi:type="xsd:double"&gt;-1.6549766&lt;/D&gt;&lt;D xsi:type="xsd:double"&gt;-10.268116&lt;/D&gt;&lt;D xsi:type="xsd:double"&gt;4.2536497&lt;/D&gt;&lt;D xsi:type="xsd:double"&gt;-8.748466&lt;/D&gt;&lt;D xsi:type="xsd:double"&gt;-3.5888731&lt;/D&gt;&lt;D xsi:type="xsd:double"&gt;6.798327&lt;/D&gt;&lt;D xsi:type="xsd:double"&gt;-11.651116&lt;/D&gt;&lt;D xsi:type="xsd:double"&gt;-10.483419&lt;/D&gt;&lt;D xsi:type="xsd:double"&gt;-17.680962&lt;/D&gt;&lt;D xsi:type="xsd:double"&gt;17.139935&lt;/D&gt;&lt;D xsi:type="xsd:double"&gt;7.7964664&lt;/D&gt;&lt;D xsi:type="xsd:double"&gt;9.967577&lt;/D&gt;&lt;D xsi:type="xsd:double"&gt;-10.22476&lt;/D&gt;&lt;D xsi:type="xsd:double"&gt;3.4680843&lt;/D&gt;&lt;D xsi:type="xsd:double"&gt;12.47685&lt;/D&gt;&lt;D xsi:type="xsd:double"&gt;7.3946238&lt;/D&gt;&lt;D xsi:type="xsd:double"&gt;-7.8836083&lt;/D&gt;&lt;D xsi:type="xsd:double"&gt;-5.050504&lt;/D&gt;&lt;D xsi:type="xsd:double"&gt;-3.1141222&lt;/D&gt;&lt;D xsi:type="xsd:double"&gt;1.2976646&lt;/D&gt;&lt;D xsi:type="xsd:double"&gt;10.546446&lt;/D&gt;&lt;D xsi:type="xsd:double"&gt;2.2346377&lt;/D&gt;&lt;D xsi:type="xsd:double"&gt;4.512608&lt;/D&gt;&lt;D xsi:type="xsd:double"&gt;-3.5587788&lt;/D&gt;&lt;D xsi:type="xsd:double"&gt;6.3483715&lt;/D&gt;&lt;D xsi:type="xsd:double"&gt;-4.8018456&lt;/D&gt;&lt;D xsi:type="xsd:double"&gt;3.5306096&lt;/D&gt;&lt;D xsi:type="xsd:double"&gt;2.4899006&lt;/D&gt;&lt;D xsi:type="xsd:double"&gt;-0.41037202&lt;/D&gt;&lt;D xsi:type="xsd:double"&gt;3.4778357&lt;/D&gt;&lt;D xsi:type="xsd:double"&gt;-3.5839438&lt;/D&gt;&lt;D xsi:type="xsd:double"&gt;3.9319396&lt;/D&gt;&lt;D xsi:type="xsd:double"&gt;12.552536&lt;/D&gt;&lt;D xsi:type="xsd:double"&gt;5.844617&lt;/D&gt;&lt;D xsi:type="xsd:double"&gt;-5.17171&lt;/D&gt;&lt;D xsi:type="xsd:double"&gt;-3.3517957&lt;/D&gt;&lt;D xsi:type="xsd:double"&gt;-2.6010334&lt;/D&gt;&lt;D xsi:type="xsd:double"&gt;-9.852141&lt;/D&gt;&lt;D xsi:type="xsd:double"&gt;-1.2114167&lt;/D&gt;&lt;D xsi:type="xsd:double"&gt;-10.218477&lt;/D&gt;&lt;D xsi:type="xsd:double"&gt;-1.6095042&lt;/D&gt;&lt;D xsi:type="xsd:double"&gt;1.3242483&lt;/D&gt;&lt;D xsi:type="xsd:double"&gt;2.344799&lt;/D&gt;&lt;D xsi:type="xsd:double"&gt;-4.995304&lt;/D&gt;&lt;D xsi:type="xsd:double"&gt;12.438869&lt;/D&gt;&lt;D xsi:type="xsd:double"&gt;-5.405897&lt;/D&gt;&lt;D xsi:type="xsd:double"&gt;0.03796816&lt;/D&gt;&lt;D xsi:type="xsd:double"&gt;9.356618&lt;/D&gt;&lt;D xsi:type="xsd:double"&gt;-5.675113&lt;/D&gt;&lt;D xsi:type="xsd:double"&gt;-2.3551047&lt;/D&gt;&lt;D xsi:type="xsd:double"&gt;5.9042573&lt;/D&gt;&lt;D xsi:type="xsd:double"&gt;-15.140456&lt;/D&gt;&lt;D xsi:type="xsd:double"&gt;13.198626&lt;/D&gt;&lt;D xsi:type="xsd:double"&gt;-4.386634&lt;/D&gt;&lt;D xsi:type="xsd:double"&gt;1.6881824&lt;/D&gt;&lt;D xsi:type="xsd:double"&gt;1.2982965&lt;/D&gt;&lt;D xsi:type="xsd:double"&gt;2.7353764&lt;/D&gt;&lt;D xsi:type="xsd:double"&gt;-3.5294116&lt;/D&gt;&lt;D xsi:type="xsd:double"&gt;-37.590935&lt;/D&gt;&lt;D xsi:type="xsd:double"&gt;1.5769601&lt;/D&gt;&lt;D xsi:type="xsd:double"&gt;6.1424255&lt;/D&gt;&lt;D xsi:type="xsd:double"&gt;13.360369&lt;/D&gt;&lt;D xsi:type="xsd:double"&gt;10.397041&lt;/D&gt;&lt;D xsi:type="xsd:double"&gt;-3.104788&lt;/D&gt;&lt;D xsi:type="xsd:double"&gt;4.2456627&lt;/D&gt;&lt;D xsi:type="xsd:double"&gt;-2.7920067&lt;/D&gt;&lt;D xsi:type="xsd:double"&gt;13.570476&lt;/D&gt;&lt;D xsi:type="xsd:double"&gt;6.196618&lt;/D&gt;&lt;D xsi:type="xsd:double"&gt;-0.022757053&lt;/D&gt;&lt;D xsi:type="xsd:double"&gt;11.108589&lt;/D&gt;&lt;D xsi:type="xsd:double"&gt;0.6146312&lt;/D&gt;&lt;D xsi:type="xsd:double"&gt;6.1901927&lt;/D&gt;&lt;D xsi:type="xsd:double"&gt;-2.531159&lt;/D&gt;&lt;D xsi:type="xsd:double"&gt;0.78172684&lt;/D&gt;&lt;D xsi:type="xsd:double"&gt;-5.4570436&lt;/D&gt;&lt;D xsi:type="xsd:double"&gt;0.91685057&lt;/D&gt;&lt;D xsi:type="xsd:double"&gt;-3.7373543&lt;/D&gt;&lt;D xsi:type="xsd:double"&gt;7.121408&lt;/D&gt;&lt;D xsi:type="xsd:double"&gt;-4.30516&lt;/D&gt;&lt;D xsi:type="xsd:double"&gt;-3.449273&lt;/D&gt;&lt;D xsi:type="xsd:double"&gt;8.473837&lt;/D&gt;&lt;D xsi:type="xsd:double"&gt;7.771492&lt;/D&gt;&lt;D xsi:type="xsd:double"&gt;3.6149144&lt;/D&gt;&lt;D xsi:type="xsd:double"&gt;-4.754162&lt;/D&gt;&lt;D xsi:type="xsd:double"&gt;-13.133419&lt;/D&gt;&lt;D xsi:type="xsd:double"&gt;-5.6459846&lt;/D&gt;&lt;D xsi:type="xsd:double"&gt;-5.397731&lt;/D&gt;&lt;D xsi:type="xsd:double"&gt;13.7637615&lt;/D&gt;&lt;D xsi:type="xsd:double"&gt;-15.13418&lt;/D&gt;&lt;D xsi:type="xsd:double"&gt;-6.765163&lt;/D&gt;&lt;D xsi:type="xsd:double"&gt;20.43369&lt;/D&gt;&lt;D xsi:type="xsd:double"&gt;-4.096937&lt;/D&gt;&lt;D xsi:type="xsd:double"&gt;16.495598&lt;/D&gt;&lt;D xsi:type="xsd:double"&gt;-9.817487&lt;/D&gt;&lt;D xsi:type="xsd:double"&gt;-8.397305&lt;/D&gt;&lt;D xsi:type="xsd:double"&gt;10.055864&lt;/D&gt;&lt;D xsi:type="xsd:double"&gt;-8.583296&lt;/D&gt;&lt;D xsi:type="xsd:double"&gt;8.488501&lt;/D&gt;&lt;D xsi:type="xsd:double"&gt;0.3550291&lt;/D&gt;&lt;D xsi:type="xsd:double"&gt;-7.7830257&lt;/D&gt;&lt;D xsi:type="xsd:double"&gt;-1.3299167&lt;/D&gt;&lt;D xsi:type="xsd:double"&gt;1.5033603&lt;/D&gt;&lt;D xsi:type="xsd:double"&gt;2.7834535&lt;/D&gt;&lt;D xsi:type="xsd:double"&gt;3.9254665&lt;/D&gt;&lt;D xsi:type="xsd:double"&gt;-8.02229&lt;/D&gt;&lt;D xsi:type="xsd:double"&gt;1.7368436&lt;/D&gt;&lt;D xsi:type="xsd:double"&gt;-0.8794606&lt;/D&gt;&lt;D xsi:type="xsd:double"&gt;0.026106834&lt;/D&gt;&lt;D xsi:type="xsd:double"&gt;14.009905&lt;/D&gt;&lt;D xsi:type="xsd:double"&gt;-3.9850354&lt;/D&gt;&lt;D xsi:type="xsd:double"&gt;9.101904&lt;/D&gt;&lt;D xsi:type="xsd:double"&gt;4.060352&lt;/D&gt;&lt;/FQL&gt;&lt;FQL&gt;&lt;Q&gt;TUR^FMA_DIV_YLD(NTMA,-10AY,0,AM,"PORTAGG","MEANR")&lt;/Q&gt;&lt;R&gt;121&lt;/R&gt;&lt;C&gt;1&lt;/C&gt;&lt;D xsi:type="xsd:double"&gt;3.19102121746317&lt;/D&gt;&lt;D xsi:type="xsd:double"&gt;3.11491738146339&lt;/D&gt;&lt;D xsi:type="xsd:double"&gt;3.19921738909105&lt;/D&gt;&lt;D xsi:type="xsd:double"&gt;2.90556855227442&lt;/D&gt;&lt;D xsi:type="xsd:double"&gt;2.94930663340404&lt;/D&gt;&lt;D xsi:type="xsd:double"&gt;2.71527275766391&lt;/D&gt;&lt;D xsi:type="xsd:double"&gt;2.88133512198615&lt;/D&gt;&lt;D xsi:type="xsd:double"&gt;3.09139280680834&lt;/D&gt;&lt;D xsi:type="xsd:double"&gt;2.93980420381318&lt;/D&gt;&lt;D xsi:type="xsd:double"&gt;2.75305452254902&lt;/D&gt;&lt;D xsi:type="xsd:double"&gt;3.09912943038784&lt;/D&gt;&lt;D xsi:type="xsd:double"&gt;3.00414665799238&lt;/D&gt;&lt;D xsi:type="xsd:double"&gt;3.18296777806762&lt;/D&gt;&lt;D xsi:type="xsd:double"&gt;3.43536994748667&lt;/D&gt;&lt;D xsi:type="xsd:double"&gt;3.19988322910876&lt;/D&gt;&lt;D xsi:type="xsd:double"&gt;3.163916740517&lt;/D&gt;&lt;D xsi:type="xsd:double"&gt;3.56214342996264&lt;/D&gt;&lt;D xsi:type="xsd:double"&gt;3.66665378374499&lt;/D&gt;&lt;D xsi:type="xsd:double"&gt;3.66800294774783&lt;/D&gt;&lt;D xsi:type="xsd:double"&gt;3.22056718613742&lt;/D&gt;&lt;D xsi:type="xsd:double"&gt;3.15797891391232&lt;/D&gt;&lt;D xsi:type="xsd:double"&gt;3.4930917634653&lt;/D&gt;&lt;D xsi:type="xsd:double"&gt;3.67415352729775&lt;/D&gt;&lt;D xsi:type="xsd:double"&gt;3.32965253216903&lt;/D&gt;&lt;D xsi:type="xsd:double"&gt;3.43577119658031&lt;/D&gt;&lt;D xsi:type="xsd:double"&gt;3.61373628484746&lt;/D&gt;&lt;D xsi:type="xsd:double"&gt;3.63007306819728&lt;/D&gt;&lt;D xsi:type="xsd:double"&gt;3.77996046684772&lt;/D&gt;&lt;D xsi:type="xsd:double"&gt;3.7909143740479&lt;/D&gt;&lt;D xsi:type="xsd:double"&gt;3.68967970894305&lt;/D&gt;&lt;D xsi:type="xsd:double"&gt;3.50132946893813&lt;/D&gt;&lt;D xsi:type="xsd:double"&gt;3.52933083335439&lt;/D&gt;&lt;D xsi:type="xsd:double"&gt;3.65678430111175&lt;/D&gt;&lt;D xsi:type="xsd:double"&gt;3.66065890578422&lt;/D&gt;&lt;D xsi:type="xsd:double"&gt;3.62889236304217&lt;/D&gt;&lt;D xsi:type="xsd:double"&gt;3.51685947085946&lt;/D&gt;&lt;D xsi:type="xsd:double"&gt;3.78253498214407&lt;/D&gt;&lt;D xsi:type="xsd:double"&gt;3.93501621998132&lt;/D&gt;&lt;D xsi:type="xsd:double"&gt;4.14133184279673&lt;/D&gt;&lt;D xsi:type="xsd:double"&gt;4.25594514637991&lt;/D&gt;&lt;D xsi:type="xsd:double"&gt;4.2398660398556&lt;/D&gt;&lt;D xsi:type="xsd:double"&gt;4.11612310350362&lt;/D&gt;&lt;D xsi:type="xsd:double"&gt;4.16404581837587&lt;/D&gt;&lt;D xsi:type="xsd:double"&gt;4.36144329985355&lt;/D&gt;&lt;D xsi:type="xsd:double"&gt;4.80137503822471&lt;/D&gt;&lt;D xsi:type="xsd:double"&gt;5.25977654241956&lt;/D&gt;&lt;D xsi:type="xsd:double"&gt;5.57193210510733&lt;/D&gt;&lt;D xsi:type="xsd:double"&gt;5.7828365934533&lt;/D&gt;&lt;D xsi:type="xsd:double"&gt;5.88898785438765&lt;/D&gt;&lt;D xsi:type="xsd:double"&gt;5.63292317779042&lt;/D&gt;&lt;D xsi:type="xsd:double"&gt;5.27970187431032&lt;/D&gt;&lt;D xsi:type="xsd:double"&gt;5.28884621284099&lt;/D&gt;&lt;D xsi:type="xsd:double"&gt;5.39920495898074&lt;/D&gt;&lt;D xsi:type="xsd:double"&gt;5.00304250808412&lt;/D&gt;&lt;D xsi:type="xsd:double"&gt;4.62612510982655&lt;/D&gt;&lt;D xsi:type="xsd:double"&gt;4.47164373516271&lt;/D&gt;&lt;D xsi:type="xsd:double"&gt;5.10583040852499&lt;/D&gt;&lt;D xsi:type="xsd:double"&gt;5.60540144426957&lt;/D&gt;&lt;D xsi:type="xsd:double"&gt;5.12574591422625&lt;/D&gt;&lt;D xsi:type="xsd:double"&gt;4.58568410096271&lt;/D&gt;&lt;D xsi:type="xsd:double"&gt;4.96710050195499&lt;/D&gt;&lt;D xsi:type="xsd:double"&gt;4.86980419955376&lt;/D&gt;&lt;D xsi:type="xsd:double"&gt;5.3555872357873&lt;/D&gt;&lt;D xsi:type="xsd:double"&gt;4.45698132074954&lt;/D&gt;&lt;D xsi:type="xsd:double"&gt;4.37694612015656&lt;/D&gt;&lt;D xsi:type="xsd:double"&gt;4.26749264125896&lt;/D&gt;&lt;D xsi:type="xsd:double"&gt;4.32704708742635&lt;/D&gt;&lt;D xsi:type="xsd:double"&gt;5.819502442021&lt;/D&gt;&lt;D xsi:type="xsd:double"&gt;5.00156773847247&lt;/D&gt;&lt;D xsi:type="xsd:double"&gt;4.06465996086321&lt;/D&gt;&lt;D xsi:type="xsd:double"&gt;3.26245311287484&lt;/D&gt;&lt;D xsi:type="xsd:double"&gt;3.30529649942124&lt;/D&gt;&lt;D xsi:type="xsd:double"&gt;4.10249510800896&lt;/D&gt;&lt;D xsi:type="xsd:double"&gt;4.54514454465528&lt;/D&gt;&lt;D xsi:type="xsd:double"&gt;4.21900439543968&lt;/D&gt;&lt;D xsi:type="xsd:double"&gt;4.00423194660713&lt;/D&gt;&lt;D xsi:type="xsd:double"&gt;3.91460253263506&lt;/D&gt;&lt;D xsi:type="xsd:double"&gt;3.87253494043396&lt;/D&gt;&lt;D xsi:type="xsd:double"&gt;4.29578332408109&lt;/D&gt;&lt;D xsi:type="xsd:double"&gt;4.4218050614337&lt;/D&gt;&lt;D xsi:type="xsd:double"&gt;5.33149907925044&lt;/D&gt;&lt;D xsi:type="xsd:double"&gt;5.36511299010032&lt;/D&gt;&lt;D xsi:type="xsd:double"&gt;5.57127531559772&lt;/D&gt;&lt;D xsi:type="xsd:double"&gt;5.99204236348335&lt;/D&gt;&lt;D xsi:type="xsd:double"&gt;6.02227799145031&lt;/D&gt;&lt;D xsi:type="xsd:double"&gt;6.09446157512019&lt;/D&gt;&lt;D xsi:type="xsd:double"&gt;6.19740727534566&lt;/D&gt;&lt;D xsi:type="xsd:double"&gt;5.23612572494854&lt;/D&gt;&lt;D xsi:type="xsd:double"&gt;4.30349152064043&lt;/D&gt;&lt;D xsi:type="xsd:double"&gt;5.15828825091377&lt;/D&gt;&lt;D xsi:type="xsd:double"&gt;5.82079403749816&lt;/D&gt;&lt;D xsi:type="xsd:double"&gt;6.07178191077774&lt;/D&gt;&lt;D xsi:type="xsd:double"&gt;5.27839005316675&lt;/D&gt;&lt;D xsi:type="xsd:double"&gt;5.67926937241563&lt;/D&gt;&lt;D xsi:type="xsd:double"&gt;5.53113981799308&lt;/D&gt;&lt;D xsi:type="xsd:double"&gt;6.46883429242205&lt;/D&gt;&lt;D xsi:type="xsd:double"&gt;5.15723202650625&lt;/D&gt;&lt;D xsi:type="xsd:double"&gt;4.82277151356305&lt;/D&gt;&lt;D xsi:type="xsd:double"&gt;5.36740051501587&lt;/D&gt;&lt;D xsi:type="xsd:double"&gt;5.0257939697948&lt;/D&gt;&lt;D xsi:type="xsd:double"&gt;4.63185876141215&lt;/D&gt;&lt;D xsi:type="xsd:double"&gt;4.60841369041585&lt;/D&gt;&lt;D xsi:type="xsd:double"&gt;5.29286214675834&lt;/D&gt;&lt;D xsi:type="xsd:double"&gt;4.98523742950735&lt;/D&gt;&lt;D xsi:type="xsd:double"&gt;5.12088476968644&lt;/D&gt;&lt;D xsi:type="xsd:double"&gt;5.49886785840944&lt;/D&gt;&lt;D xsi:type="xsd:double"&gt;4.73503741136041&lt;/D&gt;&lt;D xsi:type="xsd:double"&gt;4.10826080210881&lt;/D&gt;&lt;D xsi:type="xsd:double"&gt;3.68759588846747&lt;/D&gt;&lt;D xsi:type="xsd:double"&gt;3.80297769282486&lt;/D&gt;&lt;D xsi:type="xsd:double"&gt;4.06381428819186&lt;/D&gt;&lt;D xsi:type="xsd:double"&gt;4.48598767983225&lt;/D&gt;&lt;D xsi:type="xsd:double"&gt;4.70442382057927&lt;/D&gt;&lt;D xsi:type="xsd:double"&gt;4.33868533825813&lt;/D&gt;&lt;D xsi:type="xsd:double"&gt;4.06262522854216&lt;/D&gt;&lt;D xsi:type="xsd:double"&gt;4.43890726810719&lt;/D&gt;&lt;D xsi:type="xsd:double"&gt;4.05482308857833&lt;/D&gt;&lt;D xsi:type="xsd:double"&gt;4.27458148737488&lt;/D&gt;&lt;D xsi:type="xsd:double"&gt;4.08873556988041&lt;/D&gt;&lt;D xsi:type="xsd:double"&gt;3.84678553251619&lt;/D&gt;&lt;D xsi:type="xsd:double"&gt;4.17067929847805&lt;/D&gt;&lt;/FQL&gt;&lt;FQL&gt;&lt;Q&gt;ECH^FMA_DIV_YLD(NTMA,-10AY,0,AM,"PORTAGG","MEANR")&lt;/Q&gt;&lt;R&gt;121&lt;/R&gt;&lt;C&gt;1&lt;/C&gt;&lt;D xsi:type="xsd:double"&gt;3.04626640417189&lt;/D&gt;&lt;D xsi:type="xsd:double"&gt;3.05503462507535&lt;/D&gt;&lt;D xsi:type="xsd:double"&gt;3.26943161082647&lt;/D&gt;&lt;D xsi:type="xsd:double"&gt;2.98752647403528&lt;/D&gt;&lt;D xsi:type="xsd:double"&gt;3.22021565771523&lt;/D&gt;&lt;D xsi:type="xsd:double"&gt;3.30354097956142&lt;/D&gt;&lt;D xsi:type="xsd:double"&gt;3.13552894469853&lt;/D&gt;&lt;D xsi:type="xsd:double"&gt;3.34326680234671&lt;/D&gt;&lt;D xsi:type="xsd:double"&gt;3.09800945831432&lt;/D&gt;&lt;D xsi:type="xsd:double"&gt;3.16591768753498&lt;/D&gt;&lt;D xsi:type="xsd:double"&gt;3.37935226259754&lt;/D&gt;&lt;D xsi:type="xsd:double"&gt;3.53219815362107&lt;/D&gt;&lt;D xsi:type="xsd:double"&gt;3.58619314235141&lt;/D&gt;&lt;D xsi:type="xsd:double"&gt;3.6011570831441&lt;/D&gt;&lt;D xsi:type="xsd:double"&gt;3.71951872195287&lt;/D&gt;&lt;D xsi:type="xsd:double"&gt;3.72944059506062&lt;/D&gt;&lt;D xsi:type="xsd:double"&gt;3.75931181139205&lt;/D&gt;&lt;D xsi:type="xsd:double"&gt;4.06054414524871&lt;/D&gt;&lt;D xsi:type="xsd:double"&gt;3.7323397207556&lt;/D&gt;&lt;D xsi:type="xsd:double"&gt;3.48829426525269&lt;/D&gt;&lt;D xsi:type="xsd:double"&gt;3.48083409735174&lt;/D&gt;&lt;D xsi:type="xsd:double"&gt;3.26080797559742&lt;/D&gt;&lt;D xsi:type="xsd:double"&gt;3.26790545625436&lt;/D&gt;&lt;D xsi:type="xsd:double"&gt;2.</t>
        </r>
      </text>
    </comment>
    <comment ref="A3" authorId="0" shapeId="0" xr:uid="{8A4A9E53-EBD7-4A9A-9B19-FAD4420C282B}">
      <text>
        <r>
          <rPr>
            <b/>
            <sz val="9"/>
            <color indexed="81"/>
            <rFont val="Tahoma"/>
            <charset val="1"/>
          </rPr>
          <t>89369653715059&lt;/D&gt;&lt;D xsi:type="xsd:double"&gt;2.83445327696374&lt;/D&gt;&lt;D xsi:type="xsd:double"&gt;3.1099542787694&lt;/D&gt;&lt;D xsi:type="xsd:double"&gt;2.76134365904752&lt;/D&gt;&lt;D xsi:type="xsd:double"&gt;2.71131475276798&lt;/D&gt;&lt;D xsi:type="xsd:double"&gt;2.88020662120788&lt;/D&gt;&lt;D xsi:type="xsd:double"&gt;2.93080782379569&lt;/D&gt;&lt;D xsi:type="xsd:double"&gt;2.74482413353924&lt;/D&gt;&lt;D xsi:type="xsd:double"&gt;2.70162310561516&lt;/D&gt;&lt;D xsi:type="xsd:double"&gt;2.42581616014015&lt;/D&gt;&lt;D xsi:type="xsd:double"&gt;2.46334328069054&lt;/D&gt;&lt;D xsi:type="xsd:double"&gt;2.65921543903661&lt;/D&gt;&lt;D xsi:type="xsd:double"&gt;2.58758136113299&lt;/D&gt;&lt;D xsi:type="xsd:double"&gt;2.58889772059199&lt;/D&gt;&lt;D xsi:type="xsd:double"&gt;2.48919361093873&lt;/D&gt;&lt;D xsi:type="xsd:double"&gt;2.86915200933533&lt;/D&gt;&lt;D xsi:type="xsd:double"&gt;2.97977891133962&lt;/D&gt;&lt;D xsi:type="xsd:double"&gt;3.13842775300382&lt;/D&gt;&lt;D xsi:type="xsd:double"&gt;2.79930302688474&lt;/D&gt;&lt;D xsi:type="xsd:double"&gt;3.01602416284194&lt;/D&gt;&lt;D xsi:type="xsd:double"&gt;3.0768085670833&lt;/D&gt;&lt;D xsi:type="xsd:double"&gt;3.12602051657928&lt;/D&gt;&lt;D xsi:type="xsd:double"&gt;3.21575315843393&lt;/D&gt;&lt;D xsi:type="xsd:double"&gt;3.26551672015261&lt;/D&gt;&lt;D xsi:type="xsd:double"&gt;3.38048772877379&lt;/D&gt;&lt;D xsi:type="xsd:double"&gt;3.44520982799919&lt;/D&gt;&lt;D xsi:type="xsd:double"&gt;3.40867725868962&lt;/D&gt;&lt;D xsi:type="xsd:double"&gt;3.02990350175659&lt;/D&gt;&lt;D xsi:type="xsd:double"&gt;2.9829907836624&lt;/D&gt;&lt;D xsi:type="xsd:double"&gt;3.07303155527615&lt;/D&gt;&lt;D xsi:type="xsd:double"&gt;3.73749558466739&lt;/D&gt;&lt;D xsi:type="xsd:double"&gt;3.78317256709804&lt;/D&gt;&lt;D xsi:type="xsd:double"&gt;4.13381796390048&lt;/D&gt;&lt;D xsi:type="xsd:double"&gt;4.00028390655173&lt;/D&gt;&lt;D xsi:type="xsd:double"&gt;4.30233512047778&lt;/D&gt;&lt;D xsi:type="xsd:double"&gt;4.39763764931906&lt;/D&gt;&lt;D xsi:type="xsd:double"&gt;3.84849060318909&lt;/D&gt;&lt;D xsi:type="xsd:double"&gt;4.23758772994658&lt;/D&gt;&lt;D xsi:type="xsd:double"&gt;3.92708025700419&lt;/D&gt;&lt;D xsi:type="xsd:double"&gt;4.16010451128756&lt;/D&gt;&lt;D xsi:type="xsd:double"&gt;4.44726239098292&lt;/D&gt;&lt;D xsi:type="xsd:double"&gt;4.4415585192323&lt;/D&gt;&lt;D xsi:type="xsd:double"&gt;4.31364283167115&lt;/D&gt;&lt;D xsi:type="xsd:double"&gt;4.69843993869518&lt;/D&gt;&lt;D xsi:type="xsd:double"&gt;6.96379437608001&lt;/D&gt;&lt;D xsi:type="xsd:double"&gt;4.43672483481818&lt;/D&gt;&lt;D xsi:type="xsd:double"&gt;4.02174662285871&lt;/D&gt;&lt;D xsi:type="xsd:double"&gt;3.35124254484928&lt;/D&gt;&lt;D xsi:type="xsd:double"&gt;3.28389459838534&lt;/D&gt;&lt;D xsi:type="xsd:double"&gt;3.38478963378835&lt;/D&gt;&lt;D xsi:type="xsd:double"&gt;3.81825000535824&lt;/D&gt;&lt;D xsi:type="xsd:double"&gt;3.79806836045316&lt;/D&gt;&lt;D xsi:type="xsd:double"&gt;3.37397633718455&lt;/D&gt;&lt;D xsi:type="xsd:double"&gt;3.25960177190658&lt;/D&gt;&lt;D xsi:type="xsd:double"&gt;3.05206846278559&lt;/D&gt;&lt;D xsi:type="xsd:double"&gt;3.05506839886741&lt;/D&gt;&lt;D xsi:type="xsd:double"&gt;2.82529473324554&lt;/D&gt;&lt;D xsi:type="xsd:double"&gt;3.06052306042637&lt;/D&gt;&lt;D xsi:type="xsd:double"&gt;3.56721582507804&lt;/D&gt;&lt;D xsi:type="xsd:double"&gt;3.82987010712448&lt;/D&gt;&lt;D xsi:type="xsd:double"&gt;4.30604384552199&lt;/D&gt;&lt;D xsi:type="xsd:double"&gt;4.74336709719276&lt;/D&gt;&lt;D xsi:type="xsd:double"&gt;4.58002234105996&lt;/D&gt;&lt;D xsi:type="xsd:double"&gt;5.16598548494221&lt;/D&gt;&lt;D xsi:type="xsd:double"&gt;4.91593305971861&lt;/D&gt;&lt;D xsi:type="xsd:double"&gt;5.23213432914475&lt;/D&gt;&lt;D xsi:type="xsd:double"&gt;4.7897772955116&lt;/D&gt;&lt;D xsi:type="xsd:double"&gt;4.63781411661817&lt;/D&gt;&lt;D xsi:type="xsd:double"&gt;4.83242852298914&lt;/D&gt;&lt;D xsi:type="xsd:double"&gt;4.800005853035&lt;/D&gt;&lt;D xsi:type="xsd:double"&gt;5.33065450126213&lt;/D&gt;&lt;D xsi:type="xsd:double"&gt;6.96203332604309&lt;/D&gt;&lt;D xsi:type="xsd:double"&gt;7.66900816649385&lt;/D&gt;&lt;D xsi:type="xsd:double"&gt;7.09426411255562&lt;/D&gt;&lt;D xsi:type="xsd:double"&gt;6.64517481799153&lt;/D&gt;&lt;D xsi:type="xsd:double"&gt;7.41036161158535&lt;/D&gt;&lt;D xsi:type="xsd:double"&gt;8.75834652596876&lt;/D&gt;&lt;D xsi:type="xsd:double"&gt;8.86727294306285&lt;/D&gt;&lt;D xsi:type="xsd:double"&gt;7.99982694447988&lt;/D&gt;&lt;D xsi:type="xsd:double"&gt;7.6923164983122&lt;/D&gt;&lt;D xsi:type="xsd:double"&gt;8.56282283344715&lt;/D&gt;&lt;D xsi:type="xsd:double"&gt;8.36103725514572&lt;/D&gt;&lt;D xsi:type="xsd:double"&gt;7.36991045947287&lt;/D&gt;&lt;D xsi:type="xsd:double"&gt;6.99917490258621&lt;/D&gt;&lt;D xsi:type="xsd:double"&gt;6.40812563560187&lt;/D&gt;&lt;D xsi:type="xsd:double"&gt;6.32357654235126&lt;/D&gt;&lt;D xsi:type="xsd:double"&gt;6.63312361974128&lt;/D&gt;&lt;D xsi:type="xsd:double"&gt;6.87856218130406&lt;/D&gt;&lt;D xsi:type="xsd:double"&gt;6.7489198453876&lt;/D&gt;&lt;D xsi:type="xsd:double"&gt;7.75071684322717&lt;/D&gt;&lt;D xsi:type="xsd:double"&gt;8.35256724207264&lt;/D&gt;&lt;D xsi:type="xsd:double"&gt;7.91922437039728&lt;/D&gt;&lt;D xsi:type="xsd:double"&gt;83.7246384423463&lt;/D&gt;&lt;D xsi:type="xsd:double"&gt;92.0351290848456&lt;/D&gt;&lt;D xsi:type="xsd:double"&gt;86.9047947429195&lt;/D&gt;&lt;D xsi:type="xsd:double"&gt;88.7915083183488&lt;/D&gt;&lt;D xsi:type="xsd:double"&gt;8.24583867719017&lt;/D&gt;&lt;D xsi:type="xsd:double"&gt;82.7907157558958&lt;/D&gt;&lt;/FQL&gt;&lt;FQL&gt;&lt;Q&gt;EWT^FMA_PE(NTMA,-10AY,0,AM,"PORTAGG","MEANR")&lt;/Q&gt;&lt;R&gt;121&lt;/R&gt;&lt;C&gt;1&lt;/C&gt;&lt;D xsi:type="xsd:double"&gt;13.6112953691155&lt;/D&gt;&lt;D xsi:type="xsd:double"&gt;13.3457250373021&lt;/D&gt;&lt;D xsi:type="xsd:double"&gt;12.4887332686345&lt;/D&gt;&lt;D xsi:type="xsd:double"&gt;13.0812880560763&lt;/D&gt;&lt;D xsi:type="xsd:double"&gt;12.6625659825028&lt;/D&gt;&lt;D xsi:type="xsd:double"&gt;12.4181559017914&lt;/D&gt;&lt;D xsi:type="xsd:double"&gt;12.8171333490571&lt;/D&gt;&lt;D xsi:type="xsd:double"&gt;12.5895939483595&lt;/D&gt;&lt;D xsi:type="xsd:double"&gt;12.7539689580326&lt;/D&gt;&lt;D xsi:type="xsd:double"&gt;12.7081150631561&lt;/D&gt;&lt;D xsi:type="xsd:double"&gt;12.4108860297416&lt;/D&gt;&lt;D xsi:type="xsd:double"&gt;12.2148033761928&lt;/D&gt;&lt;D xsi:type="xsd:double"&gt;11.5349649727962&lt;/D&gt;&lt;D xsi:type="xsd:double"&gt;11.73932798143&lt;/D&gt;&lt;D xsi:type="xsd:double"&gt;12.1406770818321&lt;/D&gt;&lt;D xsi:type="xsd:double"&gt;11.8156320285616&lt;/D&gt;&lt;D xsi:type="xsd:double"&gt;11.6178512637481&lt;/D&gt;&lt;D xsi:type="xsd:double"&gt;11.1120194237939&lt;/D&gt;&lt;D xsi:type="xsd:double"&gt;11.9962491229887&lt;/D&gt;&lt;D xsi:type="xsd:double"&gt;12.6755436919008&lt;/D&gt;&lt;D xsi:type="xsd:double"&gt;12.7768441811214&lt;/D&gt;&lt;D xsi:type="xsd:double"&gt;12.0100179659924&lt;/D&gt;&lt;D xsi:type="xsd:double"&gt;12.8327838924176&lt;/D&gt;&lt;D xsi:type="xsd:double"&gt;13.5206196710224&lt;/D&gt;&lt;D xsi:type="xsd:double"&gt;13.7411548437432&lt;/D&gt;&lt;D xsi:type="xsd:double"&gt;13.1988542166652&lt;/D&gt;&lt;D xsi:type="xsd:double"&gt;13.5312770561344&lt;/D&gt;&lt;D xsi:type="xsd:double"&gt;12.8281118045656&lt;/D&gt;&lt;D xsi:type="xsd:double"&gt;13.1080060729486&lt;/D&gt;&lt;D xsi:type="xsd:double"&gt;13.0621142334784&lt;/D&gt;&lt;D xsi:type="xsd:double"&gt;13.1852783318019&lt;/D&gt;&lt;D xsi:type="xsd:double"&gt;13.1694642579369&lt;/D&gt;&lt;D xsi:type="xsd:double"&gt;13.1422200049521&lt;/D&gt;&lt;D xsi:type="xsd:double"&gt;13.356245572458&lt;/D&gt;&lt;D xsi:type="xsd:double"&gt;13.5651308531688&lt;/D&gt;&lt;D xsi:type="xsd:double"&gt;14.036014393538&lt;/D&gt;&lt;D xsi:type="xsd:double"&gt;13.819234754572&lt;/D&gt;&lt;D xsi:type="xsd:double"&gt;13.8141715341789&lt;/D&gt;&lt;D xsi:type="xsd:double"&gt;13.8048371373922&lt;/D&gt;&lt;D xsi:type="xsd:double"&gt;13.6384780723658&lt;/D&gt;&lt;D xsi:type="xsd:double"&gt;13.1255838819727&lt;/D&gt;&lt;D xsi:type="xsd:double"&gt;13.6472313749012&lt;/D&gt;&lt;D xsi:type="xsd:double"&gt;12.9893898946064&lt;/D&gt;&lt;D xsi:type="xsd:double"&gt;13.7339392117963&lt;/D&gt;&lt;D xsi:type="xsd:double"&gt;13.5350170486683&lt;/D&gt;&lt;D xsi:type="xsd:double"&gt;13.5694867227343&lt;/D&gt;&lt;D xsi:type="xsd:double"&gt;13.6256370990003&lt;/D&gt;&lt;D xsi:type="xsd:double"&gt;13.2402919174736&lt;/D&gt;&lt;D xsi:type="xsd:double"&gt;13.1377915682745&lt;/D&gt;&lt;D xsi:type="xsd:double"&gt;13.1246004015343&lt;/D&gt;&lt;D xsi:type="xsd:double"&gt;12.0618577433131&lt;/D&gt;&lt;D xsi:type="xsd:double"&gt;12.3712633829761&lt;/D&gt;&lt;D xsi:type="xsd:double"&gt;12.4108359811221&lt;/D&gt;&lt;D xsi:type="xsd:double"&gt;12.8777539184004&lt;/D&gt;&lt;D xsi:type="xsd:double"&gt;13.7862903264593&lt;/D&gt;&lt;D xsi:type="xsd:double"&gt;14.4409701576531&lt;/D&gt;&lt;D xsi:type="xsd:double"&gt;15.1731967626746&lt;/D&gt;&lt;D xsi:type="xsd:double"&gt;14.474232077031&lt;/D&gt;&lt;D xsi:type="xsd:double"&gt;14.5798311140779&lt;/D&gt;&lt;D xsi:type="xsd:double"&gt;15.1467398328608&lt;/D&gt;&lt;D xsi:type="xsd:double"&gt;14.4137133499143&lt;/D&gt;&lt;D xsi:type="xsd:double"&gt;15.2071609182787&lt;/D&gt;&lt;D xsi:type="xsd:double"&gt;15.4119538564226&lt;/D&gt;&lt;D xsi:type="xsd:double"&gt;15.6255815009624&lt;/D&gt;&lt;D xsi:type="xsd:double"&gt;15.8025162250457&lt;/D&gt;&lt;D xsi:type="xsd:double"&gt;15.5427379749343&lt;/D&gt;&lt;D xsi:type="xsd:double"&gt;15.1845231636825&lt;/D&gt;&lt;D xsi:type="xsd:double"&gt;12.6658841803952&lt;/D&gt;&lt;D xsi:type="xsd:double"&gt;14.444376573562&lt;/D&gt;&lt;D xsi:type="xsd:double"&gt;15.2541597625057&lt;/D&gt;&lt;D xsi:type="xsd:double"&gt;16.1918878694899&lt;/D&gt;&lt;D xsi:type="xsd:double"&gt;16.6868097221569&lt;/D&gt;&lt;D xsi:type="xsd:double"&gt;16.6682516020131&lt;/D&gt;&lt;D xsi:type="xsd:double"&gt;15.9344043973501&lt;/D&gt;&lt;D xsi:type="xsd:double"&gt;15.106742026968&lt;/D&gt;&lt;D xsi:type="xsd:double"&gt;15.3191315929893&lt;/D&gt;&lt;D xsi:type="xsd:double"&gt;15.7080142425082&lt;/D&gt;&lt;D xsi:type="xsd:double"&gt;16.6332236075339&lt;/D&gt;&lt;D xsi:type="xsd:double"&gt;15.7835114200398&lt;/D&gt;&lt;D xsi:type="xsd:double"&gt;15.6010625070762&lt;/D&gt;&lt;D xsi:type="xsd:double"&gt;15.2993513789839&lt;/D&gt;&lt;D xsi:type="xsd:double"&gt;12.9807693985633&lt;/D&gt;&lt;D xsi:type="xsd:double"&gt;13.8468283790378&lt;/D&gt;&lt;D xsi:type="xsd:double"&gt;13.9450857201029&lt;/D&gt;&lt;D xsi:type="xsd:double"&gt;12.7784601060228&lt;/D&gt;&lt;D xsi:type="xsd:double"&gt;13.1209022413862&lt;/D&gt;&lt;D xsi:type="xsd:double"&gt;12.647577553161&lt;/D&gt;&lt;D xsi:type="xsd:double"&gt;13.3212663670414&lt;/D&gt;&lt;D xsi:type="xsd:double"&gt;13.3768647929426&lt;/D&gt;&lt;D xsi:type="xsd:double"&gt;13.443095077902&lt;/D&gt;&lt;D xsi:type="xsd:double"&gt;12.8706070319726&lt;/D&gt;&lt;D xsi:type="xsd:double"&gt;11.9361373726618&lt;/D&gt;&lt;D xsi:type="xsd:double"&gt;11.9303064604502&lt;/D&gt;&lt;D xsi:type="xsd:double"&gt;11.1839712497296&lt;/D&gt;&lt;D xsi:type="xsd:double"&gt;11.1023472452674&lt;/D&gt;&lt;D xsi:type="xsd:double"&gt;10.1299722413825&lt;/D&gt;&lt;D xsi:type="xsd:double"&gt;11.2488769760921&lt;/D&gt;&lt;D xsi:type="xsd:double"&gt;10.8155908545538&lt;/D&gt;&lt;D xsi:type="xsd:double"&gt;10.3179163862228&lt;/D&gt;&lt;D xsi:type="xsd:double"&gt;12.4625438042356&lt;/D&gt;&lt;D xsi:type="xsd:double"&gt;12.7887995513241&lt;/D&gt;&lt;D xsi:type="xsd:double"&gt;13.6581805975709&lt;/D&gt;&lt;D xsi:type="xsd:double"&gt;14.3289194054457&lt;/D&gt;&lt;D xsi:type="xsd:double"&gt;14.3944629608923&lt;/D&gt;&lt;D xsi:type="xsd:double"&gt;15.1244901935382&lt;/D&gt;&lt;D xsi:type="xsd:double"&gt;15.3548585834919&lt;/D&gt;&lt;D xsi:type="xsd:double"&gt;16.6103061135897&lt;/D&gt;&lt;D xsi:type="xsd:double"&gt;16.672185468496&lt;/D&gt;&lt;D xsi:type="xsd:double"&gt;15.8889552537579&lt;/D&gt;&lt;D xsi:type="xsd:double"&gt;15.9224269791121&lt;/D&gt;&lt;D xsi:type="xsd:double"&gt;15.4442494858272&lt;/D&gt;&lt;D xsi:type="xsd:double"&gt;15.6236572184154&lt;/D&gt;&lt;D xsi:type="xsd:double"&gt;16.0000333624842&lt;/D&gt;&lt;D xsi:type="xsd:double"&gt;15.5628044579691&lt;/D&gt;&lt;D xsi:type="xsd:double"&gt;16.340952107672&lt;/D&gt;&lt;D xsi:type="xsd:double"&gt;17.1797237934114&lt;/D&gt;&lt;D xsi:type="xsd:double"&gt;16.8249178156956&lt;/D&gt;&lt;D xsi:type="xsd:double"&gt;17.8450424409174&lt;/D&gt;&lt;D xsi:type="xsd:double"&gt;18.1454861257285&lt;/D&gt;&lt;D xsi:type="xsd:double"&gt;18.4673936702337&lt;/D&gt;&lt;D xsi:type="xsd:double"&gt;16.5392613941699&lt;/D&gt;&lt;/FQL&gt;&lt;FQL&gt;&lt;Q&gt;DUMMY^ECON_EXPR_DATA('FDS_ECON[PMIDMMANHE]',,,M)&lt;/Q&gt;&lt;R&gt;1&lt;/R&gt;&lt;C&gt;1&lt;/C&gt;&lt;D xsi:type="xsd:double"&gt;48.78809&lt;/D&gt;&lt;/FQL&gt;&lt;FQL&gt;&lt;Q&gt;EPU^FMA_ROE(NTMA,-20AY,NOW,FY,"PORTAGG","MEANR")&lt;/Q&gt;&lt;R&gt;20&lt;/R&gt;&lt;C&gt;1&lt;/C&gt;&lt;D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xsi:type="xsd:double"&gt;11.9108940497751&lt;/D&gt;&lt;D xsi:type="xsd:double"&gt;12.0810178071388&lt;/D&gt;&lt;D xsi:type="xsd:double"&gt;15.0476982103144&lt;/D&gt;&lt;D xsi:type="xsd:double"&gt;13.617559630035&lt;/D&gt;&lt;D xsi:type="xsd:double"&gt;12.9269027774507&lt;/D&gt;&lt;/FQL&gt;&lt;FQL&gt;&lt;Q&gt;TRYIN10Y-FDS^FG_YIELD(-10AY,0,Y,,"YTM")&lt;/Q&gt;&lt;R&gt;10&lt;/R&gt;&lt;C&gt;1&lt;/C&gt;&lt;D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xsi:type="xsd:double"&gt;25060&lt;/D&gt;&lt;/FQL&gt;&lt;FQL&gt;&lt;Q&gt;USDTRY^FG_PRICE(0)&lt;/Q&gt;&lt;R&gt;1&lt;/R&gt;&lt;C&gt;1&lt;/C&gt;&lt;D xsi:type="xsd:double"&gt;33.6985&lt;/D&gt;&lt;/FQL&gt;&lt;FQL&gt;&lt;Q&gt;USDQAR^FG_PRICE(0)&lt;/Q&gt;&lt;R&gt;1&lt;/R&gt;&lt;C&gt;1&lt;/C&gt;&lt;D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xsi:type="xsd:double"&gt;83.9525&lt;/D&gt;&lt;/FQL&gt;&lt;FQL&gt;&lt;Q&gt;USDZAR^FG_PRICE(0)&lt;/Q&gt;&lt;R&gt;1&lt;/R&gt;&lt;C&gt;1&lt;/C&gt;&lt;D xsi:type="xsd:double"&gt;17.8875&lt;/D&gt;&lt;/FQL&gt;&lt;FQL&gt;&lt;Q&gt;USDKRW^FG_PRICE(0)&lt;/Q&gt;&lt;R&gt;1&lt;/R&gt;&lt;C&gt;1&lt;/C&gt;&lt;D xsi:type="xsd:double"&gt;1357.75&lt;/D&gt;&lt;/FQL&gt;&lt;FQL&gt;&lt;Q&gt;USDTWD^FG_PRICE(0)&lt;/Q&gt;&lt;R&gt;1&lt;/R&gt;&lt;C&gt;1&lt;/C&gt;&lt;D xsi:type="xsd:double"&gt;32.281&lt;/D&gt;&lt;/FQL&gt;&lt;FQL&gt;&lt;Q&gt;USDPEN^FG_PRICE(0)&lt;/Q&gt;&lt;R&gt;1&lt;/R&gt;&lt;C&gt;1&lt;/C&gt;&lt;D xsi:type="xsd:double"&gt;3.74295&lt;/D&gt;&lt;/FQL&gt;&lt;FQL&gt;&lt;Q&gt;USDPHP^FG_PRICE(0)&lt;/Q&gt;&lt;R&gt;1&lt;/R&gt;&lt;C&gt;1&lt;/C&gt;&lt;D xsi:type="xsd:double"&gt;57.245&lt;/D&gt;&lt;/FQL&gt;&lt;FQL&gt;&lt;Q&gt;USDCLP^FG_PRICE(0)&lt;/Q&gt;&lt;R&gt;1&lt;/R&gt;&lt;C&gt;1&lt;/C&gt;&lt;D xsi:type="xsd:double"&gt;931.26&lt;/D&gt;&lt;/FQL&gt;&lt;FQL&gt;&lt;Q&gt;KSA^P_PRICE_RETURNS_PR('52W',2,-10AY,0,AM)&lt;/Q&gt;&lt;R&gt;121&lt;/R&gt;&lt;C&gt;1&lt;/C&gt;&lt;D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xsi:type="xsd:double"&gt;-19.85525&lt;/D&gt;&lt;D xsi:type="xsd:double"&gt;0.19749403&lt;/D&gt;&lt;D xsi:type="xsd:double"&gt;7.595384&lt;/D&gt;&lt;D xsi:type="xsd:double"&gt;20.94121&lt;/D&gt;&lt;D xsi:type="xsd:double"&gt;28.559185&lt;/D&gt;&lt;D xsi:type="xsd:double"&gt;12.508273&lt;/D&gt;&lt;D xsi:type="xsd:double"&gt;14.986753&lt;/D&gt;&lt;D xsi:type="xsd:double"&gt;6.6825867&lt;/D&gt;&lt;D xsi:type="xsd:double"&gt;7.451439&lt;/D&gt;&lt;D xsi:type="xsd:double"&gt;16.655588&lt;/D&gt;&lt;D xsi:type="xsd:double"&gt;15.602541&lt;/D&gt;&lt;D xsi:type="xsd:double"&gt;25.136017&lt;/D&gt;&lt;D xsi:type="xsd:double"&gt;22.619104&lt;/D&gt;&lt;D xsi:type="xsd:double"&gt;7.958746&lt;/D&gt;&lt;D xsi:type="xsd:double"&gt;2.3351312&lt;/D&gt;&lt;D xsi:type="xsd:double"&gt;15.78145&lt;/D&gt;&lt;D xsi:type="xsd:double"&gt;11.734295&lt;/D&gt;&lt;D xsi:type="xsd:double"&gt;18.874681&lt;/D&gt;&lt;D xsi:type="xsd:double"&gt;20.440601&lt;/D&gt;&lt;D xsi:type="xsd:double"&gt;23.202742&lt;/D&gt;&lt;D xsi:type="xsd:double"&gt;26.673603&lt;/D&gt;&lt;D xsi:type="xsd:double"&gt;21.158482&lt;/D&gt;&lt;D xsi:type="xsd:double"&gt;17.456352&lt;/D&gt;&lt;D xsi:type="xsd:double"&gt;8.274484&lt;/D&gt;&lt;D xsi:type="xsd:double"&gt;16.96291&lt;/D&gt;&lt;D xsi:type="xsd:double"&gt;16.106033&lt;/D&gt;&lt;D xsi:type="xsd:double"&gt;17.966938&lt;/D&gt;&lt;D xsi:type="xsd:double"&gt;16.107119&lt;/D&gt;&lt;D xsi:type="xsd:double"&gt;20.693075&lt;/D&gt;&lt;D xsi:type="xsd:double"&gt;15.205395&lt;/D&gt;&lt;D xsi:type="xsd:double"&gt;19.456947&lt;/D&gt;&lt;D xsi:type="xsd:double"&gt;11.688399&lt;/D&gt;&lt;D xsi:type="xsd:double"&gt;12.534773&lt;/D&gt;&lt;D xsi:type="xsd:double"&gt;10.826182&lt;/D&gt;&lt;D xsi:type="xsd:double"&gt;12.871242&lt;/D&gt;&lt;D xsi:type="xsd:double"&gt;7.563746&lt;/D&gt;&lt;D xsi:type="xsd:double"&gt;0.9557724&lt;/D&gt;&lt;D xsi:type="xsd:double"&gt;6.6952705&lt;/D&gt;&lt;D xsi:type="xsd:double"&gt;5.333042&lt;/D&gt;&lt;D xsi:type="xsd:double"&gt;0.9871006&lt;/D&gt;&lt;D xsi:type="xsd:double"&gt;-9.259552&lt;/D&gt;&lt;D xsi:type="xsd:double"&gt;-34.150333&lt;/D&gt;&lt;D xsi:type="xsd:double"&gt;-28.114218&lt;/D&gt;&lt;D xsi:type="xsd:double"&gt;-23.01436&lt;/D&gt;&lt;D xsi:type="xsd:double"&gt;-18.431705&lt;/D&gt;&lt;D xsi:type="xsd:double"&gt;-17.402327&lt;/D&gt;&lt;D xsi:type="xsd:double"&gt;-8.210003&lt;/D&gt;&lt;D xsi:type="xsd:double"&gt;4.624927&lt;/D&gt;&lt;D xsi:type="xsd:double"&gt;12.069809&lt;/D&gt;&lt;D xsi:type="xsd:double"&gt;5.5841923&lt;/D&gt;&lt;D xsi:type="xsd:double"&gt;6.756842&lt;/D&gt;&lt;D xsi:type="xsd:double"&gt;5.193901&lt;/D&gt;&lt;D xsi:type="xsd:double"&gt;15.18786&lt;/D&gt;&lt;D xsi:type="xsd:double"&gt;70.47887&lt;/D&gt;&lt;D xsi:type="xsd:double"&gt;52.794647&lt;/D&gt;&lt;D xsi:type="xsd:double"&gt;53.619267&lt;/D&gt;&lt;D xsi:type="xsd:double"&gt;46.201004&lt;/D&gt;&lt;D xsi:type="xsd:double"&gt;44.88281&lt;/D&gt;&lt;D xsi:type="xsd:double"&gt;49.244286&lt;/D&gt;&lt;D xsi:type="xsd:double"&gt;42.023693&lt;/D&gt;&lt;D xsi:type="xsd:double"&gt;43.653584&lt;/D&gt;&lt;D xsi:type="xsd:double"&gt;43.5516&lt;/D&gt;&lt;D xsi:type="xsd:double"&gt;33.26397&lt;/D&gt;&lt;D xsi:type="xsd:double"&gt;39.996277&lt;/D&gt;&lt;D xsi:type="xsd:double"&gt;44.413315&lt;/D&gt;&lt;D xsi:type="xsd:double"&gt;38.654198&lt;/D&gt;&lt;D xsi:type="xsd:double"&gt;42.01821&lt;/D&gt;&lt;D xsi:type="xsd:double"&gt;26.633667&lt;/D&gt;&lt;D xsi:type="xsd:double"&gt;11.7458105&lt;/D&gt;&lt;D xsi:type="xsd:double"&gt;4.824829&lt;/D&gt;&lt;D xsi:type="xsd:double"&gt;12.017918&lt;/D&gt;&lt;D xsi:type="xsd:double"&gt;3.7873626&lt;/D&gt;&lt;D xsi:type="xsd:double"&gt;-2.193439&lt;/D&gt;&lt;D xsi:type="xsd:double"&gt;-5.7932434&lt;/D&gt;&lt;D xsi:type="xsd:double"&gt;-8.216518&lt;/D&gt;&lt;D xsi:type="xsd:double"&gt;-9.547835&lt;/D&gt;&lt;D xsi:type="xsd:double"&gt;-15.873194&lt;/D&gt;&lt;D xsi:type="xsd:double"&gt;-22.03198&lt;/D&gt;&lt;D xsi:type="xsd:double"&gt;-18.621944&lt;/D&gt;&lt;D xsi:type="xsd:double"&gt;-10.52593&lt;/D&gt;&lt;D xsi:type="xsd:double"&gt;0.73581934&lt;/D&gt;&lt;D xsi:type="xsd:double"&gt;8.059001&lt;/D&gt;&lt;D xsi:type="xsd:double"&gt;-9.743965&lt;/D&gt;&lt;D xsi:type="xsd:double"&gt;-5.248123&lt;/D&gt;&lt;D xsi:type="xsd:double"&gt;-7.222909&lt;/D&gt;&lt;D xsi:type="xsd:double"&gt;-0.07880926&lt;/D&gt;&lt;D xsi:type="xsd:double"&gt;13.247883&lt;/D&gt;&lt;D xsi:type="xsd:double"&gt;10.590124&lt;/D&gt;&lt;D xsi:type="xsd:double"&gt;20.104195&lt;/D&gt;&lt;D xsi:type="xsd:double"&gt;26.464844&lt;/D&gt;&lt;D xsi:type="xsd:double"&gt;11.439646&lt;/D&gt;&lt;D xsi:type="xsd:double"&gt;6.06097&lt;/D&gt;&lt;D xsi:type="xsd:double"&gt;-1.0903656&lt;/D&gt;&lt;D xsi:type="xsd:double"&gt;2.0458698&lt;/D&gt;&lt;D xsi:type="xsd:double"&gt;6.008482&lt;/D&gt;&lt;/FQL&gt;&lt;FQL&gt;&lt;Q&gt;EPOL^P_PRICE_RETURNS_PR('52W',2,-10AY,0,AM)&lt;/Q&gt;&lt;R&gt;121&lt;/R&gt;&lt;C&gt;1&lt;/C&gt;&lt;D xsi:type="xsd:double"&gt;4.0216804&lt;/D&gt;&lt;D xsi:type="xsd:double"&gt;9.131252&lt;/D&gt;&lt;D xsi:type="xsd:double"&gt;-9.761047&lt;/D&gt;&lt;D xsi:type="xsd:double"&gt;-8.766645&lt;/D&gt;&lt;D xsi:type="xsd:double"&gt;-12.987166&lt;/D&gt;&lt;D xsi:type="xsd:double"&gt;-20.318491&lt;/D&gt;&lt;D xsi:type="xsd:double"&gt;-20.29686&lt;/D&gt;&lt;D xsi:type="xsd:double"&gt;-19.149727&lt;/D&gt;&lt;D xsi:type="xsd:double"&gt;-13.138837&lt;/D&gt;&lt;D xsi:type="xsd:double"&gt;-6.431651&lt;/D&gt;&lt;D xsi:type="xsd:double"&gt;-18.199444&lt;/D&gt;&lt;D xsi:type="xsd:double"&gt;-19.243038&lt;/D&gt;&lt;D xsi:type="xsd:double"&gt;-20.394444&lt;/D&gt;&lt;D xsi:type="xsd:double"&gt;-21.876167&lt;/D&gt;&lt;D xsi:type="xsd:double"&gt;-15.693784&lt;/D&gt;&lt;D xsi:type="xsd:double"&gt;-25.952827&lt;/D&gt;&lt;D xsi:type="xsd:double"&gt;-27.032816&lt;/D&gt;&lt;D xsi:type="xsd:double"&gt;-26.338047&lt;/D&gt;&lt;D xsi:type="xsd:double"&gt;-24.856848&lt;/D&gt;&lt;D xsi:type="xsd:double"&gt;-11.142379&lt;/D&gt;&lt;D xsi:type="xsd:double"&gt;-19.492233&lt;/D&gt;&lt;D xsi:type="xsd:double"&gt;-29.747665&lt;/D&gt;&lt;D xsi:type="xsd:double"&gt;-28.211891&lt;/D&gt;&lt;D xsi:type="xsd:double"&gt;-22.654062&lt;/D&gt;&lt;D xsi:type="xsd:double"&gt;-12.804222&lt;/D&gt;&lt;D xsi:type="xsd:double"&gt;-17.210669&lt;/D&gt;&lt;D xsi:type="xsd:double"&gt;-18.702543&lt;/D&gt;&lt;D xsi:type="xsd:double"&gt;-11.671418&lt;/D&gt;&lt;D xsi:type="xsd:double"&gt;2.021706&lt;/D&gt;&lt;D xsi:type="xsd:double"&gt;16.132652&lt;/D&gt;&lt;D xsi:type="xsd:double"&gt;25.928677&lt;/D&gt;&lt;D xsi:type="xsd:double"&gt;18.076633&lt;/D&gt;&lt;D xsi:type="xsd:double"&gt;13.114762&lt;/D&gt;&lt;D xsi:type="xsd:double"&gt;35.395836&lt;/D&gt;&lt;D xsi:type="xsd:double"&gt;45.50177&lt;/D&gt;&lt;D xsi:type="xsd:double"&gt;52.20461&lt;/D&gt;&lt;D xsi:type="xsd:double"&gt;37.698006&lt;/D&gt;&lt;D xsi:type="xsd:double"&gt;52.93485&lt;/D&gt;&lt;D xsi:type="xsd:double"&gt;59.278954&lt;/D&gt;&lt;D xsi:type="xsd:double"&gt;59.273327&lt;/D&gt;&lt;D xsi:type="xsd:double"&gt;51.01439&lt;/D&gt;&lt;D xsi:type="xsd:double"&gt;53.946663&lt;/D&gt;&lt;D xsi:type="xsd:double"&gt;31.762087&lt;/D&gt;&lt;D xsi:type="xsd:double"&gt;16.816282&lt;/D&gt;&lt;D xsi:type="xsd:double"&gt;25.00862&lt;/D&gt;&lt;D xsi:type="xsd:double"&gt;1.9570708&lt;/D&gt;&lt;D xsi:type="xsd:double"&gt;-0.13257861&lt;/D&gt;&lt;D xsi:type="xsd:double"&gt;-9.554714&lt;/D&gt;&lt;D xsi:type="xsd:double"&gt;-9.436732&lt;/D&gt;&lt;D xsi:type="xsd:double"&gt;-13.496942&lt;/D&gt;&lt;D xsi:type="xsd:double"&gt;-14.761752&lt;/D&gt;&lt;D xsi:type="xsd:double"&gt;-13.818693&lt;/D&gt;&lt;D xsi:type="xsd:double"&gt;-10.087466&lt;/D&gt;&lt;D xsi:type="xsd:double"&gt;-15.969676&lt;/D&gt;&lt;D xsi:type="xsd:double"&gt;-17.099672&lt;/D&gt;&lt;D xsi:type="xsd:double"&gt;-8.147966&lt;/D&gt;&lt;D xsi:type="xsd:double"&gt;-8.719659&lt;/D&gt;&lt;D xsi:type="xsd:double"&gt;-10.135126&lt;/D&gt;&lt;D xsi:type="xsd:double"&gt;0.32024384&lt;/D&gt;&lt;D xsi:type="xsd:double"&gt;5.3614974&lt;/D&gt;&lt;D xsi:type="xsd:double"&gt;-9.454012&lt;/D&gt;&lt;D xsi:type="xsd:double"&gt;-4.9126625&lt;/D&gt;&lt;D xsi:type="xsd:double"&gt;-6.263858&lt;/D&gt;&lt;D xsi:type="xsd:double"&gt;-2.004397&lt;/D&gt;&lt;D xsi:type="xsd:double"&gt;-7.881922&lt;/D&gt;&lt;D xsi:type="xsd:double"&gt;-8.153433&lt;/D&gt;&lt;D xsi:type="xsd:double"&gt;-10.136837&lt;/D&gt;&lt;D xsi:type="xsd:double"&gt;-46.037735&lt;/D&gt;&lt;D xsi:type="xsd:double"&gt;-38.181858&lt;/D&gt;&lt;D xsi:type="xsd:double"&gt;-32.04546&lt;/D&gt;&lt;D xsi:type="xsd:double"&gt;-22.438114&lt;/D&gt;&lt;D xsi:type="xsd:double"&gt;-24.34907&lt;/D&gt;&lt;D xsi:type="xsd:double"&gt;-5.639738&lt;/D&gt;&lt;D xsi:type="xsd:double"&gt;-18.512989&lt;/D&gt;&lt;D xsi:type="xsd:double"&gt;-23.784328&lt;/D&gt;&lt;D xsi:type="xsd:double"&gt;-18.866407&lt;/D&gt;&lt;D xsi:type="xsd:double"&gt;-4.1846514&lt;/D&gt;&lt;D xsi:type="xsd:double"&gt;-9.181899&lt;/D&gt;&lt;D xsi:type="xsd:double"&gt;0.04194975&lt;/D&gt;&lt;D xsi:type="xsd:double"&gt;53.272724&lt;/D&gt;&lt;D xsi:type="xsd:double"&gt;39.54128&lt;/D&gt;&lt;D xsi:type="xsd:double"&gt;46.309864&lt;/D&gt;&lt;D xsi:type="xsd:double"&gt;28.14151&lt;/D&gt;&lt;D xsi:type="xsd:double"&gt;27.484535&lt;/D&gt;&lt;D xsi:type="xsd:double"&gt;20.624506&lt;/D&gt;&lt;D xsi:type="xsd:double"&gt;36.76809&lt;/D&gt;&lt;D xsi:type="xsd:double"&gt;54.621292&lt;/D&gt;&lt;D xsi:type="xsd:double"&gt;28.296757&lt;/D&gt;&lt;D xsi:type="xsd:double"&gt;5.706656&lt;/D&gt;&lt;D xsi:type="xsd:double"&gt;16.899956&lt;/D&gt;&lt;D xsi:type="xsd:double"&gt;9.2183&lt;/D&gt;&lt;D xsi:type="xsd:double"&gt;-0.4891634&lt;/D&gt;&lt;D xsi:type="xsd:double"&gt;-4.219204&lt;/D&gt;&lt;D xsi:type="xsd:double"&gt;-26.305866&lt;/D&gt;&lt;D xsi:type="xsd:double"&gt;-33.94309&lt;/D&gt;&lt;D xsi:type="xsd:double"&gt;-37.80154&lt;/D&gt;&lt;D xsi:type="xsd:double"&gt;-32.78495&lt;/D&gt;&lt;D xsi:type="xsd:double"&gt;-45.326378&lt;/D&gt;&lt;D xsi:type="xsd:double"&gt;-53.23843&lt;/D&gt;&lt;D xsi:type="xsd:double"&gt;-31.57062&lt;/D&gt;&lt;D xsi:type="xsd:double"&gt;-24.842178&lt;/D&gt;&lt;D xsi:type="xsd:double"&gt;-23.788721&lt;/D&gt;&lt;D xsi:type="xsd:double"&gt;-23.890621&lt;/D&gt;&lt;D xsi:type="xsd:double"&gt;-18.112099&lt;/D&gt;&lt;D xsi:type="xsd:double"&gt;-6.968534&lt;/D&gt;&lt;D xsi:type="xsd:double"&gt;21.202076&lt;/D&gt;&lt;D xsi:type="xsd:double"&gt;39.695526&lt;/D&gt;&lt;D xsi:type="xsd:double"&gt;59.040142&lt;/D&gt;&lt;D xsi:type="xsd:double"&gt;34.165607&lt;/D&gt;&lt;D xsi:type="xsd:double"&gt;43.004047&lt;/D&gt;&lt;D xsi:type="xsd:double"&gt;79.303764&lt;/D&gt;&lt;D xsi:type="xsd:double"&gt;47.7303&lt;/D&gt;&lt;D xsi:type="xsd:double"&gt;51.804806&lt;/D&gt;&lt;D xsi:type="xsd:double"&gt;26.814974&lt;/D&gt;&lt;D xsi:type="xsd:double"&gt;47.042393&lt;/D&gt;&lt;D xsi:type="xsd:double"&gt;61.706398&lt;/D&gt;&lt;D xsi:type="xsd:double"&gt;38.094757&lt;/D&gt;&lt;D xsi:type="xsd:double"&gt;47.295525&lt;/D&gt;&lt;D xsi:type="xsd:double"&gt;26.102972&lt;/D&gt;&lt;D xsi:type="xsd:double"&gt;26.959873&lt;/D&gt;&lt;D xsi:type="xsd:double"&gt;34.099495&lt;/D&gt;&lt;/FQL&gt;&lt;FQL&gt;&lt;Q&gt;EWZ^FG_TOTAL_RETURNC(-10AY,0,AM)&lt;/Q&gt;&lt;R&gt;121&lt;/R&gt;&lt;C&gt;1&lt;/C&gt;&lt;D xsi:type="xsd:double"&gt;-0.18178225&lt;/D&gt;&lt;D xsi:type="xsd:double"&gt;0.7891655&lt;/D&gt;&lt;D xsi:type="xsd:double"&gt;-13.109821&lt;/D&gt;&lt;D xsi:type="xsd:double"&gt;-9.242147&lt;/D&gt;&lt;D xsi:type="xsd:double"&gt;-13.900203&lt;/D&gt;&lt;D xsi:type="xsd:double"&gt;9.871769&lt;/D&gt;&lt;D xsi:type="xsd:double"&gt;-4.5479355&lt;/D&gt;&lt;D xsi:type="xsd:double"&gt;-15.777456&lt;/D&gt;&lt;D xsi:type="xsd:double"&gt;19.512188&lt;/D&gt;&lt;D xsi:type="xsd:double"&gt;5.2437663&lt;/D&gt;&lt;D xsi:type="xsd:double"&gt;-8.914625&lt;/D&gt;&lt;D xsi:type="xsd:double"&gt;-2.6137292&lt;/D&gt;&lt;D xsi:type="xsd:double"&gt;-18.682343&lt;/D&gt;&lt;D xsi:type="xsd:double"&gt;-7.112974&lt;/D&gt;&lt;D xsi:type="xsd:double"&gt;-2.8255522&lt;/D&gt;&lt;D xsi:type="xsd:double"&gt;0.9692311&lt;/D&gt;&lt;D xsi:type="xsd:double"&gt;-4.632717&lt;/D&gt;&lt;D xsi:type="xsd:double"&gt;-18.859165&lt;/D&gt;&lt;D xsi:type="xsd:double"&gt;6.244886&lt;/D&gt;&lt;D xsi:type="xsd:double"&gt;24.74333&lt;/D&gt;&lt;D xsi:type="xsd:double"&gt;17.654324&lt;/D&gt;&lt;D xsi:type="xsd:double"&gt;-2.0986378&lt;/D&gt;&lt;D xsi:type="xsd:double"&gt;-3.5369754&lt;/D&gt;&lt;D xsi:type="xsd:double"&gt;19.514263&lt;/D&gt;&lt;D xsi:type="xsd:double"&gt;7.992506&lt;/D&gt;&lt;D xsi:type="xsd:double"&gt;-5.550742&lt;/D&gt;&lt;D xsi:type="xsd:double"&gt;10.345888&lt;/D&gt;&lt;D xsi:type="xsd:double"&gt;-8.2662945&lt;/D&gt;&lt;D xsi:type="xsd:double"&gt;-4.656786&lt;/D&gt;&lt;D xsi:type="xsd:double"&gt;15.426695&lt;/D&gt;&lt;D xsi:type="xsd:double"&gt;9.571516&lt;/D&gt;&lt;D xsi:type="xsd:double"&gt;-3.8852274&lt;/D&gt;&lt;D xsi:type="xsd:double"&gt;-4.649931&lt;/D&gt;&lt;D xsi:type="xsd:double"&gt;12.053192&lt;/D&gt;&lt;D xsi:type="xsd:double"&gt;-15.578633&lt;/D&gt;&lt;D xsi:type="xsd:double"&gt;8.759379&lt;/D&gt;&lt;D xsi:type="xsd:double"&gt;5.7305813&lt;/D&gt;&lt;D xsi:type="xsd:double"&gt;11.353707&lt;/D&gt;&lt;D xsi:type="xsd:double"&gt;-0.9457886&lt;/D&gt;&lt;D xsi:type="xsd:double"&gt;-8.570099&lt;/D&gt;&lt;D xsi:type="xsd:double"&gt;-1.2735605&lt;/D&gt;&lt;D xsi:type="xsd:double"&gt;12.332619&lt;/D&gt;&lt;D xsi:type="xsd:double"&gt;5.710304&lt;/D&gt;&lt;D xsi:type="xsd:double"&gt;-2.0421624&lt;/D&gt;&lt;D xsi:type="xsd:double"&gt;-6.1197042&lt;/D&gt;&lt;D xsi:type="xsd:double"&gt;-3.1041026&lt;/D&gt;&lt;D xsi:type="xsd:double"&gt;-18.580585&lt;/D&gt;&lt;D xsi:type="xsd:double"&gt;4.237044&lt;/D&gt;&lt;D xsi:type="xsd:double"&gt;-0.7671833&lt;/D&gt;&lt;D xsi:type="xsd:double"&gt;-7.1662245&lt;/D&gt;&lt;D xsi:type="xsd:double"&gt;26.361311&lt;/D&gt;&lt;D xsi:type="xsd:double"&gt;2.610898&lt;/D&gt;&lt;D xsi:type="xsd:double"&gt;-5.3112564&lt;/D&gt;&lt;D xsi:type="xsd:double"&gt;13.020682&lt;/D&gt;&lt;D xsi:type="xsd:double"&gt;4.1715503&lt;/D&gt;&lt;D xsi:type="xsd:double"&gt;-1.709789&lt;/D&gt;&lt;D xsi:type="xsd:double"&gt;-6.6376686&lt;/D&gt;&lt;D xsi:type="xsd:double"&gt;-7.6979637&lt;/D&gt;&lt;D xsi:type="xsd:double"&gt;12.1912365&lt;/D&gt;&lt;D xsi:type="xsd:double"&gt;9.616995&lt;/D&gt;&lt;D xsi:type="xsd:double"&gt;-8.902014&lt;/D&gt;&lt;D xsi:type="xsd:double"&gt;1.6806602&lt;/D&gt;&lt;D xsi:type="xsd:double"&gt;0.02361536&lt;/D&gt;&lt;D xsi:type="xsd:double"&gt;1.5580773&lt;/D&gt;&lt;D xsi:type="xsd:double"&gt;7.246423&lt;/D&gt;&lt;D xsi:type="xsd:double"&gt;0.9098768&lt;/D&gt;&lt;D xsi:type="xsd:double"&gt;-4.4027925&lt;/D&gt;&lt;D xsi:type="xsd:double"&gt;-48.974014&lt;/D&gt;&lt;D xsi:type="xsd:double"&gt;10.277033&lt;/D&gt;&lt;D xsi:type="xsd:double"&gt;-9.846031&lt;/D&gt;&lt;D xsi:type="xsd:double"&gt;33.50656&lt;/D&gt;&lt;D xsi:type="xsd:double"&gt;5.3151608&lt;/D&gt;&lt;D xsi:type="xsd:double"&gt;-0.6146908&lt;/D&gt;&lt;D xsi:type="xsd:double"&gt;0.8463502&lt;/D&gt;&lt;D xsi:type="xsd:double"&gt;-7.4887037&lt;/D&gt;&lt;D xsi:type="xsd:double"&gt;12.00279&lt;/D&gt;&lt;D xsi:type="xsd:double"&gt;17.744625&lt;/D&gt;&lt;D xsi:type="xsd:double"&gt;-1.6528904&lt;/D&gt;&lt;D xsi:type="xsd:double"&gt;-1.7891049&lt;/D&gt;&lt;D xsi:type="xsd:double"&gt;-9.191275&lt;/D&gt;&lt;D xsi:type="xsd:double"&gt;6.5653443&lt;/D&gt;&lt;D xsi:type="xsd:double"&gt;6.930971&lt;/D&gt;&lt;D xsi:type="xsd:double"&gt;9.709894&lt;/D&gt;&lt;D xsi:type="xsd:double"&gt;-3.0115962&lt;/D&gt;&lt;D xsi:type="xsd:double"&gt;-7.6355276&lt;/D&gt;&lt;D xsi:type="xsd:double"&gt;-5.648935&lt;/D&gt;&lt;D xsi:type="xsd:double"&gt;-2.8621614&lt;/D&gt;&lt;D xsi:type="xsd:double"&gt;-9.410704&lt;/D&gt;&lt;D xsi:type="xsd:double"&gt;1.6229987&lt;/D&gt;&lt;D xsi:type="xsd:double"&gt;2.2975683&lt;/D&gt;&lt;D xsi:type="xsd:double"&gt;15.561652&lt;/D&gt;&lt;D xsi:type="xsd:double"&gt;-2.0808578&lt;/D&gt;&lt;D xsi:type="xsd:double"&gt;13.054049&lt;/D&gt;&lt;D xsi:type="xsd:double"&gt;-13.131052&lt;/D&gt;&lt;D xsi:type="xsd:double"&gt;-8.45052&lt;/D&gt;&lt;D xsi:type="xsd:double"&gt;-8.277327&lt;/D&gt;&lt;D xsi:type="xsd:double"&gt;23.023521&lt;/D&gt;&lt;D xsi:type="xsd:double"&gt;-5.9561133&lt;/D&gt;&lt;D xsi:type="xsd:double"&gt;2.033341&lt;/D&gt;&lt;D xsi:type="xsd:double"&gt;-2.874881&lt;/D&gt;&lt;D xsi:type="xsd:double"&gt;-5.1140366&lt;/D&gt;&lt;D xsi:type="xsd:double"&gt;12.590623&lt;/D&gt;&lt;D xsi:type="xsd:double"&gt;-2.948153&lt;/D&gt;&lt;D xsi:type="xsd:double"&gt;-6.2499943&lt;/D&gt;&lt;D xsi:type="xsd:double"&gt;9.348238&lt;/D&gt;&lt;D xsi:type="xsd:double"&gt;0.71525574&lt;/D&gt;&lt;D xsi:type="xsd:double"&gt;11.982691&lt;/D&gt;&lt;D xsi:type="xsd:double"&gt;-0.2165854&lt;/D&gt;&lt;D xsi:type="xsd:double"&gt;-5.364341&lt;/D&gt;&lt;D xsi:type="xsd:double"&gt;5.7011724&lt;/D&gt;&lt;D xsi:type="xsd:double"&gt;-4.6187162&lt;/D&gt;&lt;D xsi:type="xsd:double"&gt;9.424758&lt;/D&gt;&lt;D xsi:type="xsd:double"&gt;2.732408&lt;/D&gt;&lt;D xsi:type="xsd:double"&gt;0.16963482&lt;/D&gt;&lt;D xsi:type="xsd:double"&gt;-0.98683834&lt;/D&gt;&lt;D xsi:type="xsd:double"&gt;-3.0806422&lt;/D&gt;&lt;D xsi:type="xsd:double"&gt;-6.263632&lt;/D&gt;&lt;D xsi:type="xsd:double"&gt;5.3856373&lt;/D&gt;&lt;D xsi:type="xsd:double"&gt;-11.150419&lt;/D&gt;&lt;D xsi:type="xsd:double"&gt;7.0407033&lt;/D&gt;&lt;D xsi:type="xsd:double"&gt;3.5971165&lt;/D&gt;&lt;/FQL&gt;&lt;FQL&gt;&lt;Q&gt;SET-BKK^FMA_DIV_YLD(NTMA,-10AY,0,AM,"PORTAGG","MEANR")&lt;/Q&gt;&lt;R&gt;121&lt;/R&gt;&lt;C&gt;1&lt;/C&gt;&lt;D xsi:type="xsd:double"&gt;3.42986802979159&lt;/D&gt;&lt;D xsi:type="xsd:double"&gt;3.38610270041609&lt;/D&gt;&lt;D xsi:type="xsd:double"&gt;3.49588228553402&lt;/D&gt;&lt;D xsi:type="xsd:double"&gt;3.35136356308064&lt;/D&gt;&lt;D xsi:type="xsd:double"&gt;3.616050543619&lt;/D&gt;&lt;D xsi:type="xsd:double"&gt;3.40912550266784&lt;/D&gt;&lt;D xsi:type="xsd:double"&gt;3.15106607480324&lt;/D&gt;&lt;D xsi:type="xsd:double"&gt;3.43139632853617&lt;/D&gt;&lt;D xsi:type="xsd:double"&gt;3.31379360398578&lt;/D&gt;&lt;D xsi:type="xsd:double"&gt;3.40189164468355&lt;/D&gt;&lt;D xsi:type="xsd:double"&gt;3.43824091814504&lt;/D&gt;&lt;D xsi:type="xsd:double"&gt;3.46177788479789&lt;/D&gt;&lt;D xsi:type="xsd:double"&gt;3.58521114490451&lt;/D&gt;&lt;D xsi:type="xsd:double"&gt;3.64500791040705&lt;/D&gt;&lt;D xsi:type="xsd:double"&gt;3.56729914013885&lt;/D&gt;&lt;D xsi:type="xsd:double"&gt;3.61907388856824&lt;/D&gt;&lt;D xsi:type="xsd:double"&gt;3.89746640687682&lt;/D&gt;&lt;D xsi:type="xsd:double"&gt;3.89759286638288&lt;/D&gt;&lt;D xsi:type="xsd:double"&gt;3.68576085651628&lt;/D&gt;&lt;D xsi:type="xsd:double"&gt;3.42519163852189&lt;/D&gt;&lt;D xsi:type="xsd:double"&gt;3.4246529365589&lt;/D&gt;&lt;D xsi:type="xsd:double"&gt;3.4219724530966&lt;/D&gt;&lt;D xsi:type="xsd:double"&gt;3.37339999935167&lt;/D&gt;&lt;D xsi:type="xsd:double"&gt;3.20252443472164&lt;/D&gt;&lt;D xsi:type="xsd:double"&gt;3.12544349620628&lt;/D&gt;&lt;D xsi:type="xsd:double"&gt;3.29859901468591&lt;/D&gt;&lt;D xsi:type="xsd:double"&gt;3.33288700281347&lt;/D&gt;&lt;D xsi:type="xsd:double"&gt;3.33035198474618&lt;/D&gt;&lt;D xsi:type="xsd:double"&gt;3.25368575910069&lt;/D&gt;&lt;D xsi:type="xsd:double"&gt;3.15634339355977&lt;/D&gt;&lt;D xsi:type="xsd:double"&gt;3.1157209201746&lt;/D&gt;&lt;D xsi:type="xsd:double"&gt;3.17134052252896&lt;/D&gt;&lt;D xsi:type="xsd:double"&gt;3.1011646434194&lt;/D&gt;&lt;D xsi:type="xsd:double"&gt;3.21699522558898&lt;/D&gt;&lt;D xsi:type="xsd:double"&gt;3.19653587851637&lt;/D&gt;&lt;D xsi:type="xsd:double"&gt;3.25066636014345&lt;/D&gt;&lt;D xsi:type="xsd:double"&gt;3.24045754045741&lt;/D&gt;&lt;D xsi:type="xsd:double"&gt;3.02522219241092&lt;/D&gt;&lt;D xsi:type="xsd:double"&gt;2.94735894962374&lt;/D&gt;&lt;D xsi:type="xsd:double"&gt;3.04846018045581&lt;/D&gt;&lt;D xsi:type="xsd:double"&gt;3.05197555255182&lt;/D&gt;&lt;D xsi:type="xsd:double"&gt;2.87590594386935&lt;/D&gt;&lt;D xsi:type="xsd:double"&gt;2.96267517416121&lt;/D&gt;&lt;D xsi:type="xsd:double"&gt;2.98715753501607&lt;/D&gt;&lt;D xsi:type="xsd:double"&gt;3.07793966761426&lt;/D&gt;&lt;D xsi:type="xsd:double"&gt;3.10871174511717&lt;/D&gt;&lt;D xsi:type="xsd:double"&gt;3.22813349835183&lt;/D&gt;&lt;D xsi:type="xsd:double"&gt;3.41213935015042&lt;/D&gt;&lt;D xsi:type="xsd:double"&gt;3.29134349516322&lt;/D&gt;&lt;D xsi:type="xsd:double"&gt;3.25816497077581&lt;/D&gt;&lt;D xsi:type="xsd:double"&gt;3.32043195808287&lt;/D&gt;&lt;D xsi:type="xsd:double"&gt;3.43704884781973&lt;/D&gt;&lt;D xsi:type="xsd:double"&gt;3.49875045109843&lt;/D&gt;&lt;D xsi:type="xsd:double"&gt;3.50487555623435&lt;/D&gt;&lt;D xsi:type="xsd:double"&gt;3.34685112059759&lt;/D&gt;&lt;D xsi:type="xsd:double"&gt;3.33973906107466&lt;/D&gt;&lt;D xsi:type="xsd:double"&gt;3.27313782790089&lt;/D&gt;&lt;D xsi:type="xsd:double"&gt;3.36978309202496&lt;/D&gt;&lt;D xsi:type="xsd:double"&gt;3.21865298009869&lt;/D&gt;&lt;D xsi:type="xsd:double"&gt;3.12248615549649&lt;/D&gt;&lt;D xsi:type="xsd:double"&gt;3.30229849808308&lt;/D&gt;&lt;D xsi:type="xsd:double"&gt;3.21660596127505&lt;/D&gt;&lt;D xsi:type="xsd:double"&gt;3.25216713510321&lt;/D&gt;&lt;D xsi:type="xsd:double"&gt;3.22368269621114&lt;/D&gt;&lt;D xsi:type="xsd:double"&gt;3.28195164144485&lt;/D&gt;&lt;D xsi:type="xsd:double"&gt;3.20237087426342&lt;/D&gt;&lt;D xsi:type="xsd:double"&gt;3.34466431582127&lt;/D&gt;&lt;D xsi:type="xsd:double"&gt;4.61807383722528&lt;/D&gt;&lt;D xsi:type="xsd:double"&gt;3.69365662951228&lt;/D&gt;&lt;D xsi:type="xsd:double"&gt;3.2708965707891&lt;/D&gt;&lt;D xsi:type="xsd:double"&gt;3.03960714669516&lt;/D&gt;&lt;D xsi:type="xsd:double"&gt;3.06509872081106&lt;/D&gt;&lt;D xsi:type="xsd:double"&gt;3.0811827205668&lt;/D&gt;&lt;D xsi:type="xsd:double"&gt;3.12431701644082&lt;/D&gt;&lt;D xsi:type="xsd:double"&gt;3.20347481020196&lt;/D&gt;&lt;D xsi:type="xsd:double"&gt;2.89365237639416&lt;/D&gt;&lt;D xsi:type="xsd:double"&gt;2.74259015477936&lt;/D&gt;&lt;D xsi:type="xsd:double"&gt;2.70767309486804&lt;/D&gt;&lt;D xsi:type="xsd:double"&gt;2.74659445938408&lt;/D&gt;&lt;D xsi:type="xsd:double"&gt;2.75596189000614&lt;/D&gt;&lt;D xsi:type="xsd:double"&gt;2.86081650000619&lt;/D&gt;&lt;D xsi:type="xsd:double"&gt;2.94040692168945&lt;/D&gt;&lt;D xsi:type="xsd:double"&gt;2.80555662306409&lt;/D&gt;&lt;D xsi:type="xsd:double"&gt;2.94361889649519&lt;/D&gt;&lt;D xsi:type="xsd:double"&gt;3.00107524603429&lt;/D&gt;&lt;D xsi:type="xsd:double"&gt;2.83655372860057&lt;/D&gt;&lt;D xsi:type="xsd:double"&gt;2.82737587332342&lt;/D&gt;&lt;D xsi:type="xsd:double"&gt;2.79651487640914&lt;/D&gt;&lt;D xsi:type="xsd:double"&gt;2.87313441531226&lt;/D&gt;&lt;D xsi:type="xsd:double"&gt;2.82314521833131&lt;/D&gt;&lt;D xsi:type="xsd:double"&gt;2.85001689360235&lt;/D&gt;&lt;D xsi:type="xsd:double"&gt;2.93686624807008&lt;/D&gt;&lt;D xsi:type="xsd:double"&gt;2.98108781303905&lt;/D&gt;&lt;D xsi:type="xsd:double"&gt;3.13146590269443&lt;/D&gt;&lt;D xsi:type="xsd:double"&gt;3.17364591316547&lt;/D&gt;&lt;D xsi:type="xsd:double"&gt;3.22547233116416&lt;/D&gt;&lt;D xsi:type="xsd:double"&gt;3.09275328581629&lt;/D&gt;&lt;D xsi:type="xsd:double"&gt;3.10206180992474&lt;/D&gt;&lt;D xsi:type="xsd:double"&gt;3.22909537572683&lt;/D&gt;&lt;D xsi:type="xsd:double"&gt;3.06248803100737&lt;/D&gt;&lt;D xsi:type="xsd:double"&gt;3.04448885378245&lt;/D&gt;&lt;D xsi:type="xsd:double"&gt;2.95981975937197&lt;/D&gt;&lt;D xsi:type="xsd:double"&gt;3.00633873834155&lt;/D&gt;&lt;D xsi:type="xsd:double"&gt;3.21434881605287&lt;/D&gt;&lt;D xsi:type="xsd:double"&gt;3.10557648308488&lt;/D&gt;&lt;D xsi:type="xsd:double"&gt;3.16440796348314&lt;/D&gt;&lt;D xsi:type="xsd:double"&gt;3.09489293412505&lt;/D&gt;&lt;D xsi:type="xsd:double"&gt;3.13648913474322&lt;/D&gt;&lt;D xsi:type="xsd:double"&gt;3.14433798480664&lt;/D&gt;&lt;D xsi:type="xsd:double"&gt;3.10495453141697&lt;/D&gt;&lt;D xsi:type="xsd:double"&gt;3.3695474165215&lt;/D&gt;&lt;D xsi:type="xsd:double"&gt;3.34949405565489&lt;/D&gt;&lt;D xsi:type="xsd:double"&gt;3.4138612182988&lt;/D&gt;&lt;D xsi:type="xsd:double"&gt;3.44341011899357&lt;/D&gt;&lt;D xsi:type="xsd:double"&gt;3.45755287400347&lt;/D&gt;&lt;D xsi:type="xsd:double"&gt;3.47795914668585&lt;/D&gt;&lt;D xsi:type="xsd:double"&gt;3.47382279734909&lt;/D&gt;&lt;D xsi:type="xsd:double"&gt;3.63062119863373&lt;/D&gt;&lt;D xsi:type="xsd:double"&gt;3.84736594347795&lt;/D&gt;&lt;D xsi:type="xsd:double"&gt;3.77360255020518&lt;/D&gt;&lt;D xsi:type="xsd:double"&gt;3.87063423187029&lt;/D&gt;&lt;/FQL&gt;&lt;FQL&gt;&lt;Q&gt;CNYA^FMA_DIV_YLD(NTMA,-10AY,0,AM,"PORTAGG","MEANR")&lt;/Q&gt;&lt;R&gt;121&lt;/R&gt;&lt;C&gt;1&lt;/C&gt;&lt;D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</t>
        </r>
      </text>
    </comment>
    <comment ref="A4" authorId="0" shapeId="0" xr:uid="{5F7F0D09-6CC3-4750-BA54-BC3F2A3BB6D7}">
      <text>
        <r>
          <rPr>
            <b/>
            <sz val="9"/>
            <color indexed="81"/>
            <rFont val="Tahoma"/>
            <charset val="1"/>
          </rPr>
          <t>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xsi:type="xsd:double"&gt;2.18140774448175&lt;/D&gt;&lt;D xsi:type="xsd:double"&gt;2.16924476145994&lt;/D&gt;&lt;D xsi:type="xsd:double"&gt;2.26119919990756&lt;/D&gt;&lt;D xsi:type="xsd:double"&gt;2.27834006643354&lt;/D&gt;&lt;D xsi:type="xsd:double"&gt;2.20630107549066&lt;/D&gt;&lt;D xsi:type="xsd:double"&gt;2.27898221131575&lt;/D&gt;&lt;D xsi:type="xsd:double"&gt;2.31455827056313&lt;/D&gt;&lt;D xsi:type="xsd:double"&gt;2.30870722395047&lt;/D&gt;&lt;D xsi:type="xsd:double"&gt;2.28316045916479&lt;/D&gt;&lt;D xsi:type="xsd:double"&gt;2.23839695655606&lt;/D&gt;&lt;D xsi:type="xsd:double"&gt;2.23334608329906&lt;/D&gt;&lt;D xsi:type="xsd:double"&gt;2.16067184672988&lt;/D&gt;&lt;D xsi:type="xsd:double"&gt;2.13023081138495&lt;/D&gt;&lt;D xsi:type="xsd:double"&gt;2.20777360712558&lt;/D&gt;&lt;D xsi:type="xsd:double"&gt;2.14650282026618&lt;/D&gt;&lt;D xsi:type="xsd:double"&gt;2.14516339263015&lt;/D&gt;&lt;D xsi:type="xsd:double"&gt;2.07764411004555&lt;/D&gt;&lt;D xsi:type="xsd:double"&gt;2.2213913502933&lt;/D&gt;&lt;D xsi:type="xsd:double"&gt;2.1033027666493&lt;/D&gt;&lt;D xsi:type="xsd:double"&gt;2.3249727774028&lt;/D&gt;&lt;D xsi:type="xsd:double"&gt;2.30276028751934&lt;/D&gt;&lt;D xsi:type="xsd:double"&gt;2.50741589440991&lt;/D&gt;&lt;D xsi:type="xsd:double"&gt;2.64780599460203&lt;/D&gt;&lt;D xsi:type="xsd:double"&gt;2.74490141884933&lt;/D&gt;&lt;D xsi:type="xsd:double"&gt;3.02212653815823&lt;/D&gt;&lt;D xsi:type="xsd:double"&gt;3.27175791685147&lt;/D&gt;&lt;D xsi:type="xsd:double"&gt;3.24379337155151&lt;/D&gt;&lt;D xsi:type="xsd:double"&gt;3.42992878154922&lt;/D&gt;&lt;D xsi:type="xsd:double"&gt;3.23043630192266&lt;/D&gt;&lt;D xsi:type="xsd:double"&gt;3.21500732944745&lt;/D&gt;&lt;D xsi:type="xsd:double"&gt;3.25982073191062&lt;/D&gt;&lt;D xsi:type="xsd:double"&gt;3.05900812114227&lt;/D&gt;&lt;D xsi:type="xsd:double"&gt;2.81822765493955&lt;/D&gt;&lt;D xsi:type="xsd:double"&gt;2.59250049947089&lt;/D&gt;&lt;D xsi:type="xsd:double"&gt;2.81798473329412&lt;/D&gt;&lt;D xsi:type="xsd:double"&gt;2.79886136162876&lt;/D&gt;&lt;D xsi:type="xsd:double"&gt;2.70459094415594&lt;/D&gt;&lt;D xsi:type="xsd:double"&gt;2.80359616479797&lt;/D&gt;&lt;D xsi:type="xsd:double"&gt;2.63263605718674&lt;/D&gt;&lt;D xsi:type="xsd:double"&gt;2.68842773517694&lt;/D&gt;&lt;D xsi:type="xsd:double"&gt;2.79438824634923&lt;/D&gt;&lt;D xsi:type="xsd:double"&gt;2.50465758671954&lt;/D&gt;&lt;D xsi:type="xsd:double"&gt;2.42205691422704&lt;/D&gt;&lt;D xsi:type="xsd:double"&gt;2.49230047782405&lt;/D&gt;&lt;D xsi:type="xsd:double"&gt;2.63442239905467&lt;/D&gt;&lt;D xsi:type="xsd:double"&gt;2.48606237502118&lt;/D&gt;&lt;D xsi:type="xsd:double"&gt;2.33195296868211&lt;/D&gt;&lt;D xsi:type="xsd:double"&gt;2.21362991084355&lt;/D&gt;&lt;D xsi:type="xsd:double"&gt;1.99825416192903&lt;/D&gt;&lt;D xsi:type="xsd:double"&gt;1.97155192120118&lt;/D&gt;&lt;D xsi:type="xsd:double"&gt;1.95075404000878&lt;/D&gt;&lt;D xsi:type="xsd:double"&gt;1.93820883737261&lt;/D&gt;&lt;D xsi:type="xsd:double"&gt;1.92991726922659&lt;/D&gt;&lt;D xsi:type="xsd:double"&gt;1.86341147311728&lt;/D&gt;&lt;D xsi:type="xsd:double"&gt;1.6955445698782&lt;/D&gt;&lt;D xsi:type="xsd:double"&gt;1.59298112289629&lt;/D&gt;&lt;D xsi:type="xsd:double"&gt;1.88003909608002&lt;/D&gt;&lt;D xsi:type="xsd:double"&gt;1.95777684245148&lt;/D&gt;&lt;D xsi:type="xsd:double"&gt;1.89897628546612&lt;/D&gt;&lt;D xsi:type="xsd:double"&gt;1.88269964679057&lt;/D&gt;&lt;D xsi:type="xsd:double"&gt;1.86061480264262&lt;/D&gt;&lt;D xsi:type="xsd:double"&gt;1.96013484060619&lt;/D&gt;&lt;D xsi:type="xsd:double"&gt;1.99725304369677&lt;/D&gt;&lt;D xsi:type="xsd:double"&gt;1.98353598727663&lt;/D&gt;&lt;D xsi:type="xsd:double"&gt;1.99788744151712&lt;/D&gt;&lt;D xsi:type="xsd:double"&gt;1.93424319592224&lt;/D&gt;&lt;D xsi:type="xsd:double"&gt;2.09514034087032&lt;/D&gt;&lt;D xsi:type="xsd:double"&gt;2.19659875516099&lt;/D&gt;&lt;D xsi:type="xsd:double"&gt;2.4257460584998&lt;/D&gt;&lt;D xsi:type="xsd:double"&gt;2.42778366371798&lt;/D&gt;&lt;D xsi:type="xsd:double"&gt;2.49928061872184&lt;/D&gt;&lt;D xsi:type="xsd:double"&gt;2.35148978578063&lt;/D&gt;&lt;D xsi:type="xsd:double"&gt;2.38512635272737&lt;/D&gt;&lt;D xsi:type="xsd:double"&gt;2.37970360737707&lt;/D&gt;&lt;D xsi:type="xsd:double"&gt;2.58902088079155&lt;/D&gt;&lt;D xsi:type="xsd:double"&gt;2.65840614203107&lt;/D&gt;&lt;D xsi:type="xsd:double"&gt;2.58673716180113&lt;/D&gt;&lt;D xsi:type="xsd:double"&gt;2.50527842377691&lt;/D&gt;&lt;D xsi:type="xsd:double"&gt;2.43038443242324&lt;/D&gt;&lt;D xsi:type="xsd:double"&gt;2.42003459517848&lt;/D&gt;&lt;D xsi:type="xsd:double"&gt;2.54315236823281&lt;/D&gt;&lt;D xsi:type="xsd:double"&gt;2.45197122284954&lt;/D&gt;&lt;D xsi:type="xsd:double"&gt;2.52727864389541&lt;/D&gt;&lt;D xsi:type="xsd:double"&gt;2.50809454219835&lt;/D&gt;&lt;D xsi:type="xsd:double"&gt;2.57025251483424&lt;/D&gt;&lt;D xsi:type="xsd:double"&gt;2.62329989478146&lt;/D&gt;&lt;D xsi:type="xsd:double"&gt;2.63153847052782&lt;/D&gt;&lt;D xsi:type="xsd:double"&gt;2.70819470476055&lt;/D&gt;&lt;D xsi:type="xsd:double"&gt;2.70072767922827&lt;/D&gt;&lt;D xsi:type="xsd:double"&gt;2.83289247338691&lt;/D&gt;&lt;D xsi:type="xsd:double"&gt;2.87063097025357&lt;/D&gt;&lt;D xsi:type="xsd:double"&gt;2.83986854142245&lt;/D&gt;&lt;D xsi:type="xsd:double"&gt;2.72878081031181&lt;/D&gt;&lt;D xsi:type="xsd:double"&gt;2.83595516179214&lt;/D&gt;&lt;D xsi:type="xsd:double"&gt;2.81381449201129&lt;/D&gt;&lt;D xsi:type="xsd:double"&gt;2.96583232067256&lt;/D&gt;&lt;D xsi:type="xsd:double"&gt;3.07051585664514&lt;/D&gt;&lt;D xsi:type="xsd:double"&gt;3.30621301022819&lt;/D&gt;&lt;/FQL&gt;&lt;FQL&gt;&lt;Q&gt;EWM^FMA_PE(NTMA,-10AY,0,AM,"PORTAGG","MEANR")&lt;/Q&gt;&lt;R&gt;121&lt;/R&gt;&lt;C&gt;1&lt;/C&gt;&lt;D xsi:type="xsd:double"&gt;15.6440658874839&lt;/D&gt;&lt;D xsi:type="xsd:double"&gt;15.6722100872553&lt;/D&gt;&lt;D xsi:type="xsd:double"&gt;14.9241359653581&lt;/D&gt;&lt;D xsi:type="xsd:double"&gt;15.27509084799&lt;/D&gt;&lt;D xsi:type="xsd:double"&gt;14.3719517313063&lt;/D&gt;&lt;D xsi:type="xsd:double"&gt;14.9988883445248&lt;/D&gt;&lt;D xsi:type="xsd:double"&gt;15.5378811482582&lt;/D&gt;&lt;D xsi:type="xsd:double"&gt;15.4851258523165&lt;/D&gt;&lt;D xsi:type="xsd:double"&gt;16.1119749383012&lt;/D&gt;&lt;D xsi:type="xsd:double"&gt;15.8044753673093&lt;/D&gt;&lt;D xsi:type="xsd:double"&gt;15.2884457562406&lt;/D&gt;&lt;D xsi:type="xsd:double"&gt;15.3227295307564&lt;/D&gt;&lt;D xsi:type="xsd:double"&gt;14.0841104180521&lt;/D&gt;&lt;D xsi:type="xsd:double"&gt;14.9315276713621&lt;/D&gt;&lt;D xsi:type="xsd:double"&gt;15.5891162205449&lt;/D&gt;&lt;D xsi:type="xsd:double"&gt;15.0163420211074&lt;/D&gt;&lt;D xsi:type="xsd:double"&gt;15.133075159327&lt;/D&gt;&lt;D xsi:type="xsd:double"&gt;14.9632357431995&lt;/D&gt;&lt;D xsi:type="xsd:double"&gt;15.3980939061765&lt;/D&gt;&lt;D xsi:type="xsd:double"&gt;15.9266226854895&lt;/D&gt;&lt;D xsi:type="xsd:double"&gt;16.2822620448166&lt;/D&gt;&lt;D xsi:type="xsd:double"&gt;15.2940280699772&lt;/D&gt;&lt;D xsi:type="xsd:double"&gt;15.8674530407229&lt;/D&gt;&lt;D xsi:type="xsd:double"&gt;16.4900495282214&lt;/D&gt;&lt;D xsi:type="xsd:double"&gt;16.7864303371833&lt;/D&gt;&lt;D xsi:type="xsd:double"&gt;16.6240862341626&lt;/D&gt;&lt;D xsi:type="xsd:double"&gt;16.7175244932393&lt;/D&gt;&lt;D xsi:type="xsd:double"&gt;16.2773274922162&lt;/D&gt;&lt;D xsi:type="xsd:double"&gt;16.419910240357&lt;/D&gt;&lt;D xsi:type="xsd:double"&gt;16.6185532130949&lt;/D&gt;&lt;D xsi:type="xsd:double"&gt;16.7552994387305&lt;/D&gt;&lt;D xsi:type="xsd:double"&gt;16.8952701769846&lt;/D&gt;&lt;D xsi:type="xsd:double"&gt;16.7927883234152&lt;/D&gt;&lt;D xsi:type="xsd:double"&gt;17.0752460621821&lt;/D&gt;&lt;D xsi:type="xsd:double"&gt;16.7197025077014&lt;/D&gt;&lt;D xsi:type="xsd:double"&gt;16.3226088065301&lt;/D&gt;&lt;D xsi:type="xsd:double"&gt;16.3617536224647&lt;/D&gt;&lt;D xsi:type="xsd:double"&gt;16.5287002123835&lt;/D&gt;&lt;D xsi:type="xsd:double"&gt;16.1046964009266&lt;/D&gt;&lt;D xsi:type="xsd:double"&gt;15.5693469587532&lt;/D&gt;&lt;D xsi:type="xsd:double"&gt;16.0926011339182&lt;/D&gt;&lt;D xsi:type="xsd:double"&gt;16.6674305588139&lt;/D&gt;&lt;D xsi:type="xsd:double"&gt;16.6663377362033&lt;/D&gt;&lt;D xsi:type="xsd:double"&gt;16.3625887128953&lt;/D&gt;&lt;D xsi:type="xsd:double"&gt;16.5877469822091&lt;/D&gt;&lt;D xsi:type="xsd:double"&gt;16.3631078360353&lt;/D&gt;&lt;D xsi:type="xsd:double"&gt;16.0542551187706&lt;/D&gt;&lt;D xsi:type="xsd:double"&gt;15.7384520526158&lt;/D&gt;&lt;D xsi:type="xsd:double"&gt;16.2465292017619&lt;/D&gt;&lt;D xsi:type="xsd:double"&gt;16.4960324892875&lt;/D&gt;&lt;D xsi:type="xsd:double"&gt;15.7944593274276&lt;/D&gt;&lt;D xsi:type="xsd:double"&gt;15.7490352525789&lt;/D&gt;&lt;D xsi:type="xsd:double"&gt;15.7682558878198&lt;/D&gt;&lt;D xsi:type="xsd:double"&gt;16.0574653354715&lt;/D&gt;&lt;D xsi:type="xsd:double"&gt;16.293314114497&lt;/D&gt;&lt;D xsi:type="xsd:double"&gt;16.4331376702475&lt;/D&gt;&lt;D xsi:type="xsd:double"&gt;15.9745404393452&lt;/D&gt;&lt;D xsi:type="xsd:double"&gt;15.5894539392305&lt;/D&gt;&lt;D xsi:type="xsd:double"&gt;16.4628792180885&lt;/D&gt;&lt;D xsi:type="xsd:double"&gt;16.6339553246381&lt;/D&gt;&lt;D xsi:type="xsd:double"&gt;15.9913060269472&lt;/D&gt;&lt;D xsi:type="xsd:double"&gt;16.1341416191432&lt;/D&gt;&lt;D xsi:type="xsd:double"&gt;15.8306660310669&lt;/D&gt;&lt;D xsi:type="xsd:double"&gt;16.0451508800573&lt;/D&gt;&lt;D xsi:type="xsd:double"&gt;15.8847332916744&lt;/D&gt;&lt;D xsi:type="xsd:double"&gt;15.954226089934&lt;/D&gt;&lt;D xsi:type="xsd:double"&gt;15.5404505921526&lt;/D&gt;&lt;D xsi:type="xsd:double"&gt;13.5311911334755&lt;/D&gt;&lt;D xsi:type="xsd:double"&gt;15.6379607440198&lt;/D&gt;&lt;D xsi:type="xsd:double"&gt;16.3037757614097&lt;/D&gt;&lt;D xsi:type="xsd:double"&gt;19.1278401594196&lt;/D&gt;&lt;D xsi:type="xsd:double"&gt;19.2315809408665&lt;/D&gt;&lt;D xsi:type="xsd:double"&gt;18.7544171366865&lt;/D&gt;&lt;D xsi:type="xsd:double"&gt;18.4855142299743&lt;/D&gt;&lt;D xsi:type="xsd:double"&gt;17.3128085966129&lt;/D&gt;&lt;D xsi:type="xsd:double"&gt;16.4994963224109&lt;/D&gt;&lt;D xsi:type="xsd:double"&gt;15.6865268103834&lt;/D&gt;&lt;D xsi:type="xsd:double"&gt;14.7756016665756&lt;/D&gt;&lt;D xsi:type="xsd:double"&gt;14.2806959666668&lt;/D&gt;&lt;D xsi:type="xsd:double"&gt;14.4673952748399&lt;/D&gt;&lt;D xsi:type="xsd:double"&gt;14.319598589123&lt;/D&gt;&lt;D xsi:type="xsd:double"&gt;13.9850726695247&lt;/D&gt;&lt;D xsi:type="xsd:double"&gt;13.9802581243416&lt;/D&gt;&lt;D xsi:type="xsd:double"&gt;13.5450536334717&lt;/D&gt;&lt;D xsi:type="xsd:double"&gt;13.4238572342683&lt;/D&gt;&lt;D xsi:type="xsd:double"&gt;13.9063547273367&lt;/D&gt;&lt;D xsi:type="xsd:double"&gt;14.6584123074508&lt;/D&gt;&lt;D xsi:type="xsd:double"&gt;14.2410606479523&lt;/D&gt;&lt;D xsi:type="xsd:double"&gt;14.9283543958327&lt;/D&gt;&lt;D xsi:type="xsd:double"&gt;15.6034591255761&lt;/D&gt;&lt;D xsi:type="xsd:double"&gt;15.7357853442555&lt;/D&gt;&lt;D xsi:type="xsd:double"&gt;15.1418187390816&lt;/D&gt;&lt;D xsi:type="xsd:double"&gt;15.1390235433009&lt;/D&gt;&lt;D xsi:type="xsd:double"&gt;14.4243951123675&lt;/D&gt;&lt;D xsi:type="xsd:double"&gt;13.7877159890266&lt;/D&gt;&lt;D xsi:type="xsd:double"&gt;13.2456216350485&lt;/D&gt;&lt;D xsi:type="xsd:double"&gt;14.0621356002374&lt;/D&gt;&lt;D xsi:type="xsd:double"&gt;13.5097501647192&lt;/D&gt;&lt;D xsi:type="xsd:double"&gt;12.6303185599809&lt;/D&gt;&lt;D xsi:type="xsd:double"&gt;13.1114806219753&lt;/D&gt;&lt;D xsi:type="xsd:double"&gt;13.4356409237027&lt;/D&gt;&lt;D xsi:type="xsd:double"&gt;13.5788488041119&lt;/D&gt;&lt;D xsi:type="xsd:double"&gt;13.4032995448749&lt;/D&gt;&lt;D xsi:type="xsd:double"&gt;12.7428011127671&lt;/D&gt;&lt;D xsi:type="xsd:double"&gt;13.1925967375833&lt;/D&gt;&lt;D xsi:type="xsd:double"&gt;13.0738752953915&lt;/D&gt;&lt;D xsi:type="xsd:double"&gt;13.3232780386065&lt;/D&gt;&lt;D xsi:type="xsd:double"&gt;13.5310305970139&lt;/D&gt;&lt;D xsi:type="xsd:double"&gt;13.8533213070333&lt;/D&gt;&lt;D xsi:type="xsd:double"&gt;13.8934042870091&lt;/D&gt;&lt;D xsi:type="xsd:double"&gt;13.6062399554739&lt;/D&gt;&lt;D xsi:type="xsd:double"&gt;13.7205215964744&lt;/D&gt;&lt;D xsi:type="xsd:double"&gt;13.7659037445942&lt;/D&gt;&lt;D xsi:type="xsd:double"&gt;13.7757234300216&lt;/D&gt;&lt;D xsi:type="xsd:double"&gt;14.0502627291465&lt;/D&gt;&lt;D xsi:type="xsd:double"&gt;14.0280540312171&lt;/D&gt;&lt;D xsi:type="xsd:double"&gt;13.8538172068588&lt;/D&gt;&lt;D xsi:type="xsd:double"&gt;14.3909903597207&lt;/D&gt;&lt;D xsi:type="xsd:double"&gt;14.1166634240898&lt;/D&gt;&lt;D xsi:type="xsd:double"&gt;14.237814626025&lt;/D&gt;&lt;D xsi:type="xsd:double"&gt;14.0241987316609&lt;/D&gt;&lt;/FQL&gt;&lt;FQL&gt;&lt;Q&gt;GREK^FMA_PE(LTMA,-10AY,0,AM,"PORTAGG","MEANR")&lt;/Q&gt;&lt;R&gt;121&lt;/R&gt;&lt;C&gt;1&lt;/C&gt;&lt;D xsi:type="xsd:double"&gt;21.4154339091915&lt;/D&gt;&lt;D xsi:type="xsd:double"&gt;19.7134830315755&lt;/D&gt;&lt;D xsi:type="xsd:double"&gt;16.551654715405&lt;/D&gt;&lt;D xsi:type="xsd:double"&gt;17.0494708771725&lt;/D&gt;&lt;D xsi:type="xsd:double"&gt;17.1245335419591&lt;/D&gt;&lt;D xsi:type="xsd:double"&gt;12.640628831804&lt;/D&gt;&lt;D xsi:type="xsd:double"&gt;16.2129250224884&lt;/D&gt;&lt;D xsi:type="xsd:double"&gt;17.4149506437764&lt;/D&gt;&lt;D xsi:type="xsd:double"&gt;16.2554487174869&lt;/D&gt;&lt;D xsi:type="xsd:double"&gt;15.1971212319051&lt;/D&gt;&lt;D xsi:type="xsd:double"&gt;14.1926550301039&lt;/D&gt;&lt;D xsi:type="xsd:double"&gt;13.1252687204894&lt;/D&gt;&lt;D xsi:type="xsd:double"&gt;12.0881335666416&lt;/D&gt;&lt;D xsi:type="xsd:double"&gt;11.6923215847266&lt;/D&gt;&lt;D xsi:type="xsd:double"&gt;11.357811384009&lt;/D&gt;&lt;D xsi:type="xsd:double"&gt;11.8479065246465&lt;/D&gt;&lt;D xsi:type="xsd:double"&gt;-2.13285999625943&lt;/D&gt;&lt;D xsi:type="xsd:double"&gt;-1.39016671490513&lt;/D&gt;&lt;D xsi:type="xsd:double"&gt;-0.355267721156845&lt;/D&gt;&lt;D xsi:type="xsd:double"&gt;0.423551516945071&lt;/D&gt;&lt;D xsi:type="xsd:double"&gt;1.58228113818823&lt;/D&gt;&lt;D xsi:type="xsd:double"&gt;3.35178490458672&lt;/D&gt;&lt;D xsi:type="xsd:double"&gt;3.65629661072871&lt;/D&gt;&lt;D xsi:type="xsd:double"&gt;5.18843041443454&lt;/D&gt;&lt;D xsi:type="xsd:double"&gt;6.50393042438935&lt;/D&gt;&lt;D xsi:type="xsd:double"&gt;8.14616546143481&lt;/D&gt;&lt;D xsi:type="xsd:double"&gt;10.716514689107001&lt;/D&gt;&lt;D xsi:type="xsd:double"&gt;12.521491786616&lt;/D&gt;&lt;D xsi:type="xsd:double"&gt;14.2918512728072&lt;/D&gt;&lt;D xsi:type="xsd:double"&gt;14.7359539321522&lt;/D&gt;&lt;D xsi:type="xsd:double"&gt;13.5257216516043&lt;/D&gt;&lt;D xsi:type="xsd:double"&gt;14.1537270115869&lt;/D&gt;&lt;D xsi:type="xsd:double"&gt;14.2927556118524&lt;/D&gt;&lt;D xsi:type="xsd:double"&gt;15.3186342486023&lt;/D&gt;&lt;D xsi:type="xsd:double"&gt;15.1155530316651&lt;/D&gt;&lt;D xsi:type="xsd:double"&gt;15.412385527844&lt;/D&gt;&lt;D xsi:type="xsd:double"&gt;15.4004216333945&lt;/D&gt;&lt;D xsi:type="xsd:double"&gt;14.3892832952369&lt;/D&gt;&lt;D xsi:type="xsd:double"&gt;16.4267901192133&lt;/D&gt;&lt;D xsi:type="xsd:double"&gt;15.7007868630935&lt;/D&gt;&lt;D xsi:type="xsd:double"&gt;19.8435344176065&lt;/D&gt;&lt;D xsi:type="xsd:double"&gt;22.4438040612141&lt;/D&gt;&lt;D xsi:type="xsd:double"&gt;24.061362925449&lt;/D&gt;&lt;D xsi:type="xsd:double"&gt;23.4080451453554&lt;/D&gt;&lt;D xsi:type="xsd:double"&gt;22.8100826822422&lt;/D&gt;&lt;D xsi:type="xsd:double"&gt;21.8507462670922&lt;/D&gt;&lt;D xsi:type="xsd:double"&gt;21.5768718551477&lt;/D&gt;&lt;D xsi:type="xsd:double"&gt;21.3287282899888&lt;/D&gt;&lt;D xsi:type="xsd:double"&gt;20.8290151920136&lt;/D&gt;&lt;D xsi:type="xsd:double"&gt;21.5260572218734&lt;/D&gt;&lt;D xsi:type="xsd:double"&gt;19.787951397479&lt;/D&gt;&lt;D xsi:type="xsd:double"&gt;18.1094143496296&lt;/D&gt;&lt;D xsi:type="xsd:double"&gt;19.8386393654252&lt;/D&gt;&lt;D xsi:type="xsd:double"&gt;14.8992751080237&lt;/D&gt;&lt;D xsi:type="xsd:double"&gt;17.6688283721036&lt;/D&gt;&lt;D xsi:type="xsd:double"&gt;18.6408566707158&lt;/D&gt;&lt;D xsi:type="xsd:double"&gt;18.4721196485176&lt;/D&gt;&lt;D xsi:type="xsd:double"&gt;17.6796629266097&lt;/D&gt;&lt;D xsi:type="xsd:double"&gt;17.8539371815203&lt;/D&gt;&lt;D xsi:type="xsd:double"&gt;18.293159551386&lt;/D&gt;&lt;D xsi:type="xsd:double"&gt;16.9871870014747&lt;/D&gt;&lt;D xsi:type="xsd:double"&gt;19.8212477302808&lt;/D&gt;&lt;D xsi:type="xsd:double"&gt;16.5634078911041&lt;/D&gt;&lt;D xsi:type="xsd:double"&gt;15.5686788347855&lt;/D&gt;&lt;D xsi:type="xsd:double"&gt;16.5873742870005&lt;/D&gt;&lt;D xsi:type="xsd:double"&gt;18.8381996886182&lt;/D&gt;&lt;D xsi:type="xsd:double"&gt;16.2348143293631&lt;/D&gt;&lt;D xsi:type="xsd:double"&gt;11.6957215046308&lt;/D&gt;&lt;D xsi:type="xsd:double"&gt;11.9230063358839&lt;/D&gt;&lt;D xsi:type="xsd:double"&gt;12.0655720238409&lt;/D&gt;&lt;D xsi:type="xsd:double"&gt;14.0940198312074&lt;/D&gt;&lt;D xsi:type="xsd:double"&gt;15.0649201954928&lt;/D&gt;&lt;D xsi:type="xsd:double"&gt;15.0224459175238&lt;/D&gt;&lt;D xsi:type="xsd:double"&gt;15.9276284682977&lt;/D&gt;&lt;D xsi:type="xsd:double"&gt;14.3733617585253&lt;/D&gt;&lt;D xsi:type="xsd:double"&gt;15.6440053035621&lt;/D&gt;&lt;D xsi:type="xsd:double"&gt;18.9210844323407&lt;/D&gt;&lt;D xsi:type="xsd:double"&gt;17.6835846637069&lt;/D&gt;&lt;D xsi:type="xsd:double"&gt;18.2724282260276&lt;/D&gt;&lt;D xsi:type="xsd:double"&gt;17.6527859348082&lt;/D&gt;&lt;D xsi:type="xsd:double"&gt;17.4294054974912&lt;/D&gt;&lt;D xsi:type="xsd:double"&gt;15.0000418006986&lt;/D&gt;&lt;D xsi:type="xsd:double"&gt;17.2461756993135&lt;/D&gt;&lt;D xsi:type="xsd:double"&gt;16.0920321521496&lt;/D&gt;&lt;D xsi:type="xsd:double"&gt;15.8107514044064&lt;/D&gt;&lt;D xsi:type="xsd:double"&gt;14.223065971413&lt;/D&gt;&lt;D xsi:type="xsd:double"&gt;14.2678043406948&lt;/D&gt;&lt;D xsi:type="xsd:double"&gt;15.6203760470215&lt;/D&gt;&lt;D xsi:type="xsd:double"&gt;12.8485724988552&lt;/D&gt;&lt;D xsi:type="xsd:double"&gt;13.6498500862174&lt;/D&gt;&lt;D xsi:type="xsd:double"&gt;-191.762237973634&lt;/D&gt;&lt;D xsi:type="xsd:double"&gt;-91.0136908466254&lt;/D&gt;&lt;D xsi:type="xsd:double"&gt;-80.6586729542511&lt;/D&gt;&lt;D xsi:type="xsd:double"&gt;-69.8360856459417&lt;/D&gt;&lt;D xsi:type="xsd:double"&gt;-59.4039338435959&lt;/D&gt;&lt;D xsi:type="xsd:double"&gt;-49.8271361264724&lt;/D&gt;&lt;D xsi:type="xsd:double"&gt;-38.4113099423028&lt;/D&gt;&lt;D xsi:type="xsd:double"&gt;-29.2480345652785&lt;/D&gt;&lt;D xsi:type="xsd:double"&gt;-19.7420528465599&lt;/D&gt;&lt;D xsi:type="xsd:double"&gt;-9.16654336637612&lt;/D&gt;&lt;D xsi:type="xsd:double"&gt;1.07229426474275&lt;/D&gt;&lt;D xsi:type="xsd:double"&gt;6.22392285761716&lt;/D&gt;&lt;D xsi:type="xsd:double"&gt;7.78259105569108&lt;/D&gt;&lt;D xsi:type="xsd:double"&gt;7.65173442479134&lt;/D&gt;&lt;D xsi:type="xsd:double"&gt;7.66678701228682&lt;/D&gt;&lt;D xsi:type="xsd:double"&gt;7.53346931903761&lt;/D&gt;&lt;D xsi:type="xsd:double"&gt;8.0272349814125&lt;/D&gt;&lt;D xsi:type="xsd:double"&gt;8.09236020674968&lt;/D&gt;&lt;D xsi:type="xsd:double"&gt;7.57400836299971&lt;/D&gt;&lt;D xsi:type="xsd:double"&gt;7.21184004705091&lt;/D&gt;&lt;D xsi:type="xsd:double"&gt;6.76622592183089&lt;/D&gt;&lt;D xsi:type="xsd:double"&gt;6.71437872992311&lt;/D&gt;&lt;D xsi:type="xsd:double"&gt;6.37091229841789&lt;/D&gt;&lt;D xsi:type="xsd:double"&gt;6.35786890991095&lt;/D&gt;&lt;D xsi:type="xsd:double"&gt;6.6994419397394&lt;/D&gt;&lt;D xsi:type="xsd:double"&gt;6.77451054998506&lt;/D&gt;&lt;D xsi:type="xsd:double"&gt;6.70298989472347&lt;/D&gt;&lt;D xsi:type="xsd:double"&gt;6.88959063587353&lt;/D&gt;&lt;D xsi:type="xsd:double"&gt;6.74042089219522&lt;/D&gt;&lt;D xsi:type="xsd:double"&gt;6.75156801174469&lt;/D&gt;&lt;D xsi:type="xsd:double"&gt;6.62312796216509&lt;/D&gt;&lt;/FQL&gt;&lt;FQL&gt;&lt;Q&gt;DDR3512M-FDS^FG_PRICE_CHANGE(0,-1AY)&lt;/Q&gt;&lt;R&gt;1&lt;/R&gt;&lt;C&gt;1&lt;/C&gt;&lt;D xsi:type="xsd:double"&gt;-8.67824985553072&lt;/D&gt;&lt;/FQL&gt;&lt;FQL&gt;&lt;Q&gt;PASP-FDS^FG_PRICE_CHANGE(0,-1AY)&lt;/Q&gt;&lt;R&gt;1&lt;/R&gt;&lt;C&gt;1&lt;/C&gt;&lt;D xsi:type="xsd:double"&gt;-23.3766233766234&lt;/D&gt;&lt;/FQL&gt;&lt;FQL&gt;&lt;Q&gt;PLATI-FDS^FG_PRICE_CHANGE(0,-1AY)&lt;/Q&gt;&lt;R&gt;1&lt;/R&gt;&lt;C&gt;1&lt;/C&gt;&lt;D xsi:type="xsd:double"&gt;5.58659217877095&lt;/D&gt;&lt;/FQL&gt;&lt;FQL&gt;&lt;Q&gt;KSA^FMA_ROE(NTMA,-20AY,NOW,FY,"PORTAGG","MEANR")&lt;/Q&gt;&lt;R&gt;20&lt;/R&gt;&lt;C&gt;1&lt;/C&gt;&lt;D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xsi:type="xsd:double"&gt;11.2305559835714&lt;/D&gt;&lt;D xsi:type="xsd:double"&gt;10.1469870702335&lt;/D&gt;&lt;D xsi:type="xsd:double"&gt;12.7997878100329&lt;/D&gt;&lt;D xsi:type="xsd:double"&gt;13.7783180309653&lt;/D&gt;&lt;D xsi:type="xsd:double"&gt;11.758331061377&lt;/D&gt;&lt;/FQL&gt;&lt;FQL&gt;&lt;Q&gt;EPOL^FMA_ROE(NTMA,-20AY,NOW,FY,"PORTAGG","MEANR")&lt;/Q&gt;&lt;R&gt;20&lt;/R&gt;&lt;C&gt;1&lt;/C&gt;&lt;D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xsi:type="xsd:double"&gt;-0.45&lt;/D&gt;&lt;/FQL&gt;&lt;FQL&gt;&lt;Q&gt;CC_TH^FG_COMPANY_NAME&lt;/Q&gt;&lt;R&gt;1&lt;/R&gt;&lt;C&gt;1&lt;/C&gt;&lt;D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xsi:type="xsd:double"&gt;36.314788500999&lt;/D&gt;&lt;D xsi:type="xsd:double"&gt;33.7104854266468&lt;/D&gt;&lt;D xsi:type="xsd:double"&gt;47.0115690342149&lt;/D&gt;&lt;D xsi:type="xsd:double"&gt;46.0404400698217&lt;/D&gt;&lt;D xsi:type="xsd:double"&gt;54.6679629779428&lt;/D&gt;&lt;/FQL&gt;&lt;FQL&gt;&lt;Q&gt;VNM^P_PRICE_RETURNS_PR('52W',2,-10AY,0,AM)&lt;/Q&gt;&lt;R&gt;121&lt;/R&gt;&lt;C&gt;1&lt;/C&gt;&lt;D xsi:type="xsd:double"&gt;21.207869&lt;/D&gt;&lt;D xsi:type="xsd:double"&gt;31.376516&lt;/D&gt;&lt;D xsi:type="xsd:double"&gt;11.32716&lt;/D&gt;&lt;D xsi:type="xsd:double"&gt;14.335799&lt;/D&gt;&lt;D xsi:type="xsd:double"&gt;2.6840687&lt;/D&gt;&lt;D xsi:type="xsd:double"&gt;-6.60277&lt;/D&gt;&lt;D xsi:type="xsd:double"&gt;-12.173325&lt;/D&gt;&lt;D xsi:type="xsd:double"&gt;-16.02825&lt;/D&gt;&lt;D xsi:type="xsd:double"&gt;-6.8466783&lt;/D&gt;&lt;D xsi:type="xsd:double"&gt;-9.272522&lt;/D&gt;&lt;D xsi:type="xsd:double"&gt;-10.793585&lt;/D&gt;&lt;D xsi:type="xsd:double"&gt;-8.840216&lt;/D&gt;&lt;D xsi:type="xsd:double"&gt;-19.640755&lt;/D&gt;&lt;D xsi:type="xsd:double"&gt;-28.940022&lt;/D&gt;&lt;D xsi:type="xsd:double"&gt;-12.9830065&lt;/D&gt;&lt;D xsi:type="xsd:double"&gt;-19.585901&lt;/D&gt;&lt;D xsi:type="xsd:double"&gt;-17.443287&lt;/D&gt;&lt;D xsi:type="xsd:double"&gt;-28.003883&lt;/D&gt;&lt;D xsi:type="xsd:double"&gt;-26.32497&lt;/D&gt;&lt;D xsi:type="xsd:double"&gt;-17.387194&lt;/D&gt;&lt;D xsi:type="xsd:double"&gt;-19.494009&lt;/D&gt;&lt;D xsi:type="xsd:double"&gt;-11.417871&lt;/D&gt;&lt;D xsi:type="xsd:double"&gt;-16.468203&lt;/D&gt;&lt;D xsi:type="xsd:double"&gt;-17.596985&lt;/D&gt;&lt;D xsi:type="xsd:double"&gt;-7.6865196&lt;/D&gt;&lt;D xsi:type="xsd:double"&gt;-7.450885&lt;/D&gt;&lt;D xsi:type="xsd:double"&gt;-10.558599&lt;/D&gt;&lt;D xsi:type="xsd:double"&gt;-13.718069&lt;/D&gt;&lt;D xsi:type="xsd:double"&gt;-9.714233&lt;/D&gt;&lt;D xsi:type="xsd:double"&gt;1.7103672&lt;/D&gt;&lt;D xsi:type="xsd:double"&gt;2.7589202&lt;/D&gt;&lt;D xsi:type="xsd:double"&gt;-2.695781&lt;/D&gt;&lt;D xsi:type="xsd:double"&gt;1.0605931&lt;/D&gt;&lt;D xsi:type="xsd:double"&gt;-0.5795479&lt;/D&gt;&lt;D xsi:type="xsd:double"&gt;2.8837204&lt;/D&gt;&lt;D xsi:type="xsd:double"&gt;-0.5464852&lt;/D&gt;&lt;D xsi:type="xsd:double"&gt;-3.5166144&lt;/D&gt;&lt;D xsi:type="xsd:double"&gt;6.5190434&lt;/D&gt;&lt;D xsi:type="xsd:double"&gt;6.060827&lt;/D&gt;&lt;D xsi:type="xsd:double"&gt;25.224531&lt;/D&gt;&lt;D xsi:type="xsd:double"&gt;31.514072&lt;/D&gt;&lt;D xsi:type="xsd:double"&gt;42.929733&lt;/D&gt;&lt;D xsi:type="xsd:double"&gt;37.39288&lt;/D&gt;&lt;D xsi:type="xsd:double"&gt;41.895355&lt;/D&gt;&lt;D xsi:type="xsd:double"&gt;40.888428&lt;/D&gt;&lt;D xsi:type="xsd:double"&gt;28.446531&lt;/D&gt;&lt;D xsi:type="xsd:double"&gt;17.956089&lt;/D&gt;&lt;D xsi:type="xsd:double"&gt;6.549728&lt;/D&gt;&lt;D xsi:type="xsd:double"&gt;14.133633&lt;/D&gt;&lt;D xsi:type="xsd:double"&gt;12.7776985&lt;/D&gt;&lt;D xsi:type="xsd:double"&gt;5.264032&lt;/D&gt;&lt;D xsi:type="xsd:double"&gt;-8.529079&lt;/D&gt;&lt;D xsi:type="xsd:double"&gt;-6.528348&lt;/D&gt;&lt;D xsi:type="xsd:double"&gt;-18.914562&lt;/D&gt;&lt;D xsi:type="xsd:double"&gt;-12.165016&lt;/D&gt;&lt;D xsi:type="xsd:double"&gt;-9.784889&lt;/D&gt;&lt;D xsi:type="xsd:double"&gt;-12.718725&lt;/D&gt;&lt;D xsi:type="xsd:double"&gt;-5.449671&lt;/D&gt;&lt;D xsi:type="xsd:double"&gt;-3.5105586&lt;/D&gt;&lt;D xsi:type="xsd:double"&gt;5.8311224&lt;/D&gt;&lt;D xsi:type="xsd:double"&gt;-3.1618893&lt;/D&gt;&lt;D xsi:type="xsd:double"&gt;-3.003192&lt;/D&gt;&lt;D xsi:type="xsd:double"&gt;2.64678&lt;/D&gt;&lt;D xsi:type="xsd:double"&gt;8.89194&lt;/D&gt;&lt;D xsi:type="xsd:double"&gt;3.6687136&lt;/D&gt;&lt;D xsi:type="xsd:double"&gt;4.961419&lt;/D&gt;&lt;D xsi:type="xsd:double"&gt;-5.9480133&lt;/D&gt;&lt;D xsi:type="xsd:double"&gt;-38.58382&lt;/D&gt;&lt;D xsi:type="xsd:double"&gt;-28.109455&lt;/D&gt;&lt;D xsi:type="xsd:double"&gt;-21.896059&lt;/D&gt;&lt;D xsi:type="xsd:double"&gt;-16.008055&lt;/D&gt;&lt;D xsi:type="xsd:double"&gt;-11.110783&lt;/D&gt;&lt;D xsi:type="xsd:double"&gt;-2.8048456&lt;/D&gt;&lt;D xsi:type="xsd:double"&gt;-5.6582212&lt;/D&gt;&lt;D xsi:type="xsd:double"&gt;-5.865365&lt;/D&gt;&lt;D xsi:type="xsd:double"&gt;-5.053711&lt;/D&gt;&lt;D xsi:type="xsd:double"&gt;7.5084925&lt;/D&gt;&lt;D xsi:type="xsd:double"&gt;15.874207&lt;/D&gt;&lt;D xsi:type="xsd:double"&gt;17.25055&lt;/D&gt;&lt;D xsi:type="xsd:double"&gt;75.116745&lt;/D&gt;&lt;D xsi:type="xsd:double"&gt;60.084568&lt;/D&gt;&lt;D xsi:type="xsd:double"&gt;47.51022&lt;/D&gt;&lt;D xsi:type="xsd:double"&gt;46.664967&lt;/D&gt;&lt;D xsi:type="xsd:double"&gt;34.026207&lt;/D&gt;&lt;D xsi:type="xsd:double"&gt;34.70762&lt;/D&gt;&lt;D xsi:type="xsd:double"&gt;33.195232&lt;/D&gt;&lt;D xsi:type="xsd:double"&gt;28.484953&lt;/D&gt;&lt;D xsi:type="xsd:double"&gt;34.362984&lt;/D&gt;&lt;D xsi:type="xsd:double"&gt;21.899986&lt;/D&gt;&lt;D xsi:type="xsd:double"&gt;12.669206&lt;/D&gt;&lt;D xsi:type="xsd:double"&gt;11.660946&lt;/D&gt;&lt;D xsi:type="xsd:double"&gt;5.270195&lt;/D&gt;&lt;D xsi:type="xsd:double"&gt;-1.9842625&lt;/D&gt;&lt;D xsi:type="xsd:double"&gt;-20.66031&lt;/D&gt;&lt;D xsi:type="xsd:double"&gt;-24.497873&lt;/D&gt;&lt;D xsi:type="xsd:double"&gt;-25.130505&lt;/D&gt;&lt;D xsi:type="xsd:double"&gt;-20.088863&lt;/D&gt;&lt;D xsi:type="xsd:double"&gt;-26.609861&lt;/D&gt;&lt;D xsi:type="xsd:double"&gt;-37.129593&lt;/D&gt;&lt;D xsi:type="xsd:double"&gt;-45.437057&lt;/D&gt;&lt;D xsi:type="xsd:double"&gt;-39.292072&lt;/D&gt;&lt;D xsi:type="xsd:double"&gt;-39.183258&lt;/D&gt;&lt;D xsi:type="xsd:double"&gt;-38.855576&lt;/D&gt;&lt;D xsi:type="xsd:double"&gt;-36.186607&lt;/D&gt;&lt;D xsi:type="xsd:double"&gt;-34.2316&lt;/D&gt;&lt;D xsi:type="xsd:double"&gt;-16.09763&lt;/D&gt;&lt;D xsi:type="xsd:double"&gt;-10.991794&lt;/D&gt;&lt;D xsi:type="xsd:double"&gt;-1.1020601&lt;/D&gt;&lt;D xsi:type="xsd:double"&gt;-1.5713632&lt;/D&gt;&lt;D xsi:type="xsd:double"&gt;3.0062675&lt;/D&gt;&lt;D xsi:type="xsd:double"&gt;10.967409&lt;/D&gt;&lt;D xsi:type="xsd:double"&gt;20.840216&lt;/D&gt;&lt;D xsi:type="xsd:double"&gt;5.18173&lt;/D&gt;&lt;D xsi:type="xsd:double"&gt;7.6349854&lt;/D&gt;&lt;D xsi:type="xsd:double"&gt;15.720474&lt;/D&gt;&lt;D xsi:type="xsd:double"&gt;21.946096&lt;/D&gt;&lt;D xsi:type="xsd:double"&gt;8.320475&lt;/D&gt;&lt;D xsi:type="xsd:double"&gt;8.958996&lt;/D&gt;&lt;D xsi:type="xsd:double"&gt;1.1396527&lt;/D&gt;&lt;D xsi:type="xsd:double"&gt;-7.3928475&lt;/D&gt;&lt;D xsi:type="xsd:double"&gt;-16.213417&lt;/D&gt;&lt;/FQL&gt;&lt;FQL&gt;&lt;Q&gt;EPHE^P_PRICE_RETURNS_PR('52W',2,-10AY,0,AM)&lt;/Q&gt;&lt;R&gt;121&lt;/R&gt;&lt;C&gt;1&lt;/C&gt;&lt;D xsi:type="xsd:double"&gt;9.086251&lt;/D&gt;&lt;D xsi:type="xsd:double"&gt;14.819789&lt;/D&gt;&lt;D xsi:type="xsd:double"&gt;6.277311&lt;/D&gt;&lt;D xsi:type="xsd:double"&gt;13.575851&lt;/D&gt;&lt;D xsi:type="xsd:double"&gt;22.177172&lt;/D&gt;&lt;D xsi:type="xsd:double"&gt;31.425262&lt;/D&gt;&lt;D xsi:type="xsd:double"&gt;31.442822&lt;/D&gt;&lt;D xsi:type="xsd:double"&gt;23.963034&lt;/D&gt;&lt;D xsi:type="xsd:double"&gt;17.458534&lt;/D&gt;&lt;D xsi:type="xsd:double"&gt;14.527643&lt;/D&gt;&lt;D xsi:type="xsd:double"&gt;7.406473&lt;/D&gt;&lt;D xsi:type="xsd:double"&gt;6.454718&lt;/D&gt;&lt;D xsi:type="xsd:double"&gt;-2.9036582&lt;/D&gt;&lt;D xsi:type="xsd:double"&gt;-7.049465&lt;/D&gt;&lt;D xsi:type="xsd:double"&gt;-1.0024667&lt;/D&gt;&lt;D xsi:type="xsd:double"&gt;-10.341859&lt;/D&gt;&lt;D xsi:type="xsd:double"&gt;-9.139765&lt;/D&gt;&lt;D xsi:type="xsd:double"&gt;-24.627335&lt;/D&gt;&lt;D xsi:type="xsd:double"&gt;-20.600569&lt;/D&gt;&lt;D xsi:type="xsd:double"&gt;-12.872952&lt;/D&gt;&lt;D xsi:type="xsd:double"&gt;-11.877644&lt;/D&gt;&lt;D xsi:type="xsd:double"&gt;-8.37968&lt;/D&gt;&lt;D xsi:type="xsd:double"&gt;0.57572126&lt;/D&gt;&lt;D xsi:type="xsd:double"&gt;5.753267&lt;/D&gt;&lt;D xsi:type="xsd:double"&gt;8.861852&lt;/D&gt;&lt;D xsi:type="xsd:double"&gt;4.2649508&lt;/D&gt;&lt;D xsi:type="xsd:double"&gt;0.09801388&lt;/D&gt;&lt;D xsi:type="xsd:double"&gt;-2.1992505&lt;/D&gt;&lt;D xsi:type="xsd:double"&gt;-5.554265&lt;/D&gt;&lt;D xsi:type="xsd:double"&gt;12.847746&lt;/D&gt;&lt;D xsi:type="xsd:double"&gt;4.238689&lt;/D&gt;&lt;D xsi:type="xsd:double"&gt;-2.6869297&lt;/D&gt;&lt;D xsi:type="xsd:double"&gt;-2.7320325&lt;/D&gt;&lt;D xsi:type="xsd:double"&gt;-3.1205952&lt;/D&gt;&lt;D xsi:type="xsd:double"&gt;-3.77236&lt;/D&gt;&lt;D xsi:type="xsd:double"&gt;-8.447033&lt;/D&gt;&lt;D xsi:type="xsd:double"&gt;-9.558237&lt;/D&gt;&lt;D xsi:type="xsd:double"&gt;-2.3762405&lt;/D&gt;&lt;D xsi:type="xsd:double"&gt;7.59393&lt;/D&gt;&lt;D xsi:type="xsd:double"&gt;11.868167&lt;/D&gt;&lt;D xsi:type="xsd:double"&gt;17.978203&lt;/D&gt;&lt;D xsi:type="xsd:double"&gt;14.722788&lt;/D&gt;&lt;D xsi:type="xsd:double"&gt;10.028374&lt;/D&gt;&lt;D xsi:type="xsd:double"&gt;3.2700896&lt;/D&gt;&lt;D xsi:type="xsd:double"&gt;-4.9120607&lt;/D&gt;&lt;D xsi:type="xsd:double"&gt;-6.4290466&lt;/D&gt;&lt;D xsi:type="xsd:double"&gt;-15.238512&lt;/D&gt;&lt;D xsi:type="xsd:double"&gt;-15.468186&lt;/D&gt;&lt;D xsi:type="xsd:double"&gt;-12.251127&lt;/D&gt;&lt;D xsi:type="xsd:double"&gt;-15.491337&lt;/D&gt;&lt;D xsi:type="xsd:double"&gt;-21.242767&lt;/D&gt;&lt;D xsi:type="xsd:double"&gt;-16.738855&lt;/D&gt;&lt;D xsi:type="xsd:double"&gt;-15.32579&lt;/D&gt;&lt;D xsi:type="xsd:double"&gt;-12.373632&lt;/D&gt;&lt;D xsi:type="xsd:double"&gt;-7.5146856&lt;/D&gt;&lt;D xsi:type="xsd:double"&gt;-3.56251&lt;/D&gt;&lt;D xsi:type="xsd:double"&gt;1.729691&lt;/D&gt;&lt;D xsi:type="xsd:double"&gt;-4.847944&lt;/D&gt;&lt;D xsi:type="xsd:double"&gt;9.460009&lt;/D&gt;&lt;D xsi:type="xsd:double"&gt;20.765518&lt;/D&gt;&lt;D xsi:type="xsd:double"&gt;7.3684335&lt;/D&gt;&lt;D xsi:type="xsd:double"&gt;12.63138&lt;/D&gt;&lt;D xsi:type="xsd:double"&gt;17.999863&lt;/D&gt;&lt;D xsi:type="xsd:double"&gt;19.42339&lt;/D&gt;&lt;D xsi:type="xsd:double"&gt;8.239174&lt;/D&gt;&lt;D xsi:type="xsd:double"&gt;-1.1611938&lt;/D&gt;&lt;D xsi:type="xsd:double"&gt;-5.2402377&lt;/D&gt;&lt;D xsi:type="xsd:double"&gt;-41.04538&lt;/D&gt;&lt;D xsi:type="xsd:double"&gt;-29.921282&lt;/D&gt;&lt;D xsi:type="xsd:double"&gt;-26.925653&lt;/D&gt;&lt;D xsi:type="xsd:double"&gt;-20.139133&lt;/D&gt;&lt;D xsi:type="xsd:double"&gt;-25.453413&lt;/D&gt;&lt;D xsi:type="xsd:double"&gt;-16.584324&lt;/D&gt;&lt;D xsi:type="xsd:double"&gt;-21.623772&lt;/D&gt;&lt;D xsi:type="xsd:double"&gt;-22.658098&lt;/D&gt;&lt;D xsi:type="xsd:double"&gt;-9.811181&lt;/D&gt;&lt;D xsi:type="xsd:double"&gt;-2.8743148&lt;/D&gt;&lt;D xsi:type="xsd:double"&gt;-1.218617&lt;/D&gt;&lt;D xsi:type="xsd:double"&gt;-1.5381813&lt;/D&gt;&lt;D xsi:type="xsd:double"&gt;50.61493&lt;/D&gt;&lt;D xsi:type="xsd:double"&gt;24.5425&lt;/D&gt;&lt;D xsi:type="xsd:double"&gt;17.232275&lt;/D&gt;&lt;D xsi:type="xsd:double"&gt;17.605019&lt;/D&gt;&lt;D xsi:type="xsd:double"&gt;7.6364994&lt;/D&gt;&lt;D xsi:type="xsd:double"&gt;4.216635&lt;/D&gt;&lt;D xsi:type="xsd:double"&gt;15.961361&lt;/D&gt;&lt;D xsi:type="xsd:double"&gt;23.449146&lt;/D&gt;&lt;D xsi:type="xsd:double"&gt;4.83737&lt;/D&gt;&lt;D xsi:type="xsd:double"&gt;-0.547868&lt;/D&gt;&lt;D xsi:type="xsd:double"&gt;-2.975911&lt;/D&gt;&lt;D xsi:type="xsd:double"&gt;6.49935&lt;/D&gt;&lt;D xsi:type="xsd:double"&gt;4.712975&lt;/D&gt;&lt;D xsi:type="xsd:double"&gt;2.3888826&lt;/D&gt;&lt;D xsi:type="xsd:double"&gt;-1.3137162&lt;/D&gt;&lt;D xsi:type="xsd:double"&gt;-15.187722&lt;/D&gt;&lt;D xsi:type="xsd:double"&gt;-14.698124&lt;/D&gt;&lt;D xsi:type="xsd:double"&gt;-0.030136108&lt;/D&gt;&lt;D xsi:type="xsd:double"&gt;-15.176779&lt;/D&gt;&lt;D xsi:type="xsd:double"&gt;-29.196918&lt;/D&gt;&lt;D xsi:type="xsd:double"&gt;-22.450024&lt;/D&gt;&lt;D xsi:type="xsd:double"&gt;-19.209105&lt;/D&gt;&lt;D xsi:type="xsd:double"&gt;-8.799171&lt;/D&gt;&lt;D xsi:type="xsd:double"&gt;-14.3544855&lt;/D&gt;&lt;D xsi:type="xsd:double"&gt;-13.171977&lt;/D&gt;&lt;D xsi:type="xsd:double"&gt;-10.789418&lt;/D&gt;&lt;D xsi:type="xsd:double"&gt;-4.4571695&lt;/D&gt;&lt;D xsi:type="xsd:double"&gt;-1.0934174&lt;/D&gt;&lt;D xsi:type="xsd:double"&gt;11.294675&lt;/D&gt;&lt;D xsi:type="xsd:double"&gt;-8.692837&lt;/D&gt;&lt;D xsi:type="xsd:double"&gt;-4.34345&lt;/D&gt;&lt;D xsi:type="xsd:double"&gt;12.184132&lt;/D&gt;&lt;D xsi:type="xsd:double"&gt;0.50064325&lt;/D&gt;&lt;D xsi:type="xsd:double"&gt;0.38936138&lt;/D&gt;&lt;D xsi:type="xsd:double"&gt;-6.3803077&lt;/D&gt;&lt;D xsi:type="xsd:double"&gt;0.9768367&lt;/D&gt;&lt;D xsi:type="xsd:double"&gt;8.457255&lt;/D&gt;&lt;D xsi:type="xsd:double"&gt;-2.8708875&lt;/D&gt;&lt;D xsi:type="xsd:double"&gt;0.56523085&lt;/D&gt;&lt;D xsi:type="xsd:double"&gt;-3.3345103&lt;/D&gt;&lt;D xsi:type="xsd:double"&gt;-3.9167523&lt;/D&gt;&lt;D xsi:type="xsd:double"&gt;9.95903&lt;/D&gt;&lt;/FQL&gt;&lt;FQL&gt;&lt;Q&gt;EWY^FG_TOTAL_RETURNC(-10AY,0,AM)&lt;/Q&gt;&lt;R&gt;121&lt;/R&gt;&lt;C&gt;1&lt;/C&gt;&lt;D xsi:type="xsd:double"&gt;2.7106524&lt;/D&gt;&lt;D xsi:type="xsd:double"&gt;-3.1820238&lt;/D&gt;&lt;D xsi:type="xsd:double"&gt;-11.401862&lt;/D&gt;&lt;D xsi:type="xsd:double"&gt;-0.4922688&lt;/D&gt;&lt;D xsi:type="xsd:double"&gt;-0.6360352&lt;/D&gt;&lt;D xsi:type="xsd:double"&gt;1.1826396&lt;/D&gt;&lt;D xsi:type="xsd:double"&gt;-0.35568476&lt;/D&gt;&lt;D xsi:type="xsd:double"&gt;-0.7852912&lt;/D&gt;&lt;D xsi:type="xsd:double"&gt;10.667383&lt;/D&gt;&lt;D xsi:type="xsd:double"&gt;-2.8446019&lt;/D&gt;&lt;D xsi:type="xsd:double"&gt;-8.348674&lt;/D&gt;&lt;D xsi:type="xsd:double"&gt;-2.427888&lt;/D&gt;&lt;D xsi:type="xsd:double"&gt;-7.970071&lt;/D&gt;&lt;D xsi:type="xsd:double"&gt;2.9274344&lt;/D&gt;&lt;D xsi:type="xsd:double"&gt;7.268417&lt;/D&gt;&lt;D xsi:type="xsd:double"&gt;-4.713684&lt;/D&gt;&lt;D xsi:type="xsd:double"&gt;0.88888407&lt;/D&gt;&lt;D xsi:type="xsd:double"&gt;-10.804045&lt;/D&gt;&lt;D xsi:type="xsd:double"&gt;2.9456973&lt;/D&gt;&lt;D xsi:type="xsd:double"&gt;8.968603&lt;/D&gt;&lt;D xsi:type="xsd:double"&gt;3.4881473&lt;/D&gt;&lt;D xsi:type="xsd:double"&gt;-5.396712&lt;/D&gt;&lt;D xsi:type="xsd:double"&gt;1.3010383&lt;/D&gt;&lt;D xsi:type="xsd:double"&gt;7.3700786&lt;/D&gt;&lt;D xsi:type="xsd:double"&gt;5.980861&lt;/D&gt;&lt;D xsi:type="xsd:double"&gt;-4.1500273&lt;/D&gt;&lt;D xsi:type="xsd:double"&gt;0.2898574&lt;/D&gt;&lt;D xsi:type="xsd:double"&gt;-5.3287563&lt;/D&gt;&lt;D xsi:type="xsd:double"&gt;3.4726143&lt;/D&gt;&lt;D xsi:type="xsd:double"&gt;5.800855&lt;/D&gt;&lt;D xsi:type="xsd:double"&gt;2.5754094&lt;/D&gt;&lt;D xsi:type="xsd:double"&gt;5.17627&lt;/D&gt;&lt;D xsi:type="xsd:double"&gt;-2.0274699&lt;/D&gt;&lt;D xsi:type="xsd:double"&gt;11.114824&lt;/D&gt;&lt;D xsi:type="xsd:double"&gt;1.036334&lt;/D&gt;&lt;D xsi:type="xsd:double"&gt;4.6974897&lt;/D&gt;&lt;D xsi:type="xsd:double"&gt;-3.904587&lt;/D&gt;&lt;D xsi:type="xsd:double"&gt;1.5514255&lt;/D&gt;&lt;D xsi:type="xsd:double"&gt;5.281532&lt;/D&gt;&lt;D xsi:type="xsd:double"&gt;5.956328&lt;/D&gt;&lt;D xsi:type="xsd:double"&gt;-2.060783&lt;/D&gt;&lt;D xsi:type="xsd:double"&gt;6.306374&lt;/D&gt;&lt;D xsi:type="xsd:double"&gt;-2.283579&lt;/D&gt;&lt;D xsi:type="xsd:double"&gt;0.7129669&lt;/D&gt;&lt;D xsi:type="xsd:double"&gt;-2.1761894&lt;/D&gt;&lt;D xsi:type="xsd:double"&gt;-1.2999237&lt;/D&gt;&lt;D xsi:type="xsd:double"&gt;-4.6843233&lt;/D&gt;&lt;D xsi:type="xsd:double"&gt;-5.740738&lt;/D&gt;&lt;D xsi:type="xsd:double"&gt;-3.385216&lt;/D&gt;&lt;D xsi:type="xsd:double"&gt;4.2077303&lt;/D&gt;&lt;D xsi</t>
        </r>
      </text>
    </comment>
    <comment ref="A5" authorId="0" shapeId="0" xr:uid="{3D9BE711-0FDC-4663-AC0F-FA7CFB63340E}">
      <text>
        <r>
          <rPr>
            <b/>
            <sz val="9"/>
            <color indexed="81"/>
            <rFont val="Tahoma"/>
            <charset val="1"/>
          </rPr>
          <t>:type="xsd:double"&gt;-5.9741855&lt;/D&gt;&lt;D xsi:type="xsd:double"&gt;-2.8735638&lt;/D&gt;&lt;D xsi:type="xsd:double"&gt;-3.4845471&lt;/D&gt;&lt;D xsi:type="xsd:double"&gt;5.322218&lt;/D&gt;&lt;D xsi:type="xsd:double"&gt;3.9167523&lt;/D&gt;&lt;D xsi:type="xsd:double"&gt;-2.2078574&lt;/D&gt;&lt;D xsi:type="xsd:double"&gt;3.4671903&lt;/D&gt;&lt;D xsi:type="xsd:double"&gt;-12.764967&lt;/D&gt;&lt;D xsi:type="xsd:double"&gt;1.2149334&lt;/D&gt;&lt;D xsi:type="xsd:double"&gt;1.4651299&lt;/D&gt;&lt;D xsi:type="xsd:double"&gt;-9.185802&lt;/D&gt;&lt;D xsi:type="xsd:double"&gt;9.157085&lt;/D&gt;&lt;D xsi:type="xsd:double"&gt;2.0533562&lt;/D&gt;&lt;D xsi:type="xsd:double"&gt;5.8297515&lt;/D&gt;&lt;D xsi:type="xsd:double"&gt;0.12614727&lt;/D&gt;&lt;D xsi:type="xsd:double"&gt;6.018901&lt;/D&gt;&lt;D xsi:type="xsd:double"&gt;-2.8933346&lt;/D&gt;&lt;D xsi:type="xsd:double"&gt;-32.565628&lt;/D&gt;&lt;D xsi:type="xsd:double"&gt;16.909492&lt;/D&gt;&lt;D xsi:type="xsd:double"&gt;1.940763&lt;/D&gt;&lt;D xsi:type="xsd:double"&gt;13.787567&lt;/D&gt;&lt;D xsi:type="xsd:double"&gt;3.7513256&lt;/D&gt;&lt;D xsi:type="xsd:double"&gt;11.797655&lt;/D&gt;&lt;D xsi:type="xsd:double"&gt;1.1691451&lt;/D&gt;&lt;D xsi:type="xsd:double"&gt;-0.120055676&lt;/D&gt;&lt;D xsi:type="xsd:double"&gt;12.59203&lt;/D&gt;&lt;D xsi:type="xsd:double"&gt;10.148848&lt;/D&gt;&lt;D xsi:type="xsd:double"&gt;12.612939&lt;/D&gt;&lt;D xsi:type="xsd:double"&gt;1.5071034&lt;/D&gt;&lt;D xsi:type="xsd:double"&gt;-4.464859&lt;/D&gt;&lt;D xsi:type="xsd:double"&gt;4.4722676&lt;/D&gt;&lt;D xsi:type="xsd:double"&gt;-3.114301&lt;/D&gt;&lt;D xsi:type="xsd:double"&gt;1.4912128&lt;/D&gt;&lt;D xsi:type="xsd:double"&gt;-1.2733996&lt;/D&gt;&lt;D xsi:type="xsd:double"&gt;-5.247492&lt;/D&gt;&lt;D xsi:type="xsd:double"&gt;-2.710873&lt;/D&gt;&lt;D xsi:type="xsd:double"&gt;-3.8866282&lt;/D&gt;&lt;D xsi:type="xsd:double"&gt;-0.8336544&lt;/D&gt;&lt;D xsi:type="xsd:double"&gt;0.2670288&lt;/D&gt;&lt;D xsi:type="xsd:double"&gt;-1.2143731&lt;/D&gt;&lt;D xsi:type="xsd:double"&gt;-4.6583834&lt;/D&gt;&lt;D xsi:type="xsd:double"&gt;-4.288822&lt;/D&gt;&lt;D xsi:type="xsd:double"&gt;-2.5382757&lt;/D&gt;&lt;D xsi:type="xsd:double"&gt;-5.805331&lt;/D&gt;&lt;D xsi:type="xsd:double"&gt;-8.495516&lt;/D&gt;&lt;D xsi:type="xsd:double"&gt;-4.034442&lt;/D&gt;&lt;D xsi:type="xsd:double"&gt;8.372915&lt;/D&gt;&lt;D xsi:type="xsd:double"&gt;-11.702644&lt;/D&gt;&lt;D xsi:type="xsd:double"&gt;-10.643381&lt;/D&gt;&lt;D xsi:type="xsd:double"&gt;20.489609&lt;/D&gt;&lt;D xsi:type="xsd:double"&gt;-2.707547&lt;/D&gt;&lt;D xsi:type="xsd:double"&gt;10.850644&lt;/D&gt;&lt;D xsi:type="xsd:double"&gt;-1.5539825&lt;/D&gt;&lt;D xsi:type="xsd:double"&gt;-3.9056182&lt;/D&gt;&lt;D xsi:type="xsd:double"&gt;7.281959&lt;/D&gt;&lt;D xsi:type="xsd:double"&gt;-5.9352756&lt;/D&gt;&lt;D xsi:type="xsd:double"&gt;11.562347&lt;/D&gt;&lt;D xsi:type="xsd:double"&gt;1.0529399&lt;/D&gt;&lt;D xsi:type="xsd:double"&gt;-9.556418&lt;/D&gt;&lt;D xsi:type="xsd:double"&gt;3.8841367&lt;/D&gt;&lt;D xsi:type="xsd:double"&gt;-6.3846645&lt;/D&gt;&lt;D xsi:type="xsd:double"&gt;6.244707&lt;/D&gt;&lt;D xsi:type="xsd:double"&gt;1.8477201&lt;/D&gt;&lt;D xsi:type="xsd:double"&gt;-5.3284407&lt;/D&gt;&lt;D xsi:type="xsd:double"&gt;8.81505&lt;/D&gt;&lt;D xsi:type="xsd:double"&gt;2.1810174&lt;/D&gt;&lt;D xsi:type="xsd:double"&gt;-6.555873&lt;/D&gt;&lt;D xsi:type="xsd:double"&gt;8.288467&lt;/D&gt;&lt;D xsi:type="xsd:double"&gt;-2.7874112&lt;/D&gt;&lt;D xsi:type="xsd:double"&gt;5.7501674&lt;/D&gt;&lt;D xsi:type="xsd:double"&gt;-3.9425492&lt;/D&gt;&lt;/FQL&gt;&lt;FQL&gt;&lt;Q&gt;QAT^FMA_DIV_YLD(NTMA,-10AY,0,AM,"PORTAGG","MEANR")&lt;/Q&gt;&lt;R&gt;121&lt;/R&gt;&lt;C&gt;1&lt;/C&gt;&lt;D xsi:type="xsd:double"&gt;3.96316477473437&lt;/D&gt;&lt;D xsi:type="xsd:double"&gt;3.9450545115696&lt;/D&gt;&lt;D xsi:type="xsd:double"&gt;4.26546274204101&lt;/D&gt;&lt;D xsi:type="xsd:double"&gt;4.04015573858667&lt;/D&gt;&lt;D xsi:type="xsd:double"&gt;4.86904149007414&lt;/D&gt;&lt;D xsi:type="xsd:double"&gt;4.70438429196102&lt;/D&gt;&lt;D xsi:type="xsd:double"&gt;4.12145885331825&lt;/D&gt;&lt;D xsi:type="xsd:double"&gt;4.39398743805852&lt;/D&gt;&lt;D xsi:type="xsd:double"&gt;4.53382392117947&lt;/D&gt;&lt;D xsi:type="xsd:double"&gt;4.45509138101724&lt;/D&gt;&lt;D xsi:type="xsd:double"&gt;4.68086308579159&lt;/D&gt;&lt;D xsi:type="xsd:double"&gt;4.61815387950481&lt;/D&gt;&lt;D xsi:type="xsd:double"&gt;4.73252893335704&lt;/D&gt;&lt;D xsi:type="xsd:double"&gt;4.89582827177434&lt;/D&gt;&lt;D xsi:type="xsd:double"&gt;4.82629569533722&lt;/D&gt;&lt;D xsi:type="xsd:double"&gt;5.21764186591598&lt;/D&gt;&lt;D xsi:type="xsd:double"&gt;5.76020519765209&lt;/D&gt;&lt;D xsi:type="xsd:double"&gt;6.08824992391575&lt;/D&gt;&lt;D xsi:type="xsd:double"&gt;5.29530576507163&lt;/D&gt;&lt;D xsi:type="xsd:double"&gt;4.25500800542084&lt;/D&gt;&lt;D xsi:type="xsd:double"&gt;4.24509113555381&lt;/D&gt;&lt;D xsi:type="xsd:double"&gt;4.30657533176201&lt;/D&gt;&lt;D xsi:type="xsd:double"&gt;4.27107482815144&lt;/D&gt;&lt;D xsi:type="xsd:double"&gt;4.0770864992633&lt;/D&gt;&lt;D xsi:type="xsd:double"&gt;3.63945569013267&lt;/D&gt;&lt;D xsi:type="xsd:double"&gt;3.91731088256744&lt;/D&gt;&lt;D xsi:type="xsd:double"&gt;3.97615697320165&lt;/D&gt;&lt;D xsi:type="xsd:double"&gt;4.17257214268387&lt;/D&gt;&lt;D xsi:type="xsd:double"&gt;3.96090281408718&lt;/D&gt;&lt;D xsi:type="xsd:double"&gt;3.74294542291117&lt;/D&gt;&lt;D xsi:type="xsd:double"&gt;3.72382744680334&lt;/D&gt;&lt;D xsi:type="xsd:double"&gt;3.85910970076911&lt;/D&gt;&lt;D xsi:type="xsd:double"&gt;3.84376686409609&lt;/D&gt;&lt;D xsi:type="xsd:double"&gt;3.89453014747068&lt;/D&gt;&lt;D xsi:type="xsd:double"&gt;4.32578754475882&lt;/D&gt;&lt;D xsi:type="xsd:double"&gt;4.20582409469313&lt;/D&gt;&lt;D xsi:type="xsd:double"&gt;4.30466668975386&lt;/D&gt;&lt;D xsi:type="xsd:double"&gt;4.70176260925766&lt;/D&gt;&lt;D xsi:type="xsd:double"&gt;4.65059272503999&lt;/D&gt;&lt;D xsi:type="xsd:double"&gt;4.63060237226339&lt;/D&gt;&lt;D xsi:type="xsd:double"&gt;4.46121106861248&lt;/D&gt;&lt;D xsi:type="xsd:double"&gt;4.01503466647927&lt;/D&gt;&lt;D xsi:type="xsd:double"&gt;4.55566108992938&lt;/D&gt;&lt;D xsi:type="xsd:double"&gt;4.84426773358456&lt;/D&gt;&lt;D xsi:type="xsd:double"&gt;4.79687433349295&lt;/D&gt;&lt;D xsi:type="xsd:double"&gt;4.73323650283678&lt;/D&gt;&lt;D xsi:type="xsd:double"&gt;4.82307512674845&lt;/D&gt;&lt;D xsi:type="xsd:double"&gt;4.65760328816216&lt;/D&gt;&lt;D xsi:type="xsd:double"&gt;4.56578454555411&lt;/D&gt;&lt;D xsi:type="xsd:double"&gt;4.22860358064569&lt;/D&gt;&lt;D xsi:type="xsd:double"&gt;4.34898974226251&lt;/D&gt;&lt;D xsi:type="xsd:double"&gt;4.34960863092659&lt;/D&gt;&lt;D xsi:type="xsd:double"&gt;4.51770781615583&lt;/D&gt;&lt;D xsi:type="xsd:double"&gt;4.38518180978304&lt;/D&gt;&lt;D xsi:type="xsd:double"&gt;4.67398507871439&lt;/D&gt;&lt;D xsi:type="xsd:double"&gt;4.67082993884446&lt;/D&gt;&lt;D xsi:type="xsd:double"&gt;4.34295116545433&lt;/D&gt;&lt;D xsi:type="xsd:double"&gt;4.49617211791077&lt;/D&gt;&lt;D xsi:type="xsd:double"&gt;4.12895356946972&lt;/D&gt;&lt;D xsi:type="xsd:double"&gt;4.12441679418135&lt;/D&gt;&lt;D xsi:type="xsd:double"&gt;4.50884814547615&lt;/D&gt;&lt;D xsi:type="xsd:double"&gt;4.11956967514803&lt;/D&gt;&lt;D xsi:type="xsd:double"&gt;4.0871899405285&lt;/D&gt;&lt;D xsi:type="xsd:double"&gt;4.08803988749127&lt;/D&gt;&lt;D xsi:type="xsd:double"&gt;4.09422419040513&lt;/D&gt;&lt;D xsi:type="xsd:double"&gt;3.88916005604656&lt;/D&gt;&lt;D xsi:type="xsd:double"&gt;4.4149890429091&lt;/D&gt;&lt;D xsi:type="xsd:double"&gt;4.79933409795851&lt;/D&gt;&lt;D xsi:type="xsd:double"&gt;4.46537012938756&lt;/D&gt;&lt;D xsi:type="xsd:double"&gt;4.22360793185833&lt;/D&gt;&lt;D xsi:type="xsd:double"&gt;3.95228848397516&lt;/D&gt;&lt;D xsi:type="xsd:double"&gt;3.79100850614497&lt;/D&gt;&lt;D xsi:type="xsd:double"&gt;3.65404124093543&lt;/D&gt;&lt;D xsi:type="xsd:double"&gt;3.47693209813192&lt;/D&gt;&lt;D xsi:type="xsd:double"&gt;3.51071893367124&lt;/D&gt;&lt;D xsi:type="xsd:double"&gt;3.65199866754409&lt;/D&gt;&lt;D xsi:type="xsd:double"&gt;3.69645080011866&lt;/D&gt;&lt;D xsi:type="xsd:double"&gt;3.73605704361118&lt;/D&gt;&lt;D xsi:type="xsd:double"&gt;3.74448343853619&lt;/D&gt;&lt;D xsi:type="xsd:double"&gt;3.8869261332409&lt;/D&gt;&lt;D xsi:type="xsd:double"&gt;3.68625037812171&lt;/D&gt;&lt;D xsi:type="xsd:double"&gt;3.76319425440413&lt;/D&gt;&lt;D xsi:type="xsd:double"&gt;3.83809085373991&lt;/D&gt;&lt;D xsi:type="xsd:double"&gt;3.90248707323581&lt;/D&gt;&lt;D xsi:type="xsd:double"&gt;3.88670128698823&lt;/D&gt;&lt;D xsi:type="xsd:double"&gt;4.09429460554586&lt;/D&gt;&lt;D xsi:type="xsd:double"&gt;3.829164611125&lt;/D&gt;&lt;D xsi:type="xsd:double"&gt;3.83173962319505&lt;/D&gt;&lt;D xsi:type="xsd:double"&gt;3.99451053550881&lt;/D&gt;&lt;D xsi:type="xsd:double"&gt;3.87394235540587&lt;/D&gt;&lt;D xsi:type="xsd:double"&gt;3.96720811572259&lt;/D&gt;&lt;D xsi:type="xsd:double"&gt;3.74343007624875&lt;/D&gt;&lt;D xsi:type="xsd:double"&gt;3.65043921026572&lt;/D&gt;&lt;D xsi:type="xsd:double"&gt;4.14791881505944&lt;/D&gt;&lt;D xsi:type="xsd:double"&gt;4.43050991589943&lt;/D&gt;&lt;D xsi:type="xsd:double"&gt;4.39301073120336&lt;/D&gt;&lt;D xsi:type="xsd:double"&gt;3.71509086040572&lt;/D&gt;&lt;D xsi:type="xsd:double"&gt;3.84449856017661&lt;/D&gt;&lt;D xsi:type="xsd:double"&gt;3.98589106043413&lt;/D&gt;&lt;D xsi:type="xsd:double"&gt;4.13968725414935&lt;/D&gt;&lt;D xsi:type="xsd:double"&gt;4.69032573954362&lt;/D&gt;&lt;D xsi:type="xsd:double"&gt;4.69412678085577&lt;/D&gt;&lt;D xsi:type="xsd:double"&gt;4.66581160531018&lt;/D&gt;&lt;D xsi:type="xsd:double"&gt;5.05530191382364&lt;/D&gt;&lt;D xsi:type="xsd:double"&gt;4.97426807297086&lt;/D&gt;&lt;D xsi:type="xsd:double"&gt;4.68475157505102&lt;/D&gt;&lt;D xsi:type="xsd:double"&gt;4.66085418732496&lt;/D&gt;&lt;D xsi:type="xsd:double"&gt;4.74695634714036&lt;/D&gt;&lt;D xsi:type="xsd:double"&gt;4.5036064833361&lt;/D&gt;&lt;D xsi:type="xsd:double"&gt;4.69399905244571&lt;/D&gt;&lt;D xsi:type="xsd:double"&gt;4.821410006878&lt;/D&gt;&lt;D xsi:type="xsd:double"&gt;4.82044667481478&lt;/D&gt;&lt;D xsi:type="xsd:double"&gt;5.01619695862176&lt;/D&gt;&lt;D xsi:type="xsd:double"&gt;4.76854375338008&lt;/D&gt;&lt;D xsi:type="xsd:double"&gt;4.81861668669296&lt;/D&gt;&lt;D xsi:type="xsd:double"&gt;4.81883741238565&lt;/D&gt;&lt;D xsi:type="xsd:double"&gt;5.69304721721912&lt;/D&gt;&lt;D xsi:type="xsd:double"&gt;5.78658491887212&lt;/D&gt;&lt;D xsi:type="xsd:double"&gt;5.74218692737891&lt;/D&gt;&lt;D xsi:type="xsd:double"&gt;5.43808833983921&lt;/D&gt;&lt;D xsi:type="xsd:double"&gt;5.46778301391646&lt;/D&gt;&lt;/FQL&gt;&lt;FQL&gt;&lt;Q&gt;ECH^JULIAN(FMA_DIV_YLD(NTMA,-10AY,0,AM,"PORTAGG","MEANR").DATES)&lt;/Q&gt;&lt;R&gt;121&lt;/R&gt;&lt;C&gt;1&lt;/C&gt;&lt;D xsi:type="xsd:long"&gt;41866&lt;/D&gt;&lt;D xsi:type="xsd:long"&gt;41898&lt;/D&gt;&lt;D xsi:type="xsd:long"&gt;41928&lt;/D&gt;&lt;D xsi:type="xsd:long"&gt;41957&lt;/D&gt;&lt;D xsi:type="xsd:long"&gt;41989&lt;/D&gt;&lt;D xsi:type="xsd:long"&gt;42020&lt;/D&gt;&lt;D xsi:type="xsd:long"&gt;42048&lt;/D&gt;&lt;D xsi:type="xsd:long"&gt;42079&lt;/D&gt;&lt;D xsi:type="xsd:long"&gt;42110&lt;/D&gt;&lt;D xsi:type="xsd:long"&gt;42139&lt;/D&gt;&lt;D xsi:type="xsd:long"&gt;42171&lt;/D&gt;&lt;D xsi:type="xsd:long"&gt;42201&lt;/D&gt;&lt;D xsi:type="xsd:long"&gt;42230&lt;/D&gt;&lt;D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xsi:type="xsd:long"&gt;45518&lt;/D&gt;&lt;/FQL&gt;&lt;FQL&gt;&lt;Q&gt;EPU^FMA_PE(NTMA,-10AY,0,AM,"PORTAGG","MEANR")&lt;/Q&gt;&lt;R&gt;121&lt;/R&gt;&lt;C&gt;1&lt;/C&gt;&lt;D xsi:type="xsd:double"&gt;13.8018097438504&lt;/D&gt;&lt;D xsi:type="xsd:double"&gt;13.536037025278&lt;/D&gt;&lt;D xsi:type="xsd:double"&gt;12.1101594550589&lt;/D&gt;&lt;D xsi:type="xsd:double"&gt;12.0472672022998&lt;/D&gt;&lt;D xsi:type="xsd:double"&gt;11.7681180640722&lt;/D&gt;&lt;D xsi:type="xsd:double"&gt;12.5582121459658&lt;/D&gt;&lt;D xsi:type="xsd:double"&gt;13.4359273578305&lt;/D&gt;&lt;D xsi:type="xsd:double"&gt;12.3453228442231&lt;/D&gt;&lt;D xsi:type="xsd:double"&gt;12.1946942220217&lt;/D&gt;&lt;D xsi:type="xsd:double"&gt;13.5797059640324&lt;/D&gt;&lt;D xsi:type="xsd:double"&gt;13.7866708406652&lt;/D&gt;&lt;D xsi:type="xsd:double"&gt;12.8942527610983&lt;/D&gt;&lt;D xsi:type="xsd:double"&gt;11.7438627369396&lt;/D&gt;&lt;D xsi:type="xsd:double"&gt;11.3112186085625&lt;/D&gt;&lt;D xsi:type="xsd:double"&gt;11.7100919261543&lt;/D&gt;&lt;D xsi:type="xsd:double"&gt;7.84595552927014&lt;/D&gt;&lt;D xsi:type="xsd:double"&gt;7.41024768460548&lt;/D&gt;&lt;D xsi:type="xsd:double"&gt;10.6076248821523&lt;/D&gt;&lt;D xsi:type="xsd:double"&gt;13.6291298185521&lt;/D&gt;&lt;D xsi:type="xsd:double"&gt;14.8206483999442&lt;/D&gt;&lt;D xsi:type="xsd:double"&gt;15.264253206789&lt;/D&gt;&lt;D xsi:type="xsd:double"&gt;15.3393016148993&lt;/D&gt;&lt;D xsi:type="xsd:double"&gt;14.1490202061784&lt;/D&gt;&lt;D xsi:type="xsd:double"&gt;14.4278659008713&lt;/D&gt;&lt;D xsi:type="xsd:double"&gt;14.4091552608613&lt;/D&gt;&lt;D xsi:type="xsd:double"&gt;13.4189748108841&lt;/D&gt;&lt;D xsi:type="xsd:double"&gt;12.0845557197738&lt;/D&gt;&lt;D xsi:type="xsd:double"&gt;11.5536658925725&lt;/D&gt;&lt;D xsi:type="xsd:double"&gt;11.1911605333532&lt;/D&gt;&lt;D xsi:type="xsd:double"&gt;12.1474103665228&lt;/D&gt;&lt;D xsi:type="xsd:double"&gt;13.5581509592834&lt;/D&gt;&lt;D xsi:type="xsd:double"&gt;13.355579765748&lt;/D&gt;&lt;D xsi:type="xsd:double"&gt;12.0730429282066&lt;/D&gt;&lt;D xsi:type="xsd:double"&gt;12.0137006760782&lt;/D&gt;&lt;D xsi:type="xsd:double"&gt;11.5941084861035&lt;/D&gt;&lt;D xsi:type="xsd:double"&gt;12.2570392213441&lt;/D&gt;&lt;D xsi:type="xsd:double"&gt;12.8341549431503&lt;/D&gt;&lt;D xsi:type="xsd:double"&gt;13.0637635418671&lt;/D&gt;&lt;D xsi:type="xsd:double"&gt;13.2889114654818&lt;/D&gt;&lt;D xsi:type="xsd:double"&gt;12.6237455654897&lt;/D&gt;&lt;D xsi:type="xsd:double"&gt;11.8288525038059&lt;/D&gt;&lt;D xsi:type="xsd:double"&gt;14.0223044840418&lt;/D&gt;&lt;D xsi:type="xsd:double"&gt;13.2815173767912&lt;/D&gt;&lt;D xsi:type="xsd:double"&gt;13.4279812850603&lt;/D&gt;&lt;D xsi:type="xsd:double"&gt;13.8493935527882&lt;/D&gt;&lt;D xsi:type="xsd:double"&gt;13.4657061785585&lt;/D&gt;&lt;D xsi:type="xsd:double"&gt;13.8352575286769&lt;/D&gt;&lt;D xsi:type="xsd:double"&gt;13.1271178500796&lt;/D&gt;&lt;D xsi:type="xsd:double"&gt;13.3350851232236&lt;/D&gt;&lt;D xsi:type="xsd:double"&gt;12.6086455948526&lt;/D&gt;&lt;D xsi:type="xsd:double"&gt;13.2283755139638&lt;/D&gt;&lt;D xsi:type="xsd:double"&gt;13.4482288539223&lt;/D&gt;&lt;D xsi:type="xsd:double"&gt;13.135596356772&lt;/D&gt;&lt;D xsi:type="xsd:double"&gt;14.3031771348024&lt;/D&gt;&lt;D xsi:type="xsd:double"&gt;15.779154459717&lt;/D&gt;&lt;D xsi:type="xsd:double"&gt;15.5747645192939&lt;/D&gt;&lt;D xsi:type="xsd:double"&gt;15.2049049992762&lt;/D&gt;&lt;D xsi:type="xsd:double"&gt;13.1603177184137&lt;/D&gt;&lt;D xsi:type="xsd:double"&gt;13.283457746622&lt;/D&gt;&lt;D xsi:type="xsd:double"&gt;13.9173061302169&lt;/D&gt;&lt;D xsi:type="xsd:double"&gt;14.2850613901419&lt;/D&gt;&lt;D xsi:type="xsd:double"&gt;14.0852091312992&lt;/D&gt;&lt;D xsi:type="xsd:double"&gt;13.7485602835843&lt;/D&gt;&lt;D xsi:type="xsd:double"&gt;13.8074375010225&lt;/D&gt;&lt;D xsi:type="xsd:double"&gt;14.0839328910651&lt;/D&gt;&lt;D xsi:type="xsd:double"&gt;14.6649590860677&lt;/D&gt;&lt;D xsi:type="xsd:double"&gt;14.3991770866763&lt;/D&gt;&lt;D xsi:type="xsd:double"&gt;10.5209106594249&lt;/D&gt;&lt;D xsi:type="xsd:double"&gt;11.5413669456971&lt;/D&gt;&lt;D xsi:type="xsd:double"&gt;14.6416076824218&lt;/D&gt;&lt;D xsi:type="xsd:double"&gt;17.8689756583401&lt;/D&gt;&lt;D xsi:type="xsd:double"&gt;19.3695379672852&lt;/D&gt;&lt;D xsi:type="xsd:double"&gt;20.5316336604671&lt;/D&gt;&lt;D xsi:type="xsd:double"&gt;20.2300473804974&lt;/D&gt;&lt;D xsi:type="xsd:double"&gt;18.4200432995314&lt;/D&gt;&lt;D xsi:type="xsd:double"&gt;17.4118795139038&lt;/D&gt;&lt;D xsi:type="xsd:double"&gt;15.7365428067817&lt;/D&gt;&lt;D xsi:type="xsd:double"&gt;14.2281088880023&lt;/D&gt;&lt;D xsi:type="xsd:double"&gt;15.5139686472263&lt;/D&gt;&lt;D xsi:type="xsd:double"&gt;14.3907250391177&lt;/D&gt;&lt;D xsi:type="xsd:double"&gt;12.1110376954848&lt;/D&gt;&lt;D xsi:type="xsd:double"&gt;12.0029863636115&lt;/D&gt;&lt;D xsi:type="xsd:double"&gt;8.93150676246837&lt;/D&gt;&lt;D xsi:type="xsd:double"&gt;9.19767836487567&lt;/D&gt;&lt;D xsi:type="xsd:double"&gt;9.03818421942465&lt;/D&gt;&lt;D xsi:type="xsd:double"&gt;8.86607989945012&lt;/D&gt;&lt;D xsi:type="xsd:double"&gt;10.0905990377082&lt;/D&gt;&lt;D xsi:type="xsd:double"&gt;9.85606019784025&lt;/D&gt;&lt;D xsi:type="xsd:double"&gt;9.58760160494078&lt;/D&gt;&lt;D xsi:type="xsd:double"&gt;11.3901075346925&lt;/D&gt;&lt;D xsi:type="xsd:double"&gt;11.1275935705849&lt;/D&gt;&lt;D xsi:type="xsd:double"&gt;11.3468823289064&lt;/D&gt;&lt;D xsi:type="xsd:double"&gt;10.0958401486287&lt;/D&gt;&lt;D xsi:type="xsd:double"&gt;7.87231894597046&lt;/D&gt;&lt;D xsi:type="xsd:double"&gt;7.54012827458656&lt;/D&gt;&lt;D xsi:type="xsd:double"&gt;6.71364449559284&lt;/D&gt;&lt;D xsi:type="xsd:double"&gt;7.8641533026987&lt;/D&gt;&lt;D xsi:type="xsd:double"&gt;7.82726344370743&lt;/D&gt;&lt;D xsi:type="xsd:double"&gt;8.26240872983777&lt;/D&gt;&lt;D xsi:type="xsd:double"&gt;9.76443406096035&lt;/D&gt;&lt;D xsi:type="xsd:double"&gt;9.11355963614008&lt;/D&gt;&lt;D xsi:type="xsd:double"&gt;10.626283133479&lt;/D&gt;&lt;D xsi:type="xsd:double"&gt;9.77427090837398&lt;/D&gt;&lt;D xsi:type="xsd:double"&gt;9.31707723489317&lt;/D&gt;&lt;D xsi:type="xsd:double"&gt;10.0517448213449&lt;/D&gt;&lt;D xsi:type="xsd:double"&gt;9.56529239978724&lt;/D&gt;&lt;D xsi:type="xsd:double"&gt;10.180670478515&lt;/D&gt;&lt;D xsi:type="xsd:double"&gt;10.4040853468396&lt;/D&gt;&lt;D xsi:type="xsd:double"&gt;10.4563176975294&lt;/D&gt;&lt;D xsi:type="xsd:double"&gt;10.1745236580973&lt;/D&gt;&lt;D xsi:type="xsd:double"&gt;9.55830737600763&lt;/D&gt;&lt;D xsi:type="xsd:double"&gt;10.0710285717116&lt;/D&gt;&lt;D xsi:type="xsd:double"&gt;11.5980179171023&lt;/D&gt;&lt;D xsi:type="xsd:double"&gt;11.3037800100507&lt;/D&gt;&lt;D xsi:type="xsd:double"&gt;11.9601429370761&lt;/D&gt;&lt;D xsi:type="xsd:double"&gt;12.9851523366013&lt;/D&gt;&lt;D xsi:type="xsd:double"&gt;12.7607769659516&lt;/D&gt;&lt;D xsi:type="xsd:double"&gt;13.7383499481284&lt;/D&gt;&lt;D xsi:type="xsd:double"&gt;11.4322341484501&lt;/D&gt;&lt;D xsi:type="xsd:double"&gt;11.5980886876303&lt;/D&gt;&lt;D xsi:type="xsd:double"&gt;10.4590578330853&lt;/D&gt;&lt;/FQL&gt;&lt;FQL&gt;&lt;Q&gt;CAGDPY@AE^EE_ACTUAL_ANNUAL(MED,0)&lt;/Q&gt;&lt;R&gt;1&lt;/R&gt;&lt;C&gt;1&lt;/C&gt;&lt;D xsi:type="xsd:double"&gt;12.15&lt;/D&gt;&lt;/FQL&gt;&lt;FQL&gt;&lt;Q&gt;CAGDPY@BR^EE_ACTUAL_ANNUAL(MED,0)&lt;/Q&gt;&lt;R&gt;1&lt;/R&gt;&lt;C&gt;1&lt;/C&gt;&lt;D xsi:type="xsd:double"&gt;-1.00044711100741&lt;/D&gt;&lt;/FQL&gt;&lt;FQL&gt;&lt;Q&gt;CAGDPY@ID^EE_ACTUAL_ANNUAL(MED,0)&lt;/Q&gt;&lt;R&gt;1&lt;/R&gt;&lt;C&gt;1&lt;/C&gt;&lt;D xsi:type="xsd:double"&gt;-0.14&lt;/D&gt;&lt;/FQL&gt;&lt;FQL&gt;&lt;Q&gt;CC_KR^FG_COMPANY_NAME&lt;/Q&gt;&lt;R&gt;1&lt;/R&gt;&lt;C&gt;1&lt;/C&gt;&lt;D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xsi:type="xsd:double"&gt;3.7527&lt;/D&gt;&lt;/FQL&gt;&lt;FQL&gt;&lt;Q&gt;USDAED^FG_PRICE(0)&lt;/Q&gt;&lt;R&gt;1&lt;/R&gt;&lt;C&gt;1&lt;/C&gt;&lt;D xsi:type="xsd:double"&gt;3.67295&lt;/D&gt;&lt;/FQL&gt;&lt;FQL&gt;&lt;Q&gt;USDTHB^FG_PRICE(0)&lt;/Q&gt;&lt;R&gt;1&lt;/R&gt;&lt;C&gt;1&lt;/C&gt;&lt;D xsi:type="xsd:double"&gt;35.025&lt;/D&gt;&lt;/FQL&gt;&lt;FQL&gt;&lt;Q&gt;USDCNH^FG_PRICE(0)&lt;/Q&gt;&lt;R&gt;1&lt;/R&gt;&lt;C&gt;1&lt;/C&gt;&lt;D xsi:type="xsd:double"&gt;7.1702&lt;/D&gt;&lt;/FQL&gt;&lt;FQL&gt;&lt;Q&gt;USDEUR^FG_PRICE(0)&lt;/Q&gt;&lt;R&gt;1&lt;/R&gt;&lt;C&gt;1&lt;/C&gt;&lt;D xsi:type="xsd:double"&gt;0.90983534&lt;/D&gt;&lt;/FQL&gt;&lt;FQL&gt;&lt;Q&gt;USDBRL^FG_PRICE(0)&lt;/Q&gt;&lt;R&gt;1&lt;/R&gt;&lt;C&gt;1&lt;/C&gt;&lt;D xsi:type="xsd:double"&gt;5.4787&lt;/D&gt;&lt;/FQL&gt;&lt;FQL&gt;&lt;Q&gt;USDMXN^FG_PRICE(0)&lt;/Q&gt;&lt;R&gt;1&lt;/R&gt;&lt;C&gt;1&lt;/C&gt;&lt;D xsi:type="xsd:double"&gt;18.679&lt;/D&gt;&lt;/FQL&gt;&lt;FQL&gt;&lt;Q&gt;USDMYR^FG_PRICE(0)&lt;/Q&gt;&lt;R&gt;1&lt;/R&gt;&lt;C&gt;1&lt;/C&gt;&lt;D xsi:type="xsd:double"&gt;4.4315&lt;/D&gt;&lt;/FQL&gt;&lt;FQL&gt;&lt;Q&gt;USDPLN^FG_PRICE(0)&lt;/Q&gt;&lt;R&gt;1&lt;/R&gt;&lt;C&gt;1&lt;/C&gt;&lt;D xsi:type="xsd:double"&gt;3.88295&lt;/D&gt;&lt;/FQL&gt;&lt;FQL&gt;&lt;Q&gt;USDIDR^FG_PRICE(0)&lt;/Q&gt;&lt;R&gt;1&lt;/R&gt;&lt;C&gt;1&lt;/C&gt;&lt;D xsi:type="xsd:double"&gt;15690&lt;/D&gt;&lt;/FQL&gt;&lt;FQL&gt;&lt;Q&gt;FC0000MY^FMA_EPS(NTMA,-20AY,0,CY,,"PORTAGG","MEANR")&lt;/Q&gt;&lt;R&gt;20&lt;/R&gt;&lt;C&gt;1&lt;/C&gt;&lt;D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xsi:type="xsd:double"&gt;15.6987954738626&lt;/D&gt;&lt;D xsi:type="xsd:double"&gt;16.3882261586729&lt;/D&gt;&lt;D xsi:type="xsd:double"&gt;16.0085524498021&lt;/D&gt;&lt;D xsi:type="xsd:double"&gt;16.7038107118506&lt;/D&gt;&lt;D xsi:type="xsd:double"&gt;16.2486587557372&lt;/D&gt;&lt;/FQL&gt;&lt;FQL&gt;&lt;Q&gt;GREK^P_PRICE_RETURNS_PR('52W',2,-10AY,0,AM)&lt;/Q&gt;&lt;R&gt;121&lt;/R&gt;&lt;C&gt;1&lt;/C&gt;&lt;D xsi:type="xsd:double"&gt;18.083727&lt;/D&gt;&lt;D xsi:type="xsd:double"&gt;6.583917&lt;/D&gt;&lt;D xsi:type="xsd:double"&gt;-26.560242&lt;/D&gt;&lt;D xsi:type="xsd:double"&gt;-28.499348&lt;/D&gt;&lt;D xsi:type="xsd:double"&gt;-32.2762&lt;/D&gt;&lt;D xsi:type="xsd:double"&gt;-46.186&lt;/D&gt;&lt;D xsi:type="xsd:double"&gt;-41.837513&lt;/D&gt;&lt;D xsi:type="xsd:double"&gt;-56.475765&lt;/D&gt;&lt;D xsi:type="xsd:double"&gt;-53.82133&lt;/D&gt;&lt;D xsi:type="xsd:double"&gt;-39.492313&lt;/D&gt;&lt;D xsi:type="xsd:double"&gt;-54.391674&lt;/D&gt;&lt;D xsi:type="xsd:double"&gt;-50.781464&lt;/D&gt;&lt;D xsi:type="xsd:double"&gt;-51.235&lt;/D&gt;&lt;D xsi:type="xsd:double"&gt;-46.821213&lt;/D&gt;&lt;D xsi:type="xsd:double"&gt;-32.16437&lt;/D&gt;&lt;D xsi:type="xsd:double"&gt;-39.067745&lt;/D&gt;&lt;D xsi:type="xsd:double"&gt;-43.176567&lt;/D&gt;&lt;D xsi:type="xsd:double"&gt;-43.705784&lt;/D&gt;&lt;D xsi:type="xsd:double"&gt;-53.530712&lt;/D&gt;&lt;D xsi:type="xsd:double"&gt;-28.05298&lt;/D&gt;&lt;D xsi:type="xsd:double"&gt;-26.811409&lt;/D&gt;&lt;D xsi:type="xsd:double"&gt;-31.769228&lt;/D&gt;&lt;D xsi:type="xsd:double"&gt;-30.449337&lt;/D&gt;&lt;D xsi:type="xsd:double"&gt;-32.497692&lt;/D&gt;&lt;D xsi:type="xsd:double"&gt;-25.203217&lt;/D&gt;&lt;D xsi:type="xsd:double"&gt;-32.40559&lt;/D&gt;&lt;D xsi:type="xsd:double"&gt;-26.153738&lt;/D&gt;&lt;D xsi:type="xsd:double"&gt;-19.540136&lt;/D&gt;&lt;D xsi:type="xsd:double"&gt;-4.854822&lt;/D&gt;&lt;D xsi:type="xsd:double"&gt;11.850775&lt;/D&gt;&lt;D xsi:type="xsd:double"&gt;23.836506&lt;/D&gt;&lt;D xsi:type="xsd:double"&gt;4.539609&lt;/D&gt;&lt;D xsi:type="xsd:double"&gt;14.204538&lt;/D&gt;&lt;D xsi:type="xsd:double"&gt;18.826485&lt;/D&gt;&lt;D xsi:type="xsd:double"&gt;39.631607&lt;/D&gt;&lt;D xsi:type="xsd:double"&gt;49.006046&lt;/D&gt;&lt;D xsi:type="xsd:double"&gt;45.1426&lt;/D&gt;&lt;D xsi:type="xsd:double"&gt;41.070496&lt;/D&gt;&lt;D xsi:type="xsd:double"&gt;33.317696&lt;/D&gt;&lt;D xsi:type="xsd:double"&gt;18.549656&lt;/D&gt;&lt;D xsi:type="xsd:double"&gt;33.008766&lt;/D&gt;&lt;D xsi:type="xsd:double"&gt;38.85337&lt;/D&gt;&lt;D xsi:type="xsd:double"&gt;46.143784&lt;/D&gt;&lt;D xsi:type="xsd:double"&gt;33.15042&lt;/D&gt;&lt;D xsi:type="xsd:double"&gt;32.284832&lt;/D&gt;&lt;D xsi:type="xsd:double"&gt;0.6695509&lt;/D&gt;&lt;D xsi:type="xsd:double"&gt;-5.0157604&lt;/D&gt;&lt;D xsi:type="xsd:double"&gt;-11.365276&lt;/D&gt;&lt;D xsi:type="xsd:double"&gt;-18.405516&lt;/D&gt;&lt;D xsi:type="xsd:double"&gt;-15.574628&lt;/D&gt;&lt;D xsi:type="xsd:double"&gt;-15.791225&lt;/D&gt;&lt;D xsi:type="xsd:double"&gt;-10.108024&lt;/D&gt;&lt;D xsi:type="xsd:double"&gt;-22.09549&lt;/D&gt;&lt;D xsi:type="xsd:double"&gt;-33.636642&lt;/D&gt;&lt;D xsi:type="xsd:double"&gt;-30.576729&lt;/D&gt;&lt;D xsi:type="xsd:double"&gt;-18.544065&lt;/D&gt;&lt;D xsi:type="xsd:double"&gt;-14.591515&lt;/D&gt;&lt;D xsi:type="xsd:double"&gt;-15.817303&lt;/D&gt;&lt;D xsi:type="xsd:double"&gt;1.2518883&lt;/D&gt;&lt;D xsi:type="xsd:double"&gt;4.121411&lt;/D&gt;&lt;D xsi:type="xsd:double"&gt;3.643632&lt;/D&gt;&lt;D xsi:type="xsd:double"&gt;19.447697&lt;/D&gt;&lt;D xsi:type="xsd:double"&gt;25.07943&lt;/D&gt;&lt;D xsi:type="xsd:double"&gt;34.173107&lt;/D&gt;&lt;D xsi:type="xsd:double"&gt;35.194027&lt;/D&gt;&lt;D xsi:type="xsd:double"&gt;45.654953&lt;/D&gt;&lt;D xsi:type="xsd:double"&gt;29.651474&lt;/D&gt;&lt;D xsi:type="xsd:double"&gt;-38.135094&lt;/D&gt;&lt;D xsi:type="xsd:double"&gt;-29.790503&lt;/D&gt;&lt;D xsi:type="xsd:double"&gt;-25.337732&lt;/D&gt;&lt;D xsi:type="xsd:double"&gt;-25.22567&lt;/D&gt;&lt;D xsi:type="xsd:double"&gt;-27.726395&lt;/D&gt;&lt;D xsi:type="xsd:double"&gt;-16.148884&lt;/D&gt;&lt;D xsi:type="xsd:double"&gt;-22.969574&lt;/D&gt;&lt;D xsi:type="xsd:double"&gt;-30.286568&lt;/D&gt;&lt;D xsi:type="xsd:double"&gt;-25.788492&lt;/D&gt;&lt;D xsi:type="xsd:double"&gt;-9.827137&lt;/D&gt;&lt;D xsi:type="xsd:double"&gt;-15.387976&lt;/D&gt;&lt;D xsi:type="xsd:double"&gt;-9.229982&lt;/D&gt;&lt;D xsi:type="xsd:double"&gt;87.06457&lt;/D&gt;&lt;D xsi:type="xsd:double"&gt;62.86589&lt;/D&gt;&lt;D xsi:type="xsd:double"&gt;72.056564&lt;/D&gt;&lt;D xsi:type="xsd:double"&gt;46.803654&lt;/D&gt;&lt;D xsi:type="xsd:double"&gt;37.44726&lt;/D&gt;&lt;D xsi:type="xsd:double"&gt;38.561226&lt;/D&gt;&lt;D xsi:type="xsd:double"&gt;37.599396&lt;/D&gt;&lt;D xsi:type="xsd:double"&gt;43.820454&lt;/D&gt;&lt;D xsi:type="xsd:double"&gt;31.939434&lt;/D&gt;&lt;D xsi:type="xsd:double"&gt;5.7704926&lt;/D&gt;&lt;D xsi:type="xsd:double"&gt;16.121483&lt;/D&gt;&lt;D xsi:type="xsd:double"&gt;23.695791&lt;/D&gt;&lt;D xsi:type="xsd:double"&gt;0.9199381&lt;/D&gt;&lt;D xsi:type="xsd:double"&gt;-0.73221326&lt;/D&gt;&lt;D xsi:type="xsd:double"&gt;-12.757564&lt;/D&gt;&lt;D xsi:type="xsd:double"&gt;-17.338776&lt;/D&gt;&lt;D xsi:type="xsd:double"&gt;-16.114622&lt;/D&gt;&lt;D xsi:type="xsd:double"&gt;-8.366442&lt;/D&gt;&lt;D xsi:type="xsd:double"&gt;-16.624414&lt;/D&gt;&lt;D xsi:type="xsd:double"&gt;-18.30107&lt;/D&gt;&lt;D xsi:type="xsd:double"&gt;-5.5054903&lt;/D&gt;&lt;D xsi:type="xsd:double"&gt;2.1033525&lt;/D&gt;&lt;D xsi:type="xsd:double"&gt;2.9680133&lt;/D&gt;&lt;D xsi:type="xsd:double"&gt;9.228718&lt;/D&gt;&lt;D xsi:type="xsd:double"&gt;15.287662&lt;/D&gt;&lt;D xsi:type="xsd:double"&gt;21.829832&lt;/D&gt;&lt;D xsi:type="xsd:double"&gt;33.88722&lt;/D&gt;&lt;D xsi:type="xsd:double"&gt;61.193993&lt;/D&gt;&lt;D xsi:type="xsd:double"&gt;82.34154&lt;/D&gt;&lt;D xsi:type="xsd:double"&gt;50.885464&lt;/D&gt;&lt;D xsi:type="xsd:double"&gt;56.046642&lt;/D&gt;&lt;D xsi:type="xsd:double"&gt;53.241684&lt;/D&gt;&lt;D xsi:type="xsd:double"&gt;46.419846&lt;/D&gt;&lt;D xsi:type="xsd:double"&gt;41.710567&lt;/D&gt;&lt;D xsi:type="xsd:double"&gt;36.272003&lt;/D&gt;&lt;D xsi:type="xsd:double"&gt;28.834248&lt;/D&gt;&lt;D xsi:type="xsd:double"&gt;41.915367&lt;/D&gt;&lt;D xsi:type="xsd:double"&gt;20.578564&lt;/D&gt;&lt;D xsi:type="xsd:double"&gt;34.75722&lt;/D&gt;&lt;D xsi:type="xsd:double"&gt;11.417114&lt;/D&gt;&lt;D xsi:type="xsd:double"&gt;10.573769&lt;/D&gt;&lt;D xsi:type="xsd:double"&gt;16.857159&lt;/D&gt;&lt;/FQL&gt;&lt;FQL&gt;&lt;Q&gt;UAE^FG_TOTAL_RETURNC(-10AY,0,AM)&lt;/Q&gt;&lt;R&gt;121&lt;/R&gt;&lt;C&gt;1&lt;/C&gt;&lt;D xsi:type="xsd:double"&gt;0.08350611&lt;/D&gt;&lt;D xsi:type="xsd:double"&gt;3.0454755&lt;/D&gt;&lt;D xsi:type="xsd:double"&gt;-13.684214&lt;/D&gt;&lt;D xsi:type="xsd:double"&gt;7.6923013&lt;/D&gt;&lt;D xsi:type="xsd:double"&gt;-25.914627&lt;/D&gt;&lt;D xsi:type="xsd:double"&gt;17.218018&lt;/D&gt;&lt;D xsi:type="xsd:double"&gt;1.4373779&lt;/D&gt;&lt;D xsi:type="xsd:double"&gt;-8.704448&lt;/D&gt;&lt;D xsi:type="xsd:double"&gt;15.765345&lt;/D&gt;&lt;D xsi:type="xsd:double"&gt;0.20204782&lt;/D&gt;&lt;D xsi:type="xsd:double"&gt;-2.1201193&lt;/D&gt;&lt;D xsi:type="xsd:double"&gt;1.1540413&lt;/D&gt;&lt;D xsi:type="xsd:double"&gt;-2.3809493&lt;/D&gt;&lt;D xsi:type="xsd:double"&gt;-9.085369&lt;/D&gt;&lt;D xsi:type="xsd:double"&gt;2.559805&lt;/D&gt;&lt;D xsi:type="xsd:double"&gt;-14.959133&lt;/D&gt;&lt;D xsi:type="xsd:double"&gt;-2.915734&lt;/D&gt;&lt;D xsi:type="xsd:double"&gt;-4.90641&lt;/D&gt;&lt;D xsi:type="xsd:double"&gt;3.9728522&lt;/D&gt;&lt;D xsi:type="xsd:double"&gt;11.7962475&lt;/D&gt;&lt;D xsi:type="xsd:double"&gt;6.0551524&lt;/D&gt;&lt;D xsi:type="xsd:double"&gt;-7.1792006&lt;/D&gt;&lt;D xsi:type="xsd:double"&gt;0.12180805&lt;/D&gt;&lt;D xsi:type="xsd:double"&gt;9.39871&lt;/D&gt;&lt;D xsi:type="xsd:double"&gt;0.9809613&lt;/D&gt;&lt;D xsi:type="xsd:double"&gt;-4.000002&lt;/D&gt;&lt;D xsi:type="xsd:double"&gt;-2.321422&lt;/D&gt;&lt;D xsi:type="xsd:double"&gt;-4.0219364&lt;/D&gt;&lt;D xsi:type="xsd:double"&gt;8.444441&lt;/D&gt;&lt;D xsi:type="xsd:double"&gt;3.1791806&lt;/D&gt;&lt;D xsi:type="xsd:double"&gt;-1.2607515&lt;/D&gt;&lt;D xsi:type="xsd:double"&gt;-2.4376094&lt;/D&gt;&lt;D xsi:type="xsd:double"&gt;0.8328438&lt;/D&gt;&lt;D xsi:type="xsd:double"&gt;1.4749289&lt;/D&gt;&lt;D xsi:type="xsd:double"&gt;1.6860366&lt;/D&gt;&lt;D xsi:type="xsd:double"&gt;3.4950972&lt;/D&gt;&lt;D xsi:type="xsd:double"&gt;-1.1918306&lt;/D&gt;&lt;D xsi:type="xsd:double"&gt;2.8144717&lt;/D&gt;&lt;D xsi:type="xsd:double"&gt;0.44692755&lt;/D&gt;&lt;D xsi:type="xsd:double"&gt;-6.562847&lt;/D&gt;&lt;D xsi:type="xsd:double"&gt;-1.4285684&lt;/D&gt;&lt;D xsi:type="xsd:double"&gt;6.9284916&lt;/D&gt;&lt;D xsi:type="xsd:double"&gt;-3.579551&lt;/D&gt;&lt;D xsi:type="xsd:double"&gt;-1.5910327&lt;/D&gt;&lt;D xsi:type="xsd:double"&gt;0.54011345&lt;/D&gt;&lt;D xsi:type="xsd:double"&gt;-3.3364713&lt;/D&gt;&lt;D xsi:type="xsd:double"&gt;3.327179&lt;/D&gt;&lt;D xsi:type="xsd:double"&gt;-3.4552038&lt;/D&gt;&lt;D xsi:type="xsd:double"&gt;0.12894869&lt;/D&gt;&lt;D xsi:type="xsd:double"&gt;0.45074224&lt;/D&gt;&lt;D xsi:type="xsd:double"&gt;-4.423082&lt;/D&gt;&lt;D xsi:type="xsd:double"&gt;1.8779278&lt;/D&gt;&lt;D xsi:type="xsd:double"&gt;-7.7682676&lt;/D&gt;&lt;D xsi:type="xsd:double"&gt;-0.18633008&lt;/D&gt;&lt;D xsi:type="xsd:double"&gt;0.21567345&lt;/D&gt;&lt;D xsi:type="xsd:double"&gt;2.7259707&lt;/D&gt;&lt;D xsi:type="xsd:double"&gt;5.9546113&lt;/D&gt;&lt;D xsi:type="xsd:double"&gt;-9.969878&lt;/D&gt;&lt;D xsi:type="xsd:double"&gt;-0.6588578&lt;/D&gt;&lt;D xsi:type="xsd:double"&gt;4.2328&lt;/D&gt;&lt;D xsi:type="xsd:double"&gt;0.51282644&lt;/D&gt;&lt;D xsi:type="xsd:double"&gt;4.008746&lt;/D&gt;&lt;D xsi:type="xsd:double"&gt;-1.7519295&lt;/D&gt;&lt;D xsi:type="xsd:double"&gt;-0.7132709&lt;/D&gt;&lt;D xsi:type="xsd:double"&gt;-1.2377918&lt;/D&gt;&lt;D xsi:type="xsd:double"&gt;-1.2562096&lt;/D&gt;&lt;D xsi:type="xsd:double"&gt;-6.003678&lt;/D&gt;&lt;D xsi:type="xsd:double"&gt;-32.210033&lt;/D&gt;&lt;D xsi:type="xsd:double"&gt;13.793063&lt;/D&gt;&lt;D xsi:type="xsd:double"&gt;0.882864&lt;/D&gt;&lt;D xsi:type="xsd:double"&gt;8.775973&lt;/D&gt;&lt;D xsi:type="xsd:double"&gt;-1.1709094&lt;/D&gt;&lt;D xsi:type="xsd:double"&gt;5.0889373&lt;/D&gt;&lt;D xsi:type="xsd:double"&gt;2.5857925&lt;/D&gt;&lt;D xsi:type="xsd:double"&gt;-1.7415166&lt;/D&gt;&lt;D xsi:type="xsd:double"&gt;3.3638&lt;/D&gt;&lt;D xsi:type="xsd:double"&gt;9.80978&lt;/D&gt;&lt;D xsi:type="xsd:double"&gt;4.1118383&lt;/D&gt;&lt;D xsi:type="xsd:double"&gt;3.2385468&lt;/D&gt;&lt;D xsi:type="xsd:double"&gt;3.0604482&lt;/D&gt;&lt;D xsi:type="xsd:double"&gt;0.115811825&lt;/D&gt;&lt;D xsi:type="xsd:double"&gt;2.4796724&lt;/D&gt;&lt;D xsi:type="xsd:double"&gt;7.180524&lt;/D&gt;&lt;D xsi:type="xsd:double"&gt;-2.2711456&lt;/D&gt;&lt;D xsi:type="xsd:double"&gt;3.754747&lt;/D&gt;&lt;D xsi:type="xsd:double"&gt;4.8380017&lt;/D&gt;&lt;D xsi:type="xsd:double"&gt;-3.6950886&lt;/D&gt;&lt;D xsi:type="xsd:double"&gt;14.061427&lt;/D&gt;&lt;D xsi:type="xsd:double"&gt;5.0569177&lt;/D&gt;&lt;D xsi:type="xsd:double"&gt;-5.0185385&lt;/D&gt;&lt;D xsi:type="xsd:double"&gt;6.4419985&lt;/D&gt;&lt;D xsi:type="xsd:double"&gt;7.3310494&lt;/D&gt;&lt;D xsi:type="xsd:double"&gt;0.70011616&lt;/D&gt;&lt;D xsi:type="xsd:double"&gt;-8.9618025&lt;/D&gt;&lt;D xsi:type="xsd:double"&gt;-5.0545216&lt;/D&gt;&lt;D xsi:type="xsd:double"&gt;-3.134799&lt;/D&gt;&lt;D xsi:type="xsd:double"&gt;8.220064&lt;/D&gt;&lt;D xsi:type="xsd:double"&gt;-2.3923397&lt;/D&gt;&lt;D xsi:type="xsd:double"&gt;-7.414216&lt;/D&gt;&lt;D xsi:type="xsd:double"&gt;4.0370703&lt;/D&gt;&lt;D xsi:type="xsd:double"&gt;-2.2043765&lt;/D&gt;&lt;D xsi:type="xsd:double"&gt;-2.1838307&lt;/D&gt;&lt;D xsi:type="xsd:double"&gt;-0.76640844&lt;/D&gt;&lt;D xsi:type="xsd:double"&gt;-7.051712&lt;/D&gt;&lt;D xsi:type="xsd:double"&gt;5.780351&lt;/D&gt;&lt;D xsi:type="xsd:double"&gt;-1.0245919&lt;/D&gt;&lt;D xsi:type="xsd:double"&gt;3.2177925&lt;/D&gt;&lt;D xsi:type="xsd:double"&gt;3.3653855&lt;/D&gt;&lt;D xsi:type="xsd:double"&gt;-0.19933581&lt;/D&gt;&lt;D xsi:type="xsd:double"&gt;1.0652423&lt;/D&gt;&lt;D xsi:type="xsd:double"&gt;-6.3899875&lt;/D&gt;&lt;D xsi:type="xsd:double"&gt;4.855728&lt;/D&gt;&lt;D xsi:type="xsd:double"&gt;-2.2818744&lt;/D&gt;&lt;D xsi:type="xsd:double"&gt;3.48742&lt;/D&gt;&lt;D xsi:type="xsd:double"&gt;-0.26720166&lt;/D&gt;&lt;D xsi:type="xsd:double"&gt;-1.8754244&lt;/D&gt;&lt;D xsi:type="xsd:double"&gt;-0.1023829&lt;/D&gt;&lt;D xsi:type="xsd:double"&gt;-2.1523774&lt;/D&gt;&lt;D xsi:type="xsd:double"&gt;-3.0307174&lt;/D&gt;&lt;D xsi:type="xsd:double"&gt;5.6886196&lt;/D&gt;&lt;D xsi:type="xsd:double"&gt;2.7620435&lt;/D&gt;&lt;/FQL&gt;&lt;FQL&gt;&lt;Q&gt;VNM^FMA_ROE(NTMA,-20AY,NOW,FY,"PORTAGG","MEANR")&lt;/Q&gt;&lt;R&gt;20&lt;/R&gt;&lt;C&gt;1&lt;/C&gt;&lt;D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xsi:type="xsd:long"&gt;45289&lt;/D&gt;&lt;/FQL&gt;&lt;FQL&gt;&lt;Q&gt;CAGDPY@CL^EE_ACTUAL_ANNUAL(MED,0)&lt;/Q&gt;&lt;R&gt;1&lt;/R&gt;&lt;C&gt;1&lt;/C&gt;&lt;D xsi:type="xsd:double"&gt;-3.68653581083686&lt;/D&gt;&lt;/FQL&gt;&lt;FQL&gt;&lt;Q&gt;USDQAR^STD(FG_PRICE_CHANGE(0,-3AY,M))&lt;/Q&gt;&lt;R&gt;1&lt;/R&gt;&lt;C&gt;1&lt;/C&gt;&lt;D xsi:type="xsd:double"&gt;0.00998265294793277&lt;/D&gt;&lt;/FQL&gt;&lt;FQL&gt;&lt;Q&gt;USDTWD^STD(FG_PRICE_CHANGE(0,-3AY,M))&lt;/Q&gt;&lt;R&gt;1&lt;/R&gt;&lt;C&gt;1&lt;/C&gt;&lt;D xsi:type="xsd:double"&gt;1.69205123372098&lt;/D&gt;&lt;/FQL&gt;&lt;FQL&gt;&lt;Q&gt;FC0000SA^FMA_EPS(NTMA,-20AY,0,CY,,"PORTAGG","MEANR")&lt;/Q&gt;&lt;R&gt;20&lt;/R&gt;&lt;C&gt;1&lt;/C&gt;&lt;D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xsi:type="xsd:double"&gt;2.35315851136102&lt;/D&gt;&lt;D xsi:type="xsd:double"&gt;1.93303149915198&lt;/D&gt;&lt;D xsi:type="xsd:double"&gt;3.07367882792392&lt;/D&gt;&lt;D xsi:type="xsd:double"&gt;3.62922601686806&lt;/D&gt;&lt;D xsi:type="xsd:double"&gt;3.01150373774813&lt;/D&gt;&lt;/FQL&gt;&lt;FQL&gt;&lt;Q&gt;EPHE^FMA_DIV_YLD(NTMA,-10AY,0,AM,"PORTAGG","MEANR")&lt;/Q&gt;&lt;R&gt;121&lt;/R&gt;&lt;C&gt;1&lt;/C&gt;&lt;D xsi:type="xsd:double"&gt;2.04396619131733&lt;/D&gt;&lt;D xsi:type="xsd:double"&gt;1.96640436246677&lt;/D&gt;&lt;D xsi:type="xsd:double"&gt;2.27109257409582&lt;/D&gt;&lt;D xsi:type="xsd:double"&gt;2.15619108381836&lt;/D&gt;&lt;D xsi:type="xsd:double"&gt;2.16884959141016&lt;/D&gt;&lt;D xsi:type="xsd:double"&gt;2.0944308429981&lt;/D&gt;&lt;D xsi:type="xsd:double"&gt;1.99080450942468&lt;/D&gt;&lt;D xsi:type="xsd:double"&gt;</t>
        </r>
      </text>
    </comment>
    <comment ref="A6" authorId="0" shapeId="0" xr:uid="{52B55366-6AB2-409E-A0C4-924055764D99}">
      <text>
        <r>
          <rPr>
            <b/>
            <sz val="9"/>
            <color indexed="81"/>
            <rFont val="Tahoma"/>
            <charset val="1"/>
          </rPr>
          <t>1.93779030546387&lt;/D&gt;&lt;D xsi:type="xsd:double"&gt;1.89046161596625&lt;/D&gt;&lt;D xsi:type="xsd:double"&gt;1.9093109782641&lt;/D&gt;&lt;D xsi:type="xsd:double"&gt;2.00558101989388&lt;/D&gt;&lt;D xsi:type="xsd:double"&gt;1.90049601941416&lt;/D&gt;&lt;D xsi:type="xsd:double"&gt;1.96304128679347&lt;/D&gt;&lt;D xsi:type="xsd:double"&gt;2.0460701183597&lt;/D&gt;&lt;D xsi:type="xsd:double"&gt;1.99029194756113&lt;/D&gt;&lt;D xsi:type="xsd:double"&gt;2.09948646078937&lt;/D&gt;&lt;D xsi:type="xsd:double"&gt;1.99365639661101&lt;/D&gt;&lt;D xsi:type="xsd:double"&gt;2.12419389070983&lt;/D&gt;&lt;D xsi:type="xsd:double"&gt;2.01461363284656&lt;/D&gt;&lt;D xsi:type="xsd:double"&gt;1.85234473253803&lt;/D&gt;&lt;D xsi:type="xsd:double"&gt;1.77288792722884&lt;/D&gt;&lt;D xsi:type="xsd:double"&gt;1.73498586908156&lt;/D&gt;&lt;D xsi:type="xsd:double"&gt;1.69240389507277&lt;/D&gt;&lt;D xsi:type="xsd:double"&gt;1.62812183705067&lt;/D&gt;&lt;D xsi:type="xsd:double"&gt;1.59704941550342&lt;/D&gt;&lt;D xsi:type="xsd:double"&gt;1.6810120959147&lt;/D&gt;&lt;D xsi:type="xsd:double"&gt;1.69396684167683&lt;/D&gt;&lt;D xsi:type="xsd:double"&gt;1.77973392042402&lt;/D&gt;&lt;D xsi:type="xsd:double"&gt;1.76618704782721&lt;/D&gt;&lt;D xsi:type="xsd:double"&gt;1.65894247901503&lt;/D&gt;&lt;D xsi:type="xsd:double"&gt;1.63105964608937&lt;/D&gt;&lt;D xsi:type="xsd:double"&gt;1.65042721608762&lt;/D&gt;&lt;D xsi:type="xsd:double"&gt;1.58840968966835&lt;/D&gt;&lt;D xsi:type="xsd:double"&gt;1.56642078322236&lt;/D&gt;&lt;D xsi:type="xsd:double"&gt;1.56218145490518&lt;/D&gt;&lt;D xsi:type="xsd:double"&gt;1.57005520871676&lt;/D&gt;&lt;D xsi:type="xsd:double"&gt;1.55168914654756&lt;/D&gt;&lt;D xsi:type="xsd:double"&gt;1.51810184249411&lt;/D&gt;&lt;D xsi:type="xsd:double"&gt;1.44032743775198&lt;/D&gt;&lt;D xsi:type="xsd:double"&gt;1.51440725539726&lt;/D&gt;&lt;D xsi:type="xsd:double"&gt;1.57203143642358&lt;/D&gt;&lt;D xsi:type="xsd:double"&gt;1.52565943571462&lt;/D&gt;&lt;D xsi:type="xsd:double"&gt;1.55025987104687&lt;/D&gt;&lt;D xsi:type="xsd:double"&gt;1.60705366770373&lt;/D&gt;&lt;D xsi:type="xsd:double"&gt;1.69616345771713&lt;/D&gt;&lt;D xsi:type="xsd:double"&gt;1.70133651618726&lt;/D&gt;&lt;D xsi:type="xsd:double"&gt;1.78037967509658&lt;/D&gt;&lt;D xsi:type="xsd:double"&gt;1.8032894648668&lt;/D&gt;&lt;D xsi:type="xsd:double"&gt;1.78496193932276&lt;/D&gt;&lt;D xsi:type="xsd:double"&gt;1.81033279646144&lt;/D&gt;&lt;D xsi:type="xsd:double"&gt;1.94142876731119&lt;/D&gt;&lt;D xsi:type="xsd:double"&gt;1.91037546671875&lt;/D&gt;&lt;D xsi:type="xsd:double"&gt;1.77488847846328&lt;/D&gt;&lt;D xsi:type="xsd:double"&gt;1.69625052312321&lt;/D&gt;&lt;D xsi:type="xsd:double"&gt;1.69063603248406&lt;/D&gt;&lt;D xsi:type="xsd:double"&gt;1.76455671750759&lt;/D&gt;&lt;D xsi:type="xsd:double"&gt;1.74808051569018&lt;/D&gt;&lt;D xsi:type="xsd:double"&gt;1.86572647337079&lt;/D&gt;&lt;D xsi:type="xsd:double"&gt;1.76364887845877&lt;/D&gt;&lt;D xsi:type="xsd:double"&gt;1.68802825156043&lt;/D&gt;&lt;D xsi:type="xsd:double"&gt;1.83107159772955&lt;/D&gt;&lt;D xsi:type="xsd:double"&gt;1.82961895944848&lt;/D&gt;&lt;D xsi:type="xsd:double"&gt;1.85162836322118&lt;/D&gt;&lt;D xsi:type="xsd:double"&gt;1.84859428374363&lt;/D&gt;&lt;D xsi:type="xsd:double"&gt;1.88034793207948&lt;/D&gt;&lt;D xsi:type="xsd:double"&gt;1.86405120093709&lt;/D&gt;&lt;D xsi:type="xsd:double"&gt;1.93157390209878&lt;/D&gt;&lt;D xsi:type="xsd:double"&gt;2.64312710297776&lt;/D&gt;&lt;D xsi:type="xsd:double"&gt;2.5345086006462&lt;/D&gt;&lt;D xsi:type="xsd:double"&gt;2.43272672045447&lt;/D&gt;&lt;D xsi:type="xsd:double"&gt;2.0929726960989&lt;/D&gt;&lt;D xsi:type="xsd:double"&gt;2.08418269405293&lt;/D&gt;&lt;D xsi:type="xsd:double"&gt;2.06110934832667&lt;/D&gt;&lt;D xsi:type="xsd:double"&gt;2.0866831240763&lt;/D&gt;&lt;D xsi:type="xsd:double"&gt;1.97522226302515&lt;/D&gt;&lt;D xsi:type="xsd:double"&gt;1.65342859956602&lt;/D&gt;&lt;D xsi:type="xsd:double"&gt;1.66653314516155&lt;/D&gt;&lt;D xsi:type="xsd:double"&gt;1.67344864591637&lt;/D&gt;&lt;D xsi:type="xsd:double"&gt;1.76340724355435&lt;/D&gt;&lt;D xsi:type="xsd:double"&gt;1.9001358717519&lt;/D&gt;&lt;D xsi:type="xsd:double"&gt;1.95103516653605&lt;/D&gt;&lt;D xsi:type="xsd:double"&gt;2.04362057921645&lt;/D&gt;&lt;D xsi:type="xsd:double"&gt;1.87604648874733&lt;/D&gt;&lt;D xsi:type="xsd:double"&gt;1.97511251850679&lt;/D&gt;&lt;D xsi:type="xsd:double"&gt;2.04248599920741&lt;/D&gt;&lt;D xsi:type="xsd:double"&gt;1.85032041777154&lt;/D&gt;&lt;D xsi:type="xsd:double"&gt;1.7870967766992&lt;/D&gt;&lt;D xsi:type="xsd:double"&gt;1.73772683649502&lt;/D&gt;&lt;D xsi:type="xsd:double"&gt;1.77167255626044&lt;/D&gt;&lt;D xsi:type="xsd:double"&gt;1.79100316945319&lt;/D&gt;&lt;D xsi:type="xsd:double"&gt;1.80286449062575&lt;/D&gt;&lt;D xsi:type="xsd:double"&gt;1.98026424653644&lt;/D&gt;&lt;D xsi:type="xsd:double"&gt;2.0830475540818&lt;/D&gt;&lt;D xsi:type="xsd:double"&gt;2.40832180419197&lt;/D&gt;&lt;D xsi:type="xsd:double"&gt;2.3057073942978&lt;/D&gt;&lt;D xsi:type="xsd:double"&gt;2.4869401230521&lt;/D&gt;&lt;D xsi:type="xsd:double"&gt;2.22664416842859&lt;/D&gt;&lt;D xsi:type="xsd:double"&gt;2.34802154983461&lt;/D&gt;&lt;D xsi:type="xsd:double"&gt;2.70572347958426&lt;/D&gt;&lt;D xsi:type="xsd:double"&gt;2.50746712281534&lt;/D&gt;&lt;D xsi:type="xsd:double"&gt;2.39907934752311&lt;/D&gt;&lt;D xsi:type="xsd:double"&gt;2.2427540190787&lt;/D&gt;&lt;D xsi:type="xsd:double"&gt;2.306099479336&lt;/D&gt;&lt;D xsi:type="xsd:double"&gt;2.7608854177256&lt;/D&gt;&lt;D xsi:type="xsd:double"&gt;2.80681745822001&lt;/D&gt;&lt;D xsi:type="xsd:double"&gt;2.74248790058029&lt;/D&gt;&lt;D xsi:type="xsd:double"&gt;2.94388128158334&lt;/D&gt;&lt;D xsi:type="xsd:double"&gt;2.94669526387377&lt;/D&gt;&lt;D xsi:type="xsd:double"&gt;2.96032363065172&lt;/D&gt;&lt;D xsi:type="xsd:double"&gt;2.86755577206698&lt;/D&gt;&lt;D xsi:type="xsd:double"&gt;2.89686039303237&lt;/D&gt;&lt;D xsi:type="xsd:double"&gt;3.07787538414255&lt;/D&gt;&lt;D xsi:type="xsd:double"&gt;3.20841765888568&lt;/D&gt;&lt;D xsi:type="xsd:double"&gt;3.10081872239658&lt;/D&gt;&lt;D xsi:type="xsd:double"&gt;2.82222567578601&lt;/D&gt;&lt;D xsi:type="xsd:double"&gt;2.84255563124823&lt;/D&gt;&lt;D xsi:type="xsd:double"&gt;2.97351104413476&lt;/D&gt;&lt;D xsi:type="xsd:double"&gt;2.93187202635833&lt;/D&gt;&lt;D xsi:type="xsd:double"&gt;3.31333527296347&lt;/D&gt;&lt;D xsi:type="xsd:double"&gt;3.27625912034379&lt;/D&gt;&lt;D xsi:type="xsd:double"&gt;3.28547609368918&lt;/D&gt;&lt;/FQL&gt;&lt;FQL&gt;&lt;Q&gt;EIDO^FMA_PE(NTMA,-10AY,0,AM,"PORTAGG","MEANR")&lt;/Q&gt;&lt;R&gt;121&lt;/R&gt;&lt;C&gt;1&lt;/C&gt;&lt;D xsi:type="xsd:double"&gt;14.820669865899&lt;/D&gt;&lt;D xsi:type="xsd:double"&gt;14.5426336613534&lt;/D&gt;&lt;D xsi:type="xsd:double"&gt;13.9409144472846&lt;/D&gt;&lt;D xsi:type="xsd:double"&gt;14.5248236468108&lt;/D&gt;&lt;D xsi:type="xsd:double"&gt;14.4165054341707&lt;/D&gt;&lt;D xsi:type="xsd:double"&gt;14.8204090561302&lt;/D&gt;&lt;D xsi:type="xsd:double"&gt;15.8912854970183&lt;/D&gt;&lt;D xsi:type="xsd:double"&gt;15.8607163179952&lt;/D&gt;&lt;D xsi:type="xsd:double"&gt;15.9768539003407&lt;/D&gt;&lt;D xsi:type="xsd:double"&gt;15.2584807241809&lt;/D&gt;&lt;D xsi:type="xsd:double"&gt;14.2163623210884&lt;/D&gt;&lt;D xsi:type="xsd:double"&gt;14.352052737802&lt;/D&gt;&lt;D xsi:type="xsd:double"&gt;13.8017768337669&lt;/D&gt;&lt;D xsi:type="xsd:double"&gt;13.1555293586002&lt;/D&gt;&lt;D xsi:type="xsd:double"&gt;14.1388277530701&lt;/D&gt;&lt;D xsi:type="xsd:double"&gt;13.8378630098498&lt;/D&gt;&lt;D xsi:type="xsd:double"&gt;14.1095854481103&lt;/D&gt;&lt;D xsi:type="xsd:double"&gt;14.3103003184466&lt;/D&gt;&lt;D xsi:type="xsd:double"&gt;15.0703611605197&lt;/D&gt;&lt;D xsi:type="xsd:double"&gt;15.2862714176801&lt;/D&gt;&lt;D xsi:type="xsd:double"&gt;14.9221919366484&lt;/D&gt;&lt;D xsi:type="xsd:double"&gt;14.3529568105319&lt;/D&gt;&lt;D xsi:type="xsd:double"&gt;14.8016687106188&lt;/D&gt;&lt;D xsi:type="xsd:double"&gt;16.0047957158325&lt;/D&gt;&lt;D xsi:type="xsd:double"&gt;16.6801657473697&lt;/D&gt;&lt;D xsi:type="xsd:double"&gt;15.9658513865682&lt;/D&gt;&lt;D xsi:type="xsd:double"&gt;16.4651110025176&lt;/D&gt;&lt;D xsi:type="xsd:double"&gt;15.0764690111751&lt;/D&gt;&lt;D xsi:type="xsd:double"&gt;14.9042692846219&lt;/D&gt;&lt;D xsi:type="xsd:double"&gt;15.1844776012703&lt;/D&gt;&lt;D xsi:type="xsd:double"&gt;15.3174081422907&lt;/D&gt;&lt;D xsi:type="xsd:double"&gt;15.2834531963964&lt;/D&gt;&lt;D xsi:type="xsd:double"&gt;15.4220682775621&lt;/D&gt;&lt;D xsi:type="xsd:double"&gt;15.5832200857167&lt;/D&gt;&lt;D xsi:type="xsd:double"&gt;15.5107161334012&lt;/D&gt;&lt;D xsi:type="xsd:double"&gt;15.7517049081662&lt;/D&gt;&lt;D xsi:type="xsd:double"&gt;15.7810963444326&lt;/D&gt;&lt;D xsi:type="xsd:double"&gt;15.4018945955027&lt;/D&gt;&lt;D xsi:type="xsd:double"&gt;15.7461844545729&lt;/D&gt;&lt;D xsi:type="xsd:double"&gt;15.3247806248891&lt;/D&gt;&lt;D xsi:type="xsd:double"&gt;15.3885005786858&lt;/D&gt;&lt;D xsi:type="xsd:double"&gt;15.9840565176649&lt;/D&gt;&lt;D xsi:type="xsd:double"&gt;15.5600733089094&lt;/D&gt;&lt;D xsi:type="xsd:double"&gt;14.621411647966&lt;/D&gt;&lt;D xsi:type="xsd:double"&gt;14.8067919487189&lt;/D&gt;&lt;D xsi:type="xsd:double"&gt;13.3462927147963&lt;/D&gt;&lt;D xsi:type="xsd:double"&gt;13.4211166173451&lt;/D&gt;&lt;D xsi:type="xsd:double"&gt;12.849324497107&lt;/D&gt;&lt;D xsi:type="xsd:double"&gt;13.1256620654644&lt;/D&gt;&lt;D xsi:type="xsd:double"&gt;13.3917330266913&lt;/D&gt;&lt;D xsi:type="xsd:double"&gt;12.9184890577587&lt;/D&gt;&lt;D xsi:type="xsd:double"&gt;13.803255185015&lt;/D&gt;&lt;D xsi:type="xsd:double"&gt;14.1236455393636&lt;/D&gt;&lt;D xsi:type="xsd:double"&gt;14.669293997836&lt;/D&gt;&lt;D xsi:type="xsd:double"&gt;14.2234480765155&lt;/D&gt;&lt;D xsi:type="xsd:double"&gt;14.5361809565168&lt;/D&gt;&lt;D xsi:type="xsd:double"&gt;14.2461105576756&lt;/D&gt;&lt;D xsi:type="xsd:double"&gt;12.6961891153482&lt;/D&gt;&lt;D xsi:type="xsd:double"&gt;13.753365577707&lt;/D&gt;&lt;D xsi:type="xsd:double"&gt;15.0254103396256&lt;/D&gt;&lt;D xsi:type="xsd:double"&gt;14.5743400106583&lt;/D&gt;&lt;D xsi:type="xsd:double"&gt;14.6067403676779&lt;/D&gt;&lt;D xsi:type="xsd:double"&gt;14.3597603204429&lt;/D&gt;&lt;D xsi:type="xsd:double"&gt;14.6503244753034&lt;/D&gt;&lt;D xsi:type="xsd:double"&gt;14.8961519212682&lt;/D&gt;&lt;D xsi:type="xsd:double"&gt;15.6406403602697&lt;/D&gt;&lt;D xsi:type="xsd:double"&gt;14.5343072769441&lt;/D&gt;&lt;D xsi:type="xsd:double"&gt;11.1432625711907&lt;/D&gt;&lt;D xsi:type="xsd:double"&gt;10.4463556556337&lt;/D&gt;&lt;D xsi:type="xsd:double"&gt;12.1494355337435&lt;/D&gt;&lt;D xsi:type="xsd:double"&gt;16.0574510411763&lt;/D&gt;&lt;D xsi:type="xsd:double"&gt;16.5171437016039&lt;/D&gt;&lt;D xsi:type="xsd:double"&gt;16.9755116950054&lt;/D&gt;&lt;D xsi:type="xsd:double"&gt;15.7285199290231&lt;/D&gt;&lt;D xsi:type="xsd:double"&gt;15.7625889969594&lt;/D&gt;&lt;D xsi:type="xsd:double"&gt;17.0968097674556&lt;/D&gt;&lt;D xsi:type="xsd:double"&gt;18.6879991239994&lt;/D&gt;&lt;D xsi:type="xsd:double"&gt;18.2113381900661&lt;/D&gt;&lt;D xsi:type="xsd:double"&gt;17.5812675859001&lt;/D&gt;&lt;D xsi:type="xsd:double"&gt;16.853790249775&lt;/D&gt;&lt;D xsi:type="xsd:double"&gt;16.2682247395942&lt;/D&gt;&lt;D xsi:type="xsd:double"&gt;15.6365225977786&lt;/D&gt;&lt;D xsi:type="xsd:double"&gt;15.5373991431848&lt;/D&gt;&lt;D xsi:type="xsd:double"&gt;14.7523808787751&lt;/D&gt;&lt;D xsi:type="xsd:double"&gt;14.9130447685001&lt;/D&gt;&lt;D xsi:type="xsd:double"&gt;14.9390601231886&lt;/D&gt;&lt;D xsi:type="xsd:double"&gt;15.9220381624123&lt;/D&gt;&lt;D xsi:type="xsd:double"&gt;15.1326020837175&lt;/D&gt;&lt;D xsi:type="xsd:double"&gt;14.6146205041649&lt;/D&gt;&lt;D xsi:type="xsd:double"&gt;14.8784904747292&lt;/D&gt;&lt;D xsi:type="xsd:double"&gt;15.2777425044029&lt;/D&gt;&lt;D xsi:type="xsd:double"&gt;15.0159314020642&lt;/D&gt;&lt;D xsi:type="xsd:double"&gt;14.4594301644895&lt;/D&gt;&lt;D xsi:type="xsd:double"&gt;13.239234730136&lt;/D&gt;&lt;D xsi:type="xsd:double"&gt;12.8232602591017&lt;/D&gt;&lt;D xsi:type="xsd:double"&gt;12.0241811879451&lt;/D&gt;&lt;D xsi:type="xsd:double"&gt;12.8292139796188&lt;/D&gt;&lt;D xsi:type="xsd:double"&gt;13.0908437597203&lt;/D&gt;&lt;D xsi:type="xsd:double"&gt;12.252326211758&lt;/D&gt;&lt;D xsi:type="xsd:double"&gt;12.5154277913649&lt;/D&gt;&lt;D xsi:type="xsd:double"&gt;12.3770935006431&lt;/D&gt;&lt;D xsi:type="xsd:double"&gt;11.7698425037428&lt;/D&gt;&lt;D xsi:type="xsd:double"&gt;12.2382521319779&lt;/D&gt;&lt;D xsi:type="xsd:double"&gt;11.4047095571776&lt;/D&gt;&lt;D xsi:type="xsd:double"&gt;12.1840421963498&lt;/D&gt;&lt;D xsi:type="xsd:double"&gt;11.8061785007512&lt;/D&gt;&lt;D xsi:type="xsd:double"&gt;13.5427669678452&lt;/D&gt;&lt;D xsi:type="xsd:double"&gt;13.5649154930413&lt;/D&gt;&lt;D xsi:type="xsd:double"&gt;13.5292232532905&lt;/D&gt;&lt;D xsi:type="xsd:double"&gt;13.2855112646445&lt;/D&gt;&lt;D xsi:type="xsd:double"&gt;12.8640418514129&lt;/D&gt;&lt;D xsi:type="xsd:double"&gt;12.5880874950784&lt;/D&gt;&lt;D xsi:type="xsd:double"&gt;12.66905400771&lt;/D&gt;&lt;D xsi:type="xsd:double"&gt;12.9724292494175&lt;/D&gt;&lt;D xsi:type="xsd:double"&gt;13.1863916309797&lt;/D&gt;&lt;D xsi:type="xsd:double"&gt;13.1160827957336&lt;/D&gt;&lt;D xsi:type="xsd:double"&gt;12.1756606376441&lt;/D&gt;&lt;D xsi:type="xsd:double"&gt;12.0066140297451&lt;/D&gt;&lt;D xsi:type="xsd:double"&gt;11.548412924746&lt;/D&gt;&lt;D xsi:type="xsd:double"&gt;12.2240575620896&lt;/D&gt;&lt;D xsi:type="xsd:double"&gt;12.6225127081841&lt;/D&gt;&lt;/FQL&gt;&lt;FQL&gt;&lt;Q&gt;WL-FDS^FG_PRICE_CHANGE(0,-6AM)&lt;/Q&gt;&lt;R&gt;1&lt;/R&gt;&lt;C&gt;1&lt;/C&gt;&lt;D xsi:type="xsd:double"&gt;-19.0506031646561&lt;/D&gt;&lt;/FQL&gt;&lt;FQL&gt;&lt;Q&gt;COPP-FDS^FG_PRICE_CHANGE(0,-1AY)&lt;/Q&gt;&lt;R&gt;1&lt;/R&gt;&lt;C&gt;1&lt;/C&gt;&lt;D xsi:type="xsd:double"&gt;13.0357387375051&lt;/D&gt;&lt;/FQL&gt;&lt;FQL&gt;&lt;Q&gt;FTSEWIVNXXXX^FG_PRICE(0)&lt;/Q&gt;&lt;R&gt;1&lt;/R&gt;&lt;C&gt;1&lt;/C&gt;&lt;D xsi:type="xsd:double"&gt;356.98385048&lt;/D&gt;&lt;/FQL&gt;&lt;FQL&gt;&lt;Q&gt;FC0000ZA^FG_PRICE(0)&lt;/Q&gt;&lt;R&gt;1&lt;/R&gt;&lt;C&gt;1&lt;/C&gt;&lt;D xsi:type="xsd:double"&gt;359.46368&lt;/D&gt;&lt;/FQL&gt;&lt;FQL&gt;&lt;Q&gt;FC0000ID^FG_PRICE(0)&lt;/Q&gt;&lt;R&gt;1&lt;/R&gt;&lt;C&gt;1&lt;/C&gt;&lt;D xsi:type="xsd:double"&gt;1176.0454&lt;/D&gt;&lt;/FQL&gt;&lt;FQL&gt;&lt;Q&gt;MCHI^FG_PRICE_MAVG(0,,,,60)&lt;/Q&gt;&lt;R&gt;1&lt;/R&gt;&lt;C&gt;1&lt;/C&gt;&lt;D xsi:type="xsd:double"&gt;42.791&lt;/D&gt;&lt;/FQL&gt;&lt;FQL&gt;&lt;Q&gt;EPU^FG_PRICE_MAVG(0,,,,200)&lt;/Q&gt;&lt;R&gt;1&lt;/R&gt;&lt;C&gt;1&lt;/C&gt;&lt;D xsi:type="xsd:double"&gt;37.24165&lt;/D&gt;&lt;/FQL&gt;&lt;FQL&gt;&lt;Q&gt;ECH^FG_PRICE(0)&lt;/Q&gt;&lt;R&gt;1&lt;/R&gt;&lt;C&gt;1&lt;/C&gt;&lt;D xsi:type="xsd:double"&gt;26.11&lt;/D&gt;&lt;/FQL&gt;&lt;FQL&gt;&lt;Q&gt;TUR^FG_TOTAL_RETURNC(0,-6AM)&lt;/Q&gt;&lt;R&gt;1&lt;/R&gt;&lt;C&gt;1&lt;/C&gt;&lt;D xsi:type="xsd:double"&gt;-0.15846491&lt;/D&gt;&lt;/FQL&gt;&lt;FQL&gt;&lt;Q&gt;INDA^P_PRICE(0)/P_PRICE_HIGH_PR(0,,,,,,"PRICE","INTRA","52W")&lt;/Q&gt;&lt;R&gt;1&lt;/R&gt;&lt;C&gt;1&lt;/C&gt;&lt;D xsi:type="xsd:double"&gt;0.9803478&lt;/D&gt;&lt;/FQL&gt;&lt;FQL&gt;&lt;Q&gt;EWY^P_PRICE(0)/P_PRICE_LOW_PR(0,,,,,,"PRICE","INTRA","52W")-1&lt;/Q&gt;&lt;R&gt;1&lt;/R&gt;&lt;C&gt;1&lt;/C&gt;&lt;D xsi:type="xsd:double"&gt;0.20278943&lt;/D&gt;&lt;/FQL&gt;&lt;FQL&gt;&lt;Q&gt;EPU^FG_TOTAL_RETURNC(0,-12AM)&lt;/Q&gt;&lt;R&gt;1&lt;/R&gt;&lt;C&gt;1&lt;/C&gt;&lt;D xsi:type="xsd:double"&gt;33.119156&lt;/D&gt;&lt;/FQL&gt;&lt;FQL&gt;&lt;Q&gt;EPHE^FG_TOTAL_RETURNC(0,-12AM)&lt;/Q&gt;&lt;R&gt;1&lt;/R&gt;&lt;C&gt;1&lt;/C&gt;&lt;D xsi:type="xsd:double"&gt;9.95903&lt;/D&gt;&lt;/FQL&gt;&lt;FQL&gt;&lt;Q&gt;SPY^P_PRICE(0)/P_PRICE_LOW_PR(0,,,,,,"PRICE","INTRA","52W")-1&lt;/Q&gt;&lt;R&gt;1&lt;/R&gt;&lt;C&gt;1&lt;/C&gt;&lt;D xsi:type="xsd:double"&gt;0.35458565&lt;/D&gt;&lt;/FQL&gt;&lt;FQL&gt;&lt;Q&gt;SPY^SIZE(FG_CONSTITUENTS)&lt;/Q&gt;&lt;R&gt;1&lt;/R&gt;&lt;C&gt;1&lt;/C&gt;&lt;D xsi:type="xsd:long"&gt;503&lt;/D&gt;&lt;/FQL&gt;&lt;FQL&gt;&lt;Q&gt;MCHI^FMA_COS_UP("EPS","1M",+1,NOW,,,"PORTAGG","MEANR")&lt;/Q&gt;&lt;R&gt;1&lt;/R&gt;&lt;C&gt;1&lt;/C&gt;&lt;D xsi:type="xsd:double"&gt;202&lt;/D&gt;&lt;/FQL&gt;&lt;FQL&gt;&lt;Q&gt;EIDO^FMA_COS_DOWN("EPS","1M",+1,NOW,,,"PORTAGG","MEANR")&lt;/Q&gt;&lt;R&gt;1&lt;/R&gt;&lt;C&gt;1&lt;/C&gt;&lt;D xsi:type="xsd:double"&gt;26&lt;/D&gt;&lt;/FQL&gt;&lt;FQL&gt;&lt;Q&gt;INDA^FG_ROE(0)&lt;/Q&gt;&lt;R&gt;1&lt;/R&gt;&lt;C&gt;1&lt;/C&gt;&lt;D xsi:type="xsd:double"&gt;15.7426101532956&lt;/D&gt;&lt;/FQL&gt;&lt;FQL&gt;&lt;Q&gt;TRYTH10Y-FDS^FG_YIELD_NAME&lt;/Q&gt;&lt;R&gt;1&lt;/R&gt;&lt;C&gt;1&lt;/C&gt;&lt;D xsi:type="xsd:string"&gt;Thailand Benchmark Bond - 10 Year&lt;/D&gt;&lt;/FQL&gt;&lt;FQL&gt;&lt;Q&gt;REFCNRMB-FDS^(SUBARRAY(NOT_NA(NO_REPEAT_F(FG_YIELD(NOW,-10AY,D))),0,1)-SUBARRAY(NOT_NA(NO_REPEAT_F(FG_YIELD(NOW,-10AY,D))),1,1))*100&lt;/Q&gt;&lt;R&gt;1&lt;/R&gt;&lt;C&gt;1&lt;/C&gt;&lt;D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xsi:type="xsd:double"&gt;-10&lt;/D&gt;&lt;/FQL&gt;&lt;FQL&gt;&lt;Q&gt;REFPHRREPO-FDS^PROPER_NAME(0,,,"SECURITY","NAME")&lt;/Q&gt;&lt;R&gt;1&lt;/R&gt;&lt;C&gt;1&lt;/C&gt;&lt;D xsi:type="xsd:string"&gt;Philippines Reverse Repo Rate - Overnight&lt;/D&gt;&lt;/FQL&gt;&lt;FQL&gt;&lt;Q&gt;TRYMX10Y-FDS^PCTCHG(FG_YIELD(0,,,,"YTM"),FG_YIELD(-1AM,,,,"YTM"))&lt;/Q&gt;&lt;R&gt;1&lt;/R&gt;&lt;C&gt;1&lt;/C&gt;&lt;D xsi:type="xsd:double"&gt;-2.8127544&lt;/D&gt;&lt;/FQL&gt;&lt;FQL&gt;&lt;Q&gt;TRYGR10Y-FDS^FG_YIELD(0,,,,"YTM")&lt;/Q&gt;&lt;R&gt;1&lt;/R&gt;&lt;C&gt;1&lt;/C&gt;&lt;D xsi:type="xsd:double"&gt;3.315&lt;/D&gt;&lt;/FQL&gt;&lt;FQL&gt;&lt;Q&gt;TRYPH10Y-FDS^FG_YIELD_NAME&lt;/Q&gt;&lt;R&gt;1&lt;/R&gt;&lt;C&gt;1&lt;/C&gt;&lt;D xsi:type="xsd:string"&gt;Philippines Benchmark Bond - 10 Year&lt;/D&gt;&lt;/FQL&gt;&lt;FQL&gt;&lt;Q&gt;VGK^FMA_EVAL_EBIT(LTMA,NOW,NOW,M,"PORTAGG","MEANR")&lt;/Q&gt;&lt;R&gt;1&lt;/R&gt;&lt;C&gt;1&lt;/C&gt;&lt;D xsi:type="xsd:double"&gt;13.2220871239882&lt;/D&gt;&lt;/FQL&gt;&lt;FQL&gt;&lt;Q&gt;SET-BKK^FMA_EVAL_EBIT(LTMA,NOW,NOW,M,"PORTAGG","MEANR")&lt;/Q&gt;&lt;R&gt;1&lt;/R&gt;&lt;C&gt;1&lt;/C&gt;&lt;D xsi:type="xsd:double"&gt;18.0327854529301&lt;/D&gt;&lt;/FQL&gt;&lt;FQL&gt;&lt;Q&gt;EZA^FMA_EVAL_EBIT(LTMA,NOW,NOW,M,"PORTAGG","MEANR")&lt;/Q&gt;&lt;R&gt;1&lt;/R&gt;&lt;C&gt;1&lt;/C&gt;&lt;D xsi:type="xsd:double"&gt;12.4412166015208&lt;/D&gt;&lt;/FQL&gt;&lt;FQL&gt;&lt;Q&gt;EWM^FMA_EVAL_EBIT(LTMA,NOW,NOW,M,"PORTAGG","MEANR")&lt;/Q&gt;&lt;R&gt;1&lt;/R&gt;&lt;C&gt;1&lt;/C&gt;&lt;D xsi:type="xsd:double"&gt;17.0555458566464&lt;/D&gt;&lt;/FQL&gt;&lt;FQL&gt;&lt;Q&gt;EPOL^FMA_DIV_YLD(NTMA,NOW,NOW,M,"PORTAGG","MEANR")&lt;/Q&gt;&lt;R&gt;1&lt;/R&gt;&lt;C&gt;1&lt;/C&gt;&lt;D xsi:type="xsd:double"&gt;5.34520378261493&lt;/D&gt;&lt;/FQL&gt;&lt;FQL&gt;&lt;Q&gt;ECH^FMA_EVAL_EBIT(LTMA,NOW,NOW,M,"PORTAGG","MEANR")&lt;/Q&gt;&lt;R&gt;1&lt;/R&gt;&lt;C&gt;1&lt;/C&gt;&lt;D xsi:type="xsd:double"&gt;9.77797391357744&lt;/D&gt;&lt;/FQL&gt;&lt;FQL&gt;&lt;Q&gt;VNM^FG_COMPANY_NAME&lt;/Q&gt;&lt;R&gt;1&lt;/R&gt;&lt;C&gt;1&lt;/C&gt;&lt;D xsi:type="xsd:string"&gt;VanEck Vietnam ETF&lt;/D&gt;&lt;/FQL&gt;&lt;FQL&gt;&lt;Q&gt;EPHE^FG_COMPANY_NAME&lt;/Q&gt;&lt;R&gt;1&lt;/R&gt;&lt;C&gt;1&lt;/C&gt;&lt;D xsi:type="xsd:string"&gt;iShares MSCI Philippines ETF&lt;/D&gt;&lt;/FQL&gt;&lt;FQL&gt;&lt;Q&gt;GREK^FG_ROE(0)&lt;/Q&gt;&lt;R&gt;1&lt;/R&gt;&lt;C&gt;1&lt;/C&gt;&lt;D xsi:type="xsd:double"&gt;14.7660512860188&lt;/D&gt;&lt;/FQL&gt;&lt;FQL&gt;&lt;Q&gt;REFSAREPO-FDS^FG_YIELD(NOW,,,0)&lt;/Q&gt;&lt;R&gt;1&lt;/R&gt;&lt;C&gt;1&lt;/C&gt;&lt;D xsi:type="xsd:double"&gt;6&lt;/D&gt;&lt;/FQL&gt;&lt;FQL&gt;&lt;Q&gt;MCHI^FG_PRICE_MAVG(0,,,,30)&lt;/Q&gt;&lt;R&gt;1&lt;/R&gt;&lt;C&gt;1&lt;/C&gt;&lt;D xsi:type="xsd:double"&gt;41.896667&lt;/D&gt;&lt;/FQL&gt;&lt;FQL&gt;&lt;Q&gt;CNYA^FG_PRICE_MAVG(0,,,,200)&lt;/Q&gt;&lt;R&gt;1&lt;/R&gt;&lt;C&gt;1&lt;/C&gt;&lt;D xsi:type="xsd:double"&gt;25.95126&lt;/D&gt;&lt;/FQL&gt;&lt;FQL&gt;&lt;Q&gt;INDA^FG_TOTAL_RETURNC(0,-6AM)&lt;/Q&gt;&lt;R&gt;1&lt;/R&gt;&lt;C&gt;1&lt;/C&gt;&lt;D xsi:type="xsd:double"&gt;10.097647&lt;/D&gt;&lt;/FQL&gt;&lt;FQL&gt;&lt;Q&gt;EPHE^P_PRICE(0)/P_PRICE_HIGH_PR(0,,,,,,"PRICE","INTRA","52W")&lt;/Q&gt;&lt;R&gt;1&lt;/R&gt;&lt;C&gt;1&lt;/C&gt;&lt;D xsi:type="xsd:double"&gt;0.9568935&lt;/D&gt;&lt;/FQL&gt;&lt;FQL&gt;&lt;Q&gt;SPY^P_PRICE(0)/P_PRICE_HIGH_PR(0,,,,,,"PRICE","INTRA","52W")&lt;/Q&gt;&lt;R&gt;1&lt;/R&gt;&lt;C&gt;1&lt;/C&gt;&lt;D xsi:type="xsd:double"&gt;0.98080194&lt;/D&gt;&lt;/FQL&gt;&lt;FQL&gt;&lt;Q&gt;TRYID10Y-FDS^FG_YIELD(0,,,,"YTM")&lt;/Q&gt;&lt;R&gt;1&lt;/R&gt;&lt;C&gt;1&lt;/C&gt;&lt;D xsi:type="xsd:double"&gt;6.721646&lt;/D&gt;&lt;/FQL&gt;&lt;FQL&gt;&lt;Q&gt;SET-BKK^FMA_EVAL_EBITDA(NTMA,0,,,"PORTAGG","MEANR")&lt;/Q&gt;&lt;R&gt;1&lt;/R&gt;&lt;C&gt;1&lt;/C&gt;&lt;D xsi:type="xsd:double"&gt;9.16362918686405&lt;/D&gt;&lt;/FQL&gt;&lt;FQL&gt;&lt;Q&gt;EWY^FMA_PE(LTM,0,,,"PORTAGG","MEANR")&lt;/Q&gt;&lt;R&gt;1&lt;/R&gt;&lt;C&gt;1&lt;/C&gt;&lt;D xsi:type="xsd:double"&gt;14.2672443462523&lt;/D&gt;&lt;/FQL&gt;&lt;FQL&gt;&lt;Q&gt;ECH^FMA_COS_UP("EPS","1M",+1,NOW,,,"PORTAGG","MEANR")&lt;/Q&gt;&lt;R&gt;1&lt;/R&gt;&lt;C&gt;1&lt;/C&gt;&lt;D xsi:type="xsd:double"&gt;16&lt;/D&gt;&lt;/FQL&gt;&lt;FQL&gt;&lt;Q&gt;TIPSCL10Y-FDS^FG_YIELD(0,,,,"YTM")&lt;/Q&gt;&lt;R&gt;1&lt;/R&gt;&lt;C&gt;1&lt;/C&gt;&lt;D xsi:type="xsd:double"&gt;2.4293008&lt;/D&gt;&lt;/FQL&gt;&lt;FQL&gt;&lt;Q&gt;TRYGB10Y-FDS^FG_YIELD(-10AY,0,Y,,"YTM")&lt;/Q&gt;&lt;R&gt;10&lt;/R&gt;&lt;C&gt;1&lt;/C&gt;&lt;D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xsi:type="xsd:long"&gt;45289&lt;/D&gt;&lt;/FQL&gt;&lt;FQL&gt;&lt;Q&gt;CAGDPY@ZA^EE_ACTUAL_ANNUAL(MED,0)&lt;/Q&gt;&lt;R&gt;1&lt;/R&gt;&lt;C&gt;1&lt;/C&gt;&lt;D xsi:type="xsd:double"&gt;-1.6&lt;/D&gt;&lt;/FQL&gt;&lt;FQL&gt;&lt;Q&gt;USDSAR^STD(FG_PRICE_CHANGE(0,-3AY,M))&lt;/Q&gt;&lt;R&gt;1&lt;/R&gt;&lt;C&gt;1&lt;/C&gt;&lt;D xsi:type="xsd:double"&gt;0.0432785371713939&lt;/D&gt;&lt;/FQL&gt;&lt;FQL&gt;&lt;Q&gt;USDAED^FG_PRICE_CHANGE(0,-1AM)&lt;/Q&gt;&lt;R&gt;1&lt;/R&gt;&lt;C&gt;1&lt;/C&gt;&lt;D xsi:type="xsd:double"&gt;-0.0013649464&lt;/D&gt;&lt;/FQL&gt;&lt;FQL&gt;&lt;Q&gt;USDEUR^STD(FG_PRICE_CHANGE(0,-3AY,M))&lt;/Q&gt;&lt;R&gt;1&lt;/R&gt;&lt;C&gt;1&lt;/C&gt;&lt;D xsi:type="xsd:double"&gt;2.14381117647125&lt;/D&gt;&lt;/FQL&gt;&lt;FQL&gt;&lt;Q&gt;USDBRL^FG_PRICE_CHANGE(0,-1AM)&lt;/Q&gt;&lt;R&gt;1&lt;/R&gt;&lt;C&gt;1&lt;/C&gt;&lt;D xsi:type="xsd:double"&gt;1.143682&lt;/D&gt;&lt;/FQL&gt;&lt;FQL&gt;&lt;Q&gt;USDPLN^STD(FG_PRICE_CHANGE(0,-3AY,M))&lt;/Q&gt;&lt;R&gt;1&lt;/R&gt;&lt;C&gt;1&lt;/C&gt;&lt;D xsi:type="xsd:double"&gt;3.25340416701805&lt;/D&gt;&lt;/FQL&gt;&lt;FQL&gt;&lt;Q&gt;USDIDR^FG_PRICE_CHANGE(0,-1AM)&lt;/Q&gt;&lt;R&gt;1&lt;/R&gt;&lt;C&gt;1&lt;/C&gt;&lt;D xsi:type="xsd:double"&gt;-3.0284286&lt;/D&gt;&lt;/FQL&gt;&lt;FQL&gt;&lt;Q&gt;UAE^P_PRICE_RETURNS_PR('52W',2,-10AY,0,AM)&lt;/Q&gt;&lt;R&gt;121&lt;/R&gt;&lt;C&gt;1&lt;/C&gt;&lt;D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xsi:type="xsd:double"&gt;-16.557991&lt;/D&gt;&lt;D xsi:type="xsd:double"&gt;-9.069216&lt;/D&gt;&lt;D xsi:type="xsd:double"&gt;-11.453253&lt;/D&gt;&lt;D xsi:type="xsd:double"&gt;-13.597578&lt;/D&gt;&lt;D xsi:type="xsd:double"&gt;-23.800957&lt;/D&gt;&lt;D xsi:type="xsd:double"&gt;-9.460831&lt;/D&gt;&lt;D xsi:type="xsd:double"&gt;-28.504372&lt;/D&gt;&lt;D xsi:type="xsd:double"&gt;-6.3094196&lt;/D&gt;&lt;D xsi:type="xsd:double"&gt;-23.244493&lt;/D&gt;&lt;D xsi:type="xsd:double"&gt;-22.093307&lt;/D&gt;&lt;D xsi:type="xsd:double"&gt;-4.599118&lt;/D&gt;&lt;D xsi:type="xsd:double"&gt;-10.341245&lt;/D&gt;&lt;D xsi:type="xsd:double"&gt;-19.039297&lt;/D&gt;&lt;D xsi:type="xsd:double"&gt;-17.184902&lt;/D&gt;&lt;D xsi:type="xsd:double"&gt;-11.140203&lt;/D&gt;&lt;D xsi:type="xsd:double"&gt;-7.350439&lt;/D&gt;&lt;D xsi:type="xsd:double"&gt;-2.1680295&lt;/D&gt;&lt;D xsi:type="xsd:double"&gt;-7.879978&lt;/D&gt;&lt;D xsi:type="xsd:double"&gt;5.159199&lt;/D&gt;&lt;D xsi:type="xsd:double"&gt;17.464233&lt;/D&gt;&lt;D xsi:type="xsd:double"&gt;27.185165&lt;/D&gt;&lt;D xsi:type="xsd:double"&gt;21.036482&lt;/D&gt;&lt;D xsi:type="xsd:double"&gt;5.6261659999999996&lt;/D&gt;&lt;D xsi:type="xsd:double"&gt;1.9815207&lt;/D&gt;&lt;D xsi:type="xsd:double"&gt;9.788084&lt;/D&gt;&lt;D xsi:type="xsd:double"&gt;11.503326&lt;/D&gt;&lt;D xsi:type="xsd:double"&gt;5.5470705&lt;/D&gt;&lt;D xsi:type="xsd:double"&gt;3.2164454&lt;/D&gt;&lt;D xsi:type="xsd:double"&gt;8.413612&lt;/D&gt;&lt;D xsi:type="xsd:double"&gt;13.676119&lt;/D&gt;&lt;D xsi:type="xsd:double"&gt;10.666668&lt;/D&gt;&lt;D xsi:type="xsd:double"&gt;2.0855665&lt;/D&gt;&lt;D xsi:type="xsd:double"&gt;4.2466283&lt;/D&gt;&lt;D xsi:type="xsd:double"&gt;1.7984748&lt;/D&gt;&lt;D xsi:type="xsd:double"&gt;2.6818156&lt;/D&gt;&lt;D xsi:type="xsd:double"&gt;2.383709&lt;/D&gt;&lt;D xsi:type="xsd:double"&gt;-2.4707794&lt;/D&gt;&lt;D xsi:type="xsd:double"&gt;-1.5161157&lt;/D&gt;&lt;D xsi:type="xsd:double"&gt;-7.552099&lt;/D&gt;&lt;D xsi:type="xsd:double"&gt;-6.316334&lt;/D&gt;&lt;D xsi:type="xsd:double"&gt;-7.9042015&lt;/D&gt;&lt;D xsi:type="xsd:double"&gt;-12.907821&lt;/D&gt;&lt;D xsi:type="xsd:double"&gt;-5.040222&lt;/D&gt;&lt;D xsi:type="xsd:double"&gt;-11.308312&lt;/D&gt;&lt;D xsi:type="xsd:double"&gt;-17.059702&lt;/D&gt;&lt;D xsi:type="xsd:double"&gt;-14.500439&lt;/D&gt;&lt;D xsi:type="xsd:double"&gt;-9.688961&lt;/D&gt;&lt;D xsi:type="xsd:double"&gt;-5.1672816&lt;/D&gt;&lt;D xsi:type="xsd:double"&gt;-11.675066&lt;/D&gt;&lt;D xsi:type="xsd:double"&gt;-15.385092&lt;/D&gt;&lt;D xsi:type="xsd:double"&gt;-8.320236&lt;/D&gt;&lt;D xsi:type="xsd:double"&gt;-7.968754&lt;/D&gt;&lt;D xsi:type="xsd:double"&gt;-4.7089696&lt;/D&gt;&lt;D xsi:type="xsd:double"&gt;-2.0458102&lt;/D&gt;&lt;D xsi:type="xsd:double"&gt;-4.221952&lt;/D&gt;&lt;D xsi:type="xsd:double"&gt;2.2220373&lt;/D&gt;&lt;D xsi:type="xsd:double"&gt;1.126349&lt;/D&gt;&lt;D xsi:type="xsd:double"&gt;-3.9087534&lt;/D&gt;&lt;D xsi:type="xsd:double"&gt;-37.407158&lt;/D&gt;&lt;D xsi:type="xsd:double"&gt;-32.77658&lt;/D&gt;&lt;D xsi:type="xsd:double"&gt;-24.783218&lt;/D&gt;&lt;D xsi:type="xsd:double"&gt;-17.518986&lt;/D&gt;&lt;D xsi:type="xsd:double"&gt;-21.795023&lt;/D&gt;&lt;D xsi:type="xsd:double"&gt;-17.513073&lt;/D&gt;&lt;D xsi:type="xsd:double"&gt;-19.353168&lt;/D&gt;&lt;D xsi:type="xsd:double"&gt;-19.344627&lt;/D&gt;&lt;D xsi:type="xsd:double"&gt;-16.03263&lt;/D&gt;&lt;D xsi:type="xsd:double"&gt;-6.640011&lt;/D&gt;&lt;D xsi:type="xsd:double"&gt;-1.5283704&lt;/D&gt;&lt;D xsi:type="xsd:double"&gt;8.114052&lt;/D&gt;&lt;D xsi:type="xsd:double"&gt;64.3648&lt;/D&gt;&lt;D xsi:type="xsd:double"&gt;44.609116&lt;/D&gt;&lt;D xsi:type="xsd:double"&gt;47.120296&lt;/D&gt;&lt;D xsi:type="xsd:double"&gt;44.743443&lt;/D&gt;&lt;D xsi:type="xsd:double"&gt;43.132053&lt;/D&gt;&lt;D xsi:type="xsd:double"&gt;41.314865&lt;/D&gt;&lt;D xsi:type="xsd:double"&gt;44.41736&lt;/D&gt;&lt;D xsi:type="xsd:double"&gt;42.20935&lt;/D&gt;&lt;D xsi:type="xsd:double"&gt;56.195343&lt;/D&gt;&lt;D xsi:type="xsd:double"&gt;49.434807&lt;/D&gt;&lt;D xsi:type="xsd:double"&gt;34.209476&lt;/D&gt;&lt;D xsi:type="xsd:double"&gt;40.559948&lt;/D&gt;&lt;D xsi:type="xsd:double"&gt;46.38443&lt;/D&gt;&lt;D xsi:type="xsd:double"&gt;48.345398&lt;/D&gt;&lt;D xsi:type="xsd:double"&gt;30.800104&lt;/D&gt;&lt;D xsi:type="xsd:double"&gt;15.868795&lt;/D&gt;&lt;D xsi:type="xsd:double"&gt;14.7086735&lt;/D&gt;&lt;D xsi:type="xsd:double"&gt;19.78743&lt;/D&gt;&lt;D xsi:type="xsd:double"&gt;11.526072&lt;/D&gt;&lt;D xsi:type="xsd:double"&gt;6.9796085&lt;/D&gt;&lt;D xsi:type="xsd:double"&gt;-2.2038877&lt;/D&gt;&lt;D xsi:type="xsd:double"&gt;-8.963328&lt;/D&gt;&lt;D xsi:type="xsd:double"&gt;-5.5942893&lt;/D&gt;&lt;D xsi:type="xsd:double"&gt;-12.595487&lt;/D&gt;&lt;D xsi:type="xsd:double"&gt;-24.30802&lt;/D&gt;&lt;D xsi:type="xsd:double"&gt;-20.489418&lt;/D&gt;&lt;D xsi:type="xsd:double"&gt;-13.557243&lt;/D&gt;&lt;D xsi:type="xsd:double"&gt;-6.0257616&lt;/D&gt;&lt;D xsi:type="xsd:double"&gt;1.7958283&lt;/D&gt;&lt;D xsi:type="xsd:double"&gt;-7.5212717&lt;/D&gt;&lt;D xsi:type="xsd:double"&gt;-1.5922189&lt;/D&gt;&lt;D xsi:type="xsd:double"&gt;-3.1860888&lt;/D&gt;&lt;D xsi:type="xsd:double"&gt;-2.424264&lt;/D&gt;&lt;D xsi:type="xsd:double"&gt;0.17586946&lt;/D&gt;&lt;D xsi:type="xsd:double"&gt;3.15125&lt;/D&gt;&lt;D xsi:type="xsd:double"&gt;3.670156&lt;/D&gt;&lt;D xsi:type="xsd:double"&gt;9.364533&lt;/D&gt;&lt;D xsi:type="xsd:double"&gt;3.3571005&lt;/D&gt;&lt;D xsi:type="xsd:double"&gt;2.1793842&lt;/D&gt;&lt;D xsi:type="xsd:double"&gt;-2.8722107&lt;/D&gt;&lt;D xsi:type="xsd:double"&gt;-1.8487036&lt;/D&gt;&lt;D xsi:type="xsd:double"&gt;1.0637403&lt;/D&gt;&lt;/FQL&gt;&lt;FQL&gt;&lt;Q&gt;KSA^FG_TOTAL_RETURNC(-10AY,0,AM)&lt;/Q&gt;&lt;R&gt;121&lt;/R&gt;&lt;C&gt;1&lt;/C&gt;&lt;D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xsi:type="xsd:double"&gt;-8.035779&lt;/D&gt;&lt;D xsi:type="xsd:double"&gt;-0.6361604&lt;/D&gt;&lt;D xsi:type="xsd:double"&gt;-16.036724&lt;/D&gt;&lt;D xsi:type="xsd:double"&gt;-0.2214551&lt;/D&gt;&lt;D xsi:type="xsd:double"&gt;11.146736&lt;/D&gt;&lt;D xsi:type="xsd:double"&gt;1.3978243&lt;/D&gt;&lt;D xsi:type="xsd:double"&gt;5.9518576&lt;/D&gt;&lt;D xsi:type="xsd:double"&gt;-2.0652652&lt;/D&gt;&lt;D xsi:type="xsd:double"&gt;0.55686235&lt;/D&gt;&lt;D xsi:type="xsd:double"&gt;-3.729105&lt;/D&gt;&lt;D xsi:type="xsd:double"&gt;-3.6954582&lt;/D&gt;&lt;D xsi:type="xsd:double"&gt;-3.3749402&lt;/D&gt;&lt;D xsi:type="xsd:double"&gt;14.258373&lt;/D&gt;&lt;D xsi:type="xsd:double"&gt;6.70017&lt;/D&gt;&lt;D xsi:type="xsd:double"&gt;-2.5567412&lt;/D&gt;&lt;D xsi:type="xsd:double"&gt;2.7269006&lt;/D&gt;&lt;D xsi:type="xsd:double"&gt;-2.7301908&lt;/D&gt;&lt;D xsi:type="xsd:double"&gt;3.132677&lt;/D&gt;&lt;D xsi:type="xsd:double"&gt;-1.2243271&lt;/D&gt;&lt;D xsi:type="xsd:double"&gt;-1.3594568&lt;/D&gt;&lt;D xsi:type="xsd:double"&gt;8.679115&lt;/D&gt;&lt;D xsi:type="xsd:double"&gt;-4.166836&lt;/D&gt;&lt;D xsi:type="xsd:double"&gt;4.2465568&lt;/D&gt;&lt;D xsi:type="xsd:double"&gt;-5.318385&lt;/D&gt;&lt;D xsi:type="xsd:double"&gt;0.5976081&lt;/D&gt;&lt;D xsi:type="xsd:double"&gt;0.82455873&lt;/D&gt;&lt;D xsi:type="xsd:double"&gt;10.594046&lt;/D&gt;&lt;D xsi:type="xsd:double"&gt;-0.8639276&lt;/D&gt;&lt;D xsi:type="xsd:double"&gt;3.4858346&lt;/D&gt;&lt;D xsi:type="xsd:double"&gt;4.491234&lt;/D&gt;&lt;D xsi:type="xsd:double"&gt;1.0409594&lt;/D&gt;&lt;D xsi:type="xsd:double"&gt;1.2961149&lt;/D&gt;&lt;D xsi:type="xsd:double"&gt;4.0739894&lt;/D&gt;&lt;D xsi:type="xsd:double"&gt;-7.095128&lt;/D&gt;&lt;D xsi:type="xsd:double"&gt;-4.554796&lt;/D&gt;&lt;D xsi:type="xsd:double"&gt;2.9781103&lt;/D&gt;&lt;D xsi:type="xsd:double"&gt;-0.13937354&lt;/D&gt;&lt;D xsi:type="xsd:double"&gt;2.407539&lt;/D&gt;&lt;D xsi:type="xsd:double"&gt;8.885538&lt;/D&gt;&lt;D xsi:type="xsd:double"&gt;2.8271914&lt;/D&gt;&lt;D xsi:type="xsd:double"&gt;-0.58695674&lt;/D&gt;&lt;D xsi:type="xsd:double"&gt;7.8931093&lt;/D&gt;&lt;D xsi:type="xsd:double"&gt;-5.529958&lt;/D&gt;&lt;D xsi:type="xsd:double"&gt;3.8719535&lt;/D&gt;&lt;D xsi:type="xsd:double"&gt;0.709641&lt;/D&gt;&lt;D xsi:type="xsd:double"&gt;-5.380768&lt;/D&gt;&lt;D xsi:type="xsd:double"&gt;-9.042883&lt;/D&gt;&lt;D xsi:type="xsd:double"&gt;-3.348136&lt;/D&gt;&lt;D xsi:type="xsd:double"&gt;5.8324456&lt;/D&gt;&lt;D xsi:type="xsd:double"&gt;0.81863403&lt;/D&gt;&lt;D xsi:type="xsd:double"&gt;4.3930173&lt;/D&gt;&lt;D xsi:type="xsd:double"&gt;-7.8059673&lt;/D&gt;&lt;D xsi:type="xsd:double"&gt;-27.700352&lt;/D&gt;&lt;D xsi:type="xsd:double"&gt;17.783129&lt;/D&gt;&lt;D xsi:type="xsd:double"&gt;0&lt;/D&gt;&lt;D xsi:type="xsd:double"&gt;11.345029&lt;/D&gt;&lt;D xsi:type="xsd:double"&gt;1.980567&lt;/D&gt;&lt;D xsi:type="xsd:double"&gt;2.8948307&lt;/D&gt;&lt;D xsi:type="xsd:double"&gt;5.947292&lt;/D&gt;&lt;D xsi:type="xsd:double"&gt;3.5294056&lt;/D&gt;&lt;D xsi:type="xsd:double"&gt;-0.2922058&lt;/D&gt;&lt;D xsi:type="xsd:double"&gt;1.938355&lt;/D&gt;&lt;D xsi:type="xsd:double"&gt;2.435112&lt;/D&gt;&lt;D xsi:type="xsd:double"&gt;1.3762951&lt;/D&gt;&lt;D xsi:type="xsd:double"&gt;7.0040107&lt;/D&gt;&lt;D xsi:type="xsd:double"&gt;5.5651665&lt;/D&gt;&lt;D xsi:type="xsd:double"&gt;2.1851897&lt;/D&gt;&lt;D xsi:type="xsd:double"&gt;4.26178&lt;/D&gt;&lt;D xsi:type="xsd:double"&gt;1.0610819&lt;/D&gt;&lt;D xsi:type="xsd:double"&gt;5.992317&lt;/D&gt;&lt;D xsi:type="xsd:double"&gt;0.8214593&lt;/D&gt;&lt;D xsi:type="xsd:double"&gt;4.24155&lt;/D&gt;&lt;D xsi:type="xsd:double"&gt;0.091958046&lt;/D&gt;&lt;D xsi:type="xsd:double"&gt;-5.3670588&lt;/D&gt;&lt;D xsi:type="xsd:double"&gt;8.182192&lt;/D&gt;&lt;D xsi:type="xsd:double"&gt;4.0216923&lt;/D&gt;&lt;D xsi:type="xsd:double"&gt;2.7367473&lt;/D&gt;&lt;D xsi:type="xsd:double"&gt;5.940807&lt;/D&gt;&lt;D xsi:type="xsd:double"&gt;-7.004595&lt;/D&gt;&lt;D xsi:type="xsd:double"&gt;-7.995886&lt;/D&gt;&lt;D xsi:type="xsd:double"&gt;-5.0282&lt;/D&gt;&lt;D xsi:type="xsd:double"&gt;13.062847&lt;/D&gt;&lt;D xsi:type="xsd:double"&gt;-6.586438&lt;/D&gt;&lt;D xsi:type="xsd:double"&gt;-2.623564&lt;/D&gt;&lt;D xsi:type="xsd:double"&gt;-2.742362&lt;/D&gt;&lt;D xsi:type="xsd:double"&gt;-7.8012886&lt;/D&gt;&lt;D xsi:type="xsd:double"&gt;6.588936&lt;/D&gt;&lt;D xsi:type="xsd:double"&gt;-3.2307327&lt;/D&gt;&lt;D xsi:type="xsd:double"&gt;-4.7844353&lt;/D&gt;&lt;D xsi:type="xsd:double"&gt;10.574257&lt;/D&gt;&lt;D xsi:type="xsd:double"&gt;2.2471905&lt;/D&gt;&lt;D xsi:type="xsd:double"&gt;3.5842896&lt;/D&gt;&lt;D xsi:type="xsd:double"&gt;1.145041&lt;/D&gt;&lt;D xsi:type="xsd:double"&gt;-4.8820734&lt;/D&gt;&lt;D xsi:type="xsd:double"&gt;-1.6117096&lt;/D&gt;&lt;D xsi:type="xsd:double"&gt;-4.964721&lt;/D&gt;&lt;D xsi:type="xsd:double"&gt;4.746759&lt;/D&gt;&lt;D xsi:type="xsd:double"&gt;4.8354387&lt;/D&gt;&lt;D xsi:type="xsd:double"&gt;3.7498832&lt;/D&gt;&lt;D xsi:type="xsd:double"&gt;5.0943375&lt;/D&gt;&lt;D xsi:type="xsd:double"&gt;-0.15708804&lt;/D&gt;&lt;D xsi:type="xsd:double"&gt;-2.1577954&lt;/D&gt;&lt;D xsi:type="xsd:double"&gt;-2.6878&lt;/D&gt;&lt;D xsi:type="xsd:double"&gt;-3.6765754&lt;/D&gt;&lt;D xsi:type="xsd:double"&gt;4.651737&lt;/D&gt;&lt;D xsi:type="xsd:double"&gt;-1.1884928&lt;/D&gt;&lt;/FQL&gt;&lt;FQL&gt;&lt;Q&gt;CNYA^FG_TOTAL_RETURNC(-10AY,0,AM)&lt;/Q&gt;&lt;R&gt;121&lt;/R&gt;&lt;C&gt;1&lt;/C&gt;&lt;D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xsi:type="xsd:double"&gt;6.3408732&lt;/D&gt;&lt;D xsi:type="xsd:double"&gt;3.7599683&lt;/D&gt;&lt;D xsi:type="xsd:double"&gt;-4.2093697&lt;/D&gt;&lt;D xsi:type="xsd:double"&gt;0.8024454&lt;/D&gt;&lt;D xsi:type="xsd:double"&gt;1.0614157&lt;/D&gt;&lt;D xsi:type="xsd:double"&gt;-2.4756193&lt;/D&gt;&lt;D xsi:type="xsd:double"&gt;-1.0090947&lt;/D&gt;&lt;D xsi:type="xsd:double"&gt;2.9133797&lt;/D&gt;&lt;D xsi:type="xsd:double"&gt;2.4483562&lt;/D&gt;&lt;D xsi:type="xsd:double"&gt;2.949953&lt;/D&gt;&lt;D xsi:type="xsd:double"&gt;-6.4562917&lt;/D&gt;&lt;D xsi:type="xsd:double"&gt;5.273354&lt;/D&gt;&lt;D xsi:type="xsd:double"&gt;6.3689947&lt;/D&gt;&lt;D xsi:type="xsd:double"&gt;1.6342163&lt;/D&gt;&lt;D xsi:type="xsd:double"&gt;5.935681&lt;/D&gt;&lt;D xsi:type="xsd:double"&gt;0.9849787&lt;/D&gt;&lt;D xsi:type="xsd:double"&gt;3.3834338&lt;/D&gt;&lt;D xsi:type="xsd:double"&gt;-2.7777731&lt;/D&gt;&lt;D xsi:type="xsd:double"&gt;8.6961155&lt;/D&gt;&lt;D xsi:type="xsd:double"&gt;-2.2908866&lt;/D&gt;&lt;D xsi:type="xsd:double"&gt;-0.39191246&lt;/D&gt;&lt;D xsi:type="xsd:double"&gt;-4.6610174&lt;/D&gt;&lt;D xsi:type="xsd:double"&gt;1.619041&lt;/D&gt;&lt;D xsi:type="xsd:double"&gt;-4.558885&lt;/D&gt;&lt;D xsi:type="xsd:double"&gt;-10.519159&lt;/D&gt;&lt;D xsi:type="xsd:double"&gt;-6.904149&lt;/D&gt;&lt;D xsi:type="xsd:double"&gt;-1.959759&lt;/D&gt;&lt;D xsi:type="xsd:double"&gt;-2.266109&lt;/D&gt;&lt;D xsi:type="xsd:double"&gt;3.8904905&lt;/D&gt;&lt;D xsi:type="xsd:double"&gt;-2.9126227&lt;/D&gt;&lt;D xsi:type="xsd:double"&gt;2.0256877&lt;/D&gt;&lt;D xsi:type="xsd:double"&gt;6.6630244&lt;/D&gt;&lt;D xsi:type="xsd:double"&gt;11.274695&lt;/D&gt;&lt;D xsi:type="xsd:double"&gt;8.252096&lt;/D&gt;&lt;D xsi:type="xsd:double"&gt;-10.64651&lt;/D&gt;&lt;D xsi:type="xsd:double"&gt;-3.0637205&lt;/D&gt;&lt;D xsi:type="xsd:double"&gt;5.6103826&lt;/D&gt;&lt;D xsi:type="xsd:double"&gt;-3.0367255&lt;/D&gt;&lt;D xsi:type="xsd:double"&gt;4.9890757&lt;/D&gt;&lt;D xsi:type="xsd:double"&gt;-0.304538&lt;/D&gt;&lt;D xsi:type="xsd:double"&gt;0.40985346&lt;/D&gt;&lt;D xsi:type="xsd:double"&gt;3.0322194&lt;/D&gt;&lt;D xsi:type="xsd:double"&gt;6.7164183&lt;/D&gt;&lt;D xsi:type="xsd:double"&gt;-5.4990473&lt;/D&gt;&lt;D xsi:type="xsd:double"&gt;-9.68718&lt;/D&gt;&lt;D xsi:type="xsd:double"&gt;5.1430106&lt;/D&gt;&lt;D xsi:type="xsd:double"&gt;2.6888967&lt;/D&gt;&lt;D xsi:type="xsd:double"&gt;4.4327855&lt;/D&gt;&lt;D xsi:type="xsd:double"&gt;17.19681&lt;/D&gt;&lt;D xsi:type="xsd:double"&gt;3.4492493&lt;/D&gt;&lt;D xsi:type="xsd:double"&gt;1.2845039&lt;/D&gt;&lt;D xsi:type="xsd:double"&gt;4.1443586&lt;/D&gt;&lt;D xsi:type="xsd:double"&gt;3.871131&lt;/D&gt;&lt;D xsi:type="xsd:double"&gt;2.3125052&lt;/D&gt;&lt;D xsi:type="xsd:double"&gt;9.591734&lt;/D&gt;&lt;D xsi:type="xsd:double"&gt;9.986532&lt;/D&gt;&lt;D xsi:type="xsd:double"&gt;-15.751881&lt;/D&gt;&lt;D xsi:type="xsd:double"&gt;-1.1625051&lt;/D&gt;&lt;D xsi:type="xsd:double"&gt;4.655719&lt;/D&gt;&lt;D xsi:type="xsd:double"&gt;-0.1881361&lt;/D&gt;&lt;D xsi:type="xsd:double"&gt;2.0911694&lt;/D&gt;&lt;D xsi:type="xsd:double"&gt;-1.3578832&lt;/D&gt;&lt;D xsi:type="xsd:double"&gt;-1.4932334&lt;/D&gt;&lt;D xsi:type="xsd:double"&gt;2.273798&lt;/D&gt;&lt;D xsi:type="xsd:double"&gt;-0.16211271&lt;/D&gt;&lt;D xsi:type="xsd:double"&gt;3.3557296&lt;/D&gt;&lt;D xsi:type="xsd:double"&gt;-5.798417&lt;/D&gt;&lt;D xsi:type="xsd:double"&gt;-2.332294&lt;/D&gt;&lt;D xsi:type="xsd:double"&gt;-6.6962004&lt;/D&gt;&lt;D xsi:type="xsd:double"&gt;-3.8258612&lt;/D&gt;&lt;D xsi:type="xsd:double"&gt;-10.507547&lt;/D&gt;&lt;D xsi:type="xsd:double"&gt;9.954226&lt;/D&gt;&lt;D xsi:type="xsd:double"&gt;-0.19552708&lt;/D&gt;&lt;D xsi:type="xsd:double"&gt;-0.67169666&lt;/D&gt;&lt;D xsi:type="xsd:double"&gt;-9.242046&lt;/D&gt;&lt;D xsi:type="xsd:double"&gt;-5.27786&lt;/D&gt;&lt;D xsi:type="xsd:double"&gt;2.2615552&lt;/D&gt;&lt;D xsi:type="xsd:double"&gt;3.6539793&lt;/D&gt;&lt;D xsi:type="xsd:double"&gt;7.602155&lt;/D&gt;&lt;D xsi:type="xsd:double"&gt;-2.3550272&lt;/D&gt;&lt;D xsi:type="xsd:double"&gt;-3.858906&lt;/D&gt;&lt;D xsi:type="xsd:double"&gt;3.3082485&lt;/D&gt;&lt;D xsi:type="xsd:double"&gt;-4.659283&lt;/D&gt;&lt;D xsi:type="xsd:double"&gt;-2.791804&lt;/D&gt;&lt;D xsi:type="xsd:double"&gt;-1.4141738&lt;/D&gt;&lt;D xsi:type="xsd:double"&gt;-4.6576023&lt;/D&gt;&lt;D xsi:type="xsd:double"&gt;-1.815635&lt;/D&gt;&lt;D xsi:type="xsd:double"&gt;-1.88905&lt;/D&gt;&lt;D xsi:type="xsd:double"&gt;-0.86556673&lt;/D&gt;&lt;D xsi:type="xsd:double"&gt;-3.8391292&lt;/D&gt;&lt;D xsi:type="xsd:double"&gt;-3.0808032&lt;/D&gt;&lt;D xsi:type="xsd:double"&gt;3.6779761&lt;/D&gt;&lt;D xsi:type="xsd:double"&gt;4.8876643&lt;/D&gt;&lt;D xsi:type="xsd:double"&gt;-2.6681721&lt;/D&gt;&lt;D xsi:type="xsd:double"&gt;4.324329&lt;/D&gt;&lt;D xsi:type="xsd:double"&gt;-3.2661915&lt;/D&gt;&lt;D xsi:type="xsd:double"&gt;-1.2663066&lt;/D&gt;&lt;D xsi:type="xsd:double"&gt;-2.4873674&lt;/D&gt;&lt;/FQL&gt;&lt;FQL&gt;&lt;Q&gt;EPU^FMA_PE(LTMA,-10AY,0,AM,"PORTAGG","MEANR")&lt;/Q&gt;&lt;R&gt;121&lt;/R&gt;&lt;C&gt;1&lt;/C&gt;&lt;D xsi:type="xsd:double"&gt;15.6704859105919&lt;/D&gt;&lt;D xsi:type="xsd:double"&gt;15.7380352317774&lt;/D&gt;&lt;D xsi:type="xsd:double"&gt;14.2236987926745&lt;/D&gt;&lt;D xsi:type="xsd:double"&gt;14.2099685613996&lt;/D&gt;&lt;D xsi:type="xsd:double"&gt;13.5439051842667&lt;/D&gt;&lt;D xsi:type="xsd:double"&gt;14.969922229735&lt;/D&gt;&lt;D xsi:type="xsd:double"&gt;15.9852003026889&lt;/D&gt;&lt;D xsi:type="xsd:double"&gt;16.0836968133039&lt;/D&gt;&lt;D xsi:type="xsd:double"&gt;15.6508619274735&lt;/D&gt;&lt;D xsi:type="xsd:double"&gt;15.7030383890281&lt;/D&gt;&lt;D xsi:type="xsd:double"&gt;16.1976037097854&lt;/D&gt;&lt;D xsi:type="xsd:double"&gt;15.7893234969519&lt;/D&gt;&lt;D xsi:type="xsd:double"&gt;15.2261266887866&lt;/D&gt;&lt;D xsi:type="xsd:double"&gt;14.5784441824173&lt;/D&gt;&lt;D xsi:type="xsd:double"&gt;15.0095418478413&lt;/D&gt;&lt;D xsi:type="xsd:double"&gt;11.2269819647892&lt;/D&gt;&lt;D xsi:type="xsd:double"&gt;10.6915480356193&lt;/D&gt;&lt;D xsi:type="xsd:double"&gt;13.4671276207711&lt;/D&gt;&lt;D xsi:type="xsd:double"&gt;17.6505807414241&lt;/D&gt;&lt;D xsi:type="xsd:double"&gt;22.3652219170339&lt;/D&gt;&lt;D xsi:type="xsd:double"&gt;21.8402695284924&lt;/D&gt;&lt;D xsi:type="xsd:double"&gt;21.3118816079885&lt;/D&gt;&lt;D xsi:type="xsd:double"&gt;20.2243345320519&lt;/D&gt;&lt;D xsi:type="xsd:double"&gt;19.9537805855052&lt;/D&gt;&lt;D xsi:type="xsd:double"&gt;18.8864713607389&lt;/D&gt;&lt;D xsi:type="xsd:double"&gt;17.6775882175594&lt;/D&gt;&lt;D xsi:type="xsd:double"&gt;16.2311746481236&lt;/D&gt;&lt;D xsi:type="xsd:double"&gt;15.8727507858149&lt;/D&gt;&lt;D xsi:type="xsd:double"&gt;15.2099985685799&lt;/D&gt;&lt;D xsi:type="xsd:double"&gt;15.5840171572964&lt;/D&gt;&lt;D xsi:type="xsd:double"&gt;17.1438759274956&lt;/D&gt;&lt;D xsi:type="xsd:double"&gt;16.2147155008069&lt;/D&gt;&lt;D xsi:type="xsd:double"&gt;15.6143586439665&lt;/D&gt;&lt;D xsi:type="xsd:double"&gt;15.2689579828625&lt;/D&gt;&lt;D xsi:type="xsd:double"&gt;14.7675117007231&lt;/D&gt;&lt;D xsi:type="xsd:double"&gt;14.9370982482691&lt;/D&gt;&lt;D xsi:type="xsd:dou</t>
        </r>
      </text>
    </comment>
    <comment ref="A7" authorId="0" shapeId="0" xr:uid="{31EE38B0-C554-4B90-9EF2-50C063240BD8}">
      <text>
        <r>
          <rPr>
            <b/>
            <sz val="9"/>
            <color indexed="81"/>
            <rFont val="Tahoma"/>
            <charset val="1"/>
          </rPr>
          <t>ble"&gt;15.1361655256316&lt;/D&gt;&lt;D xsi:type="xsd:double"&gt;16.5997721907604&lt;/D&gt;&lt;D xsi:type="xsd:double"&gt;16.6236171155125&lt;/D&gt;&lt;D xsi:type="xsd:double"&gt;16.5107588824665&lt;/D&gt;&lt;D xsi:type="xsd:double"&gt;15.7656789984654&lt;/D&gt;&lt;D xsi:type="xsd:double"&gt;17.8845950987192&lt;/D&gt;&lt;D xsi:type="xsd:double"&gt;18.6939935479772&lt;/D&gt;&lt;D xsi:type="xsd:double"&gt;19.518179280356&lt;/D&gt;&lt;D xsi:type="xsd:double"&gt;19.0769367169548&lt;/D&gt;&lt;D xsi:type="xsd:double"&gt;18.4437581739859&lt;/D&gt;&lt;D xsi:type="xsd:double"&gt;18.1755310093358&lt;/D&gt;&lt;D xsi:type="xsd:double"&gt;17.3227144627276&lt;/D&gt;&lt;D xsi:type="xsd:double"&gt;17.2325761513061&lt;/D&gt;&lt;D xsi:type="xsd:double"&gt;16.2505666980345&lt;/D&gt;&lt;D xsi:type="xsd:double"&gt;16.4766587136207&lt;/D&gt;&lt;D xsi:type="xsd:double"&gt;17.035024169216&lt;/D&gt;&lt;D xsi:type="xsd:double"&gt;17.1080045479477&lt;/D&gt;&lt;D xsi:type="xsd:double"&gt;17.9052451027762&lt;/D&gt;&lt;D xsi:type="xsd:double"&gt;19.3004468538212&lt;/D&gt;&lt;D xsi:type="xsd:double"&gt;20.0360687721749&lt;/D&gt;&lt;D xsi:type="xsd:double"&gt;19.5416614305265&lt;/D&gt;&lt;D xsi:type="xsd:double"&gt;18.3397907398589&lt;/D&gt;&lt;D xsi:type="xsd:double"&gt;17.8678098093416&lt;/D&gt;&lt;D xsi:type="xsd:double"&gt;17.74429366625&lt;/D&gt;&lt;D xsi:type="xsd:double"&gt;17.8642490070073&lt;/D&gt;&lt;D xsi:type="xsd:double"&gt;17.269564799991&lt;/D&gt;&lt;D xsi:type="xsd:double"&gt;17.0391491336297&lt;/D&gt;&lt;D xsi:type="xsd:double"&gt;16.9645172309439&lt;/D&gt;&lt;D xsi:type="xsd:double"&gt;16.3075042270907&lt;/D&gt;&lt;D xsi:type="xsd:double"&gt;16.8785117487044&lt;/D&gt;&lt;D xsi:type="xsd:double"&gt;16.7219398803821&lt;/D&gt;&lt;D xsi:type="xsd:double"&gt;15.9123381659626&lt;/D&gt;&lt;D xsi:type="xsd:double"&gt;15.8477059540131&lt;/D&gt;&lt;D xsi:type="xsd:double"&gt;16.920963389278&lt;/D&gt;&lt;D xsi:type="xsd:double"&gt;19.4729822822118&lt;/D&gt;&lt;D xsi:type="xsd:double"&gt;22.311664242557&lt;/D&gt;&lt;D xsi:type="xsd:double"&gt;25.3558983915089&lt;/D&gt;&lt;D xsi:type="xsd:double"&gt;30.6771730714277&lt;/D&gt;&lt;D xsi:type="xsd:double"&gt;36.9607768113823&lt;/D&gt;&lt;D xsi:type="xsd:double"&gt;43.0207288321958&lt;/D&gt;&lt;D xsi:type="xsd:double"&gt;52.070139480346&lt;/D&gt;&lt;D xsi:type="xsd:double"&gt;48.0122788485543&lt;/D&gt;&lt;D xsi:type="xsd:double"&gt;52.7331884286923&lt;/D&gt;&lt;D xsi:type="xsd:double"&gt;65.1336781459698&lt;/D&gt;&lt;D xsi:type="xsd:double"&gt;59.1072786295726&lt;/D&gt;&lt;D xsi:type="xsd:double"&gt;54.085997772396&lt;/D&gt;&lt;D xsi:type="xsd:double"&gt;46.7204499660859&lt;/D&gt;&lt;D xsi:type="xsd:double"&gt;40.7676585454165&lt;/D&gt;&lt;D xsi:type="xsd:double"&gt;35.4290349639355&lt;/D&gt;&lt;D xsi:type="xsd:double"&gt;29.6050630615618&lt;/D&gt;&lt;D xsi:type="xsd:double"&gt;25.2481935642951&lt;/D&gt;&lt;D xsi:type="xsd:double"&gt;19.1449035104184&lt;/D&gt;&lt;D xsi:type="xsd:double"&gt;13.6669578620959&lt;/D&gt;&lt;D xsi:type="xsd:double"&gt;12.6105677813078&lt;/D&gt;&lt;D xsi:type="xsd:double"&gt;12.5350259557227&lt;/D&gt;&lt;D xsi:type="xsd:double"&gt;13.4960746249558&lt;/D&gt;&lt;D xsi:type="xsd:double"&gt;12.9089794111025&lt;/D&gt;&lt;D xsi:type="xsd:double"&gt;11.7765353164155&lt;/D&gt;&lt;D xsi:type="xsd:double"&gt;11.1728192458107&lt;/D&gt;&lt;D xsi:type="xsd:double"&gt;10.1604851164521&lt;/D&gt;&lt;D xsi:type="xsd:double"&gt;10.1789901745712&lt;/D&gt;&lt;D xsi:type="xsd:double"&gt;9.37051801719489&lt;/D&gt;&lt;D xsi:type="xsd:double"&gt;9.18554585107236&lt;/D&gt;&lt;D xsi:type="xsd:double"&gt;10.1198216411959&lt;/D&gt;&lt;D xsi:type="xsd:double"&gt;9.26161465181747&lt;/D&gt;&lt;D xsi:type="xsd:double"&gt;10.6994762519959&lt;/D&gt;&lt;D xsi:type="xsd:double"&gt;9.82918470390504&lt;/D&gt;&lt;D xsi:type="xsd:double"&gt;9.37622982147361&lt;/D&gt;&lt;D xsi:type="xsd:double"&gt;9.64145751548356&lt;/D&gt;&lt;D xsi:type="xsd:double"&gt;9.62963863107226&lt;/D&gt;&lt;D xsi:type="xsd:double"&gt;10.0920655543019&lt;/D&gt;&lt;D xsi:type="xsd:double"&gt;10.4551702921702&lt;/D&gt;&lt;D xsi:type="xsd:double"&gt;10.9429489972459&lt;/D&gt;&lt;D xsi:type="xsd:double"&gt;11.0263037253843&lt;/D&gt;&lt;D xsi:type="xsd:double"&gt;10.8250795499292&lt;/D&gt;&lt;D xsi:type="xsd:double"&gt;11.8247811365499&lt;/D&gt;&lt;D xsi:type="xsd:double"&gt;14.241724448894&lt;/D&gt;&lt;D xsi:type="xsd:double"&gt;14.836732688654&lt;/D&gt;&lt;D xsi:type="xsd:double"&gt;15.1112045576684&lt;/D&gt;&lt;D xsi:type="xsd:double"&gt;15.3116049139208&lt;/D&gt;&lt;D xsi:type="xsd:double"&gt;15.1025324455911&lt;/D&gt;&lt;D xsi:type="xsd:double"&gt;15.3853860030507&lt;/D&gt;&lt;D xsi:type="xsd:double"&gt;14.3059939545158&lt;/D&gt;&lt;D xsi:type="xsd:double"&gt;14.2473504739096&lt;/D&gt;&lt;D xsi:type="xsd:double"&gt;13.2050927661355&lt;/D&gt;&lt;/FQL&gt;&lt;FQL&gt;&lt;Q&gt;NI-FDS^FG_PRICE_MAVG(0,,,,30)&lt;/Q&gt;&lt;R&gt;1&lt;/R&gt;&lt;C&gt;1&lt;/C&gt;&lt;D xsi:type="xsd:double"&gt;16114.5&lt;/D&gt;&lt;/FQL&gt;&lt;FQL&gt;&lt;Q&gt;W-FDS^MAX(FG_PRICE(0,-5AY))&lt;/Q&gt;&lt;R&gt;1&lt;/R&gt;&lt;C&gt;1&lt;/C&gt;&lt;D xsi:type="xsd:double"&gt;14.2525&lt;/D&gt;&lt;/FQL&gt;&lt;FQL&gt;&lt;Q&gt;COPP-FDS^FG_PRICE_CHANGE(0,-6AM)&lt;/Q&gt;&lt;R&gt;1&lt;/R&gt;&lt;C&gt;1&lt;/C&gt;&lt;D xsi:type="xsd:double"&gt;7.54299114121939&lt;/D&gt;&lt;/FQL&gt;&lt;FQL&gt;&lt;Q&gt;FC0000QA^FG_PRICE(0)&lt;/Q&gt;&lt;R&gt;1&lt;/R&gt;&lt;C&gt;1&lt;/C&gt;&lt;D xsi:type="xsd:double"&gt;103.01882&lt;/D&gt;&lt;/FQL&gt;&lt;FQL&gt;&lt;Q&gt;FC0000MY^FG_PRICE(0)&lt;/Q&gt;&lt;R&gt;1&lt;/R&gt;&lt;C&gt;1&lt;/C&gt;&lt;D xsi:type="xsd:double"&gt;266.2518&lt;/D&gt;&lt;/FQL&gt;&lt;FQL&gt;&lt;Q&gt;UAE^FG_PRICE_MAVG(0,,,,200)&lt;/Q&gt;&lt;R&gt;1&lt;/R&gt;&lt;C&gt;1&lt;/C&gt;&lt;D xsi:type="xsd:double"&gt;14.480749&lt;/D&gt;&lt;/FQL&gt;&lt;FQL&gt;&lt;Q&gt;EWZ^FG_PRICE(0)&lt;/Q&gt;&lt;R&gt;1&lt;/R&gt;&lt;C&gt;1&lt;/C&gt;&lt;D xsi:type="xsd:double"&gt;30.24&lt;/D&gt;&lt;/FQL&gt;&lt;FQL&gt;&lt;Q&gt;EPU^FG_PRICE_MAVG(0,,,,60)&lt;/Q&gt;&lt;R&gt;1&lt;/R&gt;&lt;C&gt;1&lt;/C&gt;&lt;D xsi:type="xsd:double"&gt;41.048164&lt;/D&gt;&lt;/FQL&gt;&lt;FQL&gt;&lt;Q&gt;VNM^FG_TOTAL_RETURNC(0,-3AM)&lt;/Q&gt;&lt;R&gt;1&lt;/R&gt;&lt;C&gt;1&lt;/C&gt;&lt;D xsi:type="xsd:double"&gt;-5.4474773&lt;/D&gt;&lt;/FQL&gt;&lt;FQL&gt;&lt;Q&gt;QAT^FG_TOTAL_RETURNC(0,-6AM)&lt;/Q&gt;&lt;R&gt;1&lt;/R&gt;&lt;C&gt;1&lt;/C&gt;&lt;D xsi:type="xsd:double"&gt;5.283606&lt;/D&gt;&lt;/FQL&gt;&lt;FQL&gt;&lt;Q&gt;EZA^P_PRICE(0)/P_PRICE_HIGH_PR(0,,,,,,"PRICE","INTRA","52W")&lt;/Q&gt;&lt;R&gt;1&lt;/R&gt;&lt;C&gt;1&lt;/C&gt;&lt;D xsi:type="xsd:double"&gt;0.9985097&lt;/D&gt;&lt;/FQL&gt;&lt;FQL&gt;&lt;Q&gt;EWT^P_PRICE(0)/P_PRICE_LOW_PR(0,,,,,,"PRICE","INTRA","52W")-1&lt;/Q&gt;&lt;R&gt;1&lt;/R&gt;&lt;C&gt;1&lt;/C&gt;&lt;D xsi:type="xsd:double"&gt;0.276914&lt;/D&gt;&lt;/FQL&gt;&lt;FQL&gt;&lt;Q&gt;EPHE^P_PRICE(0)/P_PRICE_LOW_PR(0,,,,,,"PRICE","INTRA","52W")-1&lt;/Q&gt;&lt;R&gt;1&lt;/R&gt;&lt;C&gt;1&lt;/C&gt;&lt;D xsi:type="xsd:double"&gt;0.16176474&lt;/D&gt;&lt;/FQL&gt;&lt;FQL&gt;&lt;Q&gt;ECH^P_PRICE(0)/P_PRICE_LOW_PR(0,,,,,,"PRICE","INTRA","52W")-1&lt;/Q&gt;&lt;R&gt;1&lt;/R&gt;&lt;C&gt;1&lt;/C&gt;&lt;D xsi:type="xsd:double"&gt;0.10308409&lt;/D&gt;&lt;/FQL&gt;&lt;FQL&gt;&lt;Q&gt;VGK^FG_TOTAL_RETURNC(0,-6AM)&lt;/Q&gt;&lt;R&gt;1&lt;/R&gt;&lt;C&gt;1&lt;/C&gt;&lt;D xsi:type="xsd:double"&gt;9.211838&lt;/D&gt;&lt;/FQL&gt;&lt;FQL&gt;&lt;Q&gt;VNM^SIZE(FG_CONSTITUENTS)&lt;/Q&gt;&lt;R&gt;1&lt;/R&gt;&lt;C&gt;1&lt;/C&gt;&lt;D xsi:type="xsd:long"&gt;49&lt;/D&gt;&lt;/FQL&gt;&lt;FQL&gt;&lt;Q&gt;EWW^FMA_COS_UP("EPS","1M",+1,NOW,,,"PORTAGG","MEANR")&lt;/Q&gt;&lt;R&gt;1&lt;/R&gt;&lt;C&gt;1&lt;/C&gt;&lt;D xsi:type="xsd:double"&gt;24&lt;/D&gt;&lt;/FQL&gt;&lt;FQL&gt;&lt;Q&gt;EWZ^FMA_RBICS_REV_CURRENT(30, LOC, "PORTAGG")&lt;/Q&gt;&lt;R&gt;1&lt;/R&gt;&lt;C&gt;1&lt;/C&gt;&lt;D xsi:type="xsd:double"&gt;26.0780758696169&lt;/D&gt;&lt;/FQL&gt;&lt;FQL&gt;&lt;Q&gt;REFMXTON-FDS^(SUBARRAY(NOT_NA(NO_REPEAT_F(FG_YIELD(NOW,-10AY,D))),0,1)-SUBARRAY(NOT_NA(NO_REPEAT_F(FG_YIELD(NOW,-10AY,D))),1,1))*100&lt;/Q&gt;&lt;R&gt;1&lt;/R&gt;&lt;C&gt;1&lt;/C&gt;&lt;D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xsi:type="xsd:double"&gt;-25&lt;/D&gt;&lt;/FQL&gt;&lt;FQL&gt;&lt;Q&gt;TRYTH10Y-FDS^PCTCHG(FG_YIELD(0,,,,"YTM"),FG_YIELD(-3AM,,,,"YTM"))&lt;/Q&gt;&lt;R&gt;1&lt;/R&gt;&lt;C&gt;1&lt;/C&gt;&lt;D xsi:type="xsd:double"&gt;-6.638025&lt;/D&gt;&lt;/FQL&gt;&lt;FQL&gt;&lt;Q&gt;TRYUS10Y-FDS^FG_YIELD_NAME&lt;/Q&gt;&lt;R&gt;1&lt;/R&gt;&lt;C&gt;1&lt;/C&gt;&lt;D xsi:type="xsd:string"&gt;US Benchmark Bond - 10 Year&lt;/D&gt;&lt;/FQL&gt;&lt;FQL&gt;&lt;Q&gt;TRYGR10Y-FDS^FG_YIELD_NAME&lt;/Q&gt;&lt;R&gt;1&lt;/R&gt;&lt;C&gt;1&lt;/C&gt;&lt;D xsi:type="xsd:string"&gt;Greece Benchmark Bond - 10 Year&lt;/D&gt;&lt;/FQL&gt;&lt;FQL&gt;&lt;Q&gt;CC_KR^IMF_IFS_RCPI_Q(0)&lt;/Q&gt;&lt;R&gt;1&lt;/R&gt;&lt;C&gt;1&lt;/C&gt;&lt;D xsi:type="xsd:double"&gt;2.6691833&lt;/D&gt;&lt;/FQL&gt;&lt;FQL&gt;&lt;Q&gt;VNM^FMA_PE(NTMA,0,,,"PORTAGG","MEANR")&lt;/Q&gt;&lt;R&gt;1&lt;/R&gt;&lt;C&gt;1&lt;/C&gt;&lt;D xsi:type="xsd:double"&gt;12.7471547028002&lt;/D&gt;&lt;/FQL&gt;&lt;FQL&gt;&lt;Q&gt;MCHI^FMA_PE(NTMA,0,,,"PORTAGG","MEANR")&lt;/Q&gt;&lt;R&gt;1&lt;/R&gt;&lt;C&gt;1&lt;/C&gt;&lt;D xsi:type="xsd:double"&gt;9.10928379224302&lt;/D&gt;&lt;/FQL&gt;&lt;FQL&gt;&lt;Q&gt;EWY^FMA_PE(NTMA,0,,,"PORTAGG","MEANR")&lt;/Q&gt;&lt;R&gt;1&lt;/R&gt;&lt;C&gt;1&lt;/C&gt;&lt;D xsi:type="xsd:double"&gt;8.47346831882742&lt;/D&gt;&lt;/FQL&gt;&lt;FQL&gt;&lt;Q&gt;EPOL^FMA_PE(NTMA,0,,,"PORTAGG","MEANR")&lt;/Q&gt;&lt;R&gt;1&lt;/R&gt;&lt;C&gt;1&lt;/C&gt;&lt;D xsi:type="xsd:double"&gt;7.9674680826325&lt;/D&gt;&lt;/FQL&gt;&lt;FQL&gt;&lt;Q&gt;W-FDS^FG_PRICE(0)/MAX(FG_PRICE(0,-1AY))&lt;/Q&gt;&lt;R&gt;1&lt;/R&gt;&lt;C&gt;1&lt;/C&gt;&lt;D xsi:type="xsd:double"&gt;0.756872545519457&lt;/D&gt;&lt;/FQL&gt;&lt;FQL&gt;&lt;Q&gt;FC0000BR^FG_PRICE(0)&lt;/Q&gt;&lt;R&gt;1&lt;/R&gt;&lt;C&gt;1&lt;/C&gt;&lt;D xsi:type="xsd:double"&gt;202.50195&lt;/D&gt;&lt;/FQL&gt;&lt;FQL&gt;&lt;Q&gt;EPU^FG_PRICE_MAVG(0,,,,30)&lt;/Q&gt;&lt;R&gt;1&lt;/R&gt;&lt;C&gt;1&lt;/C&gt;&lt;D xsi:type="xsd:double"&gt;40.580334&lt;/D&gt;&lt;/FQL&gt;&lt;FQL&gt;&lt;Q&gt;TUR^FG_TOTAL_RETURNC(0,-3AM)&lt;/Q&gt;&lt;R&gt;1&lt;/R&gt;&lt;C&gt;1&lt;/C&gt;&lt;D xsi:type="xsd:double"&gt;-8.119965&lt;/D&gt;&lt;/FQL&gt;&lt;FQL&gt;&lt;Q&gt;EWY^P_PRICE(0)/P_PRICE_HIGH_PR(0,,,,,,"PRICE","INTRA","52W")&lt;/Q&gt;&lt;R&gt;1&lt;/R&gt;&lt;C&gt;1&lt;/C&gt;&lt;D xsi:type="xsd:double"&gt;0.9428181&lt;/D&gt;&lt;/FQL&gt;&lt;FQL&gt;&lt;Q&gt;EPU^P_PRICE(0)/P_PRICE_LOW_PR(0,,,,,,"PRICE","INTRA","52W")-1&lt;/Q&gt;&lt;R&gt;1&lt;/R&gt;&lt;C&gt;1&lt;/C&gt;&lt;D xsi:type="xsd:double"&gt;0.40630484&lt;/D&gt;&lt;/FQL&gt;&lt;FQL&gt;&lt;Q&gt;SPY^FMA_COS_DOWN("EPS","1M",+1,NOW,,,"PORTAGG","MEANR")&lt;/Q&gt;&lt;R&gt;1&lt;/R&gt;&lt;C&gt;1&lt;/C&gt;&lt;D xsi:type="xsd:double"&gt;188&lt;/D&gt;&lt;/FQL&gt;&lt;FQL&gt;&lt;Q&gt;INDA^SIZE(FG_CONSTITUENTS)&lt;/Q&gt;&lt;R&gt;1&lt;/R&gt;&lt;C&gt;1&lt;/C&gt;&lt;D xsi:type="xsd:long"&gt;147&lt;/D&gt;&lt;/FQL&gt;&lt;FQL&gt;&lt;Q&gt;TRYQA10Y-FDS^FG_YIELD_NAME&lt;/Q&gt;&lt;R&gt;1&lt;/R&gt;&lt;C&gt;1&lt;/C&gt;&lt;D xsi:type="xsd:string"&gt;Treasury - Qatar Benchmark Bond 10Y&lt;/D&gt;&lt;/FQL&gt;&lt;FQL&gt;&lt;Q&gt;REFCNRMB-FDS^FG_YIELD(NOW,,,0)&lt;/Q&gt;&lt;R&gt;1&lt;/R&gt;&lt;C&gt;1&lt;/C&gt;&lt;D xsi:type="xsd:double"&gt;3.35&lt;/D&gt;&lt;/FQL&gt;&lt;FQL&gt;&lt;Q&gt;VGK^FMA_EVAL_EBITDA(NTMA,0,,,"PORTAGG","MEANR")&lt;/Q&gt;&lt;R&gt;1&lt;/R&gt;&lt;C&gt;1&lt;/C&gt;&lt;D xsi:type="xsd:double"&gt;8.80440966657383&lt;/D&gt;&lt;/FQL&gt;&lt;FQL&gt;&lt;Q&gt;EPOL^FMA_PE(LTM,0,,,"PORTAGG","MEANR")&lt;/Q&gt;&lt;R&gt;1&lt;/R&gt;&lt;C&gt;1&lt;/C&gt;&lt;D xsi:type="xsd:double"&gt;8.57752324277399&lt;/D&gt;&lt;/FQL&gt;&lt;FQL&gt;&lt;Q&gt;EIDO^FG_COMPANY_NAME&lt;/Q&gt;&lt;R&gt;1&lt;/R&gt;&lt;C&gt;1&lt;/C&gt;&lt;D xsi:type="xsd:string"&gt;iShares MSCI Indonesia ETF&lt;/D&gt;&lt;/FQL&gt;&lt;FQL&gt;&lt;Q&gt;REFINREPO-FDS^(SUBARRAY(NOT_NA(NO_REPEAT_F(FG_YIELD(NOW,-10AY,D))),0,1)-SUBARRAY(NOT_NA(NO_REPEAT_F(FG_YIELD(NOW,-10AY,D))),1,1))*100&lt;/Q&gt;&lt;R&gt;1&lt;/R&gt;&lt;C&gt;1&lt;/C&gt;&lt;D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xsi:type="xsd:double"&gt;25&lt;/D&gt;&lt;/FQL&gt;&lt;FQL&gt;&lt;Q&gt;VGK^FMA_DIV_YLD(NTMA,NOW,NOW,M,"PORTAGG","MEANR")&lt;/Q&gt;&lt;R&gt;1&lt;/R&gt;&lt;C&gt;1&lt;/C&gt;&lt;D xsi:type="xsd:double"&gt;3.52165449967514&lt;/D&gt;&lt;/FQL&gt;&lt;FQL&gt;&lt;Q&gt;UAE^FMA_ROE(NTMA,-20AY,NOW,FY,"PORTAGG","MEANR")&lt;/Q&gt;&lt;R&gt;20&lt;/R&gt;&lt;C&gt;1&lt;/C&gt;&lt;D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xsi:type="xsd:string"&gt;@NA&lt;/D&gt;&lt;/FQL&gt;&lt;FQL&gt;&lt;Q&gt;USDQAR^STD(FG_PRICE_CHANGE(0,-1AY,AM))&lt;/Q&gt;&lt;R&gt;1&lt;/R&gt;&lt;C&gt;1&lt;/C&gt;&lt;D xsi:type="xsd:double"&gt;0.00761764787174341&lt;/D&gt;&lt;/FQL&gt;&lt;FQL&gt;&lt;Q&gt;USDTWD^STD(FG_PRICE_CHANGE(0,-1AY,AM))&lt;/Q&gt;&lt;R&gt;1&lt;/R&gt;&lt;C&gt;1&lt;/C&gt;&lt;D xsi:type="xsd:double"&gt;1.56372500705223&lt;/D&gt;&lt;/FQL&gt;&lt;FQL&gt;&lt;Q&gt;VNM^FMA_EPS(NTMA,-20AY,0,CY,,"PORTAGG","MEANR")&lt;/Q&gt;&lt;R&gt;20&lt;/R&gt;&lt;C&gt;1&lt;/C&gt;&lt;D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xsi:type="xsd:double"&gt;0.886057292428813&lt;/D&gt;&lt;/FQL&gt;&lt;FQL&gt;&lt;Q&gt;ECH^FMA_PE(NTMA,-10AY,0,AM,"PORTAGG","MEANR")&lt;/Q&gt;&lt;R&gt;121&lt;/R&gt;&lt;C&gt;1&lt;/C&gt;&lt;D xsi:type="xsd:double"&gt;14.6014689276635&lt;/D&gt;&lt;D xsi:type="xsd:double"&gt;14.4971831150691&lt;/D&gt;&lt;D xsi:type="xsd:double"&gt;13.5119834933765&lt;/D&gt;&lt;D xsi:type="xsd:double"&gt;14.3225926399941&lt;/D&gt;&lt;D xsi:type="xsd:double"&gt;13.2567824446408&lt;/D&gt;&lt;D xsi:type="xsd:double"&gt;12.5753230334163&lt;/D&gt;&lt;D xsi:type="xsd:double"&gt;13.4724894964994&lt;/D&gt;&lt;D xsi:type="xsd:double"&gt;13.0035949191453&lt;/D&gt;&lt;D xsi:type="xsd:double"&gt;14.0535907243373&lt;/D&gt;&lt;D xsi:type="xsd:double"&gt;14.3475493112562&lt;/D&gt;&lt;D xsi:type="xsd:double"&gt;13.7531138942088&lt;/D&gt;&lt;D xsi:type="xsd:double"&gt;12.8214038676642&lt;/D&gt;&lt;D xsi:type="xsd:double"&gt;12.3970624064999&lt;/D&gt;&lt;D xsi:type="xsd:double"&gt;12.7484471235928&lt;/D&gt;&lt;D xsi:type="xsd:double"&gt;12.7583820365659&lt;/D&gt;&lt;D xsi:type="xsd:double"&gt;13.3997968537945&lt;/D&gt;&lt;D xsi:type="xsd:double"&gt;12.6550070162495&lt;/D&gt;&lt;D xsi:type="xsd:double"&gt;11.5708546926815&lt;/D&gt;&lt;D xsi:type="xsd:double"&gt;12.3007947675688&lt;/D&gt;&lt;D xsi:type="xsd:double"&gt;12.7601049792945&lt;/D&gt;&lt;D xsi:type="xsd:double"&gt;13.3239074379073&lt;/D&gt;&lt;D xsi:type="xsd:double"&gt;13.6316102337554&lt;/D&gt;&lt;D xsi:type="xsd:double"&gt;13.6672796809305&lt;/D&gt;&lt;D xsi:type="xsd:double"&gt;15.2223655510355&lt;/D&gt;&lt;D xsi:type="xsd:double"&gt;15.8499793039104&lt;/D&gt;&lt;D xsi:type="xsd:double"&gt;15.2471023593929&lt;/D&gt;&lt;D xsi:type="xsd:double"&gt;16.0370054207974&lt;/D&gt;&lt;D xsi:type="xsd:double"&gt;16.1888041899365&lt;/D&gt;&lt;D xsi:type="xsd:double"&gt;15.665080684367&lt;/D&gt;&lt;D xsi:type="xsd:double"&gt;15.6546372891342&lt;/D&gt;&lt;D xsi:type="xsd:double"&gt;16.1377845494542&lt;/D&gt;&lt;D xsi:type="xsd:double"&gt;16.3420835409293&lt;/D&gt;&lt;D xsi:type="xsd:double"&gt;17.2250206803237&lt;/D&gt;&lt;D xsi:type="xsd:double"&gt;17.5813523179417&lt;/D&gt;&lt;D xsi:type="xsd:double"&gt;16.9358473728911&lt;/D&gt;&lt;D xsi:type="xsd:double"&gt;17.6134957121411&lt;/D&gt;&lt;D xsi:type="xsd:double"&gt;17.8592762158381&lt;/D&gt;&lt;D xsi:type="xsd:double"&gt;18.937262766484&lt;/D&gt;&lt;D xsi:type="xsd:double"&gt;15.4001930302863&lt;/D&gt;&lt;D xsi:type="xsd:double"&gt;13.8471345128226&lt;/D&gt;&lt;D xsi:type="xsd:double"&gt;13.346647470411&lt;/D&gt;&lt;D xsi:type="xsd:double"&gt;14.4459096799131&lt;/D&gt;&lt;D xsi:type="xsd:double"&gt;14.231952067522&lt;/D&gt;&lt;D xsi:type="xsd:double"&gt;14.0159084480462&lt;/D&gt;&lt;D xsi:type="xsd:double"&gt;13.6985709303143&lt;/D&gt;&lt;D xsi:type="xsd:double"&gt;13.3592264238451&lt;/D&gt;&lt;D xsi:type="xsd:double"&gt;12.05015832552&lt;/D&gt;&lt;D xsi:type="xsd:double"&gt;11.5780810782282&lt;/D&gt;&lt;D xsi:type="xsd:double"&gt;11.568717794164&lt;/D&gt;&lt;D xsi:type="xsd:double"&gt;11.9311911662644&lt;/D&gt;&lt;D xsi:type="xsd:double"&gt;15.195648196655&lt;/D&gt;&lt;D xsi:type="xsd:double"&gt;15.2078565517234&lt;/D&gt;&lt;D xsi:type="xsd:double"&gt;14.7944617357012&lt;/D&gt;&lt;D xsi:type="xsd:double"&gt;9.18722912111702&lt;/D&gt;&lt;D xsi:type="xsd:double"&gt;8.85442991287295&lt;/D&gt;&lt;D xsi:type="xsd:double"&gt;8.86354164321099&lt;/D&gt;&lt;D xsi:type="xsd:double"&gt;8.48570134021728&lt;/D&gt;&lt;D xsi:type="xsd:double"&gt;8.74371596741244&lt;/D&gt;&lt;D xsi:type="xsd:double"&gt;8.30405607804862&lt;/D&gt;&lt;D xsi:type="xsd:double"&gt;8.9065018154385&lt;/D&gt;&lt;D xsi:type="xsd:double"&gt;8.58717057059656&lt;/D&gt;&lt;D xsi:type="xsd:double"&gt;9.53532413360275&lt;/D&gt;&lt;D xsi:type="xsd:double"&gt;9.44470896810711&lt;/D&gt;&lt;D xsi:type="xsd:double"&gt;8.70999720292117&lt;/D&gt;&lt;D xsi:type="xsd:double"&gt;8.50521796526697&lt;/D&gt;&lt;D xsi:type="xsd:double"&gt;9.28031657929151&lt;/D&gt;&lt;D xsi:type="xsd:double"&gt;8.69559269895962&lt;/D&gt;&lt;D xsi:type="xsd:double"&gt;5.76541866553591&lt;/D&gt;&lt;D xsi:type="xsd:double"&gt;10.7610703547215&lt;/D&gt;&lt;D xsi:type="xsd:double"&gt;-7.32167191297729&lt;/D&gt;&lt;D xsi:type="xsd:double"&gt;14.4284572797444&lt;/D&gt;&lt;D xsi:type="xsd:double"&gt;15.066896534221&lt;/D&gt;&lt;D xsi:type="xsd:double"&gt;15.7431205461665&lt;/D&gt;&lt;D xsi:type="xsd:double"&gt;14.472857168326&lt;/D&gt;&lt;D xsi:type="xsd:double"&gt;13.8335592185958&lt;/D&gt;&lt;D xsi:type="xsd:double"&gt;14.8048728713104&lt;/D&gt;&lt;D xsi:type="xsd:double"&gt;13.749029154406&lt;/D&gt;&lt;D xsi:type="xsd:double"&gt;14.8309117520521&lt;/D&gt;&lt;D xsi:type="xsd:double"&gt;14.8189586140937&lt;/D&gt;&lt;D xsi:type="xsd:double"&gt;14.9748516458437&lt;/D&gt;&lt;D xsi:type="xsd:double"&gt;14.0510490757204&lt;/D&gt;&lt;D xsi:type="xsd:double"&gt;12.5617592158247&lt;/D&gt;&lt;D xsi:type="xsd:double"&gt;11.5466276725909&lt;/D&gt;&lt;D xsi:type="xsd:double"&gt;10.4340183518187&lt;/D&gt;&lt;D xsi:type="xsd:double"&gt;10.0777810302264&lt;/D&gt;&lt;D xsi:type="xsd:double"&gt;10.2658134097153&lt;/D&gt;&lt;D xsi:type="xsd:double"&gt;9.03244094342482&lt;/D&gt;&lt;D xsi:type="xsd:double"&gt;9.4224835186508&lt;/D&gt;&lt;D xsi:type="xsd:double"&gt;9.65910890538049&lt;/D&gt;&lt;D xsi:type="xsd:double"&gt;9.72541912702815&lt;/D&gt;&lt;D xsi:type="xsd:double"&gt;10.203903612353&lt;/D&gt;&lt;D xsi:type="xsd:double"&gt;9.31133730117904&lt;/D&gt;&lt;D xsi:type="xsd:double"&gt;9.34225231576753&lt;/D&gt;&lt;D xsi:type="xsd:double"&gt;8.59951919112725&lt;/D&gt;&lt;D xsi:type="xsd:double"&gt;6.58627533657936&lt;/D&gt;&lt;D xsi:type="xsd:double"&gt;6.36117735844979&lt;/D&gt;&lt;D xsi:type="xsd:double"&gt;6.76190721281257&lt;/D&gt;&lt;D xsi:type="xsd:double"&gt;7.6281062554552&lt;/D&gt;&lt;D xsi:type="xsd:double"&gt;6.97309826943153&lt;/D&gt;&lt;D xsi:type="xsd:double"&gt;7.05892599784218&lt;/D&gt;&lt;D xsi:type="xsd:double"&gt;7.16176080482201&lt;/D&gt;&lt;D xsi:type="xsd:double"&gt;7.28500072828241&lt;/D&gt;&lt;D xsi:type="xsd:double"&gt;8.03988519598035&lt;/D&gt;&lt;D xsi:type="xsd:double"&gt;7.49831803469143&lt;/D&gt;&lt;D xsi:type="xsd:double"&gt;7.62401285219716&lt;/D&gt;&lt;D xsi:type="xsd:double"&gt;8.53606615127223&lt;/D&gt;&lt;D xsi:type="xsd:double"&gt;8.41598841775953&lt;/D&gt;&lt;D xsi:type="xsd:double"&gt;9.11241267209511&lt;/D&gt;&lt;D xsi:type="xsd:double"&gt;9.15418159808984&lt;/D&gt;&lt;D xsi:type="xsd:double"&gt;8.89159751262001&lt;/D&gt;&lt;D xsi:type="xsd:double"&gt;8.77360253954444&lt;/D&gt;&lt;D xsi:type="xsd:double"&gt;8.66457886686836&lt;/D&gt;&lt;D xsi:type="xsd:double"&gt;9.9779089520452&lt;/D&gt;&lt;D xsi:type="xsd:double"&gt;9.50955216810936&lt;/D&gt;&lt;D xsi:type="xsd:double"&gt;10.1972467320674&lt;/D&gt;&lt;D xsi:type="xsd:double"&gt;10.2273669704129&lt;/D&gt;&lt;D xsi:type="xsd:double"&gt;9.74747759286645&lt;/D&gt;&lt;D xsi:type="xsd:double"&gt;10.0442992317375&lt;/D&gt;&lt;D xsi:type="xsd:double"&gt;9.70435863938861&lt;/D&gt;&lt;D xsi:type="xsd:double"&gt;9.78221438594815&lt;/D&gt;&lt;D xsi:type="xsd:double"&gt;9.38969940624647&lt;/D&gt;&lt;/FQL&gt;&lt;FQL&gt;&lt;Q&gt;WL-FDS^FG_PRICE_CHANGE(0,-3AM)&lt;/Q&gt;&lt;R&gt;1&lt;/R&gt;&lt;C&gt;1&lt;/C&gt;&lt;D xsi:type="xsd:double"&gt;-3.6367027228646&lt;/D&gt;&lt;/FQL&gt;&lt;FQL&gt;&lt;Q&gt;EIDO^FMA_COS_UP("EPS","1M",+1,NOW,,,"PORTAGG","MEANR")&lt;/Q&gt;&lt;R&gt;1&lt;/R&gt;&lt;C&gt;1&lt;/C&gt;&lt;D xsi:type="xsd:double"&gt;22&lt;/D&gt;&lt;/FQL&gt;&lt;FQL&gt;&lt;Q&gt;EWY^FMA_RBICS_REV_CURRENT(30, LOC, "PORTAGG")&lt;/Q&gt;&lt;R&gt;1&lt;/R&gt;&lt;C&gt;1&lt;/C&gt;&lt;D xsi:type="xsd:double"&gt;15.4362902639028&lt;/D&gt;&lt;/FQL&gt;&lt;FQL&gt;&lt;Q&gt;REFIDRREPO-FDS^(SUBARRAY(NOT_NA(NO_REPEAT_F(FG_YIELD(NOW,-10AY,D))),0,1)-SUBARRAY(NOT_NA(NO_REPEAT_F(FG_YIELD(NOW,-10AY,D))),1,1))*100&lt;/Q&gt;&lt;R&gt;1&lt;/R&gt;&lt;C&gt;1&lt;/C&gt;&lt;D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xsi:type="xsd:double"&gt;25&lt;/D&gt;&lt;/FQL&gt;&lt;FQL&gt;&lt;Q&gt;TRYTW10Y-FDS^PCTCHG(FG_YIELD(0,,,,"YTM"),FG_YIELD(-3AM,,,,"YTM"))&lt;/Q&gt;&lt;R&gt;1&lt;/R&gt;&lt;C&gt;1&lt;/C&gt;&lt;D xsi:type="xsd:double"&gt;-3.321504&lt;/D&gt;&lt;/FQL&gt;&lt;FQL&gt;&lt;Q&gt;TRYZA10Y-FDS^FG_YIELD(0,,,,"YTM")&lt;/Q&gt;&lt;R&gt;1&lt;/R&gt;&lt;C&gt;1&lt;/C&gt;&lt;D xsi:type="xsd:double"&gt;10.717902&lt;/D&gt;&lt;/FQL&gt;&lt;FQL&gt;&lt;Q&gt;EZA^FMA_EVAL_EBITDA(NTMA,0,,,"PORTAGG","MEANR")&lt;/Q&gt;&lt;R&gt;1&lt;/R&gt;&lt;C&gt;1&lt;/C&gt;&lt;D xsi:type="xsd:double"&gt;7.514752142617&lt;/D&gt;&lt;/FQL&gt;&lt;FQL&gt;&lt;Q&gt;EWM^FMA_EVAL_EBITDA(NTMA,0,,,"PORTAGG","MEANR")&lt;/Q&gt;&lt;R&gt;1&lt;/R&gt;&lt;C&gt;1&lt;/C&gt;&lt;D xsi:type="xsd:double"&gt;8.53432732297176&lt;/D&gt;&lt;/FQL&gt;&lt;FQL&gt;&lt;Q&gt;ECH^FMA_EVAL_EBITDA(NTMA,0,,,"PORTAGG","MEANR")&lt;/Q&gt;&lt;R&gt;1&lt;/R&gt;&lt;C&gt;1&lt;/C&gt;&lt;D xsi:type="xsd:double"&gt;5.81700189129834&lt;/D&gt;&lt;/FQL&gt;&lt;FQL&gt;&lt;Q&gt;UAE^FG_COMPANY_NAME&lt;/Q&gt;&lt;R&gt;1&lt;/R&gt;&lt;C&gt;1&lt;/C&gt;&lt;D xsi:type="xsd:string"&gt;iShares MSCI UAE ETF&lt;/D&gt;&lt;/FQL&gt;&lt;FQL&gt;&lt;Q&gt;EPHE^FG_TOTAL_RETURNC(0,-3AM)&lt;/Q&gt;&lt;R&gt;1&lt;/R&gt;&lt;C&gt;1&lt;/C&gt;&lt;D xsi:type="xsd:double"&gt;5.232954&lt;/D&gt;&lt;/FQL&gt;&lt;FQL&gt;&lt;Q&gt;INDA^FMA_COS_UP("EPS","1M",+1,NOW,,,"PORTAGG","MEANR")&lt;/Q&gt;&lt;R&gt;1&lt;/R&gt;&lt;C&gt;1&lt;/C&gt;&lt;D xsi:type="xsd:double"&gt;61&lt;/D&gt;&lt;/FQL&gt;&lt;FQL&gt;&lt;Q&gt;TRYVN10Y-FDS^FG_YIELD_NAME&lt;/Q&gt;&lt;R&gt;1&lt;/R&gt;&lt;C&gt;1&lt;/C&gt;&lt;D xsi:type="xsd:string"&gt;Treasury - Vietnam Benchmark Bond 10Y&lt;/D&gt;&lt;/FQL&gt;&lt;FQL&gt;&lt;Q&gt;CAGDPY@SA^EE_ACTUAL_ANNUAL(MED,+1)&lt;/Q&gt;&lt;R&gt;1&lt;/R&gt;&lt;C&gt;1&lt;/C&gt;&lt;D xsi:type="xsd:double"&gt;2.2&lt;/D&gt;&lt;/FQL&gt;&lt;FQL&gt;&lt;Q&gt;CAGDPY@BR^EE_ACTUAL_ANNUAL(MED,+1)&lt;/Q&gt;&lt;R&gt;1&lt;/R&gt;&lt;C&gt;1&lt;/C&gt;&lt;D xsi:type="xsd:double"&gt;-1.6&lt;/D&gt;&lt;/FQL&gt;&lt;FQL&gt;&lt;Q&gt;USDSAR^STD(FG_PRICE_CHANGE(0,-1AY,AM))&lt;/Q&gt;&lt;R&gt;1&lt;/R&gt;&lt;C&gt;1&lt;/C&gt;&lt;D xsi:type="xsd:double"&gt;0.0283458660701886&lt;/D&gt;&lt;/FQL&gt;&lt;FQL&gt;&lt;Q&gt;USDAED^FG_PRICE_CHANGE(0,-1AY)&lt;/Q&gt;&lt;R&gt;1&lt;/R&gt;&lt;C&gt;1&lt;/C&gt;&lt;D xsi:type="xsd:double"&gt;-0.004082918&lt;/D&gt;&lt;/FQL&gt;&lt;FQL&gt;&lt;Q&gt;USDEUR^STD(FG_PRICE_CHANGE(0,-1AY,AM))&lt;/Q&gt;&lt;R&gt;1&lt;/R&gt;&lt;C&gt;1&lt;/C&gt;&lt;D xsi:type="xsd:double"&gt;1.92408634606615&lt;/D&gt;&lt;/FQL&gt;&lt;FQL&gt;&lt;Q&gt;USDBRL^FG_PRICE_CHANGE(0,-1AY)&lt;/Q&gt;&lt;R&gt;1&lt;/R&gt;&lt;C&gt;1&lt;/C&gt;&lt;D xsi:type="xsd:double"&gt;10.253155&lt;/D&gt;&lt;/FQL&gt;&lt;FQL&gt;&lt;Q&gt;USDPLN^STD(FG_PRICE_CHANGE(0,-1AY,AM))&lt;/Q&gt;&lt;R&gt;1&lt;/R&gt;&lt;C&gt;1&lt;/C&gt;&lt;D xsi:type="xsd:double"&gt;3.66565606694836&lt;/D&gt;&lt;/FQL&gt;&lt;FQL&gt;&lt;Q&gt;USDIDR^FG_PRICE_CHANGE(0,-1AY)&lt;/Q&gt;&lt;R&gt;1&lt;/R&gt;&lt;C&gt;1&lt;/C&gt;&lt;D xsi:type="xsd:double"&gt;2.6664495&lt;/D&gt;&lt;/FQL&gt;&lt;FQL&gt;&lt;Q&gt;TUR^P_PRICE_RETURNS_PR('52W',2,-10AY,0,AM)&lt;/Q&gt;&lt;R&gt;121&lt;/R&gt;&lt;C&gt;1&lt;/C&gt;&lt;D xsi:type="xsd:double"&gt;-6.472492&lt;/D&gt;&lt;D xsi:type="xsd:double"&gt;-1.9148946&lt;/D&gt;&lt;D xsi:type="xsd:double"&gt;-14.402639&lt;/D&gt;&lt;D xsi:type="xsd:double"&gt;0.4218936&lt;/D&gt;&lt;D xsi:type="xsd:double"&gt;-7.845706&lt;/D&gt;&lt;D xsi:type="xsd:double"&gt;25.65378&lt;/D&gt;&lt;D xsi:type="xsd:double"&gt;19.671785&lt;/D&gt;&lt;D xsi:type="xsd:double"&gt;4.9761534&lt;/D&gt;&lt;D xsi:type="xsd:double"&gt;-9.321332&lt;/D&gt;&lt;D xsi:type="xsd:double"&gt;-4.04706&lt;/D&gt;&lt;D xsi:type="xsd:double"&gt;-17.74503&lt;/D&gt;&lt;D xsi:type="xsd:double"&gt;-19.27501&lt;/D&gt;&lt;D xsi:type="xsd:double"&gt;-23.737812&lt;/D&gt;&lt;D xsi:type="xsd:double"&gt;-30.106318&lt;/D&gt;&lt;D xsi:type="xsd:double"&gt;-15.89877&lt;/D&gt;&lt;D xsi:type="xsd:double"&gt;-20.776457&lt;/D&gt;&lt;D xsi:type="xsd:double"&gt;-24.029875&lt;/D&gt;&lt;D xsi:type="xsd:double"&gt;-37.11391&lt;/D&gt;&lt;D xsi:type="xsd:double"&gt;-30.211645&lt;/D&gt;&lt;D xsi:type="xsd:double"&gt;-3.2262325&lt;/D&gt;&lt;D xsi:type="xsd:double"&gt;1.9002914&lt;/D&gt;&lt;D xsi:type="xsd:double"&gt;-22.532612&lt;/D&gt;&lt;D xsi:type="xsd:double"&gt;-10.277635&lt;/D&gt;&lt;D xsi:type="xsd:double"&gt;-7.470286&lt;/D&gt;&lt;D xsi:type="xsd:double"&gt;-0.15820861&lt;/D&gt;&lt;D xsi:type="xsd:double"&gt;5.4715037&lt;/D&gt;&lt;D xsi:type="xsd:double"&gt;-6.1787367&lt;/D&gt;&lt;D xsi:type="xsd:double"&gt;-19.361042&lt;/D&gt;&lt;D xsi:type="xsd:double"&gt;-10.48106&lt;/D&gt;&lt;D xsi:type="xsd:double"&gt;-4.4052243&lt;/D&gt;&lt;D xsi:type="xsd:double"&gt;1.9129038&lt;/D&gt;&lt;D xsi:type="xsd:double"&gt;-10.47908&lt;/D&gt;&lt;D xsi:type="xsd:double"&gt;-17.764694&lt;/D&gt;&lt;D xsi:type="xsd:double"&gt;6.8633437&lt;/D&gt;&lt;D xsi:type="xsd:double"&gt;10.348129&lt;/D&gt;&lt;D xsi:type="xsd:double"&gt;4.421127&lt;/D&gt;&lt;D xsi:type="xsd:double"&gt;15.029753&lt;/D&gt;&lt;D xsi:type="xsd:double"&gt;23.199009&lt;/D&gt;&lt;D xsi:type="xsd:double"&gt;16.74311&lt;/D&gt;&lt;D xsi:type="xsd:double"&gt;23.905516&lt;/D&gt;&lt;D xsi:type="xsd:double"&gt;28.494585&lt;/D&gt;&lt;D xsi:type="xsd:double"&gt;36.156822&lt;/D&gt;&lt;D xsi:type="xsd:double"&gt;31.068539&lt;/D&gt;&lt;D xsi:type="xsd:double"&gt;19.923866&lt;/D&gt;&lt;D xsi:type="xsd:double"&gt;11.272907&lt;/D&gt;&lt;D xsi:type="xsd:double"&gt;-13.96122&lt;/D&gt;&lt;D xsi:type="xsd:double"&gt;-27.81555&lt;/D&gt;&lt;D xsi:type="xsd:double"&gt;-36.5049&lt;/D&gt;&lt;D xsi:type="xsd:double"&gt;-49.962307&lt;/D&gt;&lt;D xsi:type="xsd:double"&gt;-50.025646&lt;/D&gt;&lt;D xsi:type="xsd:double"&gt;-38.070107&lt;/D&gt;&lt;D xsi:type="xsd:double"&gt;-34.29631&lt;/D&gt;&lt;D xsi:type="xsd:double"&gt;-37.63464&lt;/D&gt;&lt;D xsi:type="xsd:double"&gt;-37.619106&lt;/D&gt;&lt;D xsi:type="xsd:double"&gt;-35.29703&lt;/D&gt;&lt;D xsi:type="xsd:double"&gt;-34.765507&lt;/D&gt;&lt;D xsi:type="xsd:double"&gt;-35.983753&lt;/D&gt;&lt;D xsi:type="xsd:double"&gt;-35.85357&lt;/D&gt;&lt;D xsi:type="xsd:double"&gt;-20.800453&lt;/D&gt;&lt;D xsi:type="xsd:double"&gt;-5.6057334&lt;/D&gt;&lt;D xsi:type="xsd:double"&gt;19.133282&lt;/D&gt;&lt;D xsi:type="xsd:double"&gt;19.941032&lt;/D&gt;&lt;D xsi:type="xsd:double"&gt;-5.614078&lt;/D&gt;&lt;D xsi:type="xsd:double"&gt;7.248223&lt;/D&gt;&lt;D xsi:type="xsd:double"&gt;15.53359&lt;/D&gt;&lt;D xsi:type="xsd:double"&gt;16.387154&lt;/D&gt;&lt;D xsi:type="xsd:double"&gt;3.0992985&lt;/D&gt;&lt;D xsi:type="xsd:double"&gt;-27.215654&lt;/D&gt;&lt;D xsi:type="xsd:double"&gt;-17.03499&lt;/D&gt;&lt;D xsi:type="xsd:double"&gt;-1.2775302&lt;/D&gt;&lt;D xsi:type="xsd:double"&gt;3.91438&lt;/D&gt;&lt;D xsi:type="xsd:double"&gt;-0.869298&lt;/D&gt;&lt;D xsi:type="xsd:double"&gt;-17.213266&lt;/D&gt;&lt;D xsi:type="xsd:double"&gt;-19.983244&lt;/D&gt;&lt;D xsi:type="xsd:double"&gt;-11.311478&lt;/D&gt;&lt;D xsi:type="xsd:double"&gt;-12.511599&lt;/D&gt;&lt;D xsi:type="xsd:double"&gt;-9.4882965&lt;/D&gt;&lt;D xsi:type="xsd:double"&gt;-4.903519&lt;/D&gt;&lt;D xsi:type="xsd:double"&gt;6.9917083&lt;/D&gt;&lt;D xsi:type="xsd:double"&gt;49.145245&lt;/D&gt;&lt;D xsi:type="xsd:double"&gt;23.425175&lt;/D&gt;&lt;D xsi:type="xsd:double"&gt;16.753578&lt;/D&gt;&lt;D xsi:type="xsd:double"&gt;2.8057337&lt;/D&gt;&lt;D xsi:type="xsd:double"&gt;-7.337153&lt;/D&gt;&lt;D xsi:type="xsd:double"&gt;19.351149&lt;/D&gt;&lt;D xsi:type="xsd:double"&gt;15.525902&lt;/D&gt;&lt;D xsi:type="xsd:double"&gt;7.006514&lt;/D&gt;&lt;D xsi:type="xsd:double"&gt;1.4436364&lt;/D&gt;&lt;D xsi:type="xsd:double"&gt;-14.571399&lt;/D&gt;&lt;D xsi:type="xsd:double"&gt;-24.272902&lt;/D&gt;&lt;D xsi:type="xsd:double"&gt;-28.090471&lt;/D&gt;&lt;D xsi:type="xsd:double"&gt;-29.58551&lt;/D&gt;&lt;D xsi:type="xsd:double"&gt;0.6042838&lt;/D&gt;&lt;D xsi:type="xsd:double"&gt;-7.8618584&lt;/D&gt;&lt;D xsi:type="xsd:double"&gt;-12.218153&lt;/D&gt;&lt;D xsi:type="xsd:double"&gt;-12.325954&lt;/D&gt;&lt;D xsi:type="xsd:double"&gt;-5.1297903&lt;/D&gt;&lt;D xsi:type="xsd:double"&gt;10.639524&lt;/D&gt;&lt;D xsi:type="xsd:double"&gt;24.456882&lt;/D&gt;&lt;D xsi:type="xsd:double"&gt;43.233837&lt;/D&gt;&lt;D xsi:type="xsd:double"&gt;82.112&lt;/D&gt;&lt;D xsi:type="xsd:double"&gt;68.813385&lt;/D&gt;&lt;D xsi:type="xsd:double"&gt;72.65761&lt;/D&gt;&lt;D xsi:type="xsd:double"&gt;94.61295&lt;/D&gt;&lt;D xsi:type="xsd:double"&gt;53.617825&lt;/D&gt;&lt;D xsi:type="xsd:double"&gt;50.654007&lt;/D&gt;&lt;D xsi:type="xsd:double"&gt;60.52512&lt;/D&gt;&lt;D xsi:type="xsd:double"&gt;82.09773&lt;/D&gt;&lt;D xsi:type="xsd:double"&gt;73.572075&lt;/D&gt;&lt;D xsi:type="xsd:double"&gt;63.769985&lt;/D&gt;&lt;D xsi:type="xsd:double"&gt;53.28367&lt;/D&gt;&lt;D xsi:type="xsd:double"&gt;16.723705&lt;/D&gt;&lt;D xsi:type="xsd:double"&gt;3.8344502&lt;/D&gt;&lt;D xsi:type="xsd:double"&gt;6.09957&lt;/D&gt;&lt;D xsi:type="xsd:double"&gt;18.232166&lt;/D&gt;&lt;D xsi:type="xsd:double"&gt;5.025208&lt;/D&gt;&lt;D xsi:type="xsd:double"&gt;15.606785&lt;/D&gt;&lt;D xsi:type="xsd:double"&gt;44.19776&lt;/D&gt;&lt;D xsi:type="xsd:double"&gt;45.773445&lt;/D&gt;&lt;D xsi:type="xsd:double"&gt;42.692387&lt;/D&gt;&lt;D xsi:type="xsd:double"&gt;8.737553&lt;/D&gt;&lt;/FQL&gt;&lt;FQL&gt;&lt;Q&gt;VNM^FG_TOTAL_RETURNC(-10AY,0,AM)&lt;/Q&gt;&lt;R&gt;121&lt;/R&gt;&lt;C&gt;1&lt;/C&gt;&lt;D xsi:type="xsd:double"&gt;0.74005127&lt;/D&gt;&lt;D xsi:type="xsd:double"&gt;5.234158&lt;/D&gt;&lt;D xsi:type="xsd:double"&gt;-9.991276&lt;/D&gt;&lt;D xsi:type="xsd:double"&gt;2.326715&lt;/D&gt;&lt;D xsi:type="xsd:double"&gt;-11.321651&lt;/D&gt;&lt;D xsi:type="xsd:double"&gt;3.5252452&lt;/D&gt;&lt;D xsi:type="xsd:double"&gt;3.5524964&lt;/D&gt;&lt;D xsi:type="xsd:double"&gt;-7.9877195&lt;/D&gt;&lt;D xsi:type="xsd:double"&gt;2.5598288&lt;/D&gt;&lt;D xsi:type="xsd:double"&gt;-7.9218745&lt;/D&gt;&lt;D xsi:type="xsd:double"&gt;7.0713043&lt;/D&gt;&lt;D xsi:type="xsd:double"&gt;5.55861&lt;/D&gt;&lt;D xsi:type="xsd:double"&gt;-10.583943&lt;/D&gt;&lt;D xsi:type="xsd:double"&gt;-7.580173&lt;/D&gt;&lt;D xsi:type="xsd:double"&gt;10.220814&lt;/D&gt;&lt;D xsi:type="xsd:double"&gt;-5.4378867&lt;/D&gt;&lt;D xsi:type="xsd:double"&gt;-8.95884&lt;/D&gt;&lt;D xsi:type="xsd:double"&gt;-10.818643&lt;/D&gt;&lt;D xsi:type="xsd:double"&gt;7.2755337&lt;/D&gt;&lt;D xsi:type="xsd:double"&gt;3.174603&lt;/D&gt;&lt;D xsi:type="xsd:double"&gt;-0.48951507&lt;/D&gt;&lt;D xsi:type="xsd:double"&gt;1.7568469&lt;/D&gt;&lt;D xsi:type="xsd:double"&gt;0.96685886&lt;/D&gt;&lt;D xsi:type="xsd:double"&gt;4.240763&lt;/D&gt;&lt;D xsi:type="xsd:double"&gt;0.06561279&lt;/D&gt;&lt;D xsi:type="xsd:double"&gt;-7.344264&lt;/D&gt;&lt;D xsi:type="xsd:double"&gt;4.812455&lt;/D&gt;&lt;D xsi:type="xsd:double"&gt;-7.292378&lt;/D&gt;&lt;D xsi:type="xsd:double"&gt;-4.7341585&lt;/D&gt;&lt;D xsi:type="xsd:double"&gt;5.831647&lt;/D&gt;&lt;D xsi:type="xsd:double"&gt;2.8867483&lt;/D&gt;&lt;D xsi:type="xsd:double"&gt;-2.3021579&lt;/D&gt;&lt;D xsi:type="xsd:double"&gt;3.4609795&lt;/D&gt;&lt;D xsi:type="xsd:double"&gt;0&lt;/D&gt;&lt;D xsi:type="xsd:double"&gt;4.483986&lt;/D&gt;&lt;D xsi:type="xsd:double"&gt;1.2942791&lt;/D&gt;&lt;D xsi:type="xsd:double"&gt;-3.4297287&lt;/D&gt;&lt;D xsi:type="xsd:double"&gt;4.2479157&lt;/D&gt;&lt;D xsi:type="xsd:double"&gt;2.404809&lt;/D&gt;&lt;D xsi:type="xsd:double"&gt;9.458578&lt;/D&gt;&lt;D xsi:type="xsd:double"&gt;-0.17879009&lt;/D&gt;&lt;D xsi:type="xsd:double"&gt;15.28244&lt;/D&gt;&lt;D xsi:type="xsd:double"&gt;-1.098907&lt;/D&gt;&lt;D xsi:type="xsd:double"&gt;0.89946985&lt;/D&gt;&lt;D xsi:type="xsd:double"&gt;2.7267933&lt;/D&gt;&lt;D xsi:type="xsd:double"&gt;-8.831036&lt;/D&gt;&lt;D xsi:type="xsd:double"&gt;-5.095184&lt;/D&gt;&lt;D xsi:type="xsd:double"&gt;-7.4926257&lt;/D&gt;&lt;D xsi:type="xsd:double"&gt;3.443873&lt;/D&gt;&lt;D xsi:type="xsd:double"&gt;2.5277376&lt;/D&gt;&lt;D xsi:type="xsd:double"&gt;-3.9687276&lt;/D&gt;&lt;D xsi:type="xsd:double"&gt;-4.8841596&lt;/D&gt;&lt;D xsi:type="xsd:double"&gt;2.369988&lt;/D&gt;&lt;D xsi:type="xsd:double"&gt;-0.3509462&lt;/D&gt;&lt;D xsi:type="xsd:double"&gt;7.417047&lt;/D&gt;&lt;D xsi:type="xsd:double"&gt;2.0593643&lt;/D&gt;&lt;D xsi:type="xsd:double"&gt;0.6528139&lt;/D&gt;&lt;D xsi:type="xsd:double"&gt;-1.238203&lt;/D&gt;&lt;D xsi:type="xsd:double"&gt;-2.8059661&lt;/D&gt;&lt;D xsi:type="xsd:double"&gt;1.1056423&lt;/D&gt;&lt;D xsi:type="xsd:double"&gt;-5.3462863&lt;/D&gt;&lt;D xsi:type="xsd:double"&gt;2.695763&lt;/D&gt;&lt;D xsi:type="xsd:double"&gt;1.6250014&lt;/D&gt;&lt;D xsi:type="xsd:double"&gt;1.1685133&lt;/D&gt;&lt;D xsi:type="xsd:double"&gt;-2.7963579&lt;/D&gt;&lt;D xsi:type="xsd:double"&gt;0.89161396&lt;/D&gt;&lt;D xsi:type="xsd:double"&gt;-4.6221075&lt;/D&gt;&lt;D xsi:type="xsd:double"&gt;-32.743942&lt;/D&gt;&lt;D xsi:type="xsd:double"&gt;17.818892&lt;/D&gt;&lt;D xsi:type="xsd:double"&gt;6.528926&lt;/D&gt;&lt;D xsi:type="xsd:double"&gt;5.2754045&lt;/D&gt;&lt;D xsi:type="xsd:double"&gt;7.0007443&lt;/D&gt;&lt;D xsi:type="xsd:double"&gt;1.2396693&lt;/D&gt;&lt;D xsi:type="xsd:double"&gt;1.9047618&lt;/D&gt;&lt;D xsi:type="xsd:double"&gt;1.4018655&lt;/D&gt;&lt;D xsi:type="xsd:double"&gt;2.0408154&lt;/D&gt;&lt;D xsi:type="xsd:double"&gt;10.064518&lt;/D&gt;&lt;D xsi:type="xsd:double"&gt;8.538675&lt;/D&gt;&lt;D xsi:type="xsd:double"&gt;-3.308028&lt;/D&gt;&lt;D xsi:type="xsd:double"&gt;0.44867992&lt;/D&gt;&lt;D xsi:type="xsd:double"&gt;7.7051997&lt;/D&gt;&lt;D xsi:type="xsd:double"&gt;-1.7625749&lt;/D&gt;&lt;D xsi:type="xsd:double"&gt;4.591024&lt;/D&gt;&lt;D xsi:type="xsd:double"&gt;-2.219981&lt;/D&gt;&lt;D xsi:type="xsd:double"&gt;1.7543912&lt;/D&gt;&lt;D xsi:type="xsd:double"&gt;0.76066256&lt;/D&gt;&lt;D xsi:type="xsd:double"&gt;-1.8621087&lt;/D&gt;&lt;D xsi:type="xsd:double"&gt;6.358969&lt;/D&gt;&lt;D xsi:type="xsd:double"&gt;-0.14464855&lt;/D&gt;&lt;D xsi:type="xsd:double"&gt;0.6460786&lt;/D&gt;&lt;D xsi:type="xsd:double"&gt;-4.484093&lt;/D&gt;&lt;D xsi:type="xsd:double"&gt;-5.300349&lt;/D&gt;&lt;D xsi:type="xsd:double"&gt;-1.1727035&lt;/D&gt;&lt;D xsi:type="xsd:double"&gt;-19.309605&lt;/D&gt;&lt;D xsi:type="xsd:double"&gt;-0.46791434&lt;/D&gt;&lt;D xsi:type="xsd:double"&gt;-3.0893207&lt;/D&gt;&lt;D xsi:type="xsd:double"&gt;8.66251&lt;/D&gt;&lt;D xsi:type="xsd:double"&gt;-7.461733&lt;/D&gt;&lt;D xsi:type="xsd:double"&gt;-15.368711&lt;/D&gt;&lt;D xsi:type="xsd:double"&gt;-8.306188&lt;/D&gt;&lt;D xsi:type="xsd:double"&gt;11.101246&lt;/D&gt;&lt;D xsi:type="xsd:double"&gt;0.77786446&lt;/D&gt;&lt;D xsi:type="xsd:double"&gt;-3.923136&lt;/D&gt;&lt;D xsi:type="xsd:double"&gt;-1.1666715&lt;/D&gt;&lt;D xsi:type="xsd:double"&gt;1.85498&lt;/D&gt;&lt;D xsi:type="xsd:double"&gt;2.9387474&lt;/D&gt;&lt;D xsi:type="xsd:double"&gt;5.589056&lt;/D&gt;&lt;D xsi:type="xsd:double"&gt;7.00686&lt;/D&gt;&lt;D xsi:type="xsd:double"&gt;8.825624&lt;/D&gt;&lt;D xsi:type="xsd:double"&gt;-2.2236764&lt;/D&gt;&lt;D xsi:type="xsd:double"&gt;-9.698993&lt;/D&gt;&lt;D xsi:type="xsd:double"&gt;-0.1481533&lt;/D&gt;&lt;D xsi:type="xsd:double"&gt;-2.522248&lt;/D&gt;&lt;D xsi:type="xsd:double"&gt;2.310574&lt;/D&gt;&lt;D xsi:type="xsd:double"&gt;3.2941222&lt;/D&gt;&lt;D xsi:type="xsd:double"&gt;2.6575565&lt;/D&gt;&lt;D xsi:type="xsd:double"&gt;-8.210063&lt;/D&gt;&lt;D xsi:type="xsd:double"&gt;3.5455346&lt;/D&gt;&lt;D xsi:type="xsd:double"&gt;-1.1673212&lt;/D&gt;&lt;D xsi:type="xsd:double"&gt;-2.834642&lt;/D&gt;&lt;D xsi:type="xsd:double"&gt;-1.5397131&lt;/D&gt;&lt;/FQL&gt;&lt;FQL&gt;&lt;Q&gt;ECH^JULIAN(FG_TOTAL_RETURNC(-10AY,0,AM).DATES)&lt;/Q&gt;&lt;R&gt;121&lt;/R&gt;&lt;C&gt;1&lt;/C&gt;&lt;D xsi:type="xsd:long"&gt;41866&lt;/D&gt;&lt;D xsi:type="xsd:long"&gt;41898&lt;/D&gt;&lt;D xsi:type="xsd:long"&gt;41928&lt;/D&gt;&lt;D xsi:type="xsd:long"&gt;41957&lt;/D&gt;&lt;D xsi:type="xsd:long"&gt;41989&lt;/D&gt;&lt;D xsi:type="xsd:long"&gt;42020&lt;/D&gt;&lt;D xsi:type="xsd:long"&gt;42048&lt;/D&gt;&lt;D xsi:type="xsd:long"&gt;42079&lt;/D&gt;&lt;D xsi:type="xsd:long"&gt;42110&lt;/D&gt;&lt;D xsi:type="xsd:long"&gt;42139&lt;/D&gt;&lt;D xsi:type="xsd:long"&gt;42171&lt;/D&gt;&lt;D xsi:type="xsd:long"&gt;42201&lt;/D&gt;&lt;D xsi:type="xsd:long"&gt;42230&lt;/D&gt;&lt;D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</t>
        </r>
      </text>
    </comment>
    <comment ref="A8" authorId="0" shapeId="0" xr:uid="{0EE13CA0-1AC2-4217-B32D-B09D75778832}">
      <text>
        <r>
          <rPr>
            <b/>
            <sz val="9"/>
            <color indexed="81"/>
            <rFont val="Tahoma"/>
            <charset val="1"/>
          </rPr>
          <t>d:string"&gt;@NA&lt;/D&gt;&lt;D xsi:type="xsd:string"&gt;@NA&lt;/D&gt;&lt;D xsi:type="xsd:string"&gt;@NA&lt;/D&gt;&lt;D xsi:type="xsd:string"&gt;@NA&lt;/D&gt;&lt;D xsi:type="xsd:double"&gt;12.796116734632&lt;/D&gt;&lt;D xsi:type="xsd:double"&gt;12.1084979167287&lt;/D&gt;&lt;D xsi:type="xsd:double"&gt;12.5300590512749&lt;/D&gt;&lt;D xsi:type="xsd:double"&gt;11.1533004555651&lt;/D&gt;&lt;D xsi:type="xsd:double"&gt;11.2868848964288&lt;/D&gt;&lt;D xsi:type="xsd:double"&gt;12.6468675201627&lt;/D&gt;&lt;D xsi:type="xsd:double"&gt;12.9502714854982&lt;/D&gt;&lt;D xsi:type="xsd:double"&gt;13.5650859924095&lt;/D&gt;&lt;D xsi:type="xsd:double"&gt;13.6983858510659&lt;/D&gt;&lt;D xsi:type="xsd:double"&gt;13.6167798391518&lt;/D&gt;&lt;D xsi:type="xsd:double"&gt;12.9135042474737&lt;/D&gt;&lt;D xsi:type="xsd:double"&gt;12.5243584746743&lt;/D&gt;&lt;D xsi:type="xsd:double"&gt;11.7455802738245&lt;/D&gt;&lt;D xsi:type="xsd:double"&gt;13.4633412727665&lt;/D&gt;&lt;D xsi:type="xsd:double"&gt;14.0389781159944&lt;/D&gt;&lt;D xsi:type="xsd:double"&gt;14.2559206479575&lt;/D&gt;&lt;D xsi:type="xsd:double"&gt;14.4320327292411&lt;/D&gt;&lt;D xsi:type="xsd:double"&gt;14.0914753772276&lt;/D&gt;&lt;D xsi:type="xsd:double"&gt;13.9387010922063&lt;/D&gt;&lt;D xsi:type="xsd:double"&gt;13.4415629379927&lt;/D&gt;&lt;D xsi:type="xsd:double"&gt;13.5872037708754&lt;/D&gt;&lt;D xsi:type="xsd:double"&gt;14.6536397538586&lt;/D&gt;&lt;D xsi:type="xsd:double"&gt;13.7302603736157&lt;/D&gt;&lt;D xsi:type="xsd:double"&gt;14.054036123762&lt;/D&gt;&lt;D xsi:type="xsd:double"&gt;13.0143977829644&lt;/D&gt;&lt;D xsi:type="xsd:double"&gt;12.974104358937&lt;/D&gt;&lt;D xsi:type="xsd:double"&gt;13.0861289562344&lt;/D&gt;&lt;D xsi:type="xsd:double"&gt;13.9975917644651&lt;/D&gt;&lt;D xsi:type="xsd:double"&gt;13.7159630940363&lt;/D&gt;&lt;D xsi:type="xsd:double"&gt;14.5244247633374&lt;/D&gt;&lt;D xsi:type="xsd:double"&gt;14.8896609456162&lt;/D&gt;&lt;D xsi:type="xsd:double"&gt;14.6263276812155&lt;/D&gt;&lt;D xsi:type="xsd:double"&gt;15.1107804416075&lt;/D&gt;&lt;D xsi:type="xsd:double"&gt;15.2067860159931&lt;/D&gt;&lt;D xsi:type="xsd:double"&gt;13.8507672935169&lt;/D&gt;&lt;D xsi:type="xsd:double"&gt;13.3691504553225&lt;/D&gt;&lt;D xsi:type="xsd:double"&gt;13.7680077613471&lt;/D&gt;&lt;D xsi:type="xsd:double"&gt;13.4814615291411&lt;/D&gt;&lt;D xsi:type="xsd:double"&gt;14.4799829630745&lt;/D&gt;&lt;D xsi:type="xsd:double"&gt;15.5636317440411&lt;/D&gt;&lt;D xsi:type="xsd:double"&gt;16.2000376020325&lt;/D&gt;&lt;D xsi:type="xsd:double"&gt;16.1937445013947&lt;/D&gt;&lt;D xsi:type="xsd:double"&gt;17.1891169366454&lt;/D&gt;&lt;D xsi:type="xsd:double"&gt;16.1417052815364&lt;/D&gt;&lt;D xsi:type="xsd:double"&gt;16.8748750192747&lt;/D&gt;&lt;D xsi:type="xsd:double"&gt;17.2746574734487&lt;/D&gt;&lt;D xsi:type="xsd:double"&gt;16.8461332787344&lt;/D&gt;&lt;D xsi:type="xsd:double"&gt;16.6423627175041&lt;/D&gt;&lt;D xsi:type="xsd:double"&gt;15.8479468847855&lt;/D&gt;&lt;D xsi:type="xsd:double"&gt;16.5116405136359&lt;/D&gt;&lt;D xsi:type="xsd:double"&gt;16.3698171077942&lt;/D&gt;&lt;D xsi:type="xsd:double"&gt;17.309815083978&lt;/D&gt;&lt;D xsi:type="xsd:double"&gt;15.844684092995&lt;/D&gt;&lt;D xsi:type="xsd:double"&gt;12.8978407925641&lt;/D&gt;&lt;D xsi:type="xsd:double"&gt;15.769998956373&lt;/D&gt;&lt;D xsi:type="xsd:double"&gt;17.6950575878208&lt;/D&gt;&lt;D xsi:type="xsd:double"&gt;19.4338299152633&lt;/D&gt;&lt;D xsi:type="xsd:double"&gt;19.7242401857693&lt;/D&gt;&lt;D xsi:type="xsd:double"&gt;19.9059761021987&lt;/D&gt;&lt;D xsi:type="xsd:double"&gt;21.7895663359175&lt;/D&gt;&lt;D xsi:type="xsd:double"&gt;21.6250951952223&lt;/D&gt;&lt;D xsi:type="xsd:double"&gt;21.0973821043426&lt;/D&gt;&lt;D xsi:type="xsd:double"&gt;19.5509864432518&lt;/D&gt;&lt;D xsi:type="xsd:double"&gt;19.1912864162143&lt;/D&gt;&lt;D xsi:type="xsd:double"&gt;18.7879456141461&lt;/D&gt;&lt;D xsi:type="xsd:double"&gt;18.9610673295559&lt;/D&gt;&lt;D xsi:type="xsd:double"&gt;19.0400715663659&lt;/D&gt;&lt;D xsi:type="xsd:double"&gt;19.0835816681471&lt;/D&gt;&lt;D xsi:type="xsd:double"&gt;19.4050011261567&lt;/D&gt;&lt;D xsi:type="xsd:double"&gt;18.9745801927596&lt;/D&gt;&lt;D xsi:type="xsd:double"&gt;19.1641314624416&lt;/D&gt;&lt;D xsi:type="xsd:double"&gt;18.9573141571729&lt;/D&gt;&lt;D xsi:type="xsd:double"&gt;19.2187735805001&lt;/D&gt;&lt;D xsi:type="xsd:double"&gt;18.8520073683599&lt;/D&gt;&lt;D xsi:type="xsd:double"&gt;17.7450319837561&lt;/D&gt;&lt;D xsi:type="xsd:double"&gt;18.9380870421275&lt;/D&gt;&lt;D xsi:type="xsd:double"&gt;19.1830592610376&lt;/D&gt;&lt;D xsi:type="xsd:double"&gt;18.9836790039977&lt;/D&gt;&lt;D xsi:type="xsd:double"&gt;19.5114454280951&lt;/D&gt;&lt;D xsi:type="xsd:double"&gt;17.5422154520652&lt;/D&gt;&lt;D xsi:type="xsd:double"&gt;15.9826890164987&lt;/D&gt;&lt;D xsi:type="xsd:double"&gt;15.2755437856235&lt;/D&gt;&lt;D xsi:type="xsd:double"&gt;16.5258115896038&lt;/D&gt;&lt;D xsi:type="xsd:double"&gt;15.442621179312&lt;/D&gt;&lt;D xsi:type="xsd:double"&gt;14.8239803981282&lt;/D&gt;&lt;D xsi:type="xsd:double"&gt;14.799140879102&lt;/D&gt;&lt;D xsi:type="xsd:double"&gt;14.0478532326365&lt;/D&gt;&lt;D xsi:type="xsd:double"&gt;14.9359928497875&lt;/D&gt;&lt;D xsi:type="xsd:double"&gt;14.6559186758685&lt;/D&gt;&lt;D xsi:type="xsd:double"&gt;13.9209865118876&lt;/D&gt;&lt;D xsi:type="xsd:double"&gt;16.0026928999628&lt;/D&gt;&lt;D xsi:type="xsd:double"&gt;16.343409242733&lt;/D&gt;&lt;D xsi:type="xsd:double"&gt;17.0835684927572&lt;/D&gt;&lt;D xsi:type="xsd:double"&gt;17.5157400564741&lt;/D&gt;&lt;D xsi:type="xsd:double"&gt;17.0672527037959&lt;/D&gt;&lt;D xsi:type="xsd:double"&gt;16.4523523098003&lt;/D&gt;&lt;D xsi:type="xsd:double"&gt;15.5635067171176&lt;/D&gt;&lt;D xsi:type="xsd:double"&gt;16.3962677279161&lt;/D&gt;&lt;D xsi:type="xsd:double"&gt;17.2534345713109&lt;/D&gt;&lt;D xsi:type="xsd:double"&gt;18.397902433609&lt;/D&gt;&lt;D xsi:type="xsd:double"&gt;18.8413846717949&lt;/D&gt;&lt;D xsi:type="xsd:double"&gt;18.5319959152792&lt;/D&gt;&lt;D xsi:type="xsd:double"&gt;17.844747582431&lt;/D&gt;&lt;D xsi:type="xsd:double"&gt;17.1638110550472&lt;/D&gt;&lt;D xsi:type="xsd:double"&gt;16.4598170134361&lt;/D&gt;&lt;D xsi:type="xsd:double"&gt;17.2097500361023&lt;/D&gt;&lt;D xsi:type="xsd:double"&gt;16.6702879204878&lt;/D&gt;&lt;/FQL&gt;&lt;FQL&gt;&lt;Q&gt;EPOL^FMA_PE(LTMA,-10AY,0,AM,"PORTAGG","MEANR")&lt;/Q&gt;&lt;R&gt;121&lt;/R&gt;&lt;C&gt;1&lt;/C&gt;&lt;D xsi:type="xsd:double"&gt;14.688261563535&lt;/D&gt;&lt;D xsi:type="xsd:double"&gt;14.7573771539649&lt;/D&gt;&lt;D xsi:type="xsd:double"&gt;14.4327841592365&lt;/D&gt;&lt;D xsi:type="xsd:double"&gt;14.6695357584379&lt;/D&gt;&lt;D xsi:type="xsd:double"&gt;14.1165021365971&lt;/D&gt;&lt;D xsi:type="xsd:double"&gt;14.0318595025236&lt;/D&gt;&lt;D xsi:type="xsd:double"&gt;18.3915650134616&lt;/D&gt;&lt;D xsi:type="xsd:double"&gt;20.0466835488449&lt;/D&gt;&lt;D xsi:type="xsd:double"&gt;19.8165883204018&lt;/D&gt;&lt;D xsi:type="xsd:double"&gt;19.1708430178236&lt;/D&gt;&lt;D xsi:type="xsd:double"&gt;18.0661765806502&lt;/D&gt;&lt;D xsi:type="xsd:double"&gt;17.2126247536547&lt;/D&gt;&lt;D xsi:type="xsd:double"&gt;16.0523781331494&lt;/D&gt;&lt;D xsi:type="xsd:double"&gt;15.0555294721213&lt;/D&gt;&lt;D xsi:type="xsd:double"&gt;14.1252954275917&lt;/D&gt;&lt;D xsi:type="xsd:double"&gt;12.6428200504931&lt;/D&gt;&lt;D xsi:type="xsd:double"&gt;11.0492829179834&lt;/D&gt;&lt;D xsi:type="xsd:double"&gt;10.7877067356077&lt;/D&gt;&lt;D xsi:type="xsd:double"&gt;11.9576060329221&lt;/D&gt;&lt;D xsi:type="xsd:double"&gt;12.3208861783678&lt;/D&gt;&lt;D xsi:type="xsd:double"&gt;12.4244710407438&lt;/D&gt;&lt;D xsi:type="xsd:double"&gt;12.1639863693795&lt;/D&gt;&lt;D xsi:type="xsd:double"&gt;11.8166030153989&lt;/D&gt;&lt;D xsi:type="xsd:double"&gt;11.8182413126537&lt;/D&gt;&lt;D xsi:type="xsd:double"&gt;12.4323648179333&lt;/D&gt;&lt;D xsi:type="xsd:double"&gt;12.0635401507329&lt;/D&gt;&lt;D xsi:type="xsd:double"&gt;12.242374548467&lt;/D&gt;&lt;D xsi:type="xsd:double"&gt;12.5256446384809&lt;/D&gt;&lt;D xsi:type="xsd:double"&gt;13.392399354748&lt;/D&gt;&lt;D xsi:type="xsd:double"&gt;14.192262716434&lt;/D&gt;&lt;D xsi:type="xsd:double"&gt;16.4015577890155&lt;/D&gt;&lt;D xsi:type="xsd:double"&gt;15.6710832055256&lt;/D&gt;&lt;D xsi:type="xsd:double"&gt;15.3138484554435&lt;/D&gt;&lt;D xsi:type="xsd:double"&gt;15.0536741962814&lt;/D&gt;&lt;D xsi:type="xsd:double"&gt;14.6889004363188&lt;/D&gt;&lt;D xsi:type="xsd:double"&gt;14.5526432872402&lt;/D&gt;&lt;D xsi:type="xsd:double"&gt;14.3335876761852&lt;/D&gt;&lt;D xsi:type="xsd:double"&gt;13.9932724610518&lt;/D&gt;&lt;D xsi:type="xsd:double"&gt;13.6275635789291&lt;/D&gt;&lt;D xsi:type="xsd:double"&gt;12.6648144985771&lt;/D&gt;&lt;D xsi:type="xsd:double"&gt;12.3873874625766&lt;/D&gt;&lt;D xsi:type="xsd:double"&gt;12.9213495509251&lt;/D&gt;&lt;D xsi:type="xsd:double"&gt;12.1607282606849&lt;/D&gt;&lt;D xsi:type="xsd:double"&gt;11.7036885717726&lt;/D&gt;&lt;D xsi:type="xsd:double"&gt;11.7863913425443&lt;/D&gt;&lt;D xsi:type="xsd:double"&gt;11.765277633091&lt;/D&gt;&lt;D xsi:type="xsd:double"&gt;11.5152509260395&lt;/D&gt;&lt;D xsi:type="xsd:double"&gt;11.2836861278074&lt;/D&gt;&lt;D xsi:type="xsd:double"&gt;11.601308737214&lt;/D&gt;&lt;D xsi:type="xsd:double"&gt;11.3861383804776&lt;/D&gt;&lt;D xsi:type="xsd:double"&gt;11.3498959286396&lt;/D&gt;&lt;D xsi:type="xsd:double"&gt;11.0947908035956&lt;/D&gt;&lt;D xsi:type="xsd:double"&gt;11.6248236991829&lt;/D&gt;&lt;D xsi:type="xsd:double"&gt;11.7227309668448&lt;/D&gt;&lt;D xsi:type="xsd:double"&gt;11.5350907234721&lt;/D&gt;&lt;D xsi:type="xsd:double"&gt;11.6108404758442&lt;/D&gt;&lt;D xsi:type="xsd:double"&gt;11.6542514330127&lt;/D&gt;&lt;D xsi:type="xsd:double"&gt;11.3417648609384&lt;/D&gt;&lt;D xsi:type="xsd:double"&gt;11.4414586672209&lt;/D&gt;&lt;D xsi:type="xsd:double"&gt;11.5804622661673&lt;/D&gt;&lt;D xsi:type="xsd:double"&gt;10.77811076678&lt;/D&gt;&lt;D xsi:type="xsd:double"&gt;11.1047623544087&lt;/D&gt;&lt;D xsi:type="xsd:double"&gt;10.8621523850425&lt;/D&gt;&lt;D xsi:type="xsd:double"&gt;11.0784099123349&lt;/D&gt;&lt;D xsi:type="xsd:double"&gt;10.8064342454307&lt;/D&gt;&lt;D xsi:type="xsd:double"&gt;11.1189362035865&lt;/D&gt;&lt;D xsi:type="xsd:double"&gt;11.3018507034562&lt;/D&gt;&lt;D xsi:type="xsd:double"&gt;9.27799838522441&lt;/D&gt;&lt;D xsi:type="xsd:double"&gt;10.1749542165392&lt;/D&gt;&lt;D xsi:type="xsd:double"&gt;10.7815396143788&lt;/D&gt;&lt;D xsi:type="xsd:double"&gt;12.0692109546468&lt;/D&gt;&lt;D xsi:type="xsd:double"&gt;11.9278365758394&lt;/D&gt;&lt;D xsi:type="xsd:double"&gt;12.5564552561604&lt;/D&gt;&lt;D xsi:type="xsd:double"&gt;12.740476598103&lt;/D&gt;&lt;D xsi:type="xsd:double"&gt;14.1949215565114&lt;/D&gt;&lt;D xsi:type="xsd:double"&gt;19.2270606418127&lt;/D&gt;&lt;D xsi:type="xsd:double"&gt;22.1189588286521&lt;/D&gt;&lt;D xsi:type="xsd:double"&gt;22.4293400423986&lt;/D&gt;&lt;D xsi:type="xsd:double"&gt;15.7973455495398&lt;/D&gt;&lt;D xsi:type="xsd:double"&gt;16.9277050810252&lt;/D&gt;&lt;D xsi:type="xsd:double"&gt;16.4644113474912&lt;/D&gt;&lt;D xsi:type="xsd:double"&gt;16.3375228950024&lt;/D&gt;&lt;D xsi:type="xsd:double"&gt;15.8352490649928&lt;/D&gt;&lt;D xsi:type="xsd:double"&gt;15.0065413019328&lt;/D&gt;&lt;D xsi:type="xsd:double"&gt;14.4411491429847&lt;/D&gt;&lt;D xsi:type="xsd:double"&gt;13.8619326816257&lt;/D&gt;&lt;D xsi:type="xsd:double"&gt;14.1096947131827&lt;/D&gt;&lt;D xsi:type="xsd:double"&gt;12.9721341069067&lt;/D&gt;&lt;D xsi:type="xsd:double"&gt;10.7338152292993&lt;/D&gt;&lt;D xsi:type="xsd:double"&gt;11.0745459609684&lt;/D&gt;&lt;D xsi:type="xsd:double"&gt;10.8186844087697&lt;/D&gt;&lt;D xsi:type="xsd:double"&gt;9.83950365056671&lt;/D&gt;&lt;D xsi:type="xsd:double"&gt;9.52557547461468&lt;/D&gt;&lt;D xsi:type="xsd:double"&gt;8.71138789918129&lt;/D&gt;&lt;D xsi:type="xsd:double"&gt;8.26888284939962&lt;/D&gt;&lt;D xsi:type="xsd:double"&gt;7.43739754672426&lt;/D&gt;&lt;D xsi:type="xsd:double"&gt;7.14264640665541&lt;/D&gt;&lt;D xsi:type="xsd:double"&gt;6.55154302725268&lt;/D&gt;&lt;D xsi:type="xsd:double"&gt;6.4953929772262&lt;/D&gt;&lt;D xsi:type="xsd:double"&gt;6.64574266343335&lt;/D&gt;&lt;D xsi:type="xsd:double"&gt;5.91960777994779&lt;/D&gt;&lt;D xsi:type="xsd:double"&gt;6.27996111429163&lt;/D&gt;&lt;D xsi:type="xsd:double"&gt;5.49538500214391&lt;/D&gt;&lt;D xsi:type="xsd:double"&gt;5.95451045002661&lt;/D&gt;&lt;D xsi:type="xsd:double"&gt;6.01815728922106&lt;/D&gt;&lt;D xsi:type="xsd:double"&gt;6.20034689034186&lt;/D&gt;&lt;D xsi:type="xsd:double"&gt;6.63442344465798&lt;/D&gt;&lt;D xsi:type="xsd:double"&gt;6.48741870871018&lt;/D&gt;&lt;D xsi:type="xsd:double"&gt;6.77665440084715&lt;/D&gt;&lt;D xsi:type="xsd:double"&gt;6.97392086240307&lt;/D&gt;&lt;D xsi:type="xsd:double"&gt;7.40134206826889&lt;/D&gt;&lt;D xsi:type="xsd:double"&gt;7.38273573211066&lt;/D&gt;&lt;D xsi:type="xsd:double"&gt;9.47052988115564&lt;/D&gt;&lt;D xsi:type="xsd:double"&gt;8.45489854521725&lt;/D&gt;&lt;D xsi:type="xsd:double"&gt;8.97565417512157&lt;/D&gt;&lt;D xsi:type="xsd:double"&gt;8.91158545538156&lt;/D&gt;&lt;D xsi:type="xsd:double"&gt;8.76202288501218&lt;/D&gt;&lt;D xsi:type="xsd:double"&gt;9.04213817518793&lt;/D&gt;&lt;D xsi:type="xsd:double"&gt;9.01916882686402&lt;/D&gt;&lt;D xsi:type="xsd:double"&gt;9.00820996422735&lt;/D&gt;&lt;D xsi:type="xsd:double"&gt;8.78289785938661&lt;/D&gt;&lt;/FQL&gt;&lt;FQL&gt;&lt;Q&gt;NI-FDS^FG_PRICE(0)&lt;/Q&gt;&lt;R&gt;1&lt;/R&gt;&lt;C&gt;1&lt;/C&gt;&lt;D xsi:type="xsd:double"&gt;15905&lt;/D&gt;&lt;/FQL&gt;&lt;FQL&gt;&lt;Q&gt;W-FDS^FG_PRICE_CHANGE(0,-1AY)&lt;/Q&gt;&lt;R&gt;1&lt;/R&gt;&lt;C&gt;1&lt;/C&gt;&lt;D xsi:type="xsd:double"&gt;-11.3341698034295&lt;/D&gt;&lt;/FQL&gt;&lt;FQL&gt;&lt;Q&gt;COPP-FDS^FG_PRICE_CHANGE(0,-3AM)&lt;/Q&gt;&lt;R&gt;1&lt;/R&gt;&lt;C&gt;1&lt;/C&gt;&lt;D xsi:type="xsd:double"&gt;-15.6275551921504&lt;/D&gt;&lt;/FQL&gt;&lt;FQL&gt;&lt;Q&gt;UAE^FG_PRICE_MAVG(0,,,,60)&lt;/Q&gt;&lt;R&gt;1&lt;/R&gt;&lt;C&gt;1&lt;/C&gt;&lt;D xsi:type="xsd:double"&gt;13.990606&lt;/D&gt;&lt;/FQL&gt;&lt;FQL&gt;&lt;Q&gt;EWY^FG_PRICE_MAVG(0,,,,200)&lt;/Q&gt;&lt;R&gt;1&lt;/R&gt;&lt;C&gt;1&lt;/C&gt;&lt;D xsi:type="xsd:double"&gt;63.82735&lt;/D&gt;&lt;/FQL&gt;&lt;FQL&gt;&lt;Q&gt;EPU^FG_PRICE(0)&lt;/Q&gt;&lt;R&gt;1&lt;/R&gt;&lt;C&gt;1&lt;/C&gt;&lt;D xsi:type="xsd:double"&gt;40.15&lt;/D&gt;&lt;/FQL&gt;&lt;FQL&gt;&lt;Q&gt;VNM^FG_TOTAL_RETURNC(0,-1AM)&lt;/Q&gt;&lt;R&gt;1&lt;/R&gt;&lt;C&gt;1&lt;/C&gt;&lt;D xsi:type="xsd:double"&gt;-1.5397131&lt;/D&gt;&lt;/FQL&gt;&lt;FQL&gt;&lt;Q&gt;QAT^FG_TOTAL_RETURNC(0,-3AM)&lt;/Q&gt;&lt;R&gt;1&lt;/R&gt;&lt;C&gt;1&lt;/C&gt;&lt;D xsi:type="xsd:double"&gt;6.386125&lt;/D&gt;&lt;/FQL&gt;&lt;FQL&gt;&lt;Q&gt;EZA^FG_TOTAL_RETURNC(0,-6AM)&lt;/Q&gt;&lt;R&gt;1&lt;/R&gt;&lt;C&gt;1&lt;/C&gt;&lt;D xsi:type="xsd:double"&gt;23.21856&lt;/D&gt;&lt;/FQL&gt;&lt;FQL&gt;&lt;Q&gt;EWT^P_PRICE(0)/P_PRICE_HIGH_PR(0,,,,,,"PRICE","INTRA","52W")&lt;/Q&gt;&lt;R&gt;1&lt;/R&gt;&lt;C&gt;1&lt;/C&gt;&lt;D xsi:type="xsd:double"&gt;0.9323973&lt;/D&gt;&lt;/FQL&gt;&lt;FQL&gt;&lt;Q&gt;EPU^P_PRICE(0)/P_PRICE_HIGH_PR(0,,,,,,"PRICE","INTRA","52W")&lt;/Q&gt;&lt;R&gt;1&lt;/R&gt;&lt;C&gt;1&lt;/C&gt;&lt;D xsi:type="xsd:double"&gt;0.89281744&lt;/D&gt;&lt;/FQL&gt;&lt;FQL&gt;&lt;Q&gt;ECH^P_PRICE(0)/P_PRICE_HIGH_PR(0,,,,,,"PRICE","INTRA","52W")&lt;/Q&gt;&lt;R&gt;1&lt;/R&gt;&lt;C&gt;1&lt;/C&gt;&lt;D xsi:type="xsd:double"&gt;0.8830224&lt;/D&gt;&lt;/FQL&gt;&lt;FQL&gt;&lt;Q&gt;VGK^FG_TOTAL_RETURNC(0,-3AM)&lt;/Q&gt;&lt;R&gt;1&lt;/R&gt;&lt;C&gt;1&lt;/C&gt;&lt;D xsi:type="xsd:double"&gt;-0.030356646&lt;/D&gt;&lt;/FQL&gt;&lt;FQL&gt;&lt;Q&gt;VNM^FMA_COS_DOWN("EPS","1M",+1,NOW,,,"PORTAGG","MEANR")&lt;/Q&gt;&lt;R&gt;1&lt;/R&gt;&lt;C&gt;1&lt;/C&gt;&lt;D xsi:type="xsd:double"&gt;8&lt;/D&gt;&lt;/FQL&gt;&lt;FQL&gt;&lt;Q&gt;EWT^SIZE(FG_CONSTITUENTS)&lt;/Q&gt;&lt;R&gt;1&lt;/R&gt;&lt;C&gt;1&lt;/C&gt;&lt;D xsi:type="xsd:long"&gt;91&lt;/D&gt;&lt;/FQL&gt;&lt;FQL&gt;&lt;Q&gt;EWW^FMA_RBICS_REV_CURRENT(30, LOC, "PORTAGG")&lt;/Q&gt;&lt;R&gt;1&lt;/R&gt;&lt;C&gt;1&lt;/C&gt;&lt;D xsi:type="xsd:double"&gt;27.0716490421407&lt;/D&gt;&lt;/FQL&gt;&lt;FQL&gt;&lt;Q&gt;EZA^FG_ROE(0)&lt;/Q&gt;&lt;R&gt;1&lt;/R&gt;&lt;C&gt;1&lt;/C&gt;&lt;D xsi:type="xsd:double"&gt;13.7441381514092&lt;/D&gt;&lt;/FQL&gt;&lt;FQL&gt;&lt;Q&gt;REFSAREPO-FDS^PROPER_NAME(0,,,"SECURITY","NAME")&lt;/Q&gt;&lt;R&gt;1&lt;/R&gt;&lt;C&gt;1&lt;/C&gt;&lt;D xsi:type="xsd:string"&gt;Saudi Arabia Repo Rate&lt;/D&gt;&lt;/FQL&gt;&lt;FQL&gt;&lt;Q&gt;REFMXTON-FDS^FG_YIELD(NOW,,,0)&lt;/Q&gt;&lt;R&gt;1&lt;/R&gt;&lt;C&gt;1&lt;/C&gt;&lt;D xsi:type="xsd:double"&gt;10.75&lt;/D&gt;&lt;/FQL&gt;&lt;FQL&gt;&lt;Q&gt;TRYTH10Y-FDS^PCTCHG(FG_YIELD(0,,,,"YTM"),FG_YIELD(-1AM,,,,"YTM"))&lt;/Q&gt;&lt;R&gt;1&lt;/R&gt;&lt;C&gt;1&lt;/C&gt;&lt;D xsi:type="xsd:double"&gt;-1.8618577&lt;/D&gt;&lt;/FQL&gt;&lt;FQL&gt;&lt;Q&gt;TRYSA10Y-FDS^FG_YIELD(0,,,,"YTM")&lt;/Q&gt;&lt;R&gt;1&lt;/R&gt;&lt;C&gt;1&lt;/C&gt;&lt;D xsi:type="xsd:double"&gt;4.8530855&lt;/D&gt;&lt;/FQL&gt;&lt;FQL&gt;&lt;Q&gt;TRYZA10Y-FDS^FG_YIELD_NAME&lt;/Q&gt;&lt;R&gt;1&lt;/R&gt;&lt;C&gt;1&lt;/C&gt;&lt;D xsi:type="xsd:string"&gt;Treasury - South Africa Benchmark Bond 10Y&lt;/D&gt;&lt;/FQL&gt;&lt;FQL&gt;&lt;Q&gt;CC_MX^IMF_IFS_RCPI_Q(0)&lt;/Q&gt;&lt;R&gt;1&lt;/R&gt;&lt;C&gt;1&lt;/C&gt;&lt;D xsi:type="xsd:double"&gt;4.771999&lt;/D&gt;&lt;/FQL&gt;&lt;FQL&gt;&lt;Q&gt;VNM^FMA_PE(LTM,0,,,"PORTAGG","MEANR")&lt;/Q&gt;&lt;R&gt;1&lt;/R&gt;&lt;C&gt;1&lt;/C&gt;&lt;D xsi:type="xsd:double"&gt;16.3123315871634&lt;/D&gt;&lt;/FQL&gt;&lt;FQL&gt;&lt;Q&gt;MCHI^FMA_PE(LTM,0,,,"PORTAGG","MEANR")&lt;/Q&gt;&lt;R&gt;1&lt;/R&gt;&lt;C&gt;1&lt;/C&gt;&lt;D xsi:type="xsd:double"&gt;12.2419198557357&lt;/D&gt;&lt;/FQL&gt;&lt;FQL&gt;&lt;Q&gt;EWM^FG_FCF_YIELD_NTM(0)&lt;/Q&gt;&lt;R&gt;1&lt;/R&gt;&lt;C&gt;1&lt;/C&gt;&lt;D xsi:type="xsd:double"&gt;6.11758169552184&lt;/D&gt;&lt;/FQL&gt;&lt;FQL&gt;&lt;Q&gt;SPY^FG_TOTAL_RETURNC(0,-3AM)&lt;/Q&gt;&lt;R&gt;1&lt;/R&gt;&lt;C&gt;1&lt;/C&gt;&lt;D xsi:type="xsd:double"&gt;5.1846504&lt;/D&gt;&lt;/FQL&gt;&lt;FQL&gt;&lt;Q&gt;TUR^FMA_ROE(NTMA,-20AY,NOW,FY,"PORTAGG","MEANR")&lt;/Q&gt;&lt;R&gt;20&lt;/R&gt;&lt;C&gt;1&lt;/C&gt;&lt;D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xsi:type="xsd:double"&gt;18.5724934178429&lt;/D&gt;&lt;D xsi:type="xsd:double"&gt;24.1409635144245&lt;/D&gt;&lt;D xsi:type="xsd:double"&gt;25.8460088493027&lt;/D&gt;&lt;/FQL&gt;&lt;FQL&gt;&lt;Q&gt;TRYBR10Y-FDS^FG_YIELD(-10AY,0,Y,,"YTM")&lt;/Q&gt;&lt;R&gt;10&lt;/R&gt;&lt;C&gt;1&lt;/C&gt;&lt;D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xsi:type="xsd:double"&gt;10.455909&lt;/D&gt;&lt;/FQL&gt;&lt;FQL&gt;&lt;Q&gt;USDQAR^FG_PRICE_CHANGE(0,-6AM)&lt;/Q&gt;&lt;R&gt;1&lt;/R&gt;&lt;C&gt;1&lt;/C&gt;&lt;D xsi:type="xsd:double"&gt;0&lt;/D&gt;&lt;/FQL&gt;&lt;FQL&gt;&lt;Q&gt;USDTWD^FG_PRICE_CHANGE(0,-6AM)&lt;/Q&gt;&lt;R&gt;1&lt;/R&gt;&lt;C&gt;1&lt;/C&gt;&lt;D xsi:type="xsd:double"&gt;2.951634&lt;/D&gt;&lt;/FQL&gt;&lt;FQL&gt;&lt;Q&gt;FC0000AE^FMA_EPS(NTMA,-20AY,0,CY,,"PORTAGG","MEANR")&lt;/Q&gt;&lt;R&gt;20&lt;/R&gt;&lt;C&gt;1&lt;/C&gt;&lt;D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xsi:type="xsd:double"&gt;13.9265467426376&lt;/D&gt;&lt;D xsi:type="xsd:double"&gt;14.1107268477554&lt;/D&gt;&lt;D xsi:type="xsd:double"&gt;13.5623847013505&lt;/D&gt;&lt;D xsi:type="xsd:double"&gt;13.6998862939201&lt;/D&gt;&lt;D xsi:type="xsd:double"&gt;14.0903031803703&lt;/D&gt;&lt;D xsi:type="xsd:double"&gt;13.4695228843264&lt;/D&gt;&lt;D xsi:type="xsd:double"&gt;13.1015668328296&lt;/D&gt;&lt;D xsi:type="xsd:double"&gt;13.145483661155&lt;/D&gt;&lt;D xsi:type="xsd:double"&gt;13.3597886877288&lt;/D&gt;&lt;D xsi:type="xsd:double"&gt;13.5871661078621&lt;/D&gt;&lt;D xsi:type="xsd:double"&gt;13.3433793676677&lt;/D&gt;&lt;D xsi:type="xsd:double"&gt;13.8167507807045&lt;/D&gt;&lt;D xsi:type="xsd:double"&gt;14.2077406596912&lt;/D&gt;&lt;D xsi:type="xsd:double"&gt;13.8639413279292&lt;/D&gt;&lt;D xsi:type="xsd:double"&gt;14.3153889089894&lt;/D&gt;&lt;D xsi:type="xsd:double"&gt;14.3659978761952&lt;/D&gt;&lt;D xsi:type="xsd:double"&gt;14.7341316552938&lt;/D&gt;&lt;D xsi:type="xsd:double"&gt;13.7558664480502&lt;/D&gt;&lt;D xsi:type="xsd:double"&gt;14.3483752676856&lt;/D&gt;&lt;D xsi:type="xsd:double"&gt;13.1143327651753&lt;/D&gt;&lt;D xsi:type="xsd:double"&gt;13.2436835690412&lt;/D&gt;&lt;D xsi:type="xsd:double"&gt;12.4533251845844&lt;/D&gt;&lt;D xsi:type="xsd:double"&gt;11.9627297643289&lt;/D&gt;&lt;D xsi:type="xsd:double"&gt;11.6584569354922&lt;/D&gt;&lt;D xsi:type="xsd:double"&gt;10.5944293074553&lt;/D&gt;&lt;D xsi:type="xsd:double"&gt;9.82920604209615&lt;/D&gt;&lt;D xsi:type="xsd:double"&gt;9.98691014246743&lt;/D&gt;&lt;D xsi:type="xsd:double"&gt;9.4373644725205&lt;/D&gt;&lt;D xsi:type="xsd:double"&gt;9.99064321825092&lt;/D&gt;&lt;D xsi:type="xsd:double"&gt;9.92029158467003&lt;/D&gt;&lt;D xsi:type="xsd:double"&gt;9.82590887851957&lt;/D&gt;&lt;D xsi:type="xsd:double"&gt;10.4598881089712&lt;/D&gt;&lt;D xsi:type="xsd:double"&gt;11.3933597621755&lt;/D&gt;&lt;D xsi:type="xsd:double"&gt;12.3387106380004&lt;/D&gt;&lt;D xsi:type="xsd:double"&gt;11.2449145369853&lt;/D&gt;&lt;D xsi:type="xsd:double"&gt;11.3736883346135&lt;/D&gt;&lt;D xsi:type="xsd:double"&gt;11.5593451094576&lt;/D&gt;&lt;D xsi:type="xsd:double"&gt;11.2678838916416&lt;/D&gt;&lt;D xsi:type="xsd:double"&gt;12.0057759573926&lt;/D&gt;&lt;D xsi:type="xsd:double"&gt;11.7595532193038&lt;/D&gt;&lt;D xsi:type="xsd:double"&gt;11.4725170044742&lt;/D&gt;&lt;D xsi:type="xsd:double"&gt;12.4601897344314&lt;/D&gt;&lt;D xsi:type="xsd:double"&gt;12.9130711272858&lt;/D&gt;&lt;D xsi:type="xsd:double"&gt;12.4759166681248&lt;/D&gt;&lt;D xsi:type="xsd:double"&gt;11.7221788752109&lt;/D&gt;&lt;D xsi:type="xsd:double"&gt;12.3246083720758&lt;/D&gt;&lt;D xsi:type="xsd:double"&gt;13.134907511983&lt;/D&gt;&lt;D xsi:type="xsd:double"&gt;13.765342159637&lt;/D&gt;&lt;D xsi:type="xsd:double"&gt;15.4005822959113&lt;/D&gt;&lt;D xsi:type="xsd:double"&gt;15.8269651082505&lt;/D&gt;&lt;D xsi:type="xsd:double"&gt;15.9774826082727&lt;/D&gt;&lt;D xsi:type="xsd:double"&gt;16.1727784779458&lt;/D&gt;&lt;D xsi:type="xsd:double"&gt;16.1666678210738&lt;/D&gt;&lt;D xsi:type="xsd:double"&gt;16.451161354024&lt;/D&gt;&lt;D xsi:type="xsd:double"&gt;17.9575304322194&lt;/D&gt;&lt;D xsi:type="xsd:double"&gt;19.0053890828763&lt;/D&gt;&lt;D xsi:type="xsd:double"&gt;16.1678063698481&lt;/D&gt;&lt;D xsi:type="xsd:double"&gt;15.7195060634418&lt;/D&gt;&lt;D xsi:type="xsd:double"&gt;16.0720727999365&lt;/D&gt;&lt;D xsi:type="xsd:double"&gt;16.1330507987693&lt;/D&gt;&lt;D xsi:type="xsd:double"&gt;16.0326278785214&lt;/D&gt;&lt;D xsi:type="xsd:double"&gt;15.5174508303138&lt;/D&gt;&lt;D xsi:type="xsd:double"&gt;15.2294841929935&lt;/D&gt;&lt;D xsi:type="xsd:double"&gt;15.4287534800287&lt;/D&gt;&lt;D xsi:type="xsd:double"&gt;15.1846448861418&lt;/D&gt;&lt;D xsi:type="xsd:double"&gt;15.7297771538392&lt;/D&gt;&lt;D xsi:type="xsd:double"&gt;14.5057322819435&lt;/D&gt;&lt;D xsi:type="xsd:double"&gt;13.8790820798165&lt;/D&gt;&lt;D xsi:type="xsd:double"&gt;12.5682235693912&lt;/D&gt;&lt;D xsi:type="xsd:double"&gt;12.6374806027302&lt;/D&gt;&lt;D xsi:type="xsd:double"&gt;12.3722182045712&lt;/D&gt;&lt;D xsi:type="xsd:double"&gt;13.1023793240001&lt;/D&gt;&lt;D xsi:type="xsd:double"&gt;13.0537179085955&lt;/D&gt;&lt;D xsi:type="xsd:double"&gt;12.8602419515852&lt;/D&gt;&lt;D xsi:type="xsd:double"&gt;12.0341359569893&lt;/D&gt;&lt;D xsi:type="xsd:double"&gt;11.6995186443461&lt;/D&gt;&lt;D xsi:type="xsd:double"&gt;11.8828563018572&lt;/D&gt;&lt;D xsi:type="xsd:double"&gt;12.0845049860398&lt;/D&gt;&lt;D xsi:type="xsd:double"&gt;12.3630076307242&lt;/D&gt;&lt;D xsi:type="xsd:double"&gt;12.3348080668519&lt;/D&gt;&lt;D xsi:type="xsd:double"&gt;11.7335101430133&lt;/D&gt;&lt;D xsi:type="xsd:double"&gt;12.3420105591365&lt;/D&gt;&lt;D xsi:type="xsd:double"&gt;12.1017121704815&lt;/D&gt;&lt;D xsi:type="xsd:double"&gt;12.2175491457261&lt;/D&gt;&lt;D xsi:type="xsd:double"&gt;11.9305997939636&lt;/D&gt;&lt;D xsi:type="xsd:double"&gt;11.7750721334312&lt;/D&gt;&lt;D xsi:type="xsd:double"&gt;11.7532650180127&lt;/D&gt;&lt;D xsi:type="xsd:double"&gt;11.3808878181546&lt;/D&gt;&lt;D xsi:type="xsd:double"&gt;11.6187388587762&lt;/D&gt;&lt;D xsi:type="xsd:double"&gt;11.1639175884616&lt;/D&gt;&lt;D xsi:type="xsd:double"&gt;10.8574842651018&lt;/D&gt;&lt;D xsi:type="xsd:double"&gt;11.0450711121331&lt;/D&gt;&lt;D xsi:type="xsd:double"&gt;11.7471231212562&lt;/D&gt;&lt;D xsi:type="xsd:double"&gt;12.037407977399&lt;/D&gt;&lt;D xsi:type="xsd:double"&gt;12.8637035446637&lt;/D&gt;&lt;D xsi:type="xsd:double"&gt;12.3525341744047&lt;/D&gt;&lt;D xsi:type="xsd:double"&gt;11.980699107596&lt;/D&gt;&lt;D xsi:type="xsd:double"&gt;11.2487296421618&lt;/D&gt;&lt;/FQL&gt;&lt;FQL&gt;&lt;Q&gt;WL-FDS^FG_PRICE_CHANGE(0,-1AM)&lt;/Q&gt;&lt;R&gt;1&lt;/R&gt;&lt;C&gt;1&lt;/C&gt;&lt;D xsi:type="xsd:double"&gt;-10.2795624240319&lt;/D&gt;&lt;/FQL&gt;&lt;FQL&gt;&lt;Q&gt;W-FDS^FG_PRICE_CHANGE(0,-6AM)&lt;/Q&gt;&lt;R&gt;1&lt;/R&gt;&lt;C&gt;1&lt;/C&gt;&lt;D xsi:type="xsd:double"&gt;-5.44157002676183&lt;/D&gt;&lt;/FQL&gt;&lt;FQL&gt;&lt;Q&gt;FC0000CL^FG_PRICE(0)&lt;/Q&gt;&lt;R&gt;1&lt;/R&gt;&lt;C&gt;1&lt;/C&gt;&lt;D xsi:type="xsd:double"&gt;203.84673&lt;/D&gt;&lt;/FQL&gt;&lt;FQL&gt;&lt;Q&gt;MCHI^FG_PRICE(0)&lt;/Q&gt;&lt;R&gt;1&lt;/R&gt;&lt;C&gt;1&lt;/C&gt;&lt;D xsi:type="xsd:double"&gt;42.6&lt;/D&gt;&lt;/FQL&gt;&lt;FQL&gt;&lt;Q&gt;EWY^FG_PRICE_MAVG(0,,,,60)&lt;/Q&gt;&lt;R&gt;1&lt;/R&gt;&lt;C&gt;1&lt;/C&gt;&lt;D xsi:type="xsd:double"&gt;64.86916&lt;/D&gt;&lt;/FQL&gt;&lt;FQL&gt;&lt;Q&gt;CNYA^FG_PRICE_MAVG(0,,,,60)&lt;/Q&gt;&lt;R&gt;1&lt;/R&gt;&lt;C&gt;1&lt;/C&gt;&lt;D xsi:type="xsd:double"&gt;25.634745&lt;/D&gt;&lt;/FQL&gt;&lt;FQL&gt;&lt;Q&gt;TUR^FG_TOTAL_RETURNC(0,-1AM)&lt;/Q&gt;&lt;R&gt;1&lt;/R&gt;&lt;C&gt;1&lt;/C&gt;&lt;D xsi:type="xsd:double"&gt;-13.153065&lt;/D&gt;&lt;/FQL&gt;&lt;FQL&gt;&lt;Q&gt;INDA^FG_TOTAL_RETURNC(0,-3AM)&lt;/Q&gt;&lt;R&gt;1&lt;/R&gt;&lt;C&gt;1&lt;/C&gt;&lt;D xsi:type="xsd:double"&gt;7.3101044&lt;/D&gt;&lt;/FQL&gt;&lt;FQL&gt;&lt;Q&gt;EWY^FG_TOTAL_RETURNC(0,-6AM)&lt;/Q&gt;&lt;R&gt;1&lt;/R&gt;&lt;C&gt;1&lt;/C&gt;&lt;D xsi:type="xsd:double"&gt;2.103126&lt;/D&gt;&lt;/FQL&gt;&lt;FQL&gt;&lt;Q&gt;EPU^FG_TOTAL_RETURNC(0,-6AM)&lt;/Q&gt;&lt;R&gt;1&lt;/R&gt;&lt;C&gt;1&lt;/C&gt;&lt;D xsi:type="xsd:double"&gt;17.335403&lt;/D&gt;&lt;/FQL&gt;&lt;FQL&gt;&lt;Q&gt;EPHE^FG_TOTAL_RETURNC(0,-6AM)&lt;/Q&gt;&lt;R&gt;1&lt;/R&gt;&lt;C&gt;1&lt;/C&gt;&lt;D xsi:type="xsd:double"&gt;-0.9954393&lt;/D&gt;&lt;/FQL&gt;&lt;FQL&gt;&lt;Q&gt;SPY^FG_TOTAL_RETURNC(0,-6AM)&lt;/Q&gt;&lt;R&gt;1&lt;/R&gt;&lt;C&gt;1&lt;/C&gt;&lt;D xsi:type="xsd:double"&gt;11.677515&lt;/D&gt;&lt;/FQL&gt;&lt;FQL&gt;&lt;Q&gt;SPY^FMA_COS_UP("EPS","1M",+1,NOW,,,"PORTAGG","MEANR")&lt;/Q&gt;&lt;R&gt;1&lt;/R&gt;&lt;C&gt;1&lt;/C&gt;&lt;D xsi:type="xsd:double"&gt;271&lt;/D&gt;&lt;/FQL&gt;&lt;FQL&gt;&lt;Q&gt;INDA^FMA_COS_DOWN("EPS","1M",+1,NOW,,,"PORTAGG","MEANR")&lt;/Q&gt;&lt;R&gt;1&lt;/R&gt;&lt;C&gt;1&lt;/C&gt;&lt;D xsi:type="xsd:double"&gt;75&lt;/D&gt;&lt;/FQL&gt;&lt;FQL&gt;&lt;Q&gt;ECH^SIZE(FG_CONSTITUENTS)&lt;/Q&gt;&lt;R&gt;1&lt;/R&gt;&lt;C&gt;1&lt;/C&gt;&lt;D xsi:type="xsd:long"&gt;29&lt;/D&gt;&lt;/FQL&gt;&lt;FQL&gt;&lt;Q&gt;EWT^FMA_RBICS_REV_CURRENT(30, LOC, "PORTAGG")&lt;/Q&gt;&lt;R&gt;1&lt;/R&gt;&lt;C&gt;1&lt;/C&gt;&lt;D xsi:type="xsd:double"&gt;18.2283402285726&lt;/D&gt;&lt;/FQL&gt;&lt;FQL&gt;&lt;Q&gt;TRYCN10Y-FDS^FG_YIELD_NAME&lt;/Q&gt;&lt;R&gt;1&lt;/R&gt;&lt;C&gt;1&lt;/C&gt;&lt;D xsi:type="xsd:string"&gt;Treasury - China Benchmark Bond 10Y&lt;/D&gt;&lt;/FQL&gt;&lt;FQL&gt;&lt;Q&gt;REFCNRMB-FDS^PROPER_NAME(0,,,"SECURITY","NAME")&lt;/Q&gt;&lt;R&gt;1&lt;/R&gt;&lt;C&gt;1&lt;/C&gt;&lt;D xsi:type="xsd:string"&gt;China Loan Prime Rate (LPR) - 1 Year&lt;/D&gt;&lt;/FQL&gt;&lt;FQL&gt;&lt;Q&gt;REFIDRREPO-FDS^FG_YIELD(NOW,,,0)&lt;/Q&gt;&lt;R&gt;1&lt;/R&gt;&lt;C&gt;1&lt;/C&gt;&lt;D xsi:type="xsd:double"&gt;6.25&lt;/D&gt;&lt;/FQL&gt;&lt;FQL&gt;&lt;Q&gt;TRYTW10Y-FDS^PCTCHG(FG_YIELD(0,,,,"YTM"),FG_YIELD(-1AM,,,,"YTM"))&lt;/Q&gt;&lt;R&gt;1&lt;/R&gt;&lt;C&gt;1&lt;/C&gt;&lt;D xsi:type="xsd:double"&gt;-10.071127&lt;/D&gt;&lt;/FQL&gt;&lt;FQL&gt;&lt;Q&gt;TRYSA10Y-FDS^FG_YIELD_NAME&lt;/Q&gt;&lt;R&gt;1&lt;/R&gt;&lt;C&gt;1&lt;/C&gt;&lt;D xsi:type="xsd:string"&gt;Treasury - SAUDI ARABIA Benchmark Bond 10Y&lt;/D&gt;&lt;/FQL&gt;&lt;FQL&gt;&lt;Q&gt;TRYID10Y-FDS^FG_YIELD_NAME&lt;/Q&gt;&lt;R&gt;1&lt;/R&gt;&lt;C&gt;1&lt;/C&gt;&lt;D xsi:type="xsd:string"&gt;Treasury - Indonesia Benchmark Bond 10Y&lt;/D&gt;&lt;/FQL&gt;&lt;FQL&gt;&lt;Q&gt;VGK^FG_FCF_YIELD_NTM(0)&lt;/Q&gt;&lt;R&gt;1&lt;/R&gt;&lt;C&gt;1&lt;/C&gt;&lt;D xsi:type="xsd:double"&gt;5.31320281987265&lt;/D&gt;&lt;/FQL&gt;&lt;FQL&gt;&lt;Q&gt;SET-BKK^FG_FCF_YIELD_NTM(0)&lt;/Q&gt;&lt;R&gt;1&lt;/R&gt;&lt;C&gt;1&lt;/C&gt;&lt;D xsi:type="xsd:double"&gt;4.70326474358434&lt;/D&gt;&lt;/FQL&gt;&lt;FQL&gt;&lt;Q&gt;EZA^FG_FCF_YIELD_NTM(0)&lt;/Q&gt;&lt;R&gt;1&lt;/R&gt;&lt;C&gt;1&lt;/C&gt;&lt;D xsi:type="xsd:double"&gt;8.56499294168493&lt;/D&gt;&lt;/FQL&gt;&lt;FQL&gt;&lt;Q&gt;EWM^FMA_DIV_YLD(NTMA,NOW,NOW,M,"PORTAGG","MEANR")&lt;/Q&gt;&lt;R&gt;1&lt;/R&gt;&lt;C&gt;1&lt;/C&gt;&lt;D xsi:type="xsd:double"&gt;4.07277803001515&lt;/D&gt;&lt;/FQL&gt;&lt;FQL&gt;&lt;Q&gt;EPOL^JULIAN(FMA_DIV_YLD(NTMA,NOW,NOW,M,"PORTAGG","MEANR").DATES)&lt;/Q&gt;&lt;R&gt;1&lt;/R&gt;&lt;C&gt;1&lt;/C&gt;&lt;D xsi:type="xsd:long"&gt;45504&lt;/D&gt;&lt;/FQL&gt;&lt;FQL&gt;&lt;Q&gt;ECH^FG_FCF_YIELD_NTM(0)&lt;/Q&gt;&lt;R&gt;1&lt;/R&gt;&lt;C&gt;1&lt;/C&gt;&lt;D xsi:type="xsd:double"&gt;10.3532893061516&lt;/D&gt;&lt;/FQL&gt;&lt;FQL&gt;&lt;Q&gt;TUR^FG_COMPANY_NAME&lt;/Q&gt;&lt;R&gt;1&lt;/R&gt;&lt;C&gt;1&lt;/C&gt;&lt;D xsi:type="xsd:string"&gt;iShares MSCI Turkey ETF&lt;/D&gt;&lt;/FQL&gt;&lt;FQL&gt;&lt;Q&gt;ECH^FG_COMPANY_NAME&lt;/Q&gt;&lt;R&gt;1&lt;/R&gt;&lt;C&gt;1&lt;/C&gt;&lt;D xsi:type="xsd:string"&gt;iShares MSCI Chile ETF&lt;/D&gt;&lt;/FQL&gt;&lt;FQL&gt;&lt;Q&gt;PLATI-FDS^MAX(FG_PRICE(0,-5AY))&lt;/Q&gt;&lt;R&gt;1&lt;/R&gt;&lt;C&gt;1&lt;/C&gt;&lt;D xsi:type="xsd:double"&gt;1272.59&lt;/D&gt;&lt;/FQL&gt;&lt;FQL&gt;&lt;Q&gt;COPP-FDS^FG_PRICE_CHANGE(0,-1AM)&lt;/Q&gt;&lt;R&gt;1&lt;/R&gt;&lt;C&gt;1&lt;/C&gt;&lt;D xsi:type="xsd:double"&gt;-7.12196219621961&lt;/D&gt;&lt;/FQL&gt;&lt;FQL&gt;&lt;Q&gt;FC0000CN^FG_PRICE(0)&lt;/Q&gt;&lt;R&gt;1&lt;/R&gt;&lt;C&gt;1&lt;/C&gt;&lt;D xsi:type="xsd:double"&gt;228.1378&lt;/D&gt;&lt;/FQL&gt;&lt;FQL&gt;&lt;Q&gt;EPOL^FG_PRICE_MAVG(0,,,,200)&lt;/Q&gt;&lt;R&gt;1&lt;/R&gt;&lt;C&gt;1&lt;/C&gt;&lt;D xsi:type="xsd:double"&gt;23.172226&lt;/D&gt;&lt;/FQL&gt;&lt;FQL&gt;&lt;Q&gt;VNM^PERCENT_CHANGE(FMA_EPS(+1,0,,,,"PORTAGG","MEAN"),FMA_EPS(+1,-3AM,,,,"PORTAGG","MEAN"))&lt;/Q&gt;&lt;R&gt;1&lt;/R&gt;&lt;C&gt;1&lt;/C&gt;&lt;D xsi:type="xsd:double"&gt;10.0309717735958&lt;/D&gt;&lt;/FQL&gt;&lt;FQL&gt;&lt;Q&gt;REFMXTON-FDS^PROPER_NAME(0,,,"SECURITY","NAME")&lt;/Q&gt;&lt;R&gt;1&lt;/R&gt;&lt;C&gt;1&lt;/C&gt;&lt;D xsi:type="xsd:string"&gt;Mexico Target Rate - Overnight&lt;/D&gt;&lt;/FQL&gt;&lt;FQL&gt;&lt;Q&gt;TRYQA10Y-FDS^PCTCHG(FG_YIELD(0,,,,"YTM"),FG_YIELD(-3AM,,,,"YTM"))&lt;/Q&gt;&lt;R&gt;0&lt;/R&gt;&lt;C&gt;0&lt;/C&gt;&lt;/FQL&gt;&lt;FQL&gt;&lt;Q&gt;TRYVN10Y-FDS^FG_YIELD(0,,,,"YTM")&lt;/Q&gt;&lt;R&gt;1&lt;/R&gt;&lt;C&gt;1&lt;/C&gt;&lt;D xsi:type="xsd:double"&gt;2.7244737&lt;/D&gt;&lt;/FQL&gt;&lt;FQL&gt;&lt;Q&gt;TRYBR10Y-FDS^FG_YIELD(0,,,,"YTM")&lt;/Q&gt;&lt;R&gt;1&lt;/R&gt;&lt;C&gt;1&lt;/C&gt;&lt;D xsi:type="xsd:double"&gt;11.597693&lt;/D&gt;&lt;/FQL&gt;&lt;FQL&gt;&lt;Q&gt;CC_TW^IMF_IFS_RCPI_Q(0)&lt;/Q&gt;&lt;R&gt;0&lt;/R&gt;&lt;C&gt;0&lt;/C&gt;&lt;/FQL&gt;&lt;FQL&gt;&lt;Q&gt;VNM^JULIAN(FMA_DIV_YLD(NTMA,NOW,NOW,M,"PORTAGG","MEANR").DATES)&lt;/Q&gt;&lt;R&gt;1&lt;/R&gt;&lt;C&gt;1&lt;/C&gt;&lt;D xsi:type="xsd:long"&gt;45504&lt;/D&gt;&lt;/FQL&gt;&lt;FQL&gt;&lt;Q&gt;MCHI^JULIAN(FMA_DIV_YLD(NTMA,NOW,NOW,M,"PORTAGG","MEANR").DATES)&lt;/Q&gt;&lt;R&gt;1&lt;/R&gt;&lt;C&gt;1&lt;/C&gt;&lt;D xsi:type="xsd:long"&gt;45504&lt;/D&gt;&lt;/FQL&gt;&lt;FQL&gt;&lt;Q&gt;TRYVN10Y-FDS^FG_YIELD(-10AY,0,Y,,"YTM")&lt;/Q&gt;&lt;R&gt;10&lt;/R&gt;&lt;C&gt;1&lt;/C&gt;&lt;D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xsi:type="xsd:double"&gt;0.6127&lt;/D&gt;&lt;/FQL&gt;&lt;FQL&gt;&lt;Q&gt;CAGDPY@SA^EE_ACTUAL_ANNUAL(MED,0)&lt;/Q&gt;&lt;R&gt;1&lt;/R&gt;&lt;C&gt;1&lt;/C&gt;&lt;D xsi:type="xsd:double"&gt;3.19136442056759&lt;/D&gt;&lt;/FQL&gt;&lt;FQL&gt;&lt;Q&gt;USDSAR^FG_PRICE_CHANGE(0,-6AM)&lt;/Q&gt;&lt;R&gt;1&lt;/R&gt;&lt;C&gt;1&lt;/C&gt;&lt;D xsi:type="xsd:double"&gt;0.06400347&lt;/D&gt;&lt;/FQL&gt;&lt;FQL&gt;&lt;Q&gt;USDEUR^FG_PRICE_CHANGE(0,-6AM)&lt;/Q&gt;&lt;R&gt;1&lt;/R&gt;&lt;C&gt;1&lt;/C&gt;&lt;D xsi:type="xsd:double"&gt;-1.9970834&lt;/D&gt;&lt;/FQL&gt;&lt;FQL&gt;&lt;Q&gt;USDPLN^FG_PRICE_CHANGE(0,-6AM)&lt;/Q&gt;&lt;R&gt;1&lt;/R&gt;&lt;C&gt;1&lt;/C&gt;&lt;D xsi:type="xsd:double"&gt;-3.6010385&lt;/D&gt;&lt;/FQL&gt;&lt;FQL&gt;&lt;Q&gt;SET-BKK^P_PRICE_RETURNS_PR('52W',2,-10AY,0,AM)&lt;/Q&gt;&lt;R&gt;121&lt;/R&gt;&lt;C&gt;1&lt;/C&gt;&lt;D xsi:type="xsd:double"&gt;6.4381003&lt;/D&gt;&lt;D xsi:type="xsd:double"&gt;8.324635&lt;/D&gt;&lt;D xsi:type="xsd:double"&gt;4.218173&lt;/D&gt;&lt;D xsi:type="xsd:double"&gt;11.315334&lt;/D&gt;&lt;D xsi:type="xsd:double"&gt;10.037637&lt;/D&gt;&lt;D xsi:type="xsd:double"&gt;16.616463&lt;/D&gt;&lt;D xsi:type="xsd:double"&gt;22.576178&lt;/D&gt;&lt;D xsi:type="xsd:double"&gt;10.449791&lt;/D&gt;&lt;D xsi:type="xsd:double"&gt;11.995661&lt;/D&gt;&lt;D xsi:type="xsd:double"&gt;8.384395&lt;/D&gt;&lt;D xsi:type="xsd:double"&gt;2.135408&lt;/D&gt;&lt;D xsi:type="xsd:double"&gt;-3.2121897&lt;/D&gt;&lt;D xsi:type="xsd:double"&gt;-8.30431&lt;/D&gt;&lt;D xsi:type="xsd:double"&gt;-11.729193&lt;/D&gt;&lt;D xsi:type="xsd:double"&gt;-7.0615587&lt;/D&gt;&lt;D xsi:type="xsd:double"&gt;-11.882883&lt;/D&gt;&lt;D xsi:type="xsd:double"&gt;-11.125099&lt;/D&gt;&lt;D xsi:type="xsd:double"&gt;-18.21804&lt;/D&gt;&lt;D xsi:type="xsd:double"&gt;-19.817919&lt;/D&gt;&lt;D xsi:type="xsd:double"&gt;-9.090304&lt;/D&gt;&lt;D xsi:type="xsd:double"&gt;-10.492748&lt;/D&gt;&lt;D xsi:type="xsd:double"&gt;-7.5757623&lt;/D&gt;&lt;D xsi:type="xsd:double"&gt;-6.125945&lt;/D&gt;&lt;D xsi:type="xsd:double"&gt;0.35378933&lt;/D&gt;&lt;D xsi:type="xsd:double"&gt;8.741653&lt;/D&gt;&lt;D xsi:type="xsd:double"&gt;7.039356&lt;/D&gt;&lt;D xsi:type="xsd:double"&gt;5.1619887&lt;/D&gt;&lt;D xsi:type="xsd:double"&gt;6.194639&lt;/D&gt;&lt;D xsi:type="xsd:double"&gt;17.195488&lt;/D&gt;&lt;D xsi:type="xsd:double"&gt;26.162863&lt;/D&gt;&lt;D xsi:type="xsd:double"&gt;22.235071&lt;/D&gt;&lt;D xsi:type="xsd:double"&gt;13.009871&lt;/D&gt;&lt;D xsi:type="xsd:double"&gt;14.730549&lt;/D&gt;&lt;D xsi:type="xsd:double"&gt;10.640871&lt;/D&gt;&lt;D xsi:type="xsd:double"&gt;11.719894&lt;/D&gt;&lt;D xsi:type="xsd:double"&gt;5.985129&lt;/D&gt;&lt;D xsi:type="xsd:double"&gt;1.9511938&lt;/D&gt;&lt;D xsi:type="xsd:double"&gt;13.47146&lt;/D&gt;&lt;D xsi:type="xsd:double"&gt;16.855598&lt;/D&gt;&lt;D xsi:type="xsd:double"&gt;14.689005&lt;/D&gt;&lt;D xsi:type="xsd:double"&gt;13.031948&lt;/D&gt;&lt;D xsi:type="xsd:double"&gt;15.907228&lt;/D&gt;&lt;D xsi:type="xsd:double"&gt;14.58329&lt;/D&gt;&lt;D xsi:type="xsd:double"&gt;16.358494&lt;/D&gt;&lt;D xsi:type="xsd:double"&gt;11.177731&lt;/D&gt;&lt;D xsi:type="xsd:double"&gt;13.20982&lt;/D&gt;&lt;D xsi:type="xsd:double"&gt;8.34366&lt;/D&gt;&lt;D xsi:type="xsd:double"&gt;3.1626463&lt;/D&gt;&lt;D xsi:type="xsd:double"&gt;7.23691&lt;/D&gt;&lt;D xsi:type="xsd:double"&gt;3.803873&lt;/D&gt;&lt;D xsi:type="xsd:double"&gt;-1.6679525&lt;/D&gt;&lt;D xsi:type="xsd:double"&gt;-3.3259451&lt;/D&gt;&lt;D xsi:type="xsd:double"&gt;-6.153977&lt;/D&gt;&lt;D xsi:type="xsd:double"&gt;-13.416177&lt;/D&gt;&lt;D xsi:type="xsd:double"&gt;-9.102321&lt;/D&gt;&lt;D xsi:type="xsd:double"&gt;-10.490179&lt;/D&gt;&lt;D xsi:type="xsd:double"&gt;-6.0390415&lt;/D&gt;&lt;D xsi:type="xsd:double"&gt;-7.761252&lt;/D&gt;&lt;D xsi:type="xsd:double"&gt;-2.1949172&lt;/D&gt;&lt;D xsi:type="xsd:double"&gt;5.1389694&lt;/D&gt;&lt;D xsi:type="xsd:double"&gt;-2.948314&lt;/D&gt;&lt;D xsi:type="xsd:double"&gt;-3.4420848&lt;/D&gt;&lt;D xsi:type="xsd:double"&gt;-3.734684&lt;/D&gt;&lt;D xsi:type="xsd:double"&gt;-2.2332966&lt;/D&gt;&lt;D xsi:type="xsd:double"&gt;-3.70996&lt;/D&gt;&lt;D xsi:type="xsd:double"&gt;1.1702657&lt;/D&gt;&lt;D xsi:type="xsd:double"&gt;-7.644737&lt;/D&gt;&lt;D xsi:type="xsd:double"&gt;-35.64842&lt;/D&gt;&lt;D xsi:type="xsd:double"&gt;-27.7214&lt;/D&gt;&lt;D xsi:type="xsd:double"&gt;-21.002668&lt;/D&gt;&lt;D xsi:type="xsd:double"&gt;-18.249983&lt;/D&gt;&lt;D xsi:type="xsd:double"&gt;-21.99794&lt;/D&gt;&lt;D xsi:type="xsd:double"&gt;-18.055504&lt;/D&gt;&lt;D xsi:type="xsd:double"&gt;-22.216814&lt;/D&gt;&lt;D xsi:type="xsd:double"&gt;-24.52063&lt;/D&gt;&lt;D xsi:type="xsd:double"&gt;-15.676271&lt;/D&gt;&lt;D xsi:type="xsd:double"&gt;-4.3652477&lt;/D&gt;&lt;D xsi:type="xsd:double"&gt;-3.9163888&lt;/D&gt;&lt;D xsi:type="xsd:double"&gt;-0.20900369&lt;/D&gt;&lt;D xsi:type="xsd:double"&gt;49.513435&lt;/D&gt;&lt;D xsi:type="xsd:double"&gt;29.063856&lt;/D&gt;&lt;D xsi:type="xsd:double"&gt;21.015299&lt;/D&gt;&lt;D xsi:type="xsd:double"&gt;18.846786&lt;/D&gt;&lt;D xsi:type="xsd:double"&gt;16.80516&lt;/D&gt;&lt;D xsi:type="xsd:double"&gt;15.386761&lt;/D&gt;&lt;D xsi:type="xsd:double"&gt;26.14807&lt;/D&gt;&lt;D xsi:type="xsd:double"&gt;31.809557&lt;/D&gt;&lt;D xsi:type="xsd:double"&gt;21.682966&lt;/D&gt;&lt;D xsi:type="xsd:double"&gt;11.013496&lt;/D&gt;&lt;D xsi:type="xsd:double"&gt;8.896601&lt;/D&gt;&lt;D xsi:type="xsd:double"&gt;11.737549&lt;/D&gt;&lt;D xsi:type="xsd:double"&gt;6.642461&lt;/D&gt;&lt;D xsi:type="xsd:double"&gt;8.644366&lt;/D&gt;&lt;D xsi:type="xsd:double"&gt;2.3415327&lt;/D&gt;&lt;D xsi:type="xsd:double"&gt;-3.9198935&lt;/D&gt;&lt;D xsi:type="xsd:double"&gt;-2.4580002&lt;/D&gt;&lt;D xsi:type="xsd:double"&gt;6.446409&lt;/D&gt;&lt;D xsi:type="xsd:double"&gt;-0.07966757&lt;/D&gt;&lt;D xsi:type="xsd:double"&gt;-5.0412474&lt;/D&gt;&lt;D xsi:type="xsd:double"&gt;-1.4616728&lt;/D&gt;&lt;D xsi:type="xsd:double"&gt;-1.5990794&lt;/D&gt;&lt;D xsi:type="xsd:double"&gt;0.7311821&lt;/D&gt;&lt;D xsi:type="xsd:double"&gt;-2.5366545&lt;/D&gt;&lt;D xsi:type="xsd:double"&gt;-6.7910967&lt;/D&gt;&lt;D xsi:type="xsd:double"&gt;-4.87774&lt;/D&gt;&lt;D xsi:type="xsd:double"&gt;-2.8111994&lt;/D&gt;&lt;D xsi:type="xsd:double"&gt;-0.109535456&lt;/D&gt;&lt;D xsi:type="xsd:double"&gt;-1.2298048&lt;/D&gt;&lt;D xsi:type="xsd:double"&gt;-6.7725954&lt;/D&gt;&lt;D xsi:type="xsd:double"&gt;-6.1071754&lt;/D&gt;&lt;D xsi:type="xsd:double"&gt;-8.564311&lt;/D&gt;&lt;D xsi:type="xsd:double"&gt;-12.6322565&lt;/D&gt;&lt;D xsi:type="xsd:double"&gt;-14.148789&lt;/D&gt;&lt;D xsi:type="xsd:double"&gt;-16.804958&lt;/D&gt;&lt;D xsi:type="xsd:double"&gt;-16.403645&lt;/D&gt;&lt;D xsi:type="xsd:double"&gt;-11.435139&lt;/D&gt;&lt;D xsi:type="xsd:double"&gt;-12.567777&lt;/D&gt;&lt;D xsi:type="xsd:double"&gt;-10.528368&lt;/D&gt;&lt;D xsi:type="xsd:double"&gt;-16.307848&lt;/D&gt;&lt;D xsi:type="xsd:double"&gt;-12.95259&lt;/D&gt;&lt;D xsi:type="xsd:double"&gt;-14.251494&lt;/D&gt;&lt;/FQL&gt;&lt;FQL&gt;&lt;Q&gt;KSA^FMA_DIV_YLD(NTMA,-10AY,0,AM,"PORTAGG","MEANR")&lt;/Q&gt;&lt;R&gt;121&lt;/R&gt;&lt;C&gt;1&lt;/C&gt;&lt;D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xsi:type="xsd:double"&gt;4.29420047613691&lt;/D&gt;&lt;D xsi:type="xsd:double"&gt;4.74971073965995&lt;/D&gt;&lt;D xsi:type="xsd:double"&gt;4.71107078824306&lt;/D&gt;&lt;D xsi:type="xsd:double"&gt;5.31237297909772&lt;/D&gt;&lt;D xsi:type="xsd:double"&gt;5.32285070433828&lt;/D&gt;&lt;D xsi:type="xsd:double"&gt;4.7130999279587&lt;/D&gt;&lt;D xsi:type="xsd:double"&gt;4.52908000169991&lt;/D&gt;&lt;D xsi:type="xsd:double"&gt;4.15976693430866&lt;/D&gt;&lt;D xsi:type="xsd:double"&gt;4.08849226763981&lt;/D&gt;&lt;D xsi:type="xsd:double"&gt;4.17635926473485&lt;/D&gt;&lt;D xsi:type="xsd:double"&gt;</t>
        </r>
      </text>
    </comment>
    <comment ref="A9" authorId="0" shapeId="0" xr:uid="{B893A50D-6FA4-4100-AA41-8FBCFD404386}">
      <text>
        <r>
          <rPr>
            <b/>
            <sz val="9"/>
            <color indexed="81"/>
            <rFont val="Tahoma"/>
            <charset val="1"/>
          </rPr>
          <t>4.41835979675677&lt;/D&gt;&lt;D xsi:type="xsd:double"&gt;4.65766096999669&lt;/D&gt;&lt;D xsi:type="xsd:double"&gt;4.91240106495622&lt;/D&gt;&lt;D xsi:type="xsd:double"&gt;4.2035896303438&lt;/D&gt;&lt;D xsi:type="xsd:double"&gt;3.89082145041814&lt;/D&gt;&lt;D xsi:type="xsd:double"&gt;3.86196657953695&lt;/D&gt;&lt;D xsi:type="xsd:double"&gt;3.74202391629279&lt;/D&gt;&lt;D xsi:type="xsd:double"&gt;3.92488723737949&lt;/D&gt;&lt;D xsi:type="xsd:double"&gt;3.96199493133457&lt;/D&gt;&lt;D xsi:type="xsd:double"&gt;4.06434465162335&lt;/D&gt;&lt;D xsi:type="xsd:double"&gt;3.98166013901819&lt;/D&gt;&lt;D xsi:type="xsd:double"&gt;3.69413485643167&lt;/D&gt;&lt;D xsi:type="xsd:double"&gt;4.07022424093856&lt;/D&gt;&lt;D xsi:type="xsd:double"&gt;4.19045273329922&lt;/D&gt;&lt;D xsi:type="xsd:double"&gt;4.413310884802&lt;/D&gt;&lt;D xsi:type="xsd:double"&gt;4.35216955047643&lt;/D&gt;&lt;D xsi:type="xsd:double"&gt;4.34769624952011&lt;/D&gt;&lt;D xsi:type="xsd:double"&gt;4.15990919915349&lt;/D&gt;&lt;D xsi:type="xsd:double"&gt;4.23053411055241&lt;/D&gt;&lt;D xsi:type="xsd:double"&gt;3.9790367888955&lt;/D&gt;&lt;D xsi:type="xsd:double"&gt;3.84042189885054&lt;/D&gt;&lt;D xsi:type="xsd:double"&gt;3.88554986580079&lt;/D&gt;&lt;D xsi:type="xsd:double"&gt;3.74743145853351&lt;/D&gt;&lt;D xsi:type="xsd:double"&gt;3.74480753017299&lt;/D&gt;&lt;D xsi:type="xsd:double"&gt;4.14642473735745&lt;/D&gt;&lt;D xsi:type="xsd:double"&gt;4.42025782075623&lt;/D&gt;&lt;D xsi:type="xsd:double"&gt;4.31677852987475&lt;/D&gt;&lt;D xsi:type="xsd:double"&gt;4.41798152362856&lt;/D&gt;&lt;D xsi:type="xsd:double"&gt;4.20044188470073&lt;/D&gt;&lt;D xsi:type="xsd:double"&gt;3.93532570712445&lt;/D&gt;&lt;D xsi:type="xsd:double"&gt;3.88813806913115&lt;/D&gt;&lt;D xsi:type="xsd:double"&gt;3.87122728110984&lt;/D&gt;&lt;D xsi:type="xsd:double"&gt;3.6916665558535&lt;/D&gt;&lt;D xsi:type="xsd:double"&gt;3.8956948952711&lt;/D&gt;&lt;D xsi:type="xsd:double"&gt;3.79241950173453&lt;/D&gt;&lt;D xsi:type="xsd:double"&gt;3.76122860406521&lt;/D&gt;&lt;D xsi:type="xsd:double"&gt;3.98353471205166&lt;/D&gt;&lt;D xsi:type="xsd:double"&gt;4.27839947894459&lt;/D&gt;&lt;D xsi:type="xsd:double"&gt;4.51290545076168&lt;/D&gt;&lt;D xsi:type="xsd:double"&gt;4.13422124824949&lt;/D&gt;&lt;D xsi:type="xsd:double"&gt;4.1169760076996&lt;/D&gt;&lt;D xsi:type="xsd:double"&gt;3.94466365567484&lt;/D&gt;&lt;D xsi:type="xsd:double"&gt;4.39161320826447&lt;/D&gt;&lt;D xsi:type="xsd:double"&gt;5.80777162338763&lt;/D&gt;&lt;D xsi:type="xsd:double"&gt;4.8425809098451&lt;/D&gt;&lt;D xsi:type="xsd:double"&gt;4.57588222876876&lt;/D&gt;&lt;D xsi:type="xsd:double"&gt;3.95619735256356&lt;/D&gt;&lt;D xsi:type="xsd:double"&gt;3.87113164657211&lt;/D&gt;&lt;D xsi:type="xsd:double"&gt;3.64748452546602&lt;/D&gt;&lt;D xsi:type="xsd:double"&gt;3.39812615132211&lt;/D&gt;&lt;D xsi:type="xsd:double"&gt;3.29523788737187&lt;/D&gt;&lt;D xsi:type="xsd:double"&gt;3.41739513842748&lt;/D&gt;&lt;D xsi:type="xsd:double"&gt;3.47235126581573&lt;/D&gt;&lt;D xsi:type="xsd:double"&gt;3.48966129474089&lt;/D&gt;&lt;D xsi:type="xsd:double"&gt;3.47845820472043&lt;/D&gt;&lt;D xsi:type="xsd:double"&gt;3.46240613774065&lt;/D&gt;&lt;D xsi:type="xsd:double"&gt;3.35261685946325&lt;/D&gt;&lt;D xsi:type="xsd:double"&gt;3.31961811479281&lt;/D&gt;&lt;D xsi:type="xsd:double"&gt;3.20935181521694&lt;/D&gt;&lt;D xsi:type="xsd:double"&gt;3.28245161745263&lt;/D&gt;&lt;D xsi:type="xsd:double"&gt;3.14981027168186&lt;/D&gt;&lt;D xsi:type="xsd:double"&gt;3.0487462427146&lt;/D&gt;&lt;D xsi:type="xsd:double"&gt;2.85486500214752&lt;/D&gt;&lt;D xsi:type="xsd:double"&gt;3.00527852347232&lt;/D&gt;&lt;D xsi:type="xsd:double"&gt;3.21343938561&lt;/D&gt;&lt;D xsi:type="xsd:double"&gt;3.03540694158078&lt;/D&gt;&lt;D xsi:type="xsd:double"&gt;2.9674628369888&lt;/D&gt;&lt;D xsi:type="xsd:double"&gt;2.93407799370541&lt;/D&gt;&lt;D xsi:type="xsd:double"&gt;2.74748562258279&lt;/D&gt;&lt;D xsi:type="xsd:double"&gt;2.81486677724226&lt;/D&gt;&lt;D xsi:type="xsd:double"&gt;3.13107746780534&lt;/D&gt;&lt;D xsi:type="xsd:double"&gt;3.44717634930117&lt;/D&gt;&lt;D xsi:type="xsd:double"&gt;3.07854608413529&lt;/D&gt;&lt;D xsi:type="xsd:double"&gt;3.31976146188047&lt;/D&gt;&lt;D xsi:type="xsd:double"&gt;3.44265828113292&lt;/D&gt;&lt;D xsi:type="xsd:double"&gt;3.48678115111628&lt;/D&gt;&lt;D xsi:type="xsd:double"&gt;3.80608235639103&lt;/D&gt;&lt;D xsi:type="xsd:double"&gt;3.64739668419096&lt;/D&gt;&lt;D xsi:type="xsd:double"&gt;3.6983067495948&lt;/D&gt;&lt;D xsi:type="xsd:double"&gt;3.94129712316369&lt;/D&gt;&lt;D xsi:type="xsd:double"&gt;3.48177562925851&lt;/D&gt;&lt;D xsi:type="xsd:double"&gt;3.48191223177203&lt;/D&gt;&lt;D xsi:type="xsd:double"&gt;3.44130377082594&lt;/D&gt;&lt;D xsi:type="xsd:double"&gt;3.3763587756479&lt;/D&gt;&lt;D xsi:type="xsd:double"&gt;3.61486722045031&lt;/D&gt;&lt;D xsi:type="xsd:double"&gt;3.68172422626377&lt;/D&gt;&lt;D xsi:type="xsd:double"&gt;3.92387262987422&lt;/D&gt;&lt;D xsi:type="xsd:double"&gt;3.76232637893691&lt;/D&gt;&lt;D xsi:type="xsd:double"&gt;3.64100984322136&lt;/D&gt;&lt;D xsi:type="xsd:double"&gt;3.44065024116933&lt;/D&gt;&lt;D xsi:type="xsd:double"&gt;3.31649063841276&lt;/D&gt;&lt;D xsi:type="xsd:double"&gt;3.31401470486932&lt;/D&gt;&lt;D xsi:type="xsd:double"&gt;3.44398349796741&lt;/D&gt;&lt;D xsi:type="xsd:double"&gt;3.5844265904587&lt;/D&gt;&lt;D xsi:type="xsd:double"&gt;3.70838244318278&lt;/D&gt;&lt;D xsi:type="xsd:double"&gt;3.55771076301595&lt;/D&gt;&lt;D xsi:type="xsd:double"&gt;3.66693289928834&lt;/D&gt;&lt;/FQL&gt;&lt;FQL&gt;&lt;Q&gt;VNM^FMA_PE(NTMA,-10AY,0,AM,"PORTAGG","MEANR")&lt;/Q&gt;&lt;R&gt;121&lt;/R&gt;&lt;C&gt;1&lt;/C&gt;&lt;D xsi:type="xsd:double"&gt;12.8541478399004&lt;/D&gt;&lt;D xsi:type="xsd:double"&gt;13.0303066824692&lt;/D&gt;&lt;D xsi:type="xsd:double"&gt;11.885150243103&lt;/D&gt;&lt;D xsi:type="xsd:double"&gt;12.0887934762683&lt;/D&gt;&lt;D xsi:type="xsd:double"&gt;11.5806890966531&lt;/D&gt;&lt;D xsi:type="xsd:double"&gt;12.1749285776459&lt;/D&gt;&lt;D xsi:type="xsd:double"&gt;12.9439166841244&lt;/D&gt;&lt;D xsi:type="xsd:double"&gt;11.7687369885336&lt;/D&gt;&lt;D xsi:type="xsd:double"&gt;13.3295651886809&lt;/D&gt;&lt;D xsi:type="xsd:double"&gt;13.2319823765981&lt;/D&gt;&lt;D xsi:type="xsd:double"&gt;13.9626490552228&lt;/D&gt;&lt;D xsi:type="xsd:double"&gt;14.7166203563089&lt;/D&gt;&lt;D xsi:type="xsd:double"&gt;13.6214435147543&lt;/D&gt;&lt;D xsi:type="xsd:double"&gt;13.4507430994027&lt;/D&gt;&lt;D xsi:type="xsd:double"&gt;15.4968099536097&lt;/D&gt;&lt;D xsi:type="xsd:double"&gt;14.6276825270821&lt;/D&gt;&lt;D xsi:type="xsd:double"&gt;11.9000390628531&lt;/D&gt;&lt;D xsi:type="xsd:string"&gt;@NA&lt;/D&gt;&lt;D xsi:type="xsd:double"&gt;13.9963261210014&lt;/D&gt;&lt;D xsi:type="xsd:double"&gt;15.0371536613574&lt;/D&gt;&lt;D xsi:type="xsd:double"&gt;12.7237922695705&lt;/D&gt;&lt;D xsi:type="xsd:double"&gt;12.7088990733587&lt;/D&gt;&lt;D xsi:type="xsd:double"&gt;12.3943779913883&lt;/D&gt;&lt;D xsi:type="xsd:double"&gt;12.483520780983&lt;/D&gt;&lt;D xsi:type="xsd:double"&gt;11.6386421306896&lt;/D&gt;&lt;D xsi:type="xsd:double"&gt;11.3972695235681&lt;/D&gt;&lt;D xsi:type="xsd:double"&gt;13.4160878008826&lt;/D&gt;&lt;D xsi:type="xsd:double"&gt;12.5971645571262&lt;/D&gt;&lt;D xsi:type="xsd:double"&gt;12.5433861743713&lt;/D&gt;&lt;D xsi:type="xsd:double"&gt;12.6578748045529&lt;/D&gt;&lt;D xsi:type="xsd:double"&gt;13.3137379668898&lt;/D&gt;&lt;D xsi:type="xsd:double"&gt;13.0213249904618&lt;/D&gt;&lt;D xsi:type="xsd:double"&gt;14.1941343229574&lt;/D&gt;&lt;D xsi:type="xsd:double"&gt;14.5508240572574&lt;/D&gt;&lt;D xsi:type="xsd:double"&gt;14.6605478033657&lt;/D&gt;&lt;D xsi:type="xsd:double"&gt;15.1635812408077&lt;/D&gt;&lt;D xsi:type="xsd:double"&gt;15.6452312712935&lt;/D&gt;&lt;D xsi:type="xsd:double"&gt;16.1644354911955&lt;/D&gt;&lt;D xsi:type="xsd:double"&gt;16.1687181728509&lt;/D&gt;&lt;D xsi:type="xsd:double"&gt;16.0808671848503&lt;/D&gt;&lt;D xsi:type="xsd:double"&gt;17.5745216033245&lt;/D&gt;&lt;D xsi:type="xsd:double"&gt;20.7666244967636&lt;/D&gt;&lt;D xsi:type="xsd:double"&gt;19.7001673746152&lt;/D&gt;&lt;D xsi:type="xsd:double"&gt;20.9071496975531&lt;/D&gt;&lt;D xsi:type="xsd:double"&gt;21.2976503964719&lt;/D&gt;&lt;D xsi:type="xsd:double"&gt;20.7213793779594&lt;/D&gt;&lt;D xsi:type="xsd:double"&gt;19.2936251966657&lt;/D&gt;&lt;D xsi:type="xsd:double"&gt;16.7899767866116&lt;/D&gt;&lt;D xsi:type="xsd:double"&gt;17.7228563626576&lt;/D&gt;&lt;D xsi:type="xsd:double"&gt;17.7405189840037&lt;/D&gt;&lt;D xsi:type="xsd:double"&gt;15.2251811610494&lt;/D&gt;&lt;D xsi:type="xsd:double"&gt;14.9332846220441&lt;/D&gt;&lt;D xsi:type="xsd:double"&gt;15.8620576680941&lt;/D&gt;&lt;D xsi:type="xsd:double"&gt;14.8809780377637&lt;/D&gt;&lt;D xsi:type="xsd:double"&gt;16.1410749445884&lt;/D&gt;&lt;D xsi:type="xsd:double"&gt;17.4057536927124&lt;/D&gt;&lt;D xsi:type="xsd:double"&gt;17.9903019162214&lt;/D&gt;&lt;D xsi:type="xsd:double"&gt;17.4392997204176&lt;/D&gt;&lt;D xsi:type="xsd:double"&gt;16.8651631736008&lt;/D&gt;&lt;D xsi:type="xsd:double"&gt;15.9367499145112&lt;/D&gt;&lt;D xsi:type="xsd:double"&gt;14.2170749852583&lt;/D&gt;&lt;D xsi:type="xsd:double"&gt;14.1036786146318&lt;/D&gt;&lt;D xsi:type="xsd:double"&gt;14.3862412957066&lt;/D&gt;&lt;D xsi:type="xsd:double"&gt;14.9134062387404&lt;/D&gt;&lt;D xsi:type="xsd:double"&gt;14.4610510829248&lt;/D&gt;&lt;D xsi:type="xsd:double"&gt;13.8271362053319&lt;/D&gt;&lt;D xsi:type="xsd:double"&gt;13.4600851051891&lt;/D&gt;&lt;D xsi:type="xsd:double"&gt;11.6295224451606&lt;/D&gt;&lt;D xsi:type="xsd:double"&gt;13.6723395000417&lt;/D&gt;&lt;D xsi:type="xsd:double"&gt;13.9184258440408&lt;/D&gt;&lt;D xsi:type="xsd:double"&gt;15.4233838878144&lt;/D&gt;&lt;D xsi:type="xsd:double"&gt;15.3651841341935&lt;/D&gt;&lt;D xsi:type="xsd:double"&gt;14.7474716249899&lt;/D&gt;&lt;D xsi:type="xsd:double"&gt;15.5493479996341&lt;/D&gt;&lt;D xsi:type="xsd:double"&gt;15.5158470721793&lt;/D&gt;&lt;D xsi:type="xsd:double"&gt;15.0232899544193&lt;/D&gt;&lt;D xsi:type="xsd:double"&gt;16.1135321447397&lt;/D&gt;&lt;D xsi:type="xsd:double"&gt;17.3865490650605&lt;/D&gt;&lt;D xsi:type="xsd:double"&gt;16.5689601284167&lt;/D&gt;&lt;D xsi:type="xsd:double"&gt;16.8322460394444&lt;/D&gt;&lt;D xsi:type="xsd:double"&gt;17.0728022976278&lt;/D&gt;&lt;D xsi:type="xsd:double"&gt;16.2606127828126&lt;/D&gt;&lt;D xsi:type="xsd:double"&gt;17.6705193956251&lt;/D&gt;&lt;D xsi:type="xsd:double"&gt;16.7176621029839&lt;/D&gt;&lt;D xsi:type="xsd:double"&gt;16.5860493313259&lt;/D&gt;&lt;D xsi:type="xsd:double"&gt;16.1886894216912&lt;/D&gt;&lt;D xsi:type="xsd:double"&gt;16.1426112720626&lt;/D&gt;&lt;D xsi:type="xsd:double"&gt;16.0336390924104&lt;/D&gt;&lt;D xsi:type="xsd:double"&gt;16.730488073222&lt;/D&gt;&lt;D xsi:type="xsd:double"&gt;15.6168743879231&lt;/D&gt;&lt;D xsi:type="xsd:double"&gt;15.0245058579541&lt;/D&gt;&lt;D xsi:type="xsd:double"&gt;14.2282736776505&lt;/D&gt;&lt;D xsi:type="xsd:double"&gt;14.0927525301766&lt;/D&gt;&lt;D xsi:type="xsd:double"&gt;11.7569926368572&lt;/D&gt;&lt;D xsi:type="xsd:double"&gt;12.2937733317173&lt;/D&gt;&lt;D xsi:type="xsd:double"&gt;10.8227830466918&lt;/D&gt;&lt;D xsi:type="xsd:double"&gt;11.5205840025971&lt;/D&gt;&lt;D xsi:type="xsd:double"&gt;11.1087595595775&lt;/D&gt;&lt;D xsi:type="xsd:double"&gt;10.5561139356951&lt;/D&gt;&lt;D xsi:type="xsd:double"&gt;9.94665866814925&lt;/D&gt;&lt;D xsi:type="xsd:double"&gt;11.4349097185733&lt;/D&gt;&lt;D xsi:type="xsd:double"&gt;11.3345446433463&lt;/D&gt;&lt;D xsi:type="xsd:double"&gt;11.680507518076&lt;/D&gt;&lt;D xsi:type="xsd:double"&gt;12.4625467947849&lt;/D&gt;&lt;D xsi:type="xsd:double"&gt;13.6145528158732&lt;/D&gt;&lt;D xsi:type="xsd:double"&gt;14.3447651897218&lt;/D&gt;&lt;D xsi:type="xsd:double"&gt;14.09773465091&lt;/D&gt;&lt;D xsi:type="xsd:double"&gt;13.6510140765575&lt;/D&gt;&lt;D xsi:type="xsd:double"&gt;14.9475518010192&lt;/D&gt;&lt;D xsi:type="xsd:double"&gt;14.8222287668376&lt;/D&gt;&lt;D xsi:type="xsd:double"&gt;13.962794919109&lt;/D&gt;&lt;D xsi:type="xsd:double"&gt;14.3837767862403&lt;/D&gt;&lt;D xsi:type="xsd:double"&gt;14.20299566118&lt;/D&gt;&lt;D xsi:type="xsd:double"&gt;14.4658005128357&lt;/D&gt;&lt;D xsi:type="xsd:double"&gt;14.7789863201427&lt;/D&gt;&lt;D xsi:type="xsd:double"&gt;16.2755223901615&lt;/D&gt;&lt;D xsi:type="xsd:double"&gt;15.3635375299053&lt;/D&gt;&lt;D xsi:type="xsd:double"&gt;15.9073328724872&lt;/D&gt;&lt;D xsi:type="xsd:double"&gt;15.3762021655362&lt;/D&gt;&lt;D xsi:type="xsd:double"&gt;14.2156698090902&lt;/D&gt;&lt;D xsi:type="xsd:double"&gt;12.7471547028002&lt;/D&gt;&lt;/FQL&gt;&lt;FQL&gt;&lt;Q&gt;EPHE^FMA_PE(LTMA,-10AY,0,AM,"PORTAGG","MEANR")&lt;/Q&gt;&lt;R&gt;121&lt;/R&gt;&lt;C&gt;1&lt;/C&gt;&lt;D xsi:type="xsd:double"&gt;19.3919818189791&lt;/D&gt;&lt;D xsi:type="xsd:double"&gt;19.7543248716311&lt;/D&gt;&lt;D xsi:type="xsd:double"&gt;19.2746432490603&lt;/D&gt;&lt;D xsi:type="xsd:double"&gt;19.9825912887945&lt;/D&gt;&lt;D xsi:type="xsd:double"&gt;19.80994016122&lt;/D&gt;&lt;D xsi:type="xsd:double"&gt;20.5331923410186&lt;/D&gt;&lt;D xsi:type="xsd:double"&gt;21.0214199832662&lt;/D&gt;&lt;D xsi:type="xsd:double"&gt;20.9134265067851&lt;/D&gt;&lt;D xsi:type="xsd:double"&gt;20.8139530812612&lt;/D&gt;&lt;D xsi:type="xsd:double"&gt;20.6725516459324&lt;/D&gt;&lt;D xsi:type="xsd:double"&gt;20.0529197136541&lt;/D&gt;&lt;D xsi:type="xsd:double"&gt;20.1641874706412&lt;/D&gt;&lt;D xsi:type="xsd:double"&gt;19.790753089147&lt;/D&gt;&lt;D xsi:type="xsd:double"&gt;19.1398856598539&lt;/D&gt;&lt;D xsi:type="xsd:double"&gt;19.1039461941615&lt;/D&gt;&lt;D xsi:type="xsd:double"&gt;18.0516418861558&lt;/D&gt;&lt;D xsi:type="xsd:double"&gt;17.9860615346355&lt;/D&gt;&lt;D xsi:type="xsd:double"&gt;16.6910087757462&lt;/D&gt;&lt;D xsi:type="xsd:double"&gt;17.207804314822&lt;/D&gt;&lt;D xsi:type="xsd:double"&gt;16.7584607554745&lt;/D&gt;&lt;D xsi:type="xsd:double"&gt;16.994461392128&lt;/D&gt;&lt;D xsi:type="xsd:double"&gt;16.95225357061&lt;/D&gt;&lt;D xsi:type="xsd:double"&gt;17.3446880231509&lt;/D&gt;&lt;D xsi:type="xsd:double"&gt;18.0485855382363&lt;/D&gt;&lt;D xsi:type="xsd:double"&gt;18.4570830254472&lt;/D&gt;&lt;D xsi:type="xsd:double"&gt;17.6635927956277&lt;/D&gt;&lt;D xsi:type="xsd:double"&gt;17.4391020495086&lt;/D&gt;&lt;D xsi:type="xsd:double"&gt;16.7479227918759&lt;/D&gt;&lt;D xsi:type="xsd:double"&gt;16.8454119637236&lt;/D&gt;&lt;D xsi:type="xsd:double"&gt;18.0381372859771&lt;/D&gt;&lt;D xsi:type="xsd:double"&gt;18.3045258237512&lt;/D&gt;&lt;D xsi:type="xsd:double"&gt;17.8442554948473&lt;/D&gt;&lt;D xsi:type="xsd:double"&gt;18.0276617187306&lt;/D&gt;&lt;D xsi:type="xsd:double"&gt;17.9885253523363&lt;/D&gt;&lt;D xsi:type="xsd:double"&gt;18.2297667178588&lt;/D&gt;&lt;D xsi:type="xsd:double"&gt;17.8861087880014&lt;/D&gt;&lt;D xsi:type="xsd:double"&gt;17.8869658802912&lt;/D&gt;&lt;D xsi:type="xsd:double"&gt;18.6229305070954&lt;/D&gt;&lt;D xsi:type="xsd:double"&gt;19.3910301376896&lt;/D&gt;&lt;D xsi:type="xsd:double"&gt;19.0556280026366&lt;/D&gt;&lt;D xsi:type="xsd:double"&gt;19.293536878385&lt;/D&gt;&lt;D xsi:type="xsd:double"&gt;20.3216430928552&lt;/D&gt;&lt;D xsi:type="xsd:double"&gt;19.4385026382636&lt;/D&gt;&lt;D xsi:type="xsd:double"&gt;19.230156994442&lt;/D&gt;&lt;D xsi:type="xsd:double"&gt;18.8126230278715&lt;/D&gt;&lt;D xsi:type="xsd:double"&gt;18.7461201604391&lt;/D&gt;&lt;D xsi:type="xsd:double"&gt;18.3096598590744&lt;/D&gt;&lt;D xsi:type="xsd:double"&gt;17.6958739122649&lt;/D&gt;&lt;D xsi:type="xsd:double"&gt;17.6127174314849&lt;/D&gt;&lt;D xsi:type="xsd:double"&gt;16.7734428243543&lt;/D&gt;&lt;D xsi:type="xsd:double"&gt;15.9549628512298&lt;/D&gt;&lt;D xsi:type="xsd:double"&gt;15.7076341238279&lt;/D&gt;&lt;D xsi:type="xsd:double"&gt;16.8004097027104&lt;/D&gt;&lt;D xsi:type="xsd:double"&gt;17.3629090955102&lt;/D&gt;&lt;D xsi:type="xsd:double"&gt;17.3614248376644&lt;/D&gt;&lt;D xsi:type="xsd:double"&gt;16.762122274122&lt;/D&gt;&lt;D xsi:type="xsd:double"&gt;16.6657968134427&lt;/D&gt;&lt;D xsi:type="xsd:double"&gt;16.3891368907285&lt;/D&gt;&lt;D xsi:type="xsd:double"&gt;16.6899628562411&lt;/D&gt;&lt;D xsi:type="xsd:double"&gt;16.886566789936&lt;/D&gt;&lt;D xsi:type="xsd:double"&gt;15.9342889169015&lt;/D&gt;&lt;D xsi:type="xsd:double"&gt;15.5446578406956&lt;/D&gt;&lt;D xsi:type="xsd:double"&gt;15.2247114465578&lt;/D&gt;&lt;D xsi:type="xsd:double"&gt;15.0465506897319&lt;/D&gt;&lt;D xsi:type="xsd:double"&gt;14.7922209251111&lt;/D&gt;&lt;D xsi:type="xsd:double"&gt;14.5994971290346&lt;/D&gt;&lt;D xsi:type="xsd:double"&gt;13.8569441330539&lt;/D&gt;&lt;D xsi:type="xsd:double"&gt;12.4042404162426&lt;/D&gt;&lt;D xsi:type="xsd:double"&gt;12.5469409242782&lt;/D&gt;&lt;D xsi:type="xsd:double"&gt;13.3180001096648&lt;/D&gt;&lt;D xsi:type="xsd:double"&gt;15.1464060101646&lt;/D&gt;&lt;D xsi:type="xsd:double"&gt;15.7990581257404&lt;/D&gt;&lt;D xsi:type="xsd:double"&gt;17.7498577759237&lt;/D&gt;&lt;D xsi:type="xsd:double"&gt;18.6614039972509&lt;/D&gt;&lt;D xsi:type="xsd:double"&gt;19.7311954000961&lt;/D&gt;&lt;D xsi:type="xsd:double"&gt;24.0932218123111&lt;/D&gt;&lt;D xsi:type="xsd:double"&gt;25.0446095541186&lt;/D&gt;&lt;D xsi:type="xsd:double"&gt;25.8727249200815&lt;/D&gt;&lt;D xsi:type="xsd:double"&gt;24.9438219159486&lt;/D&gt;&lt;D xsi:type="xsd:double"&gt;22.5330944610876&lt;/D&gt;&lt;D xsi:type="xsd:double"&gt;21.8248731830263&lt;/D&gt;&lt;D xsi:type="xsd:double"&gt;21.1110766874399&lt;/D&gt;&lt;D xsi:type="xsd:double"&gt;21.7425249329033&lt;/D&gt;&lt;D xsi:type="xsd:double"&gt;20.8002597449878&lt;/D&gt;&lt;D xsi:type="xsd:double"&gt;19.9584613850197&lt;/D&gt;&lt;D xsi:type="xsd:double"&gt;20.5061451404928&lt;/D&gt;&lt;D xsi:type="xsd:double"&gt;21.1120658263724&lt;/D&gt;&lt;D xsi:type="xsd:double"&gt;20.5303453800744&lt;/D&gt;&lt;D xsi:type="xsd:double"&gt;19.9258945902967&lt;/D&gt;&lt;D xsi:type="xsd:double"&gt;19.6732089556293&lt;/D&gt;&lt;D xsi:type="xsd:double"&gt;19.8008114135535&lt;/D&gt;&lt;D xsi:type="xsd:double"&gt;19.019657532684&lt;/D&gt;&lt;D xsi:type="xsd:double"&gt;18.6026938513133&lt;/D&gt;&lt;D xsi:type="xsd:double"&gt;17.6958279687573&lt;/D&gt;&lt;D xsi:type="xsd:double"&gt;17.2352970899553&lt;/D&gt;&lt;D xsi:type="xsd:double"&gt;16.5048450893086&lt;/D&gt;&lt;D xsi:type="xsd:double"&gt;16.6739990733282&lt;/D&gt;&lt;D xsi:type="xsd:double"&gt;15.5944043577935&lt;/D&gt;&lt;D xsi:type="xsd:double"&gt;14.0906567675284&lt;/D&gt;&lt;D xsi:type="xsd:double"&gt;14.0073301817058&lt;/D&gt;&lt;D xsi:type="xsd:double"&gt;13.7817252284394&lt;/D&gt;&lt;D xsi:type="xsd:double"&gt;14.5679661582017&lt;/D&gt;&lt;D xsi:type="xsd:double"&gt;13.9563864061612&lt;/D&gt;&lt;D xsi:type="xsd:double"&gt;13.1094604519349&lt;/D&gt;&lt;D xsi:type="xsd:double"&gt;12.9885177777142&lt;/D&gt;&lt;D xsi:type="xsd:double"&gt;12.7732523000174&lt;/D&gt;&lt;D xsi:type="xsd:double"&gt;12.162666689326&lt;/D&gt;&lt;D xsi:type="xsd:double"&gt;11.9955564890176&lt;/D&gt;&lt;D xsi:type="xsd:double"&gt;11.4688002772231&lt;/D&gt;&lt;D xsi:type="xsd:double"&gt;11.0996905832656&lt;/D&gt;&lt;D xsi:type="xsd:double"&gt;11.0524079247483&lt;/D&gt;&lt;D xsi:type="xsd:double"&gt;10.6112065604124&lt;/D&gt;&lt;D xsi:type="xsd:double"&gt;10.0036072250593&lt;/D&gt;&lt;D xsi:type="xsd:double"&gt;10.1406721657534&lt;/D&gt;&lt;D xsi:type="xsd:double"&gt;10.4349614369276&lt;/D&gt;&lt;D xsi:type="xsd:double"&gt;10.5977332191769&lt;/D&gt;&lt;D xsi:type="xsd:double"&gt;10.3215303498705&lt;/D&gt;&lt;D xsi:type="xsd:double"&gt;10.2865308574961&lt;/D&gt;&lt;D xsi:type="xsd:double"&gt;10.0131205574693&lt;/D&gt;&lt;D xsi:type="xsd:double"&gt;10.2287297924208&lt;/D&gt;&lt;D xsi:type="xsd:double"&gt;10.1874129836412&lt;/D&gt;&lt;/FQL&gt;&lt;FQL&gt;&lt;Q&gt;UAE^FG_PRICE_MAVG(0,,,,30)&lt;/Q&gt;&lt;R&gt;1&lt;/R&gt;&lt;C&gt;1&lt;/C&gt;&lt;D xsi:type="xsd:double"&gt;14.2922535&lt;/D&gt;&lt;/FQL&gt;&lt;FQL&gt;&lt;Q&gt;EWY^FG_PRICE_MAVG(0,,,,30)&lt;/Q&gt;&lt;R&gt;1&lt;/R&gt;&lt;C&gt;1&lt;/C&gt;&lt;D xsi:type="xsd:double"&gt;64.97633&lt;/D&gt;&lt;/FQL&gt;&lt;FQL&gt;&lt;Q&gt;QAT^FG_TOTAL_RETURNC(0,-1AM)&lt;/Q&gt;&lt;R&gt;1&lt;/R&gt;&lt;C&gt;1&lt;/C&gt;&lt;D xsi:type="xsd:double"&gt;1.669538&lt;/D&gt;&lt;/FQL&gt;&lt;FQL&gt;&lt;Q&gt;EZA^FG_TOTAL_RETURNC(0,-3AM)&lt;/Q&gt;&lt;R&gt;1&lt;/R&gt;&lt;C&gt;1&lt;/C&gt;&lt;D xsi:type="xsd:double"&gt;9.007549&lt;/D&gt;&lt;/FQL&gt;&lt;FQL&gt;&lt;Q&gt;EWT^FG_TOTAL_RETURNC(0,-6AM)&lt;/Q&gt;&lt;R&gt;1&lt;/R&gt;&lt;C&gt;1&lt;/C&gt;&lt;D xsi:type="xsd:double"&gt;16.706444&lt;/D&gt;&lt;/FQL&gt;&lt;FQL&gt;&lt;Q&gt;EPU^FG_TOTAL_RETURNC(0,-3AM)&lt;/Q&gt;&lt;R&gt;1&lt;/R&gt;&lt;C&gt;1&lt;/C&gt;&lt;D xsi:type="xsd:double"&gt;-4.4655323&lt;/D&gt;&lt;/FQL&gt;&lt;FQL&gt;&lt;Q&gt;ECH^FG_TOTAL_RETURNC(0,-6AM)&lt;/Q&gt;&lt;R&gt;1&lt;/R&gt;&lt;C&gt;1&lt;/C&gt;&lt;D xsi:type="xsd:double"&gt;4.7184467&lt;/D&gt;&lt;/FQL&gt;&lt;FQL&gt;&lt;Q&gt;SPY^PERCENT_CHANGE(FMA_EPS(+1,0,,,,"PORTAGG","MEAN"),FMA_EPS(+1,-3AM,,,,"PORTAGG","MEAN"))&lt;/Q&gt;&lt;R&gt;1&lt;/R&gt;&lt;C&gt;1&lt;/C&gt;&lt;D xsi:type="xsd:double"&gt;-0.686644705922494&lt;/D&gt;&lt;/FQL&gt;&lt;FQL&gt;&lt;Q&gt;VNM^FMA_COS_UP("EPS","1M",+1,NOW,,,"PORTAGG","MEANR")&lt;/Q&gt;&lt;R&gt;1&lt;/R&gt;&lt;C&gt;1&lt;/C&gt;&lt;D xsi:type="xsd:double"&gt;12&lt;/D&gt;&lt;/FQL&gt;&lt;FQL&gt;&lt;Q&gt;EWT^FMA_COS_DOWN("EPS","1M",+1,NOW,,,"PORTAGG","MEANR")&lt;/Q&gt;&lt;R&gt;1&lt;/R&gt;&lt;C&gt;1&lt;/C&gt;&lt;D xsi:type="xsd:double"&gt;27&lt;/D&gt;&lt;/FQL&gt;&lt;FQL&gt;&lt;Q&gt;ECH^FMA_COS_DOWN("EPS","1M",+1,NOW,,,"PORTAGG","MEANR")&lt;/Q&gt;&lt;R&gt;1&lt;/R&gt;&lt;C&gt;1&lt;/C&gt;&lt;D xsi:type="xsd:double"&gt;7&lt;/D&gt;&lt;/FQL&gt;&lt;FQL&gt;&lt;Q&gt;EWZ^FG_ROE(0)&lt;/Q&gt;&lt;R&gt;1&lt;/R&gt;&lt;C&gt;1&lt;/C&gt;&lt;D xsi:type="xsd:double"&gt;18.6038987884551&lt;/D&gt;&lt;/FQL&gt;&lt;FQL&gt;&lt;Q&gt;REFVNDISC-FDS^(SUBARRAY(NOT_NA(NO_REPEAT_F(FG_YIELD(NOW,-10AY,D))),0,1)-SUBARRAY(NOT_NA(NO_REPEAT_F(FG_YIELD(NOW,-10AY,D))),1,1))*100&lt;/Q&gt;&lt;R&gt;1&lt;/R&gt;&lt;C&gt;1&lt;/C&gt;&lt;D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xsi:type="xsd:double"&gt;-50&lt;/D&gt;&lt;/FQL&gt;&lt;FQL&gt;&lt;Q&gt;EWY^JULIAN(FMA_DIV_YLD(NTMA,NOW,NOW,M,"PORTAGG","MEANR").DATES)&lt;/Q&gt;&lt;R&gt;1&lt;/R&gt;&lt;C&gt;1&lt;/C&gt;&lt;D xsi:type="xsd:long"&gt;45504&lt;/D&gt;&lt;/FQL&gt;&lt;FQL&gt;&lt;Q&gt;REFIDRREPO-FDS^PROPER_NAME(0,,,"SECURITY","NAME")&lt;/Q&gt;&lt;R&gt;1&lt;/R&gt;&lt;C&gt;1&lt;/C&gt;&lt;D xsi:type="xsd:string"&gt;Indonesia BI (Reverse) Repo Rate - 7 Day&lt;/D&gt;&lt;/FQL&gt;&lt;FQL&gt;&lt;Q&gt;TRYMY10Y-FDS^PCTCHG(FG_YIELD(0,,,,"YTM"),FG_YIELD(-3AM,,,,"YTM"))&lt;/Q&gt;&lt;R&gt;1&lt;/R&gt;&lt;C&gt;1&lt;/C&gt;&lt;D xsi:type="xsd:double"&gt;-2.277647&lt;/D&gt;&lt;/FQL&gt;&lt;FQL&gt;&lt;Q&gt;SET-BKK^FMA_ROE(NTMA,-20AY,NOW,FY,"PORTAGG","MEANR")&lt;/Q&gt;&lt;R&gt;20&lt;/R&gt;&lt;C&gt;1&lt;/C&gt;&lt;D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xsi:type="xsd:double"&gt;8.38849749810762&lt;/D&gt;&lt;D xsi:type="xsd:double"&gt;9.94747027091187&lt;/D&gt;&lt;D xsi:type="xsd:double"&gt;10.1243577068579&lt;/D&gt;&lt;D xsi:type="xsd:double"&gt;9.34877442177022&lt;/D&gt;&lt;/FQL&gt;&lt;FQL&gt;&lt;Q&gt;CAGDPY@KR^EE_ACTUAL_ANNUAL(MED,+1)&lt;/Q&gt;&lt;R&gt;1&lt;/R&gt;&lt;C&gt;1&lt;/C&gt;&lt;D xsi:type="xsd:double"&gt;3.5&lt;/D&gt;&lt;/FQL&gt;&lt;FQL&gt;&lt;Q&gt;CC_SA^FG_COMPANY_NAME&lt;/Q&gt;&lt;R&gt;1&lt;/R&gt;&lt;C&gt;1&lt;/C&gt;&lt;D xsi:type="xsd:string"&gt;Saudi Arabia&lt;/D&gt;&lt;/FQL&gt;&lt;FQL&gt;&lt;Q&gt;USDAED^FG_COMPANY_NAME&lt;/Q&gt;&lt;R&gt;1&lt;/R&gt;&lt;C&gt;1&lt;/C&gt;&lt;D xsi:type="xsd:string"&gt;UAE Dirham per U.S. Dollar&lt;/D&gt;&lt;/FQL&gt;&lt;FQL&gt;&lt;Q&gt;USDQAR^FG_PRICE_CHANGE(0,-3AM)&lt;/Q&gt;&lt;R&gt;1&lt;/R&gt;&lt;C&gt;1&lt;/C&gt;&lt;D xsi:type="xsd:double"&gt;0&lt;/D&gt;&lt;/FQL&gt;&lt;FQL&gt;&lt;Q&gt;USDBRL^FG_COMPANY_NAME&lt;/Q&gt;&lt;R&gt;1&lt;/R&gt;&lt;C&gt;1&lt;/C&gt;&lt;D xsi:type="xsd:string"&gt;Brazilian Real per U.S. Dollar&lt;/D&gt;&lt;/FQL&gt;&lt;FQL&gt;&lt;Q&gt;USDTWD^FG_PRICE_CHANGE(0,-3AM)&lt;/Q&gt;&lt;R&gt;1&lt;/R&gt;&lt;C&gt;1&lt;/C&gt;&lt;D xsi:type="xsd:double"&gt;0.5215883&lt;/D&gt;&lt;/FQL&gt;&lt;FQL&gt;&lt;Q&gt;USDIDR^FG_COMPANY_NAME&lt;/Q&gt;&lt;R&gt;1&lt;/R&gt;&lt;C&gt;1&lt;/C&gt;&lt;D xsi:type="xsd:string"&gt;Indonesian Rupiah per U.S. Dollar&lt;/D&gt;&lt;/FQL&gt;&lt;FQL&gt;&lt;Q&gt;FC0000TR^FMA_EPS(NTMA,-20AY,0,CY,,"PORTAGG","MEANR")&lt;/Q&gt;&lt;R&gt;20&lt;/R&gt;&lt;C&gt;1&lt;/C&gt;&lt;D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xsi:type="xsd:double"&gt;19.758356854521&lt;/D&gt;&lt;D xsi:type="xsd:double"&gt;36.4008284824309&lt;/D&gt;&lt;D xsi:type="xsd:double"&gt;47.7168783771706&lt;/D&gt;&lt;/FQL&gt;&lt;FQL&gt;&lt;Q&gt;TUR^FG_TOTAL_RETURNC(-10AY,0,AM)&lt;/Q&gt;&lt;R&gt;121&lt;/R&gt;&lt;C&gt;1&lt;/C&gt;&lt;D xsi:type="xsd:double"&gt;-8.941132&lt;/D&gt;&lt;D xsi:type="xsd:double"&gt;1.4700294&lt;/D&gt;&lt;D xsi:type="xsd:double"&gt;-8.302379&lt;/D&gt;&lt;D xsi:type="xsd:double"&gt;10.370672&lt;/D&gt;&lt;D xsi:type="xsd:double"&gt;-7.983118&lt;/D&gt;&lt;D xsi:type="xsd:double"&gt;12.54487&lt;/D&gt;&lt;D xsi:type="xsd:double"&gt;-7.8504324&lt;/D&gt;&lt;D xsi:type="xsd:double"&gt;-14.923072&lt;/D&gt;&lt;D xsi:type="xsd:double"&gt;4.1365266&lt;/D&gt;&lt;D xsi:type="xsd:double"&gt;11.352289&lt;/D&gt;&lt;D xsi:type="xsd:double"&gt;-13.39181&lt;/D&gt;&lt;D xsi:type="xsd:double"&gt;5.8709264&lt;/D&gt;&lt;D xsi:type="xsd:double"&gt;-12.078344&lt;/D&gt;&lt;D xsi:type="xsd:double"&gt;-9.00991&lt;/D&gt;&lt;D xsi:type="xsd:double"&gt;10.337329&lt;/D&gt;&lt;D xsi:type="xsd:double"&gt;3.969419&lt;/D&gt;&lt;D xsi:type="xsd:double"&gt;-11.761915&lt;/D&gt;&lt;D xsi:type="xsd:double"&gt;-7.71327&lt;/D&gt;&lt;D xsi:type="xsd:double"&gt;3.2333136&lt;/D&gt;&lt;D xsi:type="xsd:double"&gt;17.974054&lt;/D&gt;&lt;D xsi:type="xsd:double"&gt;7.677591&lt;/D&gt;&lt;D xsi:type="xsd:double"&gt;-13.793868&lt;/D&gt;&lt;D xsi:type="xsd:double"&gt;0.30919313&lt;/D&gt;&lt;D xsi:type="xsd:double"&gt;9.2548485&lt;/D&gt;&lt;D xsi:type="xsd:double"&gt;-5.1923094&lt;/D&gt;&lt;D xsi:type="xsd:double"&gt;-3.8793087&lt;/D&gt;&lt;D xsi:type="xsd:double"&gt;-2.4795532&lt;/D&gt;&lt;D xsi:type="xsd:double"&gt;-10.062218&lt;/D&gt;&lt;D xsi:type="xsd:double"&gt;-2.0451128&lt;/D&gt;&lt;D xsi:type="xsd:double"&gt;0.15798807&lt;/D&gt;&lt;D xsi:type="xsd:double"&gt;8.289838&lt;/D&gt;&lt;D xsi:type="xsd:double"&gt;3.629148&lt;/D&gt;&lt;D xsi:type="xsd:double"&gt;-0.49247742&lt;/D&gt;&lt;D xsi:type="xsd:double"&gt;11.355519&lt;/D&gt;&lt;D xsi:type="xsd:double"&gt;3.5802484&lt;/D&gt;&lt;D xsi:type="xsd:double"&gt;6.0457945&lt;/D&gt;&lt;D xsi:type="xsd:double"&gt;1.8206954&lt;/D&gt;&lt;D xsi:type="xsd:double"&gt;3.0556798&lt;/D&gt;&lt;D xsi:type="xsd:double"&gt;-7.6872406&lt;/D&gt;&lt;D xsi:type="xsd:double"&gt;-4.5443716&lt;/D&gt;&lt;D xsi:type="xsd:double"&gt;1.520443&lt;/D&gt;&lt;D xsi:type="xsd:double"&gt;6.1957&lt;/D&gt;&lt;D xsi:type="xsd:double"&gt;4.2429805&lt;/D&gt;&lt;D xsi:type="xsd:double"&gt;-5.1823797&lt;/D&gt;&lt;D xsi:type="xsd:double"&gt;-7.670653&lt;/D&gt;&lt;D xsi:type="xsd:double"&gt;-13.89736&lt;/D&gt;&lt;D xsi:type="xsd:double"&gt;-12.953674&lt;/D&gt;&lt;D xsi:type="xsd:double"&gt;-6.87508&lt;/D&gt;&lt;D xsi:type="xsd:double"&gt;-19.759577&lt;/D&gt;&lt;D xsi:type="xsd:double"&gt;2.902615&lt;/D&gt;&lt;D xsi:type="xsd:double"&gt;14.422202&lt;/D&gt;&lt;D xsi:type="xsd:double"&gt;1.2723684&lt;/D&gt;&lt;D xsi:type="xsd:double"&gt;-4.9862504&lt;/D&gt;&lt;D xsi:type="xsd:double"&gt;7.7297807&lt;/D&gt;&lt;D xsi:type="xsd:double"&gt;7.618308&lt;/D&gt;&lt;D xsi:type="xsd:double"&gt;-2.8959572&lt;/D&gt;&lt;D xsi:type="xsd:double"&gt;-10.382915&lt;/D&gt;&lt;D xsi:type="xsd:double"&gt;-13.722271&lt;/D&gt;&lt;D xsi:type="xsd:double"&gt;7.619047&lt;/D&gt;&lt;D xsi:type="xsd:double"&gt;10.840964&lt;/D&gt;&lt;D xsi:type="xsd:double"&gt;1.2699723&lt;/D&gt;&lt;D xsi:type="xsd:double"&gt;3.6003232&lt;/D&gt;&lt;D xsi:type="xsd:double"&gt;-9.957051&lt;/D&gt;&lt;D xsi:type="xsd:double"&gt;14.440584&lt;/D&gt;&lt;D xsi:type="xsd:double"&gt;2.919674&lt;/D&gt;&lt;D xsi:type="xsd:double"&gt;8.5256815&lt;/D&gt;&lt;D xsi:type="xsd:double"&gt;-5.1114917&lt;/D&gt;&lt;D xsi:type="xsd:double"&gt;-31.127983&lt;/D&gt;&lt;D xsi:type="xsd:double"&gt;2.1522284&lt;/D&gt;&lt;D xsi:type="xsd:double"&gt;4.522097&lt;/D&gt;&lt;D xsi:type="xsd:double"&gt;11.265457&lt;/D&gt;&lt;D xsi:type="xsd:double"&gt;5.738437&lt;/D&gt;&lt;D xsi:type="xsd:double"&gt;-15.187216&lt;/D&gt;&lt;D xsi:type="xsd:double"&gt;-0.14881492&lt;/D&gt;&lt;D xsi:type="xsd:double"&gt;-0.198704&lt;/D&gt;&lt;D xsi:type="xsd:double"&gt;12.891984&lt;/D&gt;&lt;D xsi:type="xsd:double"&gt;6.4762354&lt;/D&gt;&lt;D xsi:type="xsd:double"&gt;13.710022&lt;/D&gt;&lt;D xsi:type="xsd:double"&gt;7.0515156&lt;/D&gt;&lt;D xsi:type="xsd:double"&gt;-3.9931715&lt;/D&gt;&lt;D xsi:type="xsd:double"&gt;-15.463913&lt;/D&gt;&lt;D xsi:type="xsd:double"&gt;-1.808244&lt;/D&gt;&lt;D xsi:type="xsd:double"&gt;-1.3477385&lt;/D&gt;&lt;D xsi:type="xsd:double"&gt;-4.6937885&lt;/D&gt;&lt;D xsi:type="xsd:double"&gt;9.24015&lt;/D&gt;&lt;D xsi:type="xsd:double"&gt;-3.3490777&lt;/D&gt;&lt;D xsi:type="xsd:double"&gt;-8.66282&lt;/D&gt;&lt;D xsi:type="xsd:double"&gt;8.317125&lt;/D&gt;&lt;D xsi:type="xsd:double"&gt;-10.3333&lt;/D&gt;&lt;D xsi:type="xsd:double"&gt;4.0744543&lt;/D&gt;&lt;D xsi:type="xsd:double"&gt;-1.5466392&lt;/D&gt;&lt;D xsi:type="xsd:double"&gt;-5.989206&lt;/D&gt;&lt;D xsi:type="xsd:double"&gt;20.678854&lt;/D&gt;&lt;D xsi:type="xsd:double"&gt;-9.995681&lt;/D&gt;&lt;D xsi:type="xsd:double"&gt;-6.0120106&lt;/D&gt;&lt;D xsi:type="xsd:double"&gt;-4.944772&lt;/D&gt;&lt;D xsi:type="xsd:double"&gt;18.37299&lt;/D&gt;&lt;D xsi:type="xsd:double"&gt;12.716234&lt;/D&gt;&lt;D xsi:type="xsd:double"&gt;3.1936884&lt;/D&gt;&lt;D xsi:type="xsd:double"&gt;24.115753&lt;/D&gt;&lt;D xsi:type="xsd:double"&gt;14.005065&lt;/D&gt;&lt;D xsi:type="xsd:double"&gt;-4.22495&lt;/D&gt;&lt;D xsi:type="xsd:double"&gt;1.4307022&lt;/D&gt;&lt;D xsi:type="xsd:double"&gt;5.965328&lt;/D&gt;&lt;D xsi:type="xsd:double"&gt;-4.7421036&lt;/D&gt;&lt;D xsi:type="xsd:double"&gt;-11.732167&lt;/D&gt;&lt;D xsi:type="xsd:double"&gt;0.14623404&lt;/D&gt;&lt;D xsi:type="xsd:double"&gt;6.755376&lt;/D&gt;&lt;D xsi:type="xsd:double"&gt;13.96612&lt;/D&gt;&lt;D xsi:type="xsd:double"&gt;5.159843&lt;/D&gt;&lt;D xsi:type="xsd:double"&gt;-2.3199975&lt;/D&gt;&lt;D xsi:type="xsd:double"&gt;-5.487311&lt;/D&gt;&lt;D xsi:type="xsd:double"&gt;1.1265159&lt;/D&gt;&lt;D xsi:type="xsd:double"&gt;-1.8554926&lt;/D&gt;&lt;D xsi:type="xsd:double"&gt;13.029408&lt;/D&gt;&lt;D xsi:type="xsd:double"&gt;-8.873278&lt;/D&gt;&lt;D xsi:type="xsd:double"&gt;8.309531&lt;/D&gt;&lt;D xsi:type="xsd:double"&gt;10.09754&lt;/D&gt;&lt;D xsi:type="xsd:double"&gt;-0.31380057&lt;/D&gt;&lt;D xsi:type="xsd:double"&gt;6.1284065&lt;/D&gt;&lt;D xsi:type="xsd:double"&gt;-13.153065&lt;/D&gt;&lt;/FQL&gt;&lt;FQL&gt;&lt;Q&gt;WL-FDS^FG_PRICE_MAVG(0,,,,30)&lt;/Q&gt;&lt;R&gt;1&lt;/R&gt;&lt;C&gt;1&lt;/C&gt;&lt;D xsi:type="xsd:double"&gt;534.3333&lt;/D&gt;&lt;/FQL&gt;&lt;FQL&gt;&lt;Q&gt;PLATI-FDS^FG_PRICE(0)/MAX(FG_PRICE(0,-1AY))&lt;/Q&gt;&lt;R&gt;1&lt;/R&gt;&lt;C&gt;1&lt;/C&gt;&lt;D xsi:type="xsd:double"&gt;0.88400374181478&lt;/D&gt;&lt;/FQL&gt;&lt;FQL&gt;&lt;Q&gt;W-FDS^FG_PRICE_CHANGE(0,-3AM)&lt;/Q&gt;&lt;R&gt;1&lt;/R&gt;&lt;C&gt;1&lt;/C&gt;&lt;D xsi:type="xsd:double"&gt;-20.0904636260837&lt;/D&gt;&lt;/FQL&gt;&lt;FQL&gt;&lt;Q&gt;INDA^FG_PRICE_MAVG(0,,,,200)&lt;/Q&gt;&lt;R&gt;1&lt;/R&gt;&lt;C&gt;1&lt;/C&gt;&lt;D xsi:type="xsd:double"&gt;51.34765&lt;/D&gt;&lt;/FQL&gt;&lt;FQL&gt;&lt;Q&gt;EWY^FG_PRICE(0)&lt;/Q&gt;&lt;R&gt;1&lt;/R&gt;&lt;C&gt;1&lt;/C&gt;&lt;D xsi:type="xsd:double"&gt;65.54&lt;/D&gt;&lt;/FQL&gt;&lt;FQL&gt;&lt;Q&gt;CNYA^FG_PRICE_MAVG(0,,,,30)&lt;/Q&gt;&lt;R&gt;1&lt;/R&gt;&lt;C&gt;1&lt;/C&gt;&lt;D xsi:type="xsd:double"&gt;25.245226&lt;/D&gt;&lt;/FQL&gt;&lt;FQL&gt;&lt;Q&gt;TUR^PERCENT_CHANGE(FMA_EPS(+1,0,,,,"PORTAGG","MEAN"),FMA_EPS(+1,-3AM,,,,"PORTAGG","MEAN"))&lt;/Q&gt;&lt;R&gt;1&lt;/R&gt;&lt;C&gt;1&lt;/C&gt;&lt;D xsi:type="xsd:double"&gt;-12.2324305382925&lt;/D&gt;&lt;/FQL&gt;&lt;FQL&gt;&lt;Q&gt;INDA^FG_TOTAL_RETURNC(0,-1AM)&lt;/Q&gt;&lt;R&gt;1&lt;/R&gt;&lt;C&gt;1&lt;/C&gt;&lt;D xsi:type="xsd:double"&gt;-1.7259419&lt;/D&gt;&lt;/FQL&gt;&lt;FQL&gt;&lt;Q&gt;EWY^FG_TOTAL_RETURNC(0,-3AM)&lt;/Q&gt;&lt;R&gt;1&lt;/R&gt;&lt;C&gt;1&lt;/C&gt;&lt;D xsi:type="xsd:double"&gt;-1.250565&lt;/D&gt;&lt;/FQL&gt;&lt;FQL&gt;&lt;Q&gt;EWT^FG_TOTAL_RETURNC(0,-3AM)&lt;/Q&gt;&lt;R&gt;1&lt;/R&gt;&lt;C&gt;1&lt;/C&gt;&lt;D xsi:type="xsd:double"&gt;5.823326&lt;/D&gt;&lt;/FQL&gt;&lt;FQL&gt;&lt;Q&gt;EWJ^SIZE(FG_CONSTITUENTS)&lt;/Q&gt;&lt;R&gt;1&lt;/R&gt;&lt;C&gt;1&lt;/C&gt;&lt;D xsi:type="xsd:long"&gt;205&lt;/D&gt;&lt;/FQL&gt;&lt;FQL&gt;&lt;Q&gt;EWM^FMA_RBICS_REV_CURRENT(30, LOC, "PORTAGG")&lt;/Q&gt;&lt;R&gt;1&lt;/R&gt;&lt;C&gt;1&lt;/C&gt;&lt;D xsi:type="xsd:double"&gt;41.3395177809262&lt;/D&gt;&lt;/FQL&gt;&lt;FQL&gt;&lt;Q&gt;TRYIN10Y-FDS^FG_YIELD_NAME&lt;/Q&gt;&lt;R&gt;1&lt;/R&gt;&lt;C&gt;1&lt;/C&gt;&lt;D xsi:type="xsd:string"&gt;India Benchmark Bond - 10 Year&lt;/D&gt;&lt;/FQL&gt;&lt;FQL&gt;&lt;Q&gt;^FG_YIELD(-10AY,0,Y,,"YTM")&lt;/Q&gt;&lt;R&gt;10&lt;/R&gt;&lt;C&gt;1&lt;/C&gt;&lt;D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xsi:type="xsd:double"&gt;3.955&lt;/D&gt;&lt;/FQL&gt;&lt;FQL&gt;&lt;Q&gt;CAGDPY@VN^EE_ACTUAL_ANNUAL(MED,+1)&lt;/Q&gt;&lt;R&gt;0&lt;/R&gt;&lt;C&gt;0&lt;/C&gt;&lt;/FQL&gt;&lt;FQL&gt;&lt;Q&gt;USDSAR^FG_PRICE_CHANGE(0,-3AM)&lt;/Q&gt;&lt;R&gt;1&lt;/R&gt;&lt;C&gt;1&lt;/C&gt;&lt;D xsi:type="xsd:double"&gt;0.06133318&lt;/D&gt;&lt;/FQL&gt;&lt;FQL&gt;&lt;Q&gt;USDEUR^FG_PRICE_CHANGE(0,-3AM)&lt;/Q&gt;&lt;R&gt;1&lt;/R&gt;&lt;C&gt;1&lt;/C&gt;&lt;D xsi:type="xsd:double"&gt;-1.1008978&lt;/D&gt;&lt;/FQL&gt;&lt;FQL&gt;&lt;Q&gt;USDPLN^FG_PRICE_CHANGE(0,-3AM)&lt;/Q&gt;&lt;R&gt;1&lt;/R&gt;&lt;C&gt;1&lt;/C&gt;&lt;D xsi:type="xsd:double"&gt;-0.9097636&lt;/D&gt;&lt;/FQL&gt;&lt;FQL&gt;&lt;Q&gt;QAT^P_PRICE_RETURNS_PR('52W',2,-10AY,0,AM)&lt;/Q&gt;&lt;R&gt;121&lt;/R&gt;&lt;C&gt;1&lt;/C&gt;&lt;D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xsi:type="xsd:double"&gt;-3.2626808&lt;/D&gt;&lt;D xsi:type="xsd:double"&gt;-5.244213&lt;/D&gt;&lt;D xsi:type="xsd:double"&gt;-10.543799&lt;/D&gt;&lt;D xsi:type="xsd:double"&gt;-12.925476&lt;/D&gt;&lt;D xsi:type="xsd:double"&gt;-15.688729&lt;/D&gt;&lt;D xsi:type="xsd:double"&gt;-8.746803&lt;/D&gt;&lt;D xsi:type="xsd:double"&gt;-19.839579&lt;/D&gt;&lt;D xsi:type="xsd:double"&gt;-11.910736&lt;/D&gt;&lt;D xsi:type="xsd:double"&gt;-23.72176&lt;/D&gt;&lt;D xsi:type="xsd:double"&gt;-23.83219&lt;/D&gt;&lt;D xsi:type="xsd:double"&gt;-14.501965&lt;/D&gt;&lt;D xsi:type="xsd:double"&gt;-12.72192&lt;/D&gt;&lt;D xsi:type="xsd:double"&gt;-19.84666&lt;/D&gt;&lt;D xsi:type="xsd:double"&gt;-17.485882&lt;/D&gt;&lt;D xsi:type="xsd:double"&gt;-11.801749&lt;/D&gt;&lt;D xsi:type="xsd:double"&gt;-0.986284&lt;/D&gt;&lt;D xsi:type="xsd:double"&gt;-7.711017&lt;/D&gt;&lt;D xsi:type="xsd:double"&gt;-7.2928905&lt;/D&gt;&lt;D xsi:type="xsd:double"&gt;-6.8047285&lt;/D&gt;&lt;D xsi:type="xsd:double"&gt;5.4581046&lt;/D&gt;&lt;D xsi:type="xsd:double"&gt;19.945358&lt;/D&gt;&lt;D xsi:type="xsd:double"&gt;12.807262&lt;/D&gt;&lt;D xsi:type="xsd:double"&gt;3.0332565&lt;/D&gt;&lt;D xsi:type="xsd:double"&gt;4.6308756&lt;/D&gt;&lt;D xsi:type="xsd:double"&gt;3.3192754&lt;/D&gt;&lt;D xsi:type="xsd:double"&gt;0.41359663&lt;/D&gt;&lt;D xsi:type="xsd:double"&gt;-5.1827135&lt;/D&gt;&lt;D xsi:type="xsd:double"&gt;-16.988993&lt;/D&gt;&lt;D xsi:type="xsd:double"&gt;-15.67083&lt;/D&gt;&lt;D xsi:type="xsd:double"&gt;-17.872446&lt;/D&gt;&lt;D xsi:type="xsd:double"&gt;-21.756231&lt;/D&gt;&lt;D xsi:type="xsd:double"&gt;-14.018655&lt;/D&gt;&lt;D xsi:type="xsd:double"&gt;-9.450346&lt;/D&gt;&lt;D xsi:type="xsd:double"&gt;-13.5638&lt;/D&gt;&lt;D xsi:type="xsd:double"&gt;-10.681671&lt;/D&gt;&lt;D xsi:type="xsd:double"&gt;-11.076945&lt;/D&gt;&lt;D xsi:type="xsd:double"&gt;-7.8818083&lt;/D&gt;&lt;D xsi:type="xsd:double"&gt;0.404346&lt;/D&gt;&lt;D xsi:type="xsd:double"&gt;0.88721514&lt;/D&gt;&lt;D xsi:type="xsd:double"&gt;7.5909734&lt;/D&gt;&lt;D xsi:type="xsd:double"&gt;19.238413&lt;/D&gt;&lt;D xsi:type="xsd:double"&gt;21.966791&lt;/D&gt;&lt;D xsi:type="xsd:double"&gt;46.684967&lt;/D&gt;&lt;D xsi:type="xsd:double"&gt;31.024551&lt;/D&gt;&lt;D xsi:type="xsd:double"&gt;18.122673&lt;/D&gt;&lt;D xsi:type="xsd:double"&gt;14.401174&lt;/D&gt;&lt;D xsi:type="xsd:double"&gt;13.962078&lt;/D&gt;&lt;D xsi:type="xsd:double"&gt;16.932714&lt;/D&gt;&lt;D xsi:type="xsd:double"&gt;9.818697&lt;/D&gt;&lt;D xsi:type="xsd:double"&gt;14.401126&lt;/D&gt;&lt;D xsi:type="xsd:double"&gt;11.254061&lt;/D&gt;&lt;D xsi:type="xsd:double"&gt;-0.10357499&lt;/D&gt;&lt;D xsi:type="xsd:double"&gt;4.7925353&lt;/D&gt;&lt;D xsi:type="xsd:double"&gt;4.254389&lt;/D&gt;&lt;D xsi:type="xsd:double"&gt;-1.4196217&lt;/D&gt;&lt;D xsi:type="xsd:double"&gt;-4.298168&lt;/D&gt;&lt;D xsi:type="xsd:double"&gt;-1.4115691&lt;/D&gt;&lt;D xsi:type="xsd:double"&gt;-0.67082644&lt;/D&gt;&lt;D xsi:type="xsd:double"&gt;-18.927717&lt;/D&gt;&lt;D xsi:type="xsd:double"&gt;-14.22187&lt;/D&gt;&lt;D xsi:type="xsd:double"&gt;-6.9987116&lt;/D&gt;&lt;D xsi:type="xsd:double"&gt;-8.917749&lt;/D&gt;&lt;D xsi:type="xsd:double"&gt;-2.407235&lt;/D&gt;&lt;D xsi:type="xsd:double"&gt;9.037125&lt;/D&gt;&lt;D xsi:type="xsd:double"&gt;2.3314595&lt;/D&gt;&lt;D xsi:type="xsd:double"&gt;3.8375616&lt;/D&gt;&lt;D xsi:type="xsd:double"&gt;4.009056&lt;/D&gt;&lt;D xsi:type="xsd:double"&gt;7.286334&lt;/D&gt;&lt;D xsi:type="xsd:double"&gt;7.533872&lt;/D&gt;&lt;D xsi:type="xsd:double"&gt;12.50813&lt;/D&gt;&lt;D xsi:type="xsd:double"&gt;37.229465&lt;/D&gt;&lt;D xsi:type="xsd:double"&gt;29.212904&lt;/D&gt;&lt;D xsi:type="xsd:double"&gt;28.49567&lt;/D&gt;&lt;D xsi:type="xsd:double"&gt;19.858027&lt;/D&gt;&lt;D xsi:type="xsd:double"&gt;14.739096&lt;/D&gt;&lt;D xsi:type="xsd:double"&gt;15.325176&lt;/D&gt;&lt;D xsi:type="xsd:double"&gt;12.970924&lt;/D&gt;&lt;D xsi:type="xsd:double"&gt;18.22548&lt;/D&gt;&lt;D xsi:type="xsd:double"&gt;19.341446&lt;/D&gt;&lt;D xsi:type="xsd:double"&gt;13.773071&lt;/D&gt;&lt;D xsi:type="xsd:double"&gt;14.178014&lt;/D&gt;&lt;D xsi:type="xsd:double"&gt;24.179958&lt;/D&gt;&lt;D xsi:type="xsd:double"&gt;30.210781&lt;/D&gt;&lt;D xsi:type="xsd:double"&gt;32.686604&lt;/D&gt;&lt;D xsi:type="xsd:double"&gt;17.043282&lt;/D&gt;&lt;D xsi:type="xsd:double"&gt;16.107798&lt;/D&gt;&lt;D xsi:type="xsd:double"&gt;9.922838&lt;/D&gt;&lt;D xsi:type="xsd:double"&gt;24.496424&lt;/D&gt;&lt;D xsi:type="xsd:double"&gt;16.928768&lt;/D&gt;&lt;D xsi:type="xsd:double"&gt;7.765496&lt;/D&gt;&lt;D xsi:type="xsd:double"&gt;2.430129&lt;/D&gt;&lt;D xsi:type="xsd:double"&gt;-4.2423544&lt;/D&gt;&lt;D xsi:type="xsd:double"&gt;-7.2205124&lt;/D&gt;&lt;D xsi:type="xsd:double"&gt;-15.190744&lt;/D&gt;&lt;D xsi:type="xsd:double"&gt;-22.231262&lt;/D&gt;&lt;D xsi:type="xsd:double"&gt;-23.746777&lt;/D&gt;&lt;D xsi:type="xsd:double"&gt;-11.866599&lt;/D&gt;&lt;D xsi:type="xsd:double"&gt;-10.444522&lt;/D&gt;&lt;D xsi:type="xsd:double"&gt;-6.2957706&lt;/D&gt;&lt;D xsi:type="xsd:double"&gt;-18.07605&lt;/D&gt;&lt;D xsi:type="xsd:double"&gt;-17.417759&lt;/D&gt;&lt;D xsi:type="xsd:double"&gt;-16.741484&lt;/D&gt;&lt;D xsi:type="xsd:double"&gt;-12.508636&lt;/D&gt;&lt;D xsi:type="xsd:double"&gt;-4.354066&lt;/D&gt;&lt;D xsi:type="xsd:double"&gt;-2.7219534&lt;/D&gt;&lt;D xsi:type="xsd:double"&gt;-1.0752678&lt;/D&gt;&lt;D xsi:type="xsd:double"&gt;6.303227&lt;/D&gt;&lt;D xsi:type="xsd:double"&gt;-0.18917918&lt;/D&gt;&lt;D xsi:type="xsd:double"&gt;-4.7840414&lt;/D&gt;&lt;D xsi:type="xsd:double"&gt;-5.8682084&lt;/D&gt;&lt;D xsi:type="xsd:double"&gt;1.3163209&lt;/D&gt;&lt;D xsi:type="xsd:double"&gt;1.0929823&lt;/D&gt;&lt;/FQL&gt;&lt;FQL&gt;&lt;Q&gt;VNM^FMA_DIV_YLD(NTMA,-10AY,0,AM,"PORTAGG","MEANR")&lt;/Q&gt;&lt;R&gt;121&lt;/R&gt;&lt;C&gt;1&lt;/C&gt;&lt;D xsi:type="xsd:double"&gt;3.43443604106376&lt;/D&gt;&lt;D xsi:type="xsd:double"&gt;3.15296137476411&lt;/D&gt;&lt;D xsi:type="xsd:double"&gt;2.94564208050218&lt;/D&gt;&lt;D xsi:type="xsd:double"&gt;2.96658293591825&lt;/D&gt;&lt;D xsi:type="xsd:double"&gt;3.43434979956146&lt;/D&gt;&lt;D xsi:type="xsd:double"&gt;3.02455429132026&lt;/D&gt;&lt;D xsi:type="xsd:double"&gt;2.98462733085425&lt;/D&gt;&lt;D xsi:type="xsd:double"&gt;3.04727994047302&lt;/D&gt;&lt;D xsi:type="xsd:double"&gt;2.97894891175604&lt;/D&gt;&lt;D xsi:type="xsd:double"&gt;2.84381078928202&lt;/D&gt;&lt;D xsi:type="xsd:double"&gt;2.74552291405668&lt;/D&gt;&lt;D xsi:type="xsd:double"&gt;4.15109240356879&lt;/D&gt;&lt;D xsi:type="xsd:double"&gt;3.92062191913116&lt;/D&gt;&lt;D xsi:type="xsd:double"&gt;3.61611551510254&lt;/D&gt;&lt;D xsi:type="xsd:double"&gt;3.02964857633873&lt;/D&gt;&lt;D xsi:type="xsd:double"&gt;3.2490536013892&lt;/D&gt;&lt;D xsi:type="xsd:double"&gt;2.77666710338136&lt;/D&gt;&lt;D xsi:type="xsd:st</t>
        </r>
      </text>
    </comment>
    <comment ref="A10" authorId="0" shapeId="0" xr:uid="{55B4749D-74E0-4E9C-940B-57A7163DE523}">
      <text>
        <r>
          <rPr>
            <b/>
            <sz val="9"/>
            <color indexed="81"/>
            <rFont val="Tahoma"/>
            <charset val="1"/>
          </rPr>
          <t>ring"&gt;@NA&lt;/D&gt;&lt;D xsi:type="xsd:string"&gt;@NA&lt;/D&gt;&lt;D xsi:type="xsd:double"&gt;2.69126181967622&lt;/D&gt;&lt;D xsi:type="xsd:double"&gt;3.14724422080449&lt;/D&gt;&lt;D xsi:type="xsd:double"&gt;3.14401289251054&lt;/D&gt;&lt;D xsi:type="xsd:double"&gt;3.72725972604155&lt;/D&gt;&lt;D xsi:type="xsd:double"&gt;3.12288487701016&lt;/D&gt;&lt;D xsi:type="xsd:double"&gt;3.05654365077866&lt;/D&gt;&lt;D xsi:type="xsd:double"&gt;3.28934241415557&lt;/D&gt;&lt;D xsi:type="xsd:double"&gt;2.58637350087034&lt;/D&gt;&lt;D xsi:type="xsd:double"&gt;2.6321539599951&lt;/D&gt;&lt;D xsi:type="xsd:double"&gt;2.90621293601166&lt;/D&gt;&lt;D xsi:type="xsd:double"&gt;2.85474868195764&lt;/D&gt;&lt;D xsi:type="xsd:double"&gt;3.02935265710195&lt;/D&gt;&lt;D xsi:type="xsd:double"&gt;3.16664625890859&lt;/D&gt;&lt;D xsi:type="xsd:double"&gt;2.61871443161713&lt;/D&gt;&lt;D xsi:type="xsd:double"&gt;2.35638985182566&lt;/D&gt;&lt;D xsi:type="xsd:double"&gt;2.00507333143532&lt;/D&gt;&lt;D xsi:type="xsd:double"&gt;1.75496533499784&lt;/D&gt;&lt;D xsi:type="xsd:double"&gt;1.75496732558144&lt;/D&gt;&lt;D xsi:type="xsd:double"&gt;1.71623102415092&lt;/D&gt;&lt;D xsi:type="xsd:double"&gt;1.8737453079245&lt;/D&gt;&lt;D xsi:type="xsd:double"&gt;2.01308162117837&lt;/D&gt;&lt;D xsi:type="xsd:double"&gt;1.65492355485201&lt;/D&gt;&lt;D xsi:type="xsd:double"&gt;1.53919444676827&lt;/D&gt;&lt;D xsi:type="xsd:double"&gt;1.81365169415972&lt;/D&gt;&lt;D xsi:type="xsd:double"&gt;1.66913273267879&lt;/D&gt;&lt;D xsi:type="xsd:double"&gt;1.88469091245182&lt;/D&gt;&lt;D xsi:type="xsd:double"&gt;1.78541998883006&lt;/D&gt;&lt;D xsi:type="xsd:double"&gt;1.58105731527262&lt;/D&gt;&lt;D xsi:type="xsd:double"&gt;1.8371755849318&lt;/D&gt;&lt;D xsi:type="xsd:double"&gt;1.52085867594209&lt;/D&gt;&lt;D xsi:type="xsd:double"&gt;1.72508569740774&lt;/D&gt;&lt;D xsi:type="xsd:double"&gt;1.71339745134768&lt;/D&gt;&lt;D xsi:type="xsd:double"&gt;1.97359077317909&lt;/D&gt;&lt;D xsi:type="xsd:double"&gt;1.53305544999793&lt;/D&gt;&lt;D xsi:type="xsd:double"&gt;1.79454336715844&lt;/D&gt;&lt;D xsi:type="xsd:double"&gt;1.73042350809203&lt;/D&gt;&lt;D xsi:type="xsd:double"&gt;1.54652877295613&lt;/D&gt;&lt;D xsi:type="xsd:double"&gt;1.58660079664035&lt;/D&gt;&lt;D xsi:type="xsd:double"&gt;1.52307409791853&lt;/D&gt;&lt;D xsi:type="xsd:double"&gt;1.57715669932811&lt;/D&gt;&lt;D xsi:type="xsd:double"&gt;1.75954303592997&lt;/D&gt;&lt;D xsi:type="xsd:double"&gt;1.92966300527247&lt;/D&gt;&lt;D xsi:type="xsd:double"&gt;1.91222690042675&lt;/D&gt;&lt;D xsi:type="xsd:double"&gt;1.81200734661107&lt;/D&gt;&lt;D xsi:type="xsd:double"&gt;1.56124109632774&lt;/D&gt;&lt;D xsi:type="xsd:double"&gt;1.61264033330673&lt;/D&gt;&lt;D xsi:type="xsd:double"&gt;1.49741684514171&lt;/D&gt;&lt;D xsi:type="xsd:double"&gt;1.52500739679089&lt;/D&gt;&lt;D xsi:type="xsd:double"&gt;2.02953864053326&lt;/D&gt;&lt;D xsi:type="xsd:double"&gt;1.88284775317732&lt;/D&gt;&lt;D xsi:type="xsd:double"&gt;1.67065365109747&lt;/D&gt;&lt;D xsi:type="xsd:double"&gt;1.38727395490566&lt;/D&gt;&lt;D xsi:type="xsd:double"&gt;1.34884648608424&lt;/D&gt;&lt;D xsi:type="xsd:double"&gt;1.3673258519594&lt;/D&gt;&lt;D xsi:type="xsd:double"&gt;1.30292578137842&lt;/D&gt;&lt;D xsi:type="xsd:double"&gt;1.34302974247167&lt;/D&gt;&lt;D xsi:type="xsd:double"&gt;1.33926829570052&lt;/D&gt;&lt;D xsi:type="xsd:double"&gt;1.19084714167724&lt;/D&gt;&lt;D xsi:type="xsd:double"&gt;1.14389171832605&lt;/D&gt;&lt;D xsi:type="xsd:double"&gt;1.24607988262202&lt;/D&gt;&lt;D xsi:type="xsd:double"&gt;1.19233110680767&lt;/D&gt;&lt;D xsi:type="xsd:double"&gt;1.12913900361817&lt;/D&gt;&lt;D xsi:type="xsd:double"&gt;1.21901986185887&lt;/D&gt;&lt;D xsi:type="xsd:double"&gt;1.19926012990186&lt;/D&gt;&lt;D xsi:type="xsd:double"&gt;1.42289338215603&lt;/D&gt;&lt;D xsi:type="xsd:double"&gt;1.40660920353825&lt;/D&gt;&lt;D xsi:type="xsd:double"&gt;1.3948807830902&lt;/D&gt;&lt;D xsi:type="xsd:double"&gt;1.42589073369015&lt;/D&gt;&lt;D xsi:type="xsd:double"&gt;1.31235931054969&lt;/D&gt;&lt;D xsi:type="xsd:double"&gt;1.51766153371713&lt;/D&gt;&lt;D xsi:type="xsd:double"&gt;1.5822603683709&lt;/D&gt;&lt;D xsi:type="xsd:double"&gt;1.69070435090342&lt;/D&gt;&lt;D xsi:type="xsd:double"&gt;1.84913659994143&lt;/D&gt;&lt;D xsi:type="xsd:double"&gt;1.61493566891466&lt;/D&gt;&lt;D xsi:type="xsd:double"&gt;1.91214929691723&lt;/D&gt;&lt;D xsi:type="xsd:double"&gt;1.84520790229299&lt;/D&gt;&lt;D xsi:type="xsd:double"&gt;1.92533755802167&lt;/D&gt;&lt;D xsi:type="xsd:double"&gt;1.85330250527437&lt;/D&gt;&lt;D xsi:type="xsd:double"&gt;1.98134719241905&lt;/D&gt;&lt;D xsi:type="xsd:double"&gt;2.4582713238772&lt;/D&gt;&lt;D xsi:type="xsd:double"&gt;2.61858496852235&lt;/D&gt;&lt;D xsi:type="xsd:double"&gt;2.74594407563283&lt;/D&gt;&lt;D xsi:type="xsd:double"&gt;2.71764392070849&lt;/D&gt;&lt;D xsi:type="xsd:double"&gt;2.54070993075244&lt;/D&gt;&lt;D xsi:type="xsd:double"&gt;2.44663951131071&lt;/D&gt;&lt;D xsi:type="xsd:double"&gt;2.5434586219641&lt;/D&gt;&lt;D xsi:type="xsd:double"&gt;2.5350091321442&lt;/D&gt;&lt;D xsi:type="xsd:double"&gt;2.6132855295918&lt;/D&gt;&lt;D xsi:type="xsd:double"&gt;2.68241821382844&lt;/D&gt;&lt;D xsi:type="xsd:double"&gt;2.42280050955944&lt;/D&gt;&lt;D xsi:type="xsd:double"&gt;2.65552150003331&lt;/D&gt;&lt;D xsi:type="xsd:double"&gt;3.01085994795915&lt;/D&gt;&lt;D xsi:type="xsd:double"&gt;2.83490565148165&lt;/D&gt;&lt;D xsi:type="xsd:double"&gt;2.9137597828239&lt;/D&gt;&lt;D xsi:type="xsd:double"&gt;2.77018389839857&lt;/D&gt;&lt;D xsi:type="xsd:double"&gt;2.80956639105023&lt;/D&gt;&lt;D xsi:type="xsd:double"&gt;2.28441233488607&lt;/D&gt;&lt;D xsi:type="xsd:double"&gt;2.38674350099196&lt;/D&gt;&lt;D xsi:type="xsd:double"&gt;1.99583078755484&lt;/D&gt;&lt;D xsi:type="xsd:double"&gt;1.96678691159629&lt;/D&gt;&lt;D xsi:type="xsd:double"&gt;1.95025197703262&lt;/D&gt;&lt;D xsi:type="xsd:double"&gt;2.02321743213572&lt;/D&gt;&lt;/FQL&gt;&lt;FQL&gt;&lt;Q&gt;UAE^FMA_PE(NTMA,-10AY,0,AM,"PORTAGG","MEANR")&lt;/Q&gt;&lt;R&gt;121&lt;/R&gt;&lt;C&gt;1&lt;/C&gt;&lt;D xsi:type="xsd:double"&gt;14.7702814425198&lt;/D&gt;&lt;D xsi:type="xsd:double"&gt;15.0471433961657&lt;/D&gt;&lt;D xsi:type="xsd:double"&gt;13.1773269989531&lt;/D&gt;&lt;D xsi:type="xsd:double"&gt;14.5357060569156&lt;/D&gt;&lt;D xsi:type="xsd:double"&gt;10.2254011498236&lt;/D&gt;&lt;D xsi:type="xsd:double"&gt;11.8648387486469&lt;/D&gt;&lt;D xsi:type="xsd:double"&gt;12.6767847156609&lt;/D&gt;&lt;D xsi:type="xsd:double"&gt;11.8356659117701&lt;/D&gt;&lt;D xsi:type="xsd:double"&gt;13.7387199975927&lt;/D&gt;&lt;D xsi:type="xsd:double"&gt;13.8876221041849&lt;/D&gt;&lt;D xsi:type="xsd:double"&gt;12.8966261830133&lt;/D&gt;&lt;D xsi:type="xsd:double"&gt;12.9011089745995&lt;/D&gt;&lt;D xsi:type="xsd:double"&gt;12.2087877352366&lt;/D&gt;&lt;D xsi:type="xsd:double"&gt;11.9157195284784&lt;/D&gt;&lt;D xsi:type="xsd:double"&gt;12.2140115123307&lt;/D&gt;&lt;D xsi:type="xsd:double"&gt;10.4815871790808&lt;/D&gt;&lt;D xsi:type="xsd:double"&gt;10.1386195652931&lt;/D&gt;&lt;D xsi:type="xsd:double"&gt;10.5068222604021&lt;/D&gt;&lt;D xsi:type="xsd:double"&gt;10.7184070526794&lt;/D&gt;&lt;D xsi:type="xsd:double"&gt;12.2349540170494&lt;/D&gt;&lt;D xsi:type="xsd:double"&gt;13.3328828100387&lt;/D&gt;&lt;D xsi:type="xsd:double"&gt;12.600770980667&lt;/D&gt;&lt;D xsi:type="xsd:double"&gt;12.1650600149111&lt;/D&gt;&lt;D xsi:type="xsd:double"&gt;12.9457834088562&lt;/D&gt;&lt;D xsi:type="xsd:double"&gt;12.769179570276&lt;/D&gt;&lt;D xsi:type="xsd:double"&gt;12.1977333338052&lt;/D&gt;&lt;D xsi:type="xsd:double"&gt;12.1856404453872&lt;/D&gt;&lt;D xsi:type="xsd:double"&gt;11.5124269946939&lt;/D&gt;&lt;D xsi:type="xsd:double"&gt;11.6151234202061&lt;/D&gt;&lt;D xsi:type="xsd:double"&gt;12.2953168741654&lt;/D&gt;&lt;D xsi:type="xsd:double"&gt;12.4084510176569&lt;/D&gt;&lt;D xsi:type="xsd:double"&gt;12.0414727646386&lt;/D&gt;&lt;D xsi:type="xsd:double"&gt;12.0925822971855&lt;/D&gt;&lt;D xsi:type="xsd:double"&gt;11.8360612305598&lt;/D&gt;&lt;D xsi:type="xsd:double"&gt;11.3249102422058&lt;/D&gt;&lt;D xsi:type="xsd:double"&gt;11.5337854302006&lt;/D&gt;&lt;D xsi:type="xsd:double"&gt;11.6776141198176&lt;/D&gt;&lt;D xsi:type="xsd:double"&gt;11.2539302508172&lt;/D&gt;&lt;D xsi:type="xsd:double"&gt;11.5395939379906&lt;/D&gt;&lt;D xsi:type="xsd:double"&gt;10.7537247720127&lt;/D&gt;&lt;D xsi:type="xsd:double"&gt;10.7458562028074&lt;/D&gt;&lt;D xsi:type="xsd:double"&gt;11.4832357294059&lt;/D&gt;&lt;D xsi:type="xsd:double"&gt;11.2272114129561&lt;/D&gt;&lt;D xsi:type="xsd:double"&gt;10.9948478517939&lt;/D&gt;&lt;D xsi:type="xsd:double"&gt;11.4910784911524&lt;/D&gt;&lt;D xsi:type="xsd:double"&gt;10.6330618899121&lt;/D&gt;&lt;D xsi:type="xsd:double"&gt;11.1650580932622&lt;/D&gt;&lt;D xsi:type="xsd:double"&gt;11.2024530584326&lt;/D&gt;&lt;D xsi:type="xsd:double"&gt;11.0951597457514&lt;/D&gt;&lt;D xsi:type="xsd:double"&gt;12.1380207453625&lt;/D&gt;&lt;D xsi:type="xsd:double"&gt;11.4701032606641&lt;/D&gt;&lt;D xsi:type="xsd:double"&gt;11.9549923224593&lt;/D&gt;&lt;D xsi:type="xsd:double"&gt;11.1774169697739&lt;/D&gt;&lt;D xsi:type="xsd:double"&gt;10.8303721132795&lt;/D&gt;&lt;D xsi:type="xsd:double"&gt;10.8327181709897&lt;/D&gt;&lt;D xsi:type="xsd:double"&gt;11.768347614781&lt;/D&gt;&lt;D xsi:type="xsd:double"&gt;11.9991873049184&lt;/D&gt;&lt;D xsi:type="xsd:double"&gt;10.8058831073347&lt;/D&gt;&lt;D xsi:type="xsd:double"&gt;11.6283165825858&lt;/D&gt;&lt;D xsi:type="xsd:double"&gt;11.7267337714148&lt;/D&gt;&lt;D xsi:type="xsd:double"&gt;12.2216151726933&lt;/D&gt;&lt;D xsi:type="xsd:double"&gt;13.1205443869463&lt;/D&gt;&lt;D xsi:type="xsd:double"&gt;13.2670726988732&lt;/D&gt;&lt;D xsi:type="xsd:double"&gt;13.2255899265441&lt;/D&gt;&lt;D xsi:type="xsd:double"&gt;13.9848662810749&lt;/D&gt;&lt;D xsi:type="xsd:double"&gt;13.7359555734831&lt;/D&gt;&lt;D xsi:type="xsd:double"&gt;12.6993263474736&lt;/D&gt;&lt;D xsi:type="xsd:double"&gt;8.94898010717&lt;/D&gt;&lt;D xsi:type="xsd:double"&gt;14.0477197610284&lt;/D&gt;&lt;D xsi:type="xsd:double"&gt;15.6182777987991&lt;/D&gt;&lt;D xsi:type="xsd:double"&gt;16.754769539215&lt;/D&gt;&lt;D xsi:type="xsd:double"&gt;16.4135442688623&lt;/D&gt;&lt;D xsi:type="xsd:double"&gt;13.5913283882147&lt;/D&gt;&lt;D xsi:type="xsd:double"&gt;13.8987195063146&lt;/D&gt;&lt;D xsi:type="xsd:double"&gt;12.3332910897948&lt;/D&gt;&lt;D xsi:type="xsd:double"&gt;16.0416167911414&lt;/D&gt;&lt;D xsi:type="xsd:double"&gt;15.5952318974141&lt;/D&gt;&lt;D xsi:type="xsd:double"&gt;15.6982114000146&lt;/D&gt;&lt;D xsi:type="xsd:double"&gt;15.3839845085041&lt;/D&gt;&lt;D xsi:type="xsd:double"&gt;15.4914902625176&lt;/D&gt;&lt;D xsi:type="xsd:double"&gt;14.1706649470826&lt;/D&gt;&lt;D xsi:type="xsd:double"&gt;13.7451728915924&lt;/D&gt;&lt;D xsi:type="xsd:double"&gt;15.1341632377108&lt;/D&gt;&lt;D xsi:type="xsd:double"&gt;14.2875654271532&lt;/D&gt;&lt;D xsi:type="xsd:double"&gt;14.4998223703771&lt;/D&gt;&lt;D xsi:type="xsd:double"&gt;14.7976490567&lt;/D&gt;&lt;D xsi:type="xsd:double"&gt;14.6416000830725&lt;/D&gt;&lt;D xsi:type="xsd:double"&gt;16.2393362085582&lt;/D&gt;&lt;D xsi:type="xsd:double"&gt;16.5100750424186&lt;/D&gt;&lt;D xsi:type="xsd:double"&gt;15.4423935550167&lt;/D&gt;&lt;D xsi:type="xsd:double"&gt;15.8360039443931&lt;/D&gt;&lt;D xsi:type="xsd:double"&gt;16.0254728606481&lt;/D&gt;&lt;D xsi:type="xsd:double"&gt;16.5294426901342&lt;/D&gt;&lt;D xsi:type="xsd:double"&gt;14.5243212580702&lt;/D&gt;&lt;D xsi:type="xsd:double"&gt;13.5505925170124&lt;/D&gt;&lt;D xsi:type="xsd:double"&gt;12.7169136418885&lt;/D&gt;&lt;D xsi:type="xsd:double"&gt;13.5495625415264&lt;/D&gt;&lt;D xsi:type="xsd:double"&gt;13.365147100601&lt;/D&gt;&lt;D xsi:type="xsd:double"&gt;12.3235569480209&lt;/D&gt;&lt;D xsi:type="xsd:double"&gt;12.430888267133&lt;/D&gt;&lt;D xsi:type="xsd:double"&gt;12.1546246470424&lt;/D&gt;&lt;D xsi:type="xsd:double"&gt;12.0757185152072&lt;/D&gt;&lt;D xsi:type="xsd:double"&gt;12.111632678674&lt;/D&gt;&lt;D xsi:type="xsd:double"&gt;10.7429444853112&lt;/D&gt;&lt;D xsi:type="xsd:double"&gt;11.2262817750029&lt;/D&gt;&lt;D xsi:type="xsd:double"&gt;10.9387821965478&lt;/D&gt;&lt;D xsi:type="xsd:double"&gt;11.1444174885227&lt;/D&gt;&lt;D xsi:type="xsd:double"&gt;11.4101083258497&lt;/D&gt;&lt;D xsi:type="xsd:double"&gt;11.28149024666&lt;/D&gt;&lt;D xsi:type="xsd:double"&gt;11.0663291323898&lt;/D&gt;&lt;D xsi:type="xsd:double"&gt;10.2249258006506&lt;/D&gt;&lt;D xsi:type="xsd:double"&gt;10.4029407531132&lt;/D&gt;&lt;D xsi:type="xsd:double"&gt;10.3273820258666&lt;/D&gt;&lt;D xsi:type="xsd:double"&gt;10.6415863983969&lt;/D&gt;&lt;D xsi:type="xsd:double"&gt;10.2362119898842&lt;/D&gt;&lt;D xsi:type="xsd:double"&gt;9.74923867410394&lt;/D&gt;&lt;D xsi:type="xsd:double"&gt;9.33016129605468&lt;/D&gt;&lt;D xsi:type="xsd:double"&gt;8.63534698449589&lt;/D&gt;&lt;D xsi:type="xsd:double"&gt;8.39992045597132&lt;/D&gt;&lt;D xsi:type="xsd:double"&gt;8.77186238919549&lt;/D&gt;&lt;D xsi:type="xsd:double"&gt;8.88425751414783&lt;/D&gt;&lt;/FQL&gt;&lt;FQL&gt;&lt;Q&gt;EIDO^FMA_PE(LTMA,-10AY,0,AM,"PORTAGG","MEANR")&lt;/Q&gt;&lt;R&gt;121&lt;/R&gt;&lt;C&gt;1&lt;/C&gt;&lt;D xsi:type="xsd:double"&gt;15.9004367208634&lt;/D&gt;&lt;D xsi:type="xsd:double"&gt;15.7225789574049&lt;/D&gt;&lt;D xsi:type="xsd:double"&gt;15.635745509065&lt;/D&gt;&lt;D xsi:type="xsd:double"&gt;15.8924846226649&lt;/D&gt;&lt;D xsi:type="xsd:double"&gt;16.2390427120552&lt;/D&gt;&lt;D xsi:type="xsd:double"&gt;16.6690620800283&lt;/D&gt;&lt;D xsi:type="xsd:double"&gt;17.6882057156254&lt;/D&gt;&lt;D xsi:type="xsd:double"&gt;17.9025978742929&lt;/D&gt;&lt;D xsi:type="xsd:double"&gt;17.8276898889385&lt;/D&gt;&lt;D xsi:type="xsd:double"&gt;17.4923873128373&lt;/D&gt;&lt;D xsi:type="xsd:double"&gt;16.8969591113086&lt;/D&gt;&lt;D xsi:type="xsd:double"&gt;16.8342314640905&lt;/D&gt;&lt;D xsi:type="xsd:double"&gt;16.4052531045661&lt;/D&gt;&lt;D xsi:type="xsd:double"&gt;15.6792813557896&lt;/D&gt;&lt;D xsi:type="xsd:double"&gt;16.3381128166099&lt;/D&gt;&lt;D xsi:type="xsd:double"&gt;15.9628151114611&lt;/D&gt;&lt;D xsi:type="xsd:double"&gt;15.8727884550508&lt;/D&gt;&lt;D xsi:type="xsd:double"&gt;15.9414047993457&lt;/D&gt;&lt;D xsi:type="xsd:double"&gt;16.6865042056524&lt;/D&gt;&lt;D xsi:type="xsd:double"&gt;16.8156098202599&lt;/D&gt;&lt;D xsi:type="xsd:double"&gt;16.6360993164954&lt;/D&gt;&lt;D xsi:type="xsd:double"&gt;16.3386224754104&lt;/D&gt;&lt;D xsi:type="xsd:double"&gt;16.4782274453272&lt;/D&gt;&lt;D xsi:type="xsd:double"&gt;17.1585603292575&lt;/D&gt;&lt;D xsi:type="xsd:double"&gt;17.8771458903589&lt;/D&gt;&lt;D xsi:type="xsd:double"&gt;17.6236908650807&lt;/D&gt;&lt;D xsi:type="xsd:double"&gt;18.2461535300909&lt;/D&gt;&lt;D xsi:type="xsd:double"&gt;17.1268717504885&lt;/D&gt;&lt;D xsi:type="xsd:double"&gt;17.3348753503809&lt;/D&gt;&lt;D xsi:type="xsd:double"&gt;17.729283649646&lt;/D&gt;&lt;D xsi:type="xsd:double"&gt;17.7111975548792&lt;/D&gt;&lt;D xsi:type="xsd:double"&gt;17.4887583467867&lt;/D&gt;&lt;D xsi:type="xsd:double"&gt;17.4007553577252&lt;/D&gt;&lt;D xsi:type="xsd:double"&gt;17.3625892920819&lt;/D&gt;&lt;D xsi:type="xsd:double"&gt;17.2621129963733&lt;/D&gt;&lt;D xsi:type="xsd:double"&gt;17.3748846627842&lt;/D&gt;&lt;D xsi:type="xsd:double"&gt;17.3715354145404&lt;/D&gt;&lt;D xsi:type="xsd:double"&gt;17.1757005345681&lt;/D&gt;&lt;D xsi:type="xsd:double"&gt;17.4739440900899&lt;/D&gt;&lt;D xsi:type="xsd:double"&gt;17.2233175312823&lt;/D&gt;&lt;D xsi:type="xsd:double"&gt;17.3394750976337&lt;/D&gt;&lt;D xsi:type="xsd:double"&gt;18.2861841944128&lt;/D&gt;&lt;D xsi:type="xsd:double"&gt;17.8494631541533&lt;/D&gt;&lt;D xsi:type="xsd:double"&gt;17.4315487692011&lt;/D&gt;&lt;D xsi:type="xsd:double"&gt;17.2655849253499&lt;/D&gt;&lt;D xsi:type="xsd:double"&gt;16.5206280096051&lt;/D&gt;&lt;D xsi:type="xsd:double"&gt;16.2856235944207&lt;/D&gt;&lt;D xsi:type="xsd:double"&gt;15.7108346119651&lt;/D&gt;&lt;D xsi:type="xsd:double"&gt;15.5639698910051&lt;/D&gt;&lt;D xsi:type="xsd:double"&gt;15.5905153347277&lt;/D&gt;&lt;D xsi:type="xsd:double"&gt;14.9942342796151&lt;/D&gt;&lt;D xsi:type="xsd:double"&gt;15.6243955580947&lt;/D&gt;&lt;D xsi:type="xsd:double"&gt;15.6659450029211&lt;/D&gt;&lt;D xsi:type="xsd:double"&gt;16.3021293951121&lt;/D&gt;&lt;D xsi:type="xsd:double"&gt;15.7545144494723&lt;/D&gt;&lt;D xsi:type="xsd:double"&gt;15.889139516744&lt;/D&gt;&lt;D xsi:type="xsd:double"&gt;15.7282275003299&lt;/D&gt;&lt;D xsi:type="xsd:double"&gt;15.0665734730644&lt;/D&gt;&lt;D xsi:type="xsd:double"&gt;15.4021342255976&lt;/D&gt;&lt;D xsi:type="xsd:double"&gt;16.0647261062752&lt;/D&gt;&lt;D xsi:type="xsd:double"&gt;15.83660446624&lt;/D&gt;&lt;D xsi:type="xsd:double"&gt;15.9433872500713&lt;/D&gt;&lt;D xsi:type="xsd:double"&gt;15.7954183035806&lt;/D&gt;&lt;D xsi:type="xsd:double"&gt;16.1350659625991&lt;/D&gt;&lt;D xsi:type="xsd:double"&gt;16.4754398992018&lt;/D&gt;&lt;D xsi:type="xsd:double"&gt;17.4832801095402&lt;/D&gt;&lt;D xsi:type="xsd:double"&gt;16.4800077587502&lt;/D&gt;&lt;D xsi:type="xsd:double"&gt;14.5281369581314&lt;/D&gt;&lt;D xsi:type="xsd:double"&gt;14.0638927752458&lt;/D&gt;&lt;D xsi:type="xsd:double"&gt;14.4411643806595&lt;/D&gt;&lt;D xsi:type="xsd:double"&gt;16.555786060284&lt;/D&gt;&lt;D xsi:type="xsd:double"&gt;17.3090037959217&lt;/D&gt;&lt;D xsi:type="xsd:double"&gt;18.3630288718758&lt;/D&gt;&lt;D xsi:type="xsd:double"&gt;18.3548573084646&lt;/D&gt;&lt;D xsi:type="xsd:double"&gt;19.4539756278096&lt;/D&gt;&lt;D xsi:type="xsd:double"&gt;22.0460613528621&lt;/D&gt;&lt;D xsi:type="xsd:double"&gt;26.1019625376674&lt;/D&gt;&lt;D xsi:type="xsd:double"&gt;25.8672002060232&lt;/D&gt;&lt;D xsi:type="xsd:double"&gt;24.8224980154217&lt;/D&gt;&lt;D xsi:type="xsd:double"&gt;23.7723823747395&lt;/D&gt;&lt;D xsi:type="xsd:double"&gt;23.0075383688244&lt;/D&gt;&lt;D xsi:type="xsd:double"&gt;22.1963738958676&lt;/D&gt;&lt;D xsi:type="xsd:double"&gt;21.4789932895433&lt;/D&gt;&lt;D xsi:type="xsd:double"&gt;20.4347044789623&lt;/D&gt;&lt;D xsi:type="xsd:double"&gt;19.9070978659285&lt;/D&gt;&lt;D xsi:type="xsd:double"&gt;19.3621220886653&lt;/D&gt;&lt;D xsi:type="xsd:double"&gt;19.7053495621086&lt;/D&gt;&lt;D xsi:type="xsd:double"&gt;18.1569544333163&lt;/D&gt;&lt;D xsi:type="xsd:double"&gt;17.0271906501886&lt;/D&gt;&lt;D xsi:type="xsd:double"&gt;17.0886900845897&lt;/D&gt;&lt;D xsi:type="xsd:double"&gt;17.3236433140165&lt;/D&gt;&lt;D xsi:type="xsd:double"&gt;17.3354007556512&lt;/D&gt;&lt;D xsi:type="xsd:double"&gt;16.9972750865902&lt;/D&gt;&lt;D xsi:type="xsd:double"&gt;16.2327852796832&lt;/D&gt;&lt;D xsi:type="xsd:double"&gt;15.6685783680853&lt;/D&gt;&lt;D xsi:type="xsd:double"&gt;14.8492592790742&lt;/D&gt;&lt;D xsi:type="xsd:double"&gt;14.8599781684195&lt;/D&gt;&lt;D xsi:type="xsd:double"&gt;14.6311599341312&lt;/D&gt;&lt;D xsi:type="xsd:double"&gt;13.6174643067741&lt;/D&gt;&lt;D xsi:type="xsd:double"&gt;13.2812204438726&lt;/D&gt;&lt;D xsi:type="xsd:double"&gt;12.7100510210905&lt;/D&gt;&lt;D xsi:type="xsd:double"&gt;11.9170618784434&lt;/D&gt;&lt;D xsi:type="xsd:double"&gt;12.4401513676534&lt;/D&gt;&lt;D xsi:type="xsd:double"&gt;11.9461272466883&lt;/D&gt;&lt;D xsi:type="xsd:double"&gt;12.1535067232884&lt;/D&gt;&lt;D xsi:type="xsd:double"&gt;12.0624453014169&lt;/D&gt;&lt;D xsi:type="xsd:double"&gt;13.0402822903538&lt;/D&gt;&lt;D xsi:type="xsd:double"&gt;13.1914733613623&lt;/D&gt;&lt;D xsi:type="xsd:double"&gt;13.42356794534&lt;/D&gt;&lt;D xsi:type="xsd:double"&gt;13.4563584682418&lt;/D&gt;&lt;D xsi:type="xsd:double"&gt;13.3509518021607&lt;/D&gt;&lt;D xsi:type="xsd:double"&gt;13.3795390706421&lt;/D&gt;&lt;D xsi:type="xsd:double"&gt;13.6866974692048&lt;/D&gt;&lt;D xsi:type="xsd:double"&gt;14.1238693609592&lt;/D&gt;&lt;D xsi:type="xsd:double"&gt;14.4439675381809&lt;/D&gt;&lt;D xsi:type="xsd:double"&gt;14.1743077220668&lt;/D&gt;&lt;D xsi:type="xsd:double"&gt;13.8193419923178&lt;/D&gt;&lt;D xsi:type="xsd:double"&gt;13.6327131210156&lt;/D&gt;&lt;D xsi:type="xsd:double"&gt;13.3018915183016&lt;/D&gt;&lt;D xsi:type="xsd:double"&gt;13.5184736932355&lt;/D&gt;&lt;D xsi:type="xsd:double"&gt;13.7115306490756&lt;/D&gt;&lt;/FQL&gt;&lt;FQL&gt;&lt;Q&gt;PLATI-FDS^FG_PRICE_CHANGE(0,-6AM)&lt;/Q&gt;&lt;R&gt;1&lt;/R&gt;&lt;C&gt;1&lt;/C&gt;&lt;D xsi:type="xsd:double"&gt;5&lt;/D&gt;&lt;/FQL&gt;&lt;FQL&gt;&lt;Q&gt;QAT^FMA_ROE(NTMA,-20AY,NOW,FY,"PORTAGG","MEANR")&lt;/Q&gt;&lt;R&gt;20&lt;/R&gt;&lt;C&gt;1&lt;/C&gt;&lt;D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xsi:type="xsd:double"&gt;2.004&lt;/D&gt;&lt;/FQL&gt;&lt;FQL&gt;&lt;Q&gt;CAGDPY@KR^EE_ACTUAL_ANNUAL(MED,0)&lt;/Q&gt;&lt;R&gt;1&lt;/R&gt;&lt;C&gt;1&lt;/C&gt;&lt;D xsi:type="xsd:double"&gt;1.90344221708053&lt;/D&gt;&lt;/FQL&gt;&lt;FQL&gt;&lt;Q&gt;USDTRY^STD(FG_PRICE_CHANGE(0,-3AY,M))&lt;/Q&gt;&lt;R&gt;1&lt;/R&gt;&lt;C&gt;1&lt;/C&gt;&lt;D xsi:type="xsd:double"&gt;7.50347397001611&lt;/D&gt;&lt;/FQL&gt;&lt;FQL&gt;&lt;Q&gt;USDKRW^STD(FG_PRICE_CHANGE(0,-3AY,M))&lt;/Q&gt;&lt;R&gt;1&lt;/R&gt;&lt;C&gt;1&lt;/C&gt;&lt;D xsi:type="xsd:double"&gt;3.00004529569372&lt;/D&gt;&lt;/FQL&gt;&lt;FQL&gt;&lt;Q&gt;USDCLP^STD(FG_PRICE_CHANGE(0,-3AY,M))&lt;/Q&gt;&lt;R&gt;1&lt;/R&gt;&lt;C&gt;1&lt;/C&gt;&lt;D xsi:type="xsd:double"&gt;4.44552728573466&lt;/D&gt;&lt;/FQL&gt;&lt;FQL&gt;&lt;Q&gt;SET-BKK^FG_TOTAL_RETURNC(-10AY,0,AM)&lt;/Q&gt;&lt;R&gt;121&lt;/R&gt;&lt;C&gt;1&lt;/C&gt;&lt;D xsi:type="xsd:double"&gt;1.0585308&lt;/D&gt;&lt;D xsi:type="xsd:double"&gt;1.2149096&lt;/D&gt;&lt;D xsi:type="xsd:double"&gt;-2.5079668&lt;/D&gt;&lt;D xsi:type="xsd:double"&gt;3.2585263&lt;/D&gt;&lt;D xsi:type="xsd:double"&gt;-7.242936&lt;/D&gt;&lt;D xsi:type="xsd:double"&gt;3.8310528&lt;/D&gt;&lt;D xsi:type="xsd:double"&gt;5.9496403&lt;/D&gt;&lt;D xsi:type="xsd:double"&gt;-5.7504835&lt;/D&gt;&lt;D xsi:type="xsd:double"&gt;3.5913944&lt;/D&gt;&lt;D xsi:type="xsd:double"&gt;-3.6821723&lt;/D&gt;&lt;D xsi:type="xsd:double"&gt;-0.58920383&lt;/D&gt;&lt;D xsi:type="xsd:double"&gt;-1.4647961&lt;/D&gt;&lt;D xsi:type="xsd:double"&gt;-4.5461297&lt;/D&gt;&lt;D xsi:type="xsd:double"&gt;-2.2717&lt;/D&gt;&lt;D xsi:type="xsd:double"&gt;2.6472688&lt;/D&gt;&lt;D xsi:type="xsd:double"&gt;-2.098167&lt;/D&gt;&lt;D xsi:type="xsd:double"&gt;-6.4452467&lt;/D&gt;&lt;D xsi:type="xsd:double"&gt;-4.1004715&lt;/D&gt;&lt;D xsi:type="xsd:double"&gt;3.492391&lt;/D&gt;&lt;D xsi:type="xsd:double"&gt;6.859219&lt;/D&gt;&lt;D xsi:type="xsd:double"&gt;0.5530596&lt;/D&gt;&lt;D xsi:type="xsd:double"&gt;0.8813143&lt;/D&gt;&lt;D xsi:type="xsd:double"&gt;0.97020864&lt;/D&gt;&lt;D xsi:type="xsd:double"&gt;5.726373&lt;/D&gt;&lt;D xsi:type="xsd:double"&gt;3.0509353&lt;/D&gt;&lt;D xsi:type="xsd:double"&gt;-3.8015842&lt;/D&gt;&lt;D xsi:type="xsd:double"&gt;-0.09870529&lt;/D&gt;&lt;D xsi:type="xsd:double"&gt;-0.20099878&lt;/D&gt;&lt;D xsi:type="xsd:double"&gt;3.246212&lt;/D&gt;&lt;D xsi:type="xsd:double"&gt;3.2374144&lt;/D&gt;&lt;D xsi:type="xsd:double"&gt;0.2703905&lt;/D&gt;&lt;D xsi:type="xsd:double"&gt;-1.2055457&lt;/D&gt;&lt;D xsi:type="xsd:double"&gt;2.0840645&lt;/D&gt;&lt;D xsi:type="xsd:double"&gt;-2.7146935&lt;/D&gt;&lt;D xsi:type="xsd:double"&gt;1.9549251&lt;/D&gt;&lt;D xsi:type="xsd:double"&gt;0.07675886&lt;/D&gt;&lt;D xsi:type="xsd:double"&gt;-0.6509125&lt;/D&gt;&lt;D xsi:type="xsd:double"&gt;5.933583&lt;/D&gt;&lt;D xsi:type="xsd:double"&gt;3.9830685&lt;/D&gt;&lt;D xsi:type="xsd:double"&gt;-2.0513475&lt;/D&gt;&lt;D xsi:type="xsd:double"&gt;1.5633345&lt;/D&gt;&lt;D xsi:type="xsd:double"&gt;6.0627937&lt;/D&gt;&lt;D xsi:type="xsd:double"&gt;-0.87494254&lt;/D&gt;&lt;D xsi:type="xsd:double"&gt;0.32504797&lt;/D&gt;&lt;D xsi:type="xsd:double"&gt;-2.4611413&lt;/D&gt;&lt;D xsi:type="xsd:double"&gt;-0.93652606&lt;/D&gt;&lt;D xsi:type="xsd:double"&gt;-2.6162207&lt;/D&gt;&lt;D xsi:type="xsd:double"&gt;-4.524231&lt;/D&gt;&lt;D xsi:type="xsd:double"&gt;3.272736&lt;/D&gt;&lt;D xsi:type="xsd:double"&gt;2.453959&lt;/D&gt;&lt;D xsi:type="xsd:double"&gt;-1.4132977&lt;/D&gt;&lt;D xsi:type="xsd:double"&gt;-3.702873&lt;/D&gt;&lt;D xsi:type="xsd:double"&gt;-1.5626967&lt;/D&gt;&lt;D xsi:type="xsd:double"&gt;-1.9907355&lt;/D&gt;&lt;D xsi:type="xsd:double"&gt;3.7739038&lt;/D&gt;&lt;D xsi:type="xsd:double"&gt;-0.6945908&lt;/D&gt;&lt;D xsi:type="xsd:double"&gt;2.1457076&lt;/D&gt;&lt;D xsi:type="xsd:double"&gt;-2.7522624&lt;/D&gt;&lt;D xsi:type="xsd:double"&gt;3.5658717&lt;/D&gt;&lt;D xsi:type="xsd:double"&gt;3.3276916&lt;/D&gt;&lt;D xsi:type="xsd:double"&gt;-5.589181&lt;/D&gt;&lt;D xsi:type="xsd:double"&gt;1.9326925&lt;/D&gt;&lt;D xsi:type="xsd:double"&gt;-1.7120421&lt;/D&gt;&lt;D xsi:type="xsd:double"&gt;-1.9719064&lt;/D&gt;&lt;D xsi:type="xsd:double"&gt;-3.276056&lt;/D&gt;&lt;D xsi:type="xsd:double"&gt;2.976632&lt;/D&gt;&lt;D xsi:type="xsd:double"&gt;-4.3593764&lt;/D&gt;&lt;D xsi:type="xsd:double"&gt;-31.46302&lt;/D&gt;&lt;D xsi:type="xsd:double"&gt;14.728332&lt;/D&gt;&lt;D xsi:type="xsd:double"&gt;6.7166567&lt;/D&gt;&lt;D xsi:type="xsd:double"&gt;6.7436576&lt;/D&gt;&lt;D xsi:type="xsd:double"&gt;-1.4095247&lt;/D&gt;&lt;D xsi:type="xsd:double"&gt;-1.5439212&lt;/D&gt;&lt;D xsi:type="xsd:double"&gt;-2.5296748&lt;/D&gt;&lt;D xsi:type="xsd:double"&gt;-4.6231804&lt;/D&gt;&lt;D xsi:type="xsd:double"&gt;9.514618&lt;/D&gt;&lt;D xsi:type="xsd:double"&gt;9.698307&lt;/D&gt;&lt;D xsi:type="xsd:double"&gt;2.499175&lt;/D&gt;&lt;D xsi:type="xsd:double"&gt;0.26198626&lt;/D&gt;&lt;D xsi:type="xsd:double"&gt;2.6866078&lt;/D&gt;&lt;D xsi:type="xsd:double"&gt;-0.9635389&lt;/D&gt;&lt;D xsi:type="xsd:double"&gt;0.033569336&lt;/D&gt;&lt;D xsi:type="xsd:double"&gt;4.8603415&lt;/D&gt;&lt;D xsi:type="xsd:double"&gt;-3.1031728&lt;/D&gt;&lt;D xsi:type="xsd:double"&gt;-2.739507&lt;/D&gt;&lt;D xsi:type="xsd:double"&gt;6.560695&lt;/D&gt;&lt;D xsi:type="xsd:double"&gt;0.40693283&lt;/D&gt;&lt;D xsi:type="xsd:double"&gt;0.3460884&lt;/D&gt;&lt;D xsi:type="xsd:double"&gt;0.07967949&lt;/D&gt;&lt;D xsi:type="xsd:double"&gt;1.6598582&lt;/D&gt;&lt;D xsi:type="xsd:double"&gt;1.7230272&lt;/D&gt;&lt;D xsi:type="xsd:double"&gt;-1.9706666&lt;/D&gt;&lt;D xsi:type="xsd:double"&gt;0.38490295&lt;/D&gt;&lt;D xsi:type="xsd:double"&gt;-5.372864&lt;/D&gt;&lt;D xsi:type="xsd:double"&gt;-1.4693439&lt;/D&gt;&lt;D xsi:type="xsd:double"&gt;-1.7763078&lt;/D&gt;&lt;D xsi:type="xsd:double"&gt;6.298542&lt;/D&gt;&lt;D xsi:type="xsd:double"&gt;0.027608871&lt;/D&gt;&lt;D xsi:type="xsd:double"&gt;-4.2701187&lt;/D&gt;&lt;D xsi:type="xsd:double"&gt;3.7929773&lt;/D&gt;&lt;D xsi:type="xsd:double"&gt;-0.059872866&lt;/D&gt;&lt;D xsi:type="xsd:double"&gt;4.0673018&lt;/D&gt;&lt;D xsi:type="xsd:double"&gt;-1.5769839&lt;/D&gt;&lt;D xsi:type="xsd:double"&gt;-6.249815&lt;/D&gt;&lt;D xsi:type="xsd:double"&gt;2.4455667&lt;/D&gt;&lt;D xsi:type="xsd:double"&gt;-3.317076&lt;/D&gt;&lt;D xsi:type="xsd:double"&gt;1.2696147&lt;/D&gt;&lt;D xsi:type="xsd:double"&gt;-2.6593685&lt;/D&gt;&lt;D xsi:type="xsd:double"&gt;0.10803938&lt;/D&gt;&lt;D xsi:type="xsd:double"&gt;1.4787197&lt;/D&gt;&lt;D xsi:type="xsd:double"&gt;-7.4525175&lt;/D&gt;&lt;D xsi:type="xsd:double"&gt;-0.8247435&lt;/D&gt;&lt;D xsi:type="xsd:double"&gt;-1.7176032&lt;/D&gt;&lt;D xsi:type="xsd:double"&gt;0.7684946&lt;/D&gt;&lt;D xsi:type="xsd:double"&gt;-1.102215&lt;/D&gt;&lt;D xsi:type="xsd:double"&gt;-0.016587973&lt;/D&gt;&lt;D xsi:type="xsd:double"&gt;0.74601173&lt;/D&gt;&lt;D xsi:type="xsd:double"&gt;-1.3363123&lt;/D&gt;&lt;D xsi:type="xsd:double"&gt;-5.1650467&lt;/D&gt;&lt;D xsi:type="xsd:double"&gt;1.1289239&lt;/D&gt;&lt;D xsi:type="xsd:double"&gt;-1.3857484&lt;/D&gt;&lt;/FQL&gt;&lt;FQL&gt;&lt;Q&gt;KSA^FMA_PE(LTMA,-10AY,0,AM,"PORTAGG","MEANR")&lt;/Q&gt;&lt;R&gt;121&lt;/R&gt;&lt;C&gt;1&lt;/C&gt;&lt;D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xsi:type="xsd:double"&gt;11.7929194961715&lt;/D&gt;&lt;D xsi:type="xsd:double"&gt;10.8939430236891&lt;/D&gt;&lt;D xsi:type="xsd:double"&gt;11.7442621165633&lt;/D&gt;&lt;D xsi:type="xsd:double"&gt;11.9796281947948&lt;/D&gt;&lt;D xsi:type="xsd:double"&gt;12.3901839818278&lt;/D&gt;&lt;D xsi:type="xsd:double"&gt;12.736210174016&lt;/D&gt;&lt;D xsi:type="xsd:double"&gt;12.9637613832197&lt;/D&gt;&lt;D xsi:type="xsd:double"&gt;12.9195455418857&lt;/D&gt;&lt;D xsi:type="xsd:double"&gt;12.8853663981605&lt;/D&gt;&lt;D xsi:type="xsd:double"&gt;12.4644534173812&lt;/D&gt;&lt;D xsi:type="xsd:double"&gt;13.9819188383106&lt;/D&gt;&lt;D xsi:type="xsd:double"&gt;14.957079204894&lt;/D&gt;&lt;D xsi:type="xsd:double"&gt;14.8517137660751&lt;/D&gt;&lt;D xsi:type="xsd:double"&gt;15.3174577320804&lt;/D&gt;&lt;D xsi:type="xsd:double"&gt;15.3285243356844&lt;/D&gt;&lt;D xsi:type="xsd:double"&gt;15.2481973579023&lt;/D&gt;&lt;D xsi:type="xsd:double"&gt;15.0146445287238&lt;/D&gt;&lt;D xsi:type="xsd:double"&gt;14.9360929814188&lt;/D&gt;&lt;D xsi:type="xsd:double"&gt;15.427190061286&lt;/D&gt;&lt;D xsi:type="xsd:double"&gt;14.9927769565356&lt;/D&gt;&lt;D xsi:type="xsd:double"&gt;15.1979936360438&lt;/D&gt;&lt;D xsi:type="xsd:double"&gt;14.3727023503886&lt;/D&gt;&lt;D xsi:type="xsd:double"&gt;14.2865999788266&lt;/D&gt;&lt;D xsi:type="xsd:double"&gt;14.2794156213861&lt;/D&gt;&lt;D xsi:type="xsd:double"&gt;15.1785066901215&lt;/D&gt;&lt;D xsi:type="xsd:double"&gt;15.1638314019045&lt;/D&gt;&lt;D xsi:type="xsd:double"&gt;15.1733050511349&lt;/D&gt;&lt;D xsi:type="xsd:double"&gt;15.2928437854362&lt;/D&gt;&lt;D xsi:type="xsd:double"&gt;15.22192809325&lt;/D&gt;&lt;D xsi:type="xsd:double"&gt;15.5126222198941&lt;/D&gt;&lt;D xsi:type="xsd:double"&gt;15.6690858314667&lt;/D&gt;&lt;D xsi:type="xsd:double"&gt;14.8354684084413&lt;/D&gt;&lt;D xsi:type="xsd:double"&gt;14.4849882578487&lt;/D&gt;&lt;D xsi:type="xsd:double"&gt;14.7881990778785&lt;/D&gt;&lt;D xsi:type="xsd:double"&gt;14.6723373130585&lt;/D&gt;&lt;D xsi:type="xsd:double"&gt;15.5738699335162&lt;/D&gt;&lt;D xsi:type="xsd:double"&gt;16.7819218099918&lt;/D&gt;&lt;D xsi:type="xsd:double"&gt;17.567304559385&lt;/D&gt;&lt;D xsi:type="xsd:double"&gt;17.2287677807471&lt;/D&gt;&lt;D xsi:type="xsd:double"&gt;17.4844154761008&lt;/D&gt;&lt;D xsi:type="xsd:double"&gt;17.1468200171197&lt;/D&gt;&lt;D xsi:type="xsd:double"&gt;17.4468363135678&lt;/D&gt;&lt;D xsi:type="xsd:double"&gt;17.7227564718295&lt;/D&gt;&lt;D xsi:type="xsd:double"&gt;17.7473080147223&lt;/D&gt;&lt;D xsi:type="xsd:double"&gt;17.8824374319026&lt;/D&gt;&lt;D xsi:type="xsd:double"&gt;17.4653292375274&lt;/D&gt;&lt;D xsi:type="xsd:double"&gt;18.5005165032667&lt;/D&gt;&lt;D xsi:type="xsd:double"&gt;19.274714393781&lt;/D&gt;&lt;D xsi:type="xsd:double"&gt;20.3058928585551&lt;/D&gt;&lt;D xsi:type="xsd:double"&gt;18.3239389346479&lt;/D&gt;&lt;D xsi:type="xsd:double"&gt;16.9501177249539&lt;/D&gt;&lt;D xsi:type="xsd:double"&gt;17.4951405463453&lt;/D&gt;&lt;D xsi:type="xsd:double"&gt;18.241245129531&lt;/D&gt;&lt;D xsi:type="xsd:double"&gt;19.3330125304936&lt;/D&gt;&lt;D xsi:type="xsd:double"&gt;19.8020955124408&lt;/D&gt;&lt;D xsi:type="xsd:double"&gt;20.6602721059957&lt;/D&gt;&lt;D xsi:type="xsd:double"&gt;24.2797747606797&lt;/D&gt;&lt;D xsi:type="xsd:double"&gt;25.9918561905953&lt;/D&gt;&lt;D xsi:type="xsd:double"&gt;27.7781243241514&lt;/D&gt;&lt;D xsi:type="xsd:double"&gt;28.3246156784397&lt;/D&gt;&lt;D xsi:type="xsd:double"&gt;29.1404225789562&lt;/D&gt;&lt;D xsi:type="xsd:double"&gt;26.9329091818887&lt;/D&gt;&lt;D xsi:type="xsd:double"&gt;26.3009057083963&lt;/D&gt;&lt;D xsi:type="xsd:double"&gt;25.683617665432&lt;/D&gt;&lt;D xsi:type="xsd:double"&gt;25.0905334528053&lt;/D&gt;&lt;D xsi:type="xsd:double"&gt;24.5437564964748&lt;/D&gt;&lt;D xsi:type="xsd:double"&gt;23.6804516097633&lt;/D&gt;&lt;D xsi:type="xsd:double"&gt;23.3848150222086&lt;/D&gt;&lt;D xsi:type="xsd:double"&gt;22.663350810851&lt;/D&gt;&lt;D xsi:type="xsd:double"&gt;22.2508455977492&lt;/D&gt;&lt;D xsi:type="xsd:double"&gt;21.4515694080075&lt;/D&gt;&lt;D xsi:type="xsd:double"&gt;19.8382167827137&lt;/D&gt;&lt;D xsi:type="xsd:double"&gt;20.9361939315276&lt;/D&gt;&lt;D xsi:type="xsd:double"&gt;21.3379084770233&lt;/D&gt;&lt;D xsi:type="xsd:double"&gt;21.3215711230115&lt;/D&gt;&lt;D xsi:type="xsd:double"&gt;21.3428823682601&lt;/D&gt;&lt;D xsi:type="xsd:double"&gt;20.4852041744995&lt;/D&gt;&lt;D xsi:type="xsd:double"&gt;19.4745345363324&lt;/D&gt;&lt;D xsi:type="xsd:double"&gt;18.766124835234&lt;/D&gt;&lt;D xsi:type="xsd:double"&gt;19.1147414333965&lt;/D&gt;&lt;D xsi:type="xsd:double"&gt;18.1478548683163&lt;/D&gt;&lt;D xsi:type="xsd:double"&gt;17.1635654717724&lt;/D&gt;&lt;D xsi:type="xsd:double"&gt;16.7496293889994&lt;/D&gt;&lt;D xsi:type="xsd:double"&gt;15.3794709488902&lt;/D&gt;&lt;D xsi:type="xsd:double"&gt;16.0156934514235&lt;/D&gt;&lt;D xsi:type="xsd:double"&gt;15.5421669261964&lt;/D&gt;&lt;D xsi:type="xsd:double"&gt;15.1175760322454&lt;/D&gt;&lt;D xsi:type="xsd:double"&gt;15.6823425495015&lt;/D&gt;&lt;D xsi:type="xsd:double"&gt;16.0000196651142&lt;/D&gt;&lt;D xsi:type="xsd:double"&gt;16.6610463447365&lt;/D&gt;&lt;D xsi:type="xsd:double"&gt;17.2777514594609&lt;/D&gt;&lt;D xsi:type="xsd:double"&gt;17.5648175419567&lt;/D&gt;&lt;D xsi:type="xsd:double"&gt;17.5789214301894&lt;/D&gt;&lt;D xsi:type="xsd:double"&gt;17.2662959057776&lt;/D&gt;&lt;D xsi:type="xsd:double"&gt;18.4401870417714&lt;/D&gt;&lt;D xsi:type="xsd:double"&gt;19.9086339723675&lt;/D&gt;&lt;D xsi:type="xsd:double"&gt;21.2677651711752&lt;/D&gt;&lt;D xsi:type="xsd:double"&gt;21.5410166922372&lt;/D&gt;&lt;D xsi:type="xsd:double"&gt;21.7135579967263&lt;/D&gt;&lt;D xsi:type="xsd:double"&gt;21.2889069562132&lt;/D&gt;&lt;D xsi:type="xsd:double"&gt;20.7737395664795&lt;/D&gt;&lt;D xsi:type="xsd:double"&gt;20.2074186633924&lt;/D&gt;&lt;D xsi:type="xsd:double"&gt;20.3679184630672&lt;/D&gt;&lt;D xsi:type="xsd:double"&gt;19.8408046433395&lt;/D&gt;&lt;/FQL&gt;&lt;FQL&gt;&lt;Q&gt;WL-FDS^FG_PRICE(0)&lt;/Q&gt;&lt;R&gt;1&lt;/R&gt;&lt;C&gt;1&lt;/C&gt;&lt;D xsi:type="xsd:double"&gt;516.7&lt;/D&gt;&lt;/FQL&gt;&lt;FQL&gt;&lt;Q&gt;W-FDS^FG_PRICE_CHANGE(0,-1AM)&lt;/Q&gt;&lt;R&gt;1&lt;/R&gt;&lt;C&gt;1&lt;/C&gt;&lt;D xsi:type="xsd:double"&gt;-0.141309467734341&lt;/D&gt;&lt;/FQL&gt;&lt;FQL&gt;&lt;Q&gt;FC0000AE^FG_PRICE(0)&lt;/Q&gt;&lt;R&gt;1&lt;/R&gt;&lt;C&gt;1&lt;/C&gt;&lt;D xsi:type="xsd:double"&gt;143.81737&lt;/D&gt;&lt;/FQL&gt;&lt;FQL&gt;&lt;Q&gt;INDA^FG_PRICE_MAVG(0,,,,30)&lt;/Q&gt;&lt;R&gt;1&lt;/R&gt;&lt;C&gt;1&lt;/C&gt;&lt;D xsi:type="xsd:double"&gt;56.309334&lt;/D&gt;&lt;/FQL&gt;&lt;FQL&gt;&lt;Q&gt;EWW^FG_PRICE_MAVG(0,,,,200)&lt;/Q&gt;&lt;R&gt;1&lt;/R&gt;&lt;C&gt;1&lt;/C&gt;&lt;D xsi:type="xsd:double"&gt;63.4947&lt;/D&gt;&lt;/FQL&gt;&lt;FQL&gt;&lt;Q&gt;CNYA^FG_PRICE(0)&lt;/Q&gt;&lt;R&gt;1&lt;/R&gt;&lt;C&gt;1&lt;/C&gt;&lt;D xsi:type="xsd:double"&gt;25.09&lt;/D&gt;&lt;/FQL&gt;&lt;FQL&gt;&lt;Q&gt;TUR^PERCENT_CHANGE(FMA_EPS(+1,0,,,,"PORTAGG","MEAN"),FMA_EPS(+1,-1AM,,,,"PORTAGG","MEAN"))&lt;/Q&gt;&lt;R&gt;1&lt;/R&gt;&lt;C&gt;1&lt;/C&gt;&lt;D xsi:type="xsd:double"&gt;-2.57497868252952&lt;/D&gt;&lt;/FQL&gt;&lt;FQL&gt;&lt;Q&gt;INDA^PERCENT_CHANGE(FMA_EPS(+1,0,,,,"PORTAGG","MEAN"),FMA_EPS(+1,-3AM,,,,"PORTAGG","MEAN"))&lt;/Q&gt;&lt;R&gt;1&lt;/R&gt;&lt;C&gt;1&lt;/C&gt;&lt;D xsi:type="xsd:double"&gt;-2.58920502201126&lt;/D&gt;&lt;/FQL&gt;&lt;FQL&gt;&lt;Q&gt;EWY^FG_TOTAL_RETURNC(0,-1AM)&lt;/Q&gt;&lt;R&gt;1&lt;/R&gt;&lt;C&gt;1&lt;/C&gt;&lt;D xsi:type="xsd:double"&gt;-3.9425492&lt;/D&gt;&lt;/FQL&gt;&lt;FQL&gt;&lt;Q&gt;EWT^PERCENT_CHANGE(FMA_EPS(+1,0,,,,"PORTAGG","MEAN"),FMA_EPS(+1,-3AM,,,,"PORTAGG","MEAN"))&lt;/Q&gt;&lt;R&gt;1&lt;/R&gt;&lt;C&gt;1&lt;/C&gt;&lt;D xsi:type="xsd:double"&gt;9.76013562094587&lt;/D&gt;&lt;/FQL&gt;&lt;FQL&gt;&lt;Q&gt;EPHE^FG_TOTAL_RETURNC(0,-1AM)&lt;/Q&gt;&lt;R&gt;1&lt;/R&gt;&lt;C&gt;1&lt;/C&gt;&lt;D xsi:type="xsd:double"&gt;6.0821533&lt;/D&gt;&lt;/FQL&gt;&lt;FQL&gt;&lt;Q&gt;EWJ^P_PRICE(0)/P_PRICE_LOW_PR(0,,,,,,"PRICE","INTRA","52W")-1&lt;/Q&gt;&lt;R&gt;1&lt;/R&gt;&lt;C&gt;1&lt;/C&gt;&lt;D xsi:type="xsd:double"&gt;0.21276224&lt;/D&gt;&lt;/FQL&gt;&lt;FQL&gt;&lt;Q&gt;EWJ^FMA_COS_DOWN("EPS","1M",+1,NOW,,,"PORTAGG","MEANR")&lt;/Q&gt;&lt;R&gt;1&lt;/R&gt;&lt;C&gt;1&lt;/C&gt;&lt;D xsi:type="xsd:double"&gt;67&lt;/D&gt;&lt;/FQL&gt;&lt;FQL&gt;&lt;Q&gt;GREK^SIZE(FG_CONSTITUENTS)&lt;/Q&gt;&lt;R&gt;1&lt;/R&gt;&lt;C&gt;1&lt;/C&gt;&lt;D xsi:type="xsd:long"&gt;32&lt;/D&gt;&lt;/FQL&gt;&lt;FQL&gt;&lt;Q&gt;EWM^SIZE(FG_CONSTITUENTS)&lt;/Q&gt;&lt;R&gt;1&lt;/R&gt;&lt;C&gt;1&lt;/C&gt;&lt;D xsi:type="xsd:long"&gt;33&lt;/D&gt;&lt;/FQL&gt;&lt;FQL&gt;&lt;Q&gt;EPU^FMA_RBICS_REV_CURRENT(30, LOC, "PORTAGG")&lt;/Q&gt;&lt;R&gt;1&lt;/R&gt;&lt;C&gt;1&lt;/C&gt;&lt;D xsi:type="xsd:double"&gt;31.7175329073805&lt;/D&gt;&lt;/FQL&gt;&lt;FQL&gt;&lt;Q&gt;REFINREPO-FDS^FG_YIELD(NOW,,,0)&lt;/Q&gt;&lt;R&gt;1&lt;/R&gt;&lt;C&gt;1&lt;/C&gt;&lt;D xsi:type="xsd:double"&gt;6.5&lt;/D&gt;&lt;/FQL&gt;&lt;FQL&gt;&lt;Q&gt;REFCLMPR-FDS^(SUBARRAY(NOT_NA(NO_REPEAT_F(FG_YIELD(NOW,-10AY,D))),0,1)-SUBARRAY(NOT_NA(NO_REPEAT_F(FG_YIELD(NOW,-10AY,D))),1,1))*100&lt;/Q&gt;&lt;R&gt;1&lt;/R&gt;&lt;C&gt;1&lt;/C&gt;&lt;D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xsi:type="xsd:double"&gt;-25&lt;/D&gt;&lt;/FQL&gt;&lt;FQL&gt;&lt;Q&gt;TRYPE10Y-FDS^PCTCHG(FG_YIELD(0,,,,"YTM"),FG_YIELD(-3AM,,,,"YTM"))&lt;/Q&gt;&lt;R&gt;1&lt;/R&gt;&lt;C&gt;1&lt;/C&gt;&lt;D xsi:type="xsd:double"&gt;-6.9919496&lt;/D&gt;&lt;/FQL&gt;&lt;FQL&gt;&lt;Q&gt;TRYAE10Y-FDS^FG_YIELD(0,,,,"YTM")&lt;/Q&gt;&lt;R&gt;1&lt;/R&gt;&lt;C&gt;1&lt;/C&gt;&lt;D xsi:type="xsd:double"&gt;4.4459467&lt;/D&gt;&lt;/FQL&gt;&lt;FQL&gt;&lt;Q&gt;TIPSCL10Y-FDS^FG_YIELD_NAME&lt;/Q&gt;&lt;R&gt;1&lt;/R&gt;&lt;C&gt;1&lt;/C&gt;&lt;D xsi:type="xsd:string"&gt;Treasury - Chile Inflation-Indexed (TIPS) Bond 10Y&lt;/D&gt;&lt;/FQL&gt;&lt;FQL&gt;&lt;Q&gt;VGK^FG_PE_NTM(0,,,90,0)&lt;/Q&gt;&lt;R&gt;1&lt;/R&gt;&lt;C&gt;1&lt;/C&gt;&lt;D xsi:type="xsd:double"&gt;13.1801804676669&lt;/D&gt;&lt;/FQL&gt;&lt;FQL&gt;&lt;Q&gt;SET-BKK^FMA_PE(NTMA,0,,,"PORTAGG","MEANR")&lt;/Q&gt;&lt;R&gt;1&lt;/R&gt;&lt;C&gt;1&lt;/C&gt;&lt;D xsi:type="xsd:double"&gt;13.454693586406&lt;/D&gt;&lt;/FQL&gt;&lt;FQL&gt;&lt;Q&gt;EZA^FMA_PE(NTMA,0,,,"PORTAGG","MEANR")&lt;/Q&gt;&lt;R&gt;1&lt;/R&gt;&lt;C&gt;1&lt;/C&gt;&lt;D xsi:type="xsd:double"&gt;10.1156105804269&lt;/D&gt;&lt;/FQL&gt;&lt;FQL&gt;&lt;Q&gt;EWW^FG_FCF_YIELD_NTM(0)&lt;/Q&gt;&lt;R&gt;1&lt;/R&gt;&lt;C&gt;1&lt;/C&gt;&lt;D xsi:type="xsd:double"&gt;9.57927773492214&lt;/D&gt;&lt;/FQL&gt;&lt;FQL&gt;&lt;Q&gt;EWM^FMA_PE(LTM,0,,,"PORTAGG","MEANR")&lt;/Q&gt;&lt;R&gt;1&lt;/R&gt;&lt;C&gt;1&lt;/C&gt;&lt;D xsi:type="xsd:double"&gt;18.9263805679423&lt;/D&gt;&lt;/FQL&gt;&lt;FQL&gt;&lt;Q&gt;EPHE^FMA_EVAL_EBITDA(NTMA,0,,,"PORTAGG","MEANR")&lt;/Q&gt;&lt;R&gt;1&lt;/R&gt;&lt;C&gt;1&lt;/C&gt;&lt;D xsi:type="xsd:double"&gt;8.15357098487346&lt;/D&gt;&lt;/FQL&gt;&lt;FQL&gt;&lt;Q&gt;ECH^FMA_PE(NTMA,0,,,"PORTAGG","MEANR")&lt;/Q&gt;&lt;R&gt;1&lt;/R&gt;&lt;C&gt;1&lt;/C&gt;&lt;D xsi:type="xsd:double"&gt;9.38969940624647&lt;/D&gt;&lt;/FQL&gt;&lt;FQL&gt;&lt;Q&gt;QAT^FG_COMPANY_NAME&lt;/Q&gt;&lt;R&gt;1&lt;/R&gt;&lt;C&gt;1&lt;/C&gt;&lt;D xsi:type="xsd:string"&gt;iShares MSCI Qatar ETF&lt;/D&gt;&lt;/FQL&gt;&lt;FQL&gt;&lt;Q&gt;PASP-FDS^FG_PRICE(0)/MAX(FG_PRICE(0,-1AY))&lt;/Q&gt;&lt;R&gt;1&lt;/R&gt;&lt;C&gt;1&lt;/C&gt;&lt;D xsi:type="xsd:double"&gt;0.723371647509578&lt;/D&gt;&lt;/FQL&gt;&lt;FQL&gt;&lt;Q&gt;TRYSA10Y-FDS^FG_YIELD(-10AY,0,Y,,"YTM")&lt;/Q&gt;&lt;R&gt;10&lt;/R&gt;&lt;C&gt;1&lt;/C&gt;&lt;D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xsi:type="xsd:double"&gt;4.608568&lt;/D&gt;&lt;/FQL&gt;&lt;FQL&gt;&lt;Q&gt;CAGDPY@VN^EE_ACTUAL_ANNUAL(MED,0)&lt;/Q&gt;&lt;R&gt;0&lt;/R&gt;&lt;C&gt;0&lt;/C&gt;&lt;/FQL&gt;&lt;FQL&gt;&lt;Q&gt;CC_QA^FG_COMPANY_NAME&lt;/Q&gt;&lt;R&gt;1&lt;/R&gt;&lt;C&gt;1&lt;/C&gt;&lt;D xsi:type="xsd:string"&gt;Qatar&lt;/D&gt;&lt;/FQL&gt;&lt;FQL&gt;&lt;Q&gt;USDSAR^FG_PRICE_CHANGE(0,-1AM)&lt;/Q&gt;&lt;R&gt;1&lt;/R&gt;&lt;C&gt;1&lt;/C&gt;&lt;D xsi:type="xsd:double"&gt;0.053322315&lt;/D&gt;&lt;/FQL&gt;&lt;FQL&gt;&lt;Q&gt;USDCNH^STD(FG_PRICE_CHANGE(0,-3AY,M))&lt;/Q&gt;&lt;R&gt;1&lt;/R&gt;&lt;C&gt;1&lt;/C&gt;&lt;D xsi:type="xsd:double"&gt;1.75883408906184&lt;/D&gt;&lt;/FQL&gt;&lt;FQL&gt;&lt;Q&gt;USDEUR^FG_PRICE_CHANGE(0,-1AM)&lt;/Q&gt;&lt;R&gt;1&lt;/R&gt;&lt;C&gt;1&lt;/C&gt;&lt;D xsi:type="xsd:double"&gt;-1.0190129&lt;/D&gt;&lt;/FQL&gt;&lt;FQL&gt;&lt;Q&gt;USDMYR^STD(FG_PRICE_CHANGE(0,-3AY,M))&lt;/Q&gt;&lt;R&gt;1&lt;/R&gt;&lt;C&gt;1&lt;/C&gt;&lt;D xsi:type="xsd:double"&gt;2.24443285248513&lt;/D&gt;&lt;/FQL&gt;&lt;FQL&gt;&lt;Q&gt;USDPLN^FG_PRICE_CHANGE(0,-1AM)&lt;/Q&gt;&lt;R&gt;1&lt;/R&gt;&lt;C&gt;1&lt;/C&gt;&lt;D xsi:type="xsd:double"&gt;-1.351577&lt;/D&gt;&lt;/FQL&gt;&lt;FQL&gt;&lt;Q&gt;FC0000GR^FMA_EPS(NTMA,-20AY,0,CY,,"PORTAGG","MEANR")&lt;/Q&gt;&lt;R&gt;20&lt;/R&gt;&lt;C&gt;1&lt;/C&gt;&lt;D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</t>
        </r>
      </text>
    </comment>
    <comment ref="A11" authorId="0" shapeId="0" xr:uid="{2485810C-F18E-47AC-81BA-F28F9B3D6A53}">
      <text>
        <r>
          <rPr>
            <b/>
            <sz val="9"/>
            <color indexed="81"/>
            <rFont val="Tahoma"/>
            <charset val="1"/>
          </rPr>
          <t>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xsi:type="xsd:double"&gt;1.21959709581891&lt;/D&gt;&lt;/FQL&gt;&lt;FQL&gt;&lt;Q&gt;MCHI^P_PRICE_RETURNS_PR('52W',2,-10AY,0,AM)&lt;/Q&gt;&lt;R&gt;121&lt;/R&gt;&lt;C&gt;1&lt;/C&gt;&lt;D xsi:type="xsd:double"&gt;16.049147&lt;/D&gt;&lt;D xsi:type="xsd:double"&gt;8.0329895&lt;/D&gt;&lt;D xsi:type="xsd:double"&gt;0.16641617&lt;/D&gt;&lt;D xsi:type="xsd:double"&gt;10.174667&lt;/D&gt;&lt;D xsi:type="xsd:double"&gt;1.2659311&lt;/D&gt;&lt;D xsi:type="xsd:double"&gt;14.160466&lt;/D&gt;&lt;D xsi:type="xsd:double"&gt;18.596184&lt;/D&gt;&lt;D xsi:type="xsd:double"&gt;25.276077&lt;/D&gt;&lt;D xsi:type="xsd:double"&gt;43.621147&lt;/D&gt;&lt;D xsi:type="xsd:double"&gt;41.605377&lt;/D&gt;&lt;D xsi:type="xsd:double"&gt;24.279356&lt;/D&gt;&lt;D xsi:type="xsd:double"&gt;10.426771&lt;/D&gt;&lt;D xsi:type="xsd:double"&gt;-0.40689707&lt;/D&gt;&lt;D xsi:type="xsd:double"&gt;-5.925864&lt;/D&gt;&lt;D xsi:type="xsd:double"&gt;6.618488&lt;/D&gt;&lt;D xsi:type="xsd:double"&gt;-4.239297&lt;/D&gt;&lt;D xsi:type="xsd:double"&gt;-2.4639726&lt;/D&gt;&lt;D xsi:type="xsd:double"&gt;-24.362797&lt;/D&gt;&lt;D xsi:type="xsd:double"&gt;-25.235981&lt;/D&gt;&lt;D xsi:type="xsd:double"&gt;-17.988289&lt;/D&gt;&lt;D xsi:type="xsd:double"&gt;-28.709484&lt;/D&gt;&lt;D xsi:type="xsd:double"&gt;-33.06486&lt;/D&gt;&lt;D xsi:type="xsd:double"&gt;-26.463306&lt;/D&gt;&lt;D xsi:type="xsd:double"&gt;-12.702423&lt;/D&gt;&lt;D xsi:type="xsd:double"&gt;-2.9574752&lt;/D&gt;&lt;D xsi:type="xsd:double"&gt;6.3263893&lt;/D&gt;&lt;D xsi:type="xsd:double"&gt;3.7186265&lt;/D&gt;&lt;D xsi:type="xsd:double"&gt;-2.1024883&lt;/D&gt;&lt;D xsi:type="xsd:double"&gt;-1.6195178&lt;/D&gt;&lt;D xsi:type="xsd:double"&gt;20.583773&lt;/D&gt;&lt;D xsi:type="xsd:double"&gt;31.668222&lt;/D&gt;&lt;D xsi:type="xsd:double"&gt;23.59636&lt;/D&gt;&lt;D xsi:type="xsd:double"&gt;15.243685&lt;/D&gt;&lt;D xsi:type="xsd:double"&gt;33.95355&lt;/D&gt;&lt;D xsi:type="xsd:double"&gt;33.380795&lt;/D&gt;&lt;D xsi:type="xsd:double"&gt;33.181107&lt;/D&gt;&lt;D xsi:type="xsd:double"&gt;29.54899&lt;/D&gt;&lt;D xsi:type="xsd:double"&gt;33.474564&lt;/D&gt;&lt;D xsi:type="xsd:double"&gt;40.108883&lt;/D&gt;&lt;D xsi:type="xsd:double"&gt;51.94615&lt;/D&gt;&lt;D xsi:type="xsd:double"&gt;49.69809&lt;/D&gt;&lt;D xsi:type="xsd:double"&gt;56.622623&lt;/D&gt;&lt;D xsi:type="xsd:double"&gt;47.075798&lt;/D&gt;&lt;D xsi:type="xsd:double"&gt;46.45641&lt;/D&gt;&lt;D xsi:type="xsd:double"&gt;37.278046&lt;/D&gt;&lt;D xsi:type="xsd:double"&gt;34.79005&lt;/D&gt;&lt;D xsi:type="xsd:double"&gt;32.49532&lt;/D&gt;&lt;D xsi:type="xsd:double"&gt;13.067234&lt;/D&gt;&lt;D xsi:type="xsd:double"&gt;-0.9598017&lt;/D&gt;&lt;D xsi:type="xsd:double"&gt;-6.1819196&lt;/D&gt;&lt;D xsi:type="xsd:double"&gt;-15.18454&lt;/D&gt;&lt;D xsi:type="xsd:double"&gt;-14.941102&lt;/D&gt;&lt;D xsi:type="xsd:double"&gt;-13.961345&lt;/D&gt;&lt;D xsi:type="xsd:double"&gt;-20.256126&lt;/D&gt;&lt;D xsi:type="xsd:double"&gt;-16.652817&lt;/D&gt;&lt;D xsi:type="xsd:double"&gt;-13.529831&lt;/D&gt;&lt;D xsi:type="xsd:double"&gt;-2.7010798&lt;/D&gt;&lt;D xsi:type="xsd:double"&gt;-14.251036&lt;/D&gt;&lt;D xsi:type="xsd:double"&gt;-19.385635&lt;/D&gt;&lt;D xsi:type="xsd:double"&gt;-5.9031487&lt;/D&gt;&lt;D xsi:type="xsd:double"&gt;-4.290211&lt;/D&gt;&lt;D xsi:type="xsd:double"&gt;3.4033418&lt;/D&gt;&lt;D xsi:type="xsd:double"&gt;7.999265&lt;/D&gt;&lt;D xsi:type="xsd:double"&gt;6.612408&lt;/D&gt;&lt;D xsi:type="xsd:double"&gt;15.216732&lt;/D&gt;&lt;D xsi:type="xsd:double"&gt;21.59915&lt;/D&gt;&lt;D xsi:type="xsd:double"&gt;11.18474&lt;/D&gt;&lt;D xsi:type="xsd:double"&gt;-13.648492&lt;/D&gt;&lt;D xsi:type="xsd:double"&gt;-6.3156486&lt;/D&gt;&lt;D xsi:type="xsd:double"&gt;3.2047868&lt;/D&gt;&lt;D xsi:type="xsd:double"&gt;16.979515&lt;/D&gt;&lt;D xsi:type="xsd:double"&gt;20.66872&lt;/D&gt;&lt;D xsi:type="xsd:double"&gt;36.67523&lt;/D&gt;&lt;D xsi:type="xsd:double"&gt;27.60005&lt;/D&gt;&lt;D xsi:type="xsd:double"&gt;34.52568&lt;/D&gt;&lt;D xsi:type="xsd:double"&gt;38.086117&lt;/D&gt;&lt;D xsi:type="xsd:double"&gt;28.816175&lt;/D&gt;&lt;D xsi:type="xsd:double"&gt;29.802536&lt;/D&gt;&lt;D xsi:type="xsd:double"&gt;50.671173&lt;/D&gt;&lt;D xsi:type="xsd:double"&gt;63.289474&lt;/D&gt;&lt;D xsi:type="xsd:double"&gt;39.24725&lt;/D&gt;&lt;D xsi:type="xsd:double"&gt;30.092705&lt;/D&gt;&lt;D xsi:type="xsd:double"&gt;24.454235&lt;/D&gt;&lt;D xsi:type="xsd:double"&gt;11.334491&lt;/D&gt;&lt;D xsi:type="xsd:double"&gt;-2.4216712&lt;/D&gt;&lt;D xsi:type="xsd:double"&gt;-7.681012&lt;/D&gt;&lt;D xsi:type="xsd:double"&gt;-7.557261&lt;/D&gt;&lt;D xsi:type="xsd:double"&gt;-11.119551&lt;/D&gt;&lt;D xsi:type="xsd:double"&gt;-20.219416&lt;/D&gt;&lt;D xsi:type="xsd:double"&gt;-25.094133&lt;/D&gt;&lt;D xsi:type="xsd:double"&gt;-33.867466&lt;/D&gt;&lt;D xsi:type="xsd:double"&gt;-34.92937&lt;/D&gt;&lt;D xsi:type="xsd:double"&gt;-35.339153&lt;/D&gt;&lt;D xsi:type="xsd:double"&gt;-37.76419&lt;/D&gt;&lt;D xsi:type="xsd:double"&gt;-33.606&lt;/D&gt;&lt;D xsi:type="xsd:double"&gt;-34.144165&lt;/D&gt;&lt;D xsi:type="xsd:double"&gt;-28.252554&lt;/D&gt;&lt;D xsi:type="xsd:double"&gt;-31.33068&lt;/D&gt;&lt;D xsi:type="xsd:double"&gt;-41.888554&lt;/D&gt;&lt;D xsi:type="xsd:double"&gt;-36.48048&lt;/D&gt;&lt;D xsi:type="xsd:double"&gt;-23.090017&lt;/D&gt;&lt;D xsi:type="xsd:double"&gt;-12.977398&lt;/D&gt;&lt;D xsi:type="xsd:double"&gt;-17.258322&lt;/D&gt;&lt;D xsi:type="xsd:double"&gt;-11.938888&lt;/D&gt;&lt;D xsi:type="xsd:double"&gt;-4.5131626&lt;/D&gt;&lt;D xsi:type="xsd:double"&gt;0.7421613&lt;/D&gt;&lt;D xsi:type="xsd:double"&gt;-5.9237003&lt;/D&gt;&lt;D xsi:type="xsd:double"&gt;-7.9339266&lt;/D&gt;&lt;D xsi:type="xsd:double"&gt;-8.966303&lt;/D&gt;&lt;D xsi:type="xsd:double"&gt;-3.856063&lt;/D&gt;&lt;D xsi:type="xsd:double"&gt;10.986614&lt;/D&gt;&lt;D xsi:type="xsd:double"&gt;-0.4746616&lt;/D&gt;&lt;D xsi:type="xsd:double"&gt;-12.047428&lt;/D&gt;&lt;D xsi:type="xsd:double"&gt;-27.670956&lt;/D&gt;&lt;D xsi:type="xsd:double"&gt;-21.68737&lt;/D&gt;&lt;D xsi:type="xsd:double"&gt;-11.116875&lt;/D&gt;&lt;D xsi:type="xsd:double"&gt;-17.409504&lt;/D&gt;&lt;D xsi:type="xsd:double"&gt;2.4863124&lt;/D&gt;&lt;D xsi:type="xsd:double"&gt;-5.1747026&lt;/D&gt;&lt;D xsi:type="xsd:double"&gt;-4.9226403&lt;/D&gt;&lt;D xsi:type="xsd:double"&gt;-0.15848279&lt;/D&gt;&lt;/FQL&gt;&lt;FQL&gt;&lt;Q&gt;TUR^FMA_PE(NTMA,-10AY,0,AM,"PORTAGG","MEANR")&lt;/Q&gt;&lt;R&gt;121&lt;/R&gt;&lt;C&gt;1&lt;/C&gt;&lt;D xsi:type="xsd:double"&gt;9.92261674854497&lt;/D&gt;&lt;D xsi:type="xsd:double"&gt;9.9405931064047&lt;/D&gt;&lt;D xsi:type="xsd:double"&gt;9.35450708506457&lt;/D&gt;&lt;D xsi:type="xsd:double"&gt;10.1192264420513&lt;/D&gt;&lt;D xsi:type="xsd:double"&gt;9.70949464462731&lt;/D&gt;&lt;D xsi:type="xsd:double"&gt;10.7551082482589&lt;/D&gt;&lt;D xsi:type="xsd:double"&gt;10.5266955658642&lt;/D&gt;&lt;D xsi:type="xsd:double"&gt;9.59542852532171&lt;/D&gt;&lt;D xsi:type="xsd:double"&gt;10.0512651828216&lt;/D&gt;&lt;D xsi:type="xsd:double"&gt;10.729508160734&lt;/D&gt;&lt;D xsi:type="xsd:double"&gt;9.73814370466349&lt;/D&gt;&lt;D xsi:type="xsd:double"&gt;9.97849025777979&lt;/D&gt;&lt;D xsi:type="xsd:double"&gt;9.21880323063629&lt;/D&gt;&lt;D xsi:type="xsd:double"&gt;8.80646423856935&lt;/D&gt;&lt;D xsi:type="xsd:double"&gt;9.24993478957793&lt;/D&gt;&lt;D xsi:type="xsd:double"&gt;9.45193638224321&lt;/D&gt;&lt;D xsi:type="xsd:double"&gt;8.31513165299635&lt;/D&gt;&lt;D xsi:type="xsd:double"&gt;7.99406386727756&lt;/D&gt;&lt;D xsi:type="xsd:double"&gt;8.05848434747465&lt;/D&gt;&lt;D xsi:type="xsd:double"&gt;8.85583878333771&lt;/D&gt;&lt;D xsi:type="xsd:double"&gt;9.35778535288131&lt;/D&gt;&lt;D xsi:type="xsd:double"&gt;8.40101201465264&lt;/D&gt;&lt;D xsi:type="xsd:double"&gt;8.08576758278633&lt;/D&gt;&lt;D xsi:type="xsd:double"&gt;8.92360582993815&lt;/D&gt;&lt;D xsi:type="xsd:double"&gt;8.42507431734226&lt;/D&gt;&lt;D xsi:type="xsd:double"&gt;8.2455665342079&lt;/D&gt;&lt;D xsi:type="xsd:double"&gt;8.27275213374805&lt;/D&gt;&lt;D xsi:type="xsd:double"&gt;7.59411164373812&lt;/D&gt;&lt;D xsi:type="xsd:double"&gt;7.68921707414215&lt;/D&gt;&lt;D xsi:type="xsd:double"&gt;7.9871716307443&lt;/D&gt;&lt;D xsi:type="xsd:double"&gt;8.57275992638366&lt;/D&gt;&lt;D xsi:type="xsd:double"&gt;8.53948262051304&lt;/D&gt;&lt;D xsi:type="xsd:double"&gt;8.3554104003393&lt;/D&gt;&lt;D xsi:type="xsd:double"&gt;8.67141761898717&lt;/D&gt;&lt;D xsi:type="xsd:double"&gt;8.56005218274547&lt;/D&gt;&lt;D xsi:type="xsd:double"&gt;8.8704192672439&lt;/D&gt;&lt;D xsi:type="xsd:double"&gt;8.52453781381835&lt;/D&gt;&lt;D xsi:type="xsd:double"&gt;8.44103613594339&lt;/D&gt;&lt;D xsi:type="xsd:double"&gt;8.19761837343865&lt;/D&gt;&lt;D xsi:type="xsd:double"&gt;8.07200393897632&lt;/D&gt;&lt;D xsi:type="xsd:double"&gt;7.91551539407249&lt;/D&gt;&lt;D xsi:type="xsd:double"&gt;8.08326784470041&lt;/D&gt;&lt;D xsi:type="xsd:double"&gt;8.0900156144236&lt;/D&gt;&lt;D xsi:type="xsd:double"&gt;7.94841788281917&lt;/D&gt;&lt;D xsi:type="xsd:double"&gt;7.34076773767948&lt;/D&gt;&lt;D xsi:type="xsd:double"&gt;6.74261666439645&lt;/D&gt;&lt;D xsi:type="xsd:double"&gt;6.23913182084903&lt;/D&gt;&lt;D xsi:type="xsd:double"&gt;5.81954247783887&lt;/D&gt;&lt;D xsi:type="xsd:double"&gt;5.61013877733012&lt;/D&gt;&lt;D xsi:type="xsd:double"&gt;5.9977284118749&lt;/D&gt;&lt;D xsi:type="xsd:double"&gt;6.16479015419775&lt;/D&gt;&lt;D xsi:type="xsd:double"&gt;5.74315710231343&lt;/D&gt;&lt;D xsi:type="xsd:double"&gt;5.9019486398706&lt;/D&gt;&lt;D xsi:type="xsd:double"&gt;6.4987957872122&lt;/D&gt;&lt;D xsi:type="xsd:double"&gt;7.08567069049646&lt;/D&gt;&lt;D xsi:type="xsd:double"&gt;7.2114954215248&lt;/D&gt;&lt;D xsi:type="xsd:double"&gt;6.31217459242055&lt;/D&gt;&lt;D xsi:type="xsd:double"&gt;5.62972473358415&lt;/D&gt;&lt;D xsi:type="xsd:double"&gt;5.93673235643149&lt;/D&gt;&lt;D xsi:type="xsd:double"&gt;6.30050377468117&lt;/D&gt;&lt;D xsi:type="xsd:double"&gt;6.25789194666829&lt;/D&gt;&lt;D xsi:type="xsd:double"&gt;6.5835090590028&lt;/D&gt;&lt;D xsi:type="xsd:double"&gt;5.77609468130916&lt;/D&gt;&lt;D xsi:type="xsd:double"&gt;6.33782719416233&lt;/D&gt;&lt;D xsi:type="xsd:double"&gt;6.40345578937671&lt;/D&gt;&lt;D xsi:type="xsd:double"&gt;6.74720415873728&lt;/D&gt;&lt;D xsi:type="xsd:double"&gt;6.62626195625122&lt;/D&gt;&lt;D xsi:type="xsd:double"&gt;5.02239718557508&lt;/D&gt;&lt;D xsi:type="xsd:double"&gt;5.78701817549154&lt;/D&gt;&lt;D xsi:type="xsd:double"&gt;6.76632673943406&lt;/D&gt;&lt;D xsi:type="xsd:double"&gt;8.24680279975076&lt;/D&gt;&lt;D xsi:type="xsd:double"&gt;8.42998391292179&lt;/D&gt;&lt;D xsi:type="xsd:double"&gt;7.567070411285&lt;/D&gt;&lt;D xsi:type="xsd:double"&gt;7.51236554506319&lt;/D&gt;&lt;D xsi:type="xsd:double"&gt;7.68699679343836&lt;/D&gt;&lt;D xsi:type="xsd:double"&gt;8.10660821533899&lt;/D&gt;&lt;D xsi:type="xsd:double"&gt;7.73807444587872&lt;/D&gt;&lt;D xsi:type="xsd:double"&gt;7.83370997511569&lt;/D&gt;&lt;D xsi:type="xsd:double"&gt;7.41101801983653&lt;/D&gt;&lt;D xsi:type="xsd:double"&gt;7.43483231816341&lt;/D&gt;&lt;D xsi:type="xsd:double"&gt;6.35144208195926&lt;/D&gt;&lt;D xsi:type="xsd:double"&gt;6.27868925422024&lt;/D&gt;&lt;D xsi:type="xsd:double"&gt;6.06389611135782&lt;/D&gt;&lt;D xsi:type="xsd:double"&gt;5.53722141776573&lt;/D&gt;&lt;D xsi:type="xsd:double"&gt;5.5227374951002&lt;/D&gt;&lt;D xsi:type="xsd:double"&gt;5.24911524645424&lt;/D&gt;&lt;D xsi:type="xsd:double"&gt;5.08249771607176&lt;/D&gt;&lt;D xsi:type="xsd:double"&gt;5.75087960998336&lt;/D&gt;&lt;D xsi:type="xsd:double"&gt;7.09822796995948&lt;/D&gt;&lt;D xsi:type="xsd:double"&gt;5.80151322932984&lt;/D&gt;&lt;D xsi:type="xsd:double"&gt;4.65541283077541&lt;/D&gt;&lt;D xsi:type="xsd:double"&gt;4.4989637378742&lt;/D&gt;&lt;D xsi:type="xsd:double"&gt;5.12722445780136&lt;/D&gt;&lt;D xsi:type="xsd:double"&gt;4.2608100157086&lt;/D&gt;&lt;D xsi:type="xsd:double"&gt;4.72928361754603&lt;/D&gt;&lt;D xsi:type="xsd:double"&gt;4.11282299859745&lt;/D&gt;&lt;D xsi:type="xsd:double"&gt;4.42112049826005&lt;/D&gt;&lt;D xsi:type="xsd:double"&gt;4.7208942087054&lt;/D&gt;&lt;D xsi:type="xsd:double"&gt;4.60180130646065&lt;/D&gt;&lt;D xsi:type="xsd:double"&gt;5.30382579739&lt;/D&gt;&lt;D xsi:type="xsd:double"&gt;5.54630196326278&lt;/D&gt;&lt;D xsi:type="xsd:double"&gt;5.16210889596896&lt;/D&gt;&lt;D xsi:type="xsd:double"&gt;4.97739847030129&lt;/D&gt;&lt;D xsi:type="xsd:double"&gt;5.05863633482434&lt;/D&gt;&lt;D xsi:type="xsd:double"&gt;4.81476776036156&lt;/D&gt;&lt;D xsi:type="xsd:double"&gt;4.13729445712095&lt;/D&gt;&lt;D xsi:type="xsd:double"&gt;4.91888613006569&lt;/D&gt;&lt;D xsi:type="xsd:double"&gt;5.54839421854305&lt;/D&gt;&lt;D xsi:type="xsd:double"&gt;6.1033890562397&lt;/D&gt;&lt;D xsi:type="xsd:double"&gt;5.89195827879947&lt;/D&gt;&lt;D xsi:type="xsd:double"&gt;5.64177139487063&lt;/D&gt;&lt;D xsi:type="xsd:double"&gt;4.81203440481101&lt;/D&gt;&lt;D xsi:type="xsd:double"&gt;4.74622640401941&lt;/D&gt;&lt;D xsi:type="xsd:double"&gt;4.74257616197672&lt;/D&gt;&lt;D xsi:type="xsd:double"&gt;5.34345150777703&lt;/D&gt;&lt;D xsi:type="xsd:double"&gt;4.99992543789559&lt;/D&gt;&lt;D xsi:type="xsd:double"&gt;5.42345441835465&lt;/D&gt;&lt;D xsi:type="xsd:double"&gt;5.74213169430405&lt;/D&gt;&lt;D xsi:type="xsd:double"&gt;5.88565822921374&lt;/D&gt;&lt;D xsi:type="xsd:double"&gt;6.38804148179847&lt;/D&gt;&lt;D xsi:type="xsd:double"&gt;5.62279133115475&lt;/D&gt;&lt;/FQL&gt;&lt;FQL&gt;&lt;Q&gt;ECH^FMA_PE(LTMA,-10AY,0,AM,"PORTAGG","MEANR")&lt;/Q&gt;&lt;R&gt;121&lt;/R&gt;&lt;C&gt;1&lt;/C&gt;&lt;D xsi:type="xsd:double"&gt;16.4130146064592&lt;/D&gt;&lt;D xsi:type="xsd:double"&gt;16.3818614301407&lt;/D&gt;&lt;D xsi:type="xsd:double"&gt;15.9117230615487&lt;/D&gt;&lt;D xsi:type="xsd:double"&gt;16.3890480544536&lt;/D&gt;&lt;D xsi:type="xsd:double"&gt;16.1580661675516&lt;/D&gt;&lt;D xsi:type="xsd:double"&gt;15.8195303560521&lt;/D&gt;&lt;D xsi:type="xsd:double"&gt;16.7796961676252&lt;/D&gt;&lt;D xsi:type="xsd:double"&gt;16.4518207376036&lt;/D&gt;&lt;D xsi:type="xsd:double"&gt;16.4748045508989&lt;/D&gt;&lt;D xsi:type="xsd:double"&gt;16.4535209360284&lt;/D&gt;&lt;D xsi:type="xsd:double"&gt;16.1357117072439&lt;/D&gt;&lt;D xsi:type="xsd:double"&gt;15.4863547640642&lt;/D&gt;&lt;D xsi:type="xsd:double"&gt;15.1248371740476&lt;/D&gt;&lt;D xsi:type="xsd:double"&gt;15.3348174128451&lt;/D&gt;&lt;D xsi:type="xsd:double"&gt;15.5300597461282&lt;/D&gt;&lt;D xsi:type="xsd:double"&gt;15.9362166476332&lt;/D&gt;&lt;D xsi:type="xsd:double"&gt;16.1026271846018&lt;/D&gt;&lt;D xsi:type="xsd:double"&gt;15.0357859978968&lt;/D&gt;&lt;D xsi:type="xsd:double"&gt;15.6317608531596&lt;/D&gt;&lt;D xsi:type="xsd:double"&gt;15.4315296233541&lt;/D&gt;&lt;D xsi:type="xsd:double"&gt;15.370389889523&lt;/D&gt;&lt;D xsi:type="xsd:double"&gt;15.2931878514909&lt;/D&gt;&lt;D xsi:type="xsd:double"&gt;15.0617914068943&lt;/D&gt;&lt;D xsi:type="xsd:double"&gt;15.7395936960861&lt;/D&gt;&lt;D xsi:type="xsd:double"&gt;16.1213928208971&lt;/D&gt;&lt;D xsi:type="xsd:double"&gt;15.9132599866376&lt;/D&gt;&lt;D xsi:type="xsd:double"&gt;16.5780014321873&lt;/D&gt;&lt;D xsi:type="xsd:double"&gt;16.4906440409986&lt;/D&gt;&lt;D xsi:type="xsd:double"&gt;15.7173605005766&lt;/D&gt;&lt;D xsi:type="xsd:double"&gt;15.8223708912808&lt;/D&gt;&lt;D xsi:type="xsd:double"&gt;16.8009348431898&lt;/D&gt;&lt;D xsi:type="xsd:double"&gt;16.8556353700819&lt;/D&gt;&lt;D xsi:type="xsd:double"&gt;17.1198199557533&lt;/D&gt;&lt;D xsi:type="xsd:double"&gt;17.3860067280936&lt;/D&gt;&lt;D xsi:type="xsd:double"&gt;17.2597546538869&lt;/D&gt;&lt;D xsi:type="xsd:double"&gt;17.8899506333136&lt;/D&gt;&lt;D xsi:type="xsd:double"&gt;18.3823736449884&lt;/D&gt;&lt;D xsi:type="xsd:double"&gt;19.7842131052156&lt;/D&gt;&lt;D xsi:type="xsd:double"&gt;18.0446126285483&lt;/D&gt;&lt;D xsi:type="xsd:double"&gt;17.4833795507318&lt;/D&gt;&lt;D xsi:type="xsd:double"&gt;16.9708382359758&lt;/D&gt;&lt;D xsi:type="xsd:double"&gt;18.3482013898897&lt;/D&gt;&lt;D xsi:type="xsd:double"&gt;17.7731302512759&lt;/D&gt;&lt;D xsi:type="xsd:double"&gt;17.403595880641&lt;/D&gt;&lt;D xsi:type="xsd:double"&gt;17.0337739186445&lt;/D&gt;&lt;D xsi:type="xsd:double"&gt;16.6675354311119&lt;/D&gt;&lt;D xsi:type="xsd:double"&gt;15.761586499424&lt;/D&gt;&lt;D xsi:type="xsd:double"&gt;15.1645177508771&lt;/D&gt;&lt;D xsi:type="xsd:double"&gt;15.0119660510748&lt;/D&gt;&lt;D xsi:type="xsd:double"&gt;15.3395791844017&lt;/D&gt;&lt;D xsi:type="xsd:double"&gt;17.1222000263772&lt;/D&gt;&lt;D xsi:type="xsd:double"&gt;17.5421625913305&lt;/D&gt;&lt;D xsi:type="xsd:double"&gt;16.7660087812188&lt;/D&gt;&lt;D xsi:type="xsd:double"&gt;12.6979042392934&lt;/D&gt;&lt;D xsi:type="xsd:double"&gt;12.4889295473669&lt;/D&gt;&lt;D xsi:type="xsd:double"&gt;11.2055349976711&lt;/D&gt;&lt;D xsi:type="xsd:double"&gt;10.8983800422184&lt;/D&gt;&lt;D xsi:type="xsd:double"&gt;10.8943380707481&lt;/D&gt;&lt;D xsi:type="xsd:double"&gt;10.6130645131952&lt;/D&gt;&lt;D xsi:type="xsd:double"&gt;11.1292229361336&lt;/D&gt;&lt;D xsi:type="xsd:double"&gt;10.907384087604&lt;/D&gt;&lt;D xsi:type="xsd:double"&gt;12.1459283299264&lt;/D&gt;&lt;D xsi:type="xsd:double"&gt;12.2209659876593&lt;/D&gt;&lt;D xsi:type="xsd:double"&gt;12.1264344360195&lt;/D&gt;&lt;D xsi:type="xsd:double"&gt;12.3996187050814&lt;/D&gt;&lt;D xsi:type="xsd:double"&gt;12.6159531181629&lt;/D&gt;&lt;D xsi:type="xsd:double"&gt;11.6235924817635&lt;/D&gt;&lt;D xsi:type="xsd:double"&gt;11.0879373535273&lt;/D&gt;&lt;D xsi:type="xsd:double"&gt;12.2791161343154&lt;/D&gt;&lt;D xsi:type="xsd:double"&gt;1.137029644808&lt;/D&gt;&lt;D xsi:type="xsd:double"&gt;14.3055796590236&lt;/D&gt;&lt;D xsi:type="xsd:double"&gt;15.5447385629705&lt;/D&gt;&lt;D xsi:type="xsd:double"&gt;17.5283480198855&lt;/D&gt;&lt;D xsi:type="xsd:double"&gt;18.0539785503584&lt;/D&gt;&lt;D xsi:type="xsd:double"&gt;18.805482295768&lt;/D&gt;&lt;D xsi:type="xsd:double"&gt;21.7057154417024&lt;/D&gt;&lt;D xsi:type="xsd:double"&gt;23.1614644918098&lt;/D&gt;&lt;D xsi:type="xsd:double"&gt;24.1942776128309&lt;/D&gt;&lt;D xsi:type="xsd:double"&gt;27.0039785188597&lt;/D&gt;&lt;D xsi:type="xsd:double"&gt;31.6895789350231&lt;/D&gt;&lt;D xsi:type="xsd:double"&gt;29.6861737272538&lt;/D&gt;&lt;D xsi:type="xsd:double"&gt;27.4000452193217&lt;/D&gt;&lt;D xsi:type="xsd:double"&gt;24.8094988045977&lt;/D&gt;&lt;D xsi:type="xsd:double"&gt;22.2318377908955&lt;/D&gt;&lt;D xsi:type="xsd:double"&gt;19.9075631677239&lt;/D&gt;&lt;D xsi:type="xsd:double"&gt;17.8112995125185&lt;/D&gt;&lt;D xsi:type="xsd:double"&gt;14.9783176691941&lt;/D&gt;&lt;D xsi:type="xsd:double"&gt;12.6878308364175&lt;/D&gt;&lt;D xsi:type="xsd:double"&gt;10.4394031318109&lt;/D&gt;&lt;D xsi:type="xsd:double"&gt;9.43570307325684&lt;/D&gt;&lt;D xsi:type="xsd:double"&gt;9.72174940358098&lt;/D&gt;&lt;D xsi:type="xsd:double"&gt;9.80246787041394&lt;/D&gt;&lt;D xsi:type="xsd:double"&gt;9.7606128278344&lt;/D&gt;&lt;D xsi:type="xsd:double"&gt;9.42599607038463&lt;/D&gt;&lt;D xsi:type="xsd:double"&gt;8.2052752052282&lt;/D&gt;&lt;D xsi:type="xsd:double"&gt;7.71322223014381&lt;/D&gt;&lt;D xsi:type="xsd:double"&gt;7.50148916183909&lt;/D&gt;&lt;D xsi:type="xsd:double"&gt;7.83346265888885&lt;/D&gt;&lt;D xsi:type="xsd:double"&gt;7.03160062865219&lt;/D&gt;&lt;D xsi:type="xsd:double"&gt;6.01988700384872&lt;/D&gt;&lt;D xsi:type="xsd:double"&gt;5.50410129812179&lt;/D&gt;&lt;D xsi:type="xsd:double"&gt;5.49955704747355&lt;/D&gt;&lt;D xsi:type="xsd:double"&gt;6.16107902443451&lt;/D&gt;&lt;D xsi:type="xsd:double"&gt;5.87103729740759&lt;/D&gt;&lt;D xsi:type="xsd:double"&gt;6.01689936472719&lt;/D&gt;&lt;D xsi:type="xsd:double"&gt;6.6067860692381&lt;/D&gt;&lt;D xsi:type="xsd:double"&gt;6.81181736330425&lt;/D&gt;&lt;D xsi:type="xsd:double"&gt;7.50924240422748&lt;/D&gt;&lt;D xsi:type="xsd:double"&gt;7.84077595354275&lt;/D&gt;&lt;D xsi:type="xsd:double"&gt;7.89732365048396&lt;/D&gt;&lt;D xsi:type="xsd:double"&gt;8.10346573625631&lt;/D&gt;&lt;D xsi:type="xsd:double"&gt;8.08475692968364&lt;/D&gt;&lt;D xsi:type="xsd:double"&gt;9.61243992905168&lt;/D&gt;&lt;D xsi:type="xsd:double"&gt;9.63992569091504&lt;/D&gt;&lt;D xsi:type="xsd:double"&gt;10.1010090585506&lt;/D&gt;&lt;D xsi:type="xsd:double"&gt;10.224428657706&lt;/D&gt;&lt;D xsi:type="xsd:double"&gt;10.1341978467929&lt;/D&gt;&lt;D xsi:type="xsd:double"&gt;10.2342567802572&lt;/D&gt;&lt;D xsi:type="xsd:double"&gt;10.1481161911193&lt;/D&gt;&lt;D xsi:type="xsd:double"&gt;10.6559423763487&lt;/D&gt;&lt;D xsi:type="xsd:double"&gt;10.6295699058495&lt;/D&gt;&lt;/FQL&gt;&lt;FQL&gt;&lt;Q&gt;PLATI-FDS^FG_PRICE_CHANGE(0,-3AM)&lt;/Q&gt;&lt;R&gt;1&lt;/R&gt;&lt;C&gt;1&lt;/C&gt;&lt;D xsi:type="xsd:double"&gt;-11.3508442776735&lt;/D&gt;&lt;/FQL&gt;&lt;FQL&gt;&lt;Q&gt;COPP-FDS^FG_PRICE(0)&lt;/Q&gt;&lt;R&gt;1&lt;/R&gt;&lt;C&gt;1&lt;/C&gt;&lt;D xsi:type="xsd:double"&gt;4.1275&lt;/D&gt;&lt;/FQL&gt;&lt;FQL&gt;&lt;Q&gt;FC0000PE^FG_PRICE(0)&lt;/Q&gt;&lt;R&gt;1&lt;/R&gt;&lt;C&gt;1&lt;/C&gt;&lt;D xsi:type="xsd:double"&gt;813.4922&lt;/D&gt;&lt;/FQL&gt;&lt;FQL&gt;&lt;Q&gt;TUR^FG_PRICE_MAVG(0,,,,200)&lt;/Q&gt;&lt;R&gt;1&lt;/R&gt;&lt;C&gt;1&lt;/C&gt;&lt;D xsi:type="xsd:double"&gt;37.960175&lt;/D&gt;&lt;/FQL&gt;&lt;FQL&gt;&lt;Q&gt;INDA^FG_PRICE(0)&lt;/Q&gt;&lt;R&gt;1&lt;/R&gt;&lt;C&gt;1&lt;/C&gt;&lt;D xsi:type="xsd:double"&gt;56.37&lt;/D&gt;&lt;/FQL&gt;&lt;FQL&gt;&lt;Q&gt;EPOL^FG_PRICE_MAVG(0,,,,30)&lt;/Q&gt;&lt;R&gt;1&lt;/R&gt;&lt;C&gt;1&lt;/C&gt;&lt;D xsi:type="xsd:double"&gt;23.916666&lt;/D&gt;&lt;/FQL&gt;&lt;FQL&gt;&lt;Q&gt;VNM^FMA_PCT_ABOVE_MAVG(200,0,,,,"PORTAGG")&lt;/Q&gt;&lt;R&gt;1&lt;/R&gt;&lt;C&gt;1&lt;/C&gt;&lt;D xsi:type="xsd:double"&gt;29.1666666666667&lt;/D&gt;&lt;/FQL&gt;&lt;FQL&gt;&lt;Q&gt;QAT^PERCENT_CHANGE(FMA_EPS(+1,0,,,,"PORTAGG","MEAN"),FMA_EPS(+1,-1AM,,,,"PORTAGG","MEAN"))&lt;/Q&gt;&lt;R&gt;1&lt;/R&gt;&lt;C&gt;1&lt;/C&gt;&lt;D xsi:type="xsd:double"&gt;-1.98316960161711&lt;/D&gt;&lt;/FQL&gt;&lt;FQL&gt;&lt;Q&gt;EZA^PERCENT_CHANGE(FMA_EPS(+1,0,,,,"PORTAGG","MEAN"),FMA_EPS(+1,-3AM,,,,"PORTAGG","MEAN"))&lt;/Q&gt;&lt;R&gt;1&lt;/R&gt;&lt;C&gt;1&lt;/C&gt;&lt;D xsi:type="xsd:double"&gt;-1.13028476054499&lt;/D&gt;&lt;/FQL&gt;&lt;FQL&gt;&lt;Q&gt;EWY^PERCENT_CHANGE(FMA_EPS(+1,0,,,,"PORTAGG","MEAN"),FMA_EPS(+1,-3AM,,,,"PORTAGG","MEAN"))&lt;/Q&gt;&lt;R&gt;1&lt;/R&gt;&lt;C&gt;1&lt;/C&gt;&lt;D xsi:type="xsd:double"&gt;5.4810897778732&lt;/D&gt;&lt;/FQL&gt;&lt;FQL&gt;&lt;Q&gt;EPU^PERCENT_CHANGE(FMA_EPS(+1,0,,,,"PORTAGG","MEAN"),FMA_EPS(+1,-3AM,,,,"PORTAGG","MEAN"))&lt;/Q&gt;&lt;R&gt;1&lt;/R&gt;&lt;C&gt;1&lt;/C&gt;&lt;D xsi:type="xsd:double"&gt;15.9319875386775&lt;/D&gt;&lt;/FQL&gt;&lt;FQL&gt;&lt;Q&gt;ECH^FG_TOTAL_RETURNC(0,-1AM)&lt;/Q&gt;&lt;R&gt;1&lt;/R&gt;&lt;C&gt;1&lt;/C&gt;&lt;D xsi:type="xsd:double"&gt;-4.708028&lt;/D&gt;&lt;/FQL&gt;&lt;FQL&gt;&lt;Q&gt;SPY^FMA_PCT_ABOVE_MAVG(200,0,,,,"PORTAGG")&lt;/Q&gt;&lt;R&gt;1&lt;/R&gt;&lt;C&gt;1&lt;/C&gt;&lt;D xsi:type="xsd:double"&gt;70.4590818363273&lt;/D&gt;&lt;/FQL&gt;&lt;FQL&gt;&lt;Q&gt;UAE^FMA_COS_DOWN("EPS","1M",+1,NOW,,,"PORTAGG","MEANR")&lt;/Q&gt;&lt;R&gt;1&lt;/R&gt;&lt;C&gt;1&lt;/C&gt;&lt;D xsi:type="xsd:double"&gt;10&lt;/D&gt;&lt;/FQL&gt;&lt;FQL&gt;&lt;Q&gt;EWM^FMA_COS_DOWN("EPS","1M",+1,NOW,,,"PORTAGG","MEANR")&lt;/Q&gt;&lt;R&gt;1&lt;/R&gt;&lt;C&gt;1&lt;/C&gt;&lt;D xsi:type="xsd:double"&gt;10&lt;/D&gt;&lt;/FQL&gt;&lt;FQL&gt;&lt;Q&gt;CNYA^FMA_COS_DOWN("EPS","1M",+1,NOW,,,"PORTAGG","MEANR")&lt;/Q&gt;&lt;R&gt;1&lt;/R&gt;&lt;C&gt;1&lt;/C&gt;&lt;D xsi:type="xsd:double"&gt;215&lt;/D&gt;&lt;/FQL&gt;&lt;FQL&gt;&lt;Q&gt;EWW^FG_ROE(0)&lt;/Q&gt;&lt;R&gt;1&lt;/R&gt;&lt;C&gt;1&lt;/C&gt;&lt;D xsi:type="xsd:double"&gt;10.4434402595302&lt;/D&gt;&lt;/FQL&gt;&lt;FQL&gt;&lt;Q&gt;REFVNDISC-FDS^PROPER_NAME(0,,,"SECURITY","NAME")&lt;/Q&gt;&lt;R&gt;1&lt;/R&gt;&lt;C&gt;1&lt;/C&gt;&lt;D xsi:type="xsd:string"&gt;Vietnam Discount Rate&lt;/D&gt;&lt;/FQL&gt;&lt;FQL&gt;&lt;Q&gt;REFTWDISC-FDS^FG_YIELD(NOW,,,0)&lt;/Q&gt;&lt;R&gt;1&lt;/R&gt;&lt;C&gt;1&lt;/C&gt;&lt;D xsi:type="xsd:double"&gt;2&lt;/D&gt;&lt;/FQL&gt;&lt;FQL&gt;&lt;Q&gt;TRYCN10Y-FDS^PCTCHG(FG_YIELD(0,,,,"YTM"),FG_YIELD(-3AM,,,,"YTM"))&lt;/Q&gt;&lt;R&gt;1&lt;/R&gt;&lt;C&gt;1&lt;/C&gt;&lt;D xsi:type="xsd:double"&gt;-5.521419&lt;/D&gt;&lt;/FQL&gt;&lt;FQL&gt;&lt;Q&gt;TRYPE10Y-FDS^PCTCHG(FG_YIELD(0,,,,"YTM"),FG_YIELD(-1AM,,,,"YTM"))&lt;/Q&gt;&lt;R&gt;1&lt;/R&gt;&lt;C&gt;1&lt;/C&gt;&lt;D xsi:type="xsd:double"&gt;-4.355742&lt;/D&gt;&lt;/FQL&gt;&lt;FQL&gt;&lt;Q&gt;TRYKR10Y-FDS^FG_YIELD(0,,,,"YTM")&lt;/Q&gt;&lt;R&gt;1&lt;/R&gt;&lt;C&gt;1&lt;/C&gt;&lt;D xsi:type="xsd:double"&gt;2.9753&lt;/D&gt;&lt;/FQL&gt;&lt;FQL&gt;&lt;Q&gt;CC_PE^IMF_IFS_RCPI_Q(0)&lt;/Q&gt;&lt;R&gt;0&lt;/R&gt;&lt;C&gt;0&lt;/C&gt;&lt;/FQL&gt;&lt;FQL&gt;&lt;Q&gt;UAE^FMA_EVAL_EBITDA(NTMA,0,,,"PORTAGG","MEANR")&lt;/Q&gt;&lt;R&gt;1&lt;/R&gt;&lt;C&gt;1&lt;/C&gt;&lt;D xsi:type="xsd:double"&gt;5.99874916875861&lt;/D&gt;&lt;/FQL&gt;&lt;FQL&gt;&lt;Q&gt;INDA^FMA_EVAL_EBITDA(NTMA,0,,,"PORTAGG","MEANR")&lt;/Q&gt;&lt;R&gt;1&lt;/R&gt;&lt;C&gt;1&lt;/C&gt;&lt;D xsi:type="xsd:double"&gt;15.7772554038729&lt;/D&gt;&lt;/FQL&gt;&lt;FQL&gt;&lt;Q&gt;EZA^FMA_PE(LTM,0,,,"PORTAGG","MEANR")&lt;/Q&gt;&lt;R&gt;1&lt;/R&gt;&lt;C&gt;1&lt;/C&gt;&lt;D xsi:type="xsd:double"&gt;12.8579064803614&lt;/D&gt;&lt;/FQL&gt;&lt;FQL&gt;&lt;Q&gt;MCHI^FMA_DIV_YLD(NTMA,-10AY,0,AM,"PORTAGG","MEANR")&lt;/Q&gt;&lt;R&gt;121&lt;/R&gt;&lt;C&gt;1&lt;/C&gt;&lt;D xsi:type="xsd:double"&gt;3.46568386328036&lt;/D&gt;&lt;D xsi:type="xsd:double"&gt;3.60950296516416&lt;/D&gt;&lt;D xsi:type="xsd:double"&gt;3.83160012706772&lt;/D&gt;&lt;D xsi:type="xsd:double"&gt;3.6151344375327&lt;/D&gt;&lt;D xsi:type="xsd:double"&gt;3.58041004474784&lt;/D&gt;&lt;D xsi:type="xsd:double"&gt;3.2412769163918&lt;/D&gt;&lt;D xsi:type="xsd:double"&gt;3.11642304364207&lt;/D&gt;&lt;D xsi:type="xsd:double"&gt;3.15296773499842&lt;/D&gt;&lt;D xsi:type="xsd:double"&gt;2.5195103892091&lt;/D&gt;&lt;D xsi:type="xsd:double"&gt;2.57491351969517&lt;/D&gt;&lt;D xsi:type="xsd:double"&gt;2.7839455130981&lt;/D&gt;&lt;D xsi:type="xsd:double"&gt;3.092166379265&lt;/D&gt;&lt;D xsi:type="xsd:double"&gt;3.19310299037334&lt;/D&gt;&lt;D xsi:type="xsd:double"&gt;3.41198966224101&lt;/D&gt;&lt;D xsi:type="xsd:double"&gt;3.17887791743179&lt;/D&gt;&lt;D xsi:type="xsd:double"&gt;3.28813481047411&lt;/D&gt;&lt;D xsi:type="xsd:double"&gt;3.30821508055085&lt;/D&gt;&lt;D xsi:type="xsd:double"&gt;3.28130532300979&lt;/D&gt;&lt;D xsi:type="xsd:double"&gt;3.30927948291258&lt;/D&gt;&lt;D xsi:type="xsd:double"&gt;3.06189107143162&lt;/D&gt;&lt;D xsi:type="xsd:double"&gt;2.82322169829333&lt;/D&gt;&lt;D xsi:type="xsd:double"&gt;3.06223965552084&lt;/D&gt;&lt;D xsi:type="xsd:double"&gt;2.69486977407262&lt;/D&gt;&lt;D xsi:type="xsd:double"&gt;2.48043399276443&lt;/D&gt;&lt;D xsi:type="xsd:double"&gt;2.31889206966329&lt;/D&gt;&lt;D xsi:type="xsd:double"&gt;2.27162205088033&lt;/D&gt;&lt;D xsi:type="xsd:double"&gt;2.28394896684378&lt;/D&gt;&lt;D xsi:type="xsd:double"&gt;2.35912588917345&lt;/D&gt;&lt;D xsi:type="xsd:double"&gt;2.40592195731818&lt;/D&gt;&lt;D xsi:type="xsd:double"&gt;2.33550618755486&lt;/D&gt;&lt;D xsi:type="xsd:double"&gt;2.22723606976155&lt;/D&gt;&lt;D xsi:type="xsd:double"&gt;2.1947988464203&lt;/D&gt;&lt;D xsi:type="xsd:double"&gt;2.290371955352&lt;/D&gt;&lt;D xsi:type="xsd:double"&gt;2.19492535257222&lt;/D&gt;&lt;D xsi:type="xsd:double"&gt;2.19608375847006&lt;/D&gt;&lt;D xsi:type="xsd:double"&gt;2.13770379353573&lt;/D&gt;&lt;D xsi:type="xsd:double"&gt;2.13681739567512&lt;/D&gt;&lt;D xsi:type="xsd:double"&gt;2.12247394190131&lt;/D&gt;&lt;D xsi:type="xsd:double"&gt;2.04404361186921&lt;/D&gt;&lt;D xsi:type="xsd:double"&gt;2.02628952383748&lt;/D&gt;&lt;D xsi:type="xsd:double"&gt;2.11736523272184&lt;/D&gt;&lt;D xsi:type="xsd:double"&gt;1.97725498513788&lt;/D&gt;&lt;D xsi:type="xsd:double"&gt;2.08170325913802&lt;/D&gt;&lt;D xsi:type="xsd:double"&gt;2.0550606019575&lt;/D&gt;&lt;D xsi:type="xsd:double"&gt;2.31915686019087&lt;/D&gt;&lt;D xsi:type="xsd:double"&gt;2.23071436189239&lt;/D&gt;&lt;D xsi:type="xsd:double"&gt;2.27278780844133&lt;/D&gt;&lt;D xsi:type="xsd:double"&gt;2.41962826427314&lt;/D&gt;&lt;D xsi:type="xsd:double"&gt;2.6142840485397&lt;/D&gt;&lt;D xsi:type="xsd:double"&gt;2.64929019207485&lt;/D&gt;&lt;D xsi:type="xsd:double"&gt;2.86847544264375&lt;/D&gt;&lt;D xsi:type="xsd:double"&gt;2.76258243345365&lt;/D&gt;&lt;D xsi:type="xsd:double"&gt;2.73894717936275&lt;/D&gt;&lt;D xsi:type="xsd:double"&gt;2.70315953270644&lt;/D&gt;&lt;D xsi:type="xsd:double"&gt;2.5732535323559&lt;/D&gt;&lt;D xsi:type="xsd:double"&gt;2.44225172908664&lt;/D&gt;&lt;D xsi:type="xsd:double"&gt;2.33107376447035&lt;/D&gt;&lt;D xsi:type="xsd:double"&gt;2.4985158542443&lt;/D&gt;&lt;D xsi:type="xsd:double"&gt;2.59980919160215&lt;/D&gt;&lt;D xsi:type="xsd:double"&gt;2.47380631325649&lt;/D&gt;&lt;D xsi:type="xsd:double"&gt;2.61906222333714&lt;/D&gt;&lt;D xsi:type="xsd:double"&gt;2.45076447750376&lt;/D&gt;&lt;D xsi:type="xsd:double"&gt;2.48324919623752&lt;/D&gt;&lt;D xsi:type="xsd:double"&gt;2.50753887777806&lt;/D&gt;&lt;D xsi:type="xsd:double"&gt;2.31647766290943&lt;/D&gt;&lt;D xsi:type="xsd:double"&gt;2.20315487823196&lt;/D&gt;&lt;D xsi:type="xsd:double"&gt;2.23124703047582&lt;/D&gt;&lt;D xsi:type="xsd:double"&gt;2.58359778276109&lt;/D&gt;&lt;D xsi:type="xsd:double"&gt;2.22332644789215&lt;/D&gt;&lt;D xsi:type="xsd:double"&gt;2.17990871322723&lt;/D&gt;&lt;D xsi:type="xsd:double"&gt;1.95332022256286&lt;/D&gt;&lt;D xsi:type="xsd:double"&gt;1.84106695475722&lt;/D&gt;&lt;D xsi:type="xsd:double"&gt;1.81016586993033&lt;/D&gt;&lt;D xsi:type="xsd:double"&gt;1.7656586453934&lt;/D&gt;&lt;D xsi:type="xsd:double"&gt;1.71695674129454&lt;/D&gt;&lt;D xsi:type="xsd:double"&gt;1.72709490507391&lt;/D&gt;&lt;D xsi:type="xsd:double"&gt;1.68863405286276&lt;/D&gt;&lt;D xsi:type="xsd:double"&gt;1.49342985212328&lt;/D&gt;&lt;D xsi:type="xsd:double"&gt;1.30877938782032&lt;/D&gt;&lt;D xsi:type="xsd:double"&gt;1.49539864870208&lt;/D&gt;&lt;D xsi:type="xsd:double"&gt;1.60092553444395&lt;/D&gt;&lt;D xsi:type="xsd:double"&gt;1.73144008464686&lt;/D&gt;&lt;D xsi:type="xsd:double"&gt;1.66120819554199&lt;/D&gt;&lt;D xsi:type="xsd:double"&gt;1.68092974511178&lt;/D&gt;&lt;D xsi:type="xsd:double"&gt;1.90802366684822&lt;/D&gt;&lt;D xsi:type="xsd:double"&gt;1.95104662259487&lt;/D&gt;&lt;D xsi:type="xsd:double"&gt;1.91637923987752&lt;/D&gt;&lt;D xsi:type="xsd:double"&gt;1.91499386676227&lt;/D&gt;&lt;D xsi:type="xsd:double"&gt;2.13462453171565&lt;/D&gt;&lt;D xsi:type="xsd:double"&gt;2.12934568690551&lt;/D&gt;&lt;D xsi:type="xsd:double"&gt;2.17160405815493&lt;/D&gt;&lt;D xsi:type="xsd:double"&gt;2.64621042016176&lt;/D&gt;&lt;D xsi:type="xsd:double"&gt;2.59496941989364&lt;/D&gt;&lt;D xsi:type="xsd:double"&gt;2.65931528798647&lt;/D&gt;&lt;D xsi:type="xsd:double"&gt;2.48486584441357&lt;/D&gt;&lt;D xsi:type="xsd:double"&gt;2.50591715977739&lt;/D&gt;&lt;D xsi:type="xsd:double"&gt;2.56591961484976&lt;/D&gt;&lt;D xsi:type="xsd:double"&gt;2.62514280766233&lt;/D&gt;&lt;D xsi:type="xsd:double"&gt;2.92815783464307&lt;/D&gt;&lt;D xsi:type="xsd:double"&gt;2.65441880671677&lt;/D&gt;&lt;D xsi:type="xsd:double"&gt;2.46837186878494&lt;/D&gt;&lt;D xsi:type="xsd:double"&gt;2.22817151973337&lt;/D&gt;&lt;D xsi:type="xsd:double"&gt;2.29669579232635&lt;/D&gt;&lt;D xsi:type="xsd:double"&gt;2.51823541748175&lt;/D&gt;&lt;D xsi:type="xsd:double"&gt;2.45168393078262&lt;/D&gt;&lt;D xsi:type="xsd:double"&gt;2.49870679544854&lt;/D&gt;&lt;D xsi:type="xsd:double"&gt;2.41365569598293&lt;/D&gt;&lt;D xsi:type="xsd:double"&gt;2.44972481573853&lt;/D&gt;&lt;D xsi:type="xsd:double"&gt;2.50940605222155&lt;/D&gt;&lt;D xsi:type="xsd:double"&gt;2.5034224809594&lt;/D&gt;&lt;D xsi:type="xsd:double"&gt;2.58272734583127&lt;/D&gt;&lt;D xsi:type="xsd:double"&gt;2.57965043387775&lt;/D&gt;&lt;D xsi:type="xsd:double"&gt;2.71977754254768&lt;/D&gt;&lt;D xsi:type="xsd:double"&gt;2.8495147706704&lt;/D&gt;&lt;D xsi:type="xsd:double"&gt;2.91147522048653&lt;/D&gt;&lt;D xsi:type="xsd:double"&gt;2.89274866808907&lt;/D&gt;&lt;D xsi:type="xsd:double"&gt;3.09816924330354&lt;/D&gt;&lt;D xsi:type="xsd:double"&gt;2.65209338712056&lt;/D&gt;&lt;D xsi:type="xsd:double"&gt;2.86638756376304&lt;/D&gt;&lt;D xsi:type="xsd:double"&gt;2.92110763826474&lt;/D&gt;&lt;D xsi:type="xsd:double"&gt;3.06258917442644&lt;/D&gt;&lt;/FQL&gt;&lt;FQL&gt;&lt;Q&gt;MCHI^FMA_ROE(NTMA,-20AY,NOW,FY,"PORTAGG","MEANR")&lt;/Q&gt;&lt;R&gt;20&lt;/R&gt;&lt;C&gt;1&lt;/C&gt;&lt;D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xsi:type="xsd:double"&gt;11.9739138731685&lt;/D&gt;&lt;D xsi:type="xsd:double"&gt;11.5505724490176&lt;/D&gt;&lt;D xsi:type="xsd:double"&gt;11.5632234426771&lt;/D&gt;&lt;/FQL&gt;&lt;FQL&gt;&lt;Q&gt;TIPSCL10Y-FDS^FG_YIELD(-10AY,0,Y,,"YTM")&lt;/Q&gt;&lt;R&gt;10&lt;/R&gt;&lt;C&gt;1&lt;/C&gt;&lt;D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xsi:type="xsd:string"&gt;@NA&lt;/D&gt;&lt;/FQL&gt;&lt;FQL&gt;&lt;Q&gt;CAGDPY@MX^EE_ACTUAL_ANNUAL(MED,+1)&lt;/Q&gt;&lt;R&gt;1&lt;/R&gt;&lt;C&gt;1&lt;/C&gt;&lt;D xsi:type="xsd:double"&gt;-0.55&lt;/D&gt;&lt;/FQL&gt;&lt;FQL&gt;&lt;Q&gt;USDTRY^STD(FG_PRICE_CHANGE(0,-1AY,AM))&lt;/Q&gt;&lt;R&gt;1&lt;/R&gt;&lt;C&gt;1&lt;/C&gt;&lt;D xsi:type="xsd:double"&gt;1.61113137321435&lt;/D&gt;&lt;/FQL&gt;&lt;FQL&gt;&lt;Q&gt;USDKRW^STD(FG_PRICE_CHANGE(0,-1AY,AM))&lt;/Q&gt;&lt;R&gt;1&lt;/R&gt;&lt;C&gt;1&lt;/C&gt;&lt;D xsi:type="xsd:double"&gt;2.9432141394735&lt;/D&gt;&lt;/FQL&gt;&lt;FQL&gt;&lt;Q&gt;USDCLP^STD(FG_PRICE_CHANGE(0,-1AY,AM))&lt;/Q&gt;&lt;R&gt;1&lt;/R&gt;&lt;C&gt;1&lt;/C&gt;&lt;D xsi:type="xsd:double"&gt;4.82945568060768&lt;/D&gt;&lt;/FQL&gt;&lt;FQL&gt;&lt;Q&gt;QAT^FG_TOTAL_RETURNC(-10AY,0,AM)&lt;/Q&gt;&lt;R&gt;121&lt;/R&gt;&lt;C&gt;1&lt;/C&gt;&lt;D xsi:type="xsd:double"&gt;2.3319125&lt;/D&gt;&lt;D xsi:type="xsd:double"&gt;0.951004&lt;/D&gt;&lt;D xsi:type="xsd:double"&gt;-6.773412&lt;/D&gt;&lt;D xsi:type="xsd:double"&gt;5.0653696&lt;/D&gt;&lt;D xsi:type="xsd:double"&gt;-16.689713&lt;/D&gt;&lt;D xsi:type="xsd:double"&gt;7.0078254&lt;/D&gt;&lt;D xsi:type="xsd:double"&gt;7.3244333&lt;/D&gt;&lt;D xsi:type="xsd:double"&gt;-5.551982&lt;/D&gt;&lt;D xsi:type="xsd:double"&gt;1.453495&lt;/D&gt;&lt;D xsi:type="xsd:double"&gt;2.861321&lt;/D&gt;&lt;D xsi:type="xsd:double"&gt;-6.293702&lt;/D&gt;&lt;D xsi:type="xsd:double"&gt;0.045084953&lt;/D&gt;&lt;D xsi:type="xsd:double"&gt;-1.1491716&lt;/D&gt;&lt;D xsi:type="xsd:double"&gt;-1.5044451&lt;/D&gt;&lt;D xsi:type="xsd:double"&gt;0.9025693&lt;/D&gt;&lt;D xsi:type="xsd:double"&gt;-7.7064157&lt;/D&gt;&lt;D xsi:type="xsd:double"&gt;-8.44931&lt;/D&gt;&lt;D xsi:type="xsd:double"&gt;-9.28002&lt;/D&gt;&lt;D xsi:type="xsd:double"&gt;9.461081&lt;/D&gt;&lt;D xsi:type="xsd:double"&gt;6.017494&lt;/D&gt;&lt;D xsi:type="xsd:double"&gt;1.8575907&lt;/D&gt;&lt;D xsi:type="xsd:double"&gt;-3.9513707&lt;/D&gt;&lt;D xsi:type="xsd:double"&gt;-3.5337448&lt;/D&gt;&lt;D xsi:type="xsd:double"&gt;8.238041&lt;/D&gt;&lt;D xsi:type="xsd:double"&gt;9.638559&lt;/D&gt;&lt;D xsi:type="xsd:double"&gt;-8.193981&lt;/D&gt;&lt;D xsi:type="xsd:double"&gt;1.1969805&lt;/D&gt;&lt;D xsi:type="xsd:double"&gt;-7.071227&lt;/D&gt;&lt;D xsi:type="xsd:double"&gt;3.5971165&lt;/D&gt;&lt;D xsi:type="xsd:double"&gt;5.715823&lt;/D&gt;&lt;D xsi:type="xsd:double"&gt;0.48003197&lt;/D&gt;&lt;D xsi:type="xsd:double"&gt;-3.1682253&lt;/D&gt;&lt;D xsi:type="xsd:double"&gt;2.38899&lt;/D&gt;&lt;D xsi:type="xsd:double"&gt;-4.1846333&lt;/D&gt;&lt;D xsi:type="xsd:double"&gt;-6.2466917&lt;/D&gt;&lt;D xsi:type="xsd:double"&gt;2.0985723&lt;/D&gt;&lt;D xsi:type="xsd:double"&gt;-3.9125323&lt;/D&gt;&lt;D xsi:type="xsd:double"&gt;-6.0479107&lt;/D&gt;&lt;D xsi:type="xsd:double"&gt;-2.1669805&lt;/D&gt;&lt;D xsi:type="xsd:double"&gt;-11.465799&lt;/D&gt;&lt;D xsi:type="xsd:double"&gt;13.35541&lt;/D&gt;&lt;D xsi:type="xsd:double"&gt;11.81047&lt;/D&gt;&lt;D xsi:type="xsd:double"&gt;-4.0845275&lt;/D&gt;&lt;D xsi:type="xsd:double"&gt;0.060534477&lt;/D&gt;&lt;D xsi:type="xsd:double"&gt;1.9358754&lt;/D&gt;&lt;D xsi:type="xsd:double"&gt;-0.7418394&lt;/D&gt;&lt;D xsi:type="xsd:double"&gt;2.3019433&lt;/D&gt;&lt;D xsi:type="xsd:double"&gt;2.473855&lt;/D&gt;&lt;D xsi:type="xsd:double"&gt;2.4723053&lt;/D&gt;&lt;D xsi:type="xsd:double"&gt;4.2557597&lt;/D&gt;&lt;D xsi:type="xsd:double"&gt;-0.05580187&lt;/D&gt;&lt;D xsi:type="xsd:double"&gt;6.4768314&lt;/D&gt;&lt;D xsi:type="xsd:double"&gt;0.9963274&lt;/D&gt;&lt;D xsi:type="xsd:double"&gt;1.0570884&lt;/D&gt;&lt;D xsi:type="xsd:double"&gt;-6.8252325&lt;/D&gt;&lt;D xsi:type="xsd:double"&gt;-0.44395328&lt;/D&gt;&lt;D xsi:type="xsd:double"&gt;4.4035673&lt;/D&gt;&lt;D xsi:type="xsd:double"&gt;-6.780571&lt;/D&gt;&lt;D xsi:type="xsd:double"&gt;8.190155&lt;/D&gt;&lt;D xsi:type="xsd:double"&gt;-1.8367767&lt;/D&gt;&lt;D xsi:type="xsd:double"&gt;-7.9888287&lt;/D&gt;&lt;D xsi:type="xsd:double"&gt;9.365522&lt;/D&gt;&lt;D xsi:type="xsd:double"&gt;-0.5690515&lt;/D&gt;&lt;D xsi:type="xsd:double"&gt;0.11167526&lt;/D&gt;&lt;D xsi:type="xsd:double"&gt;-1.3943136&lt;/D&gt;&lt;D xsi:type="xsd:double"&gt;4.1051984&lt;/D&gt;&lt;D xsi:type="xsd:double"&gt;-6.9586754&lt;/D&gt;&lt;D xsi:type="xsd:double"&gt;-18.014599&lt;/D&gt;&lt;D xsi:type="xsd:double"&gt;10.463678&lt;/D&gt;&lt;D xsi:type="xsd:double"&gt;1.6480684&lt;/D&gt;&lt;D xsi:type="xsd:double"&gt;5.354297&lt;/D&gt;&lt;D xsi:type="xsd:double"&gt;5.179894&lt;/D&gt;&lt;D xsi:type="xsd:double"&gt;1.7398953&lt;/D&gt;&lt;D xsi:type="xsd:double"&gt;3.7101388&lt;/D&gt;&lt;D xsi:type="xsd:double"&gt;0.8943558&lt;/D&gt;&lt;D xsi:type="xsd:double"&gt;0.27701855&lt;/D&gt;&lt;D xsi:type="xsd:double"&gt;1.7127037&lt;/D&gt;&lt;D xsi:type="xsd:double"&gt;3.8022876&lt;/D&gt;&lt;D xsi:type="xsd:double"&gt;-2.1454751&lt;/D&gt;&lt;D xsi:type="xsd:double"&gt;0&lt;/D&gt;&lt;D xsi:type="xsd:double"&gt;4.0106893&lt;/D&gt;&lt;D xsi:type="xsd:double"&gt;0.92544556&lt;/D&gt;&lt;D xsi:type="xsd:double"&gt;-1.5735269&lt;/D&gt;&lt;D xsi:type="xsd:double"&gt;0.6878376&lt;/D&gt;&lt;D xsi:type="xsd:double"&gt;2.2595763&lt;/D&gt;&lt;D xsi:type="xsd:double"&gt;1.5930176&lt;/D&gt;&lt;D xsi:type="xsd:double"&gt;5.512893&lt;/D&gt;&lt;D xsi:type="xsd:double"&gt;1.2948275&lt;/D&gt;&lt;D xsi:type="xsd:double"&gt;-3.0331194&lt;/D&gt;&lt;D xsi:type="xsd:double"&gt;4.934895&lt;/D&gt;&lt;D xsi:type="xsd:double"&gt;5.652523&lt;/D&gt;&lt;D xsi:type="xsd:double"&gt;4.856515&lt;/D&gt;&lt;D xsi:type="xsd:double"&gt;4.5170546&lt;/D&gt;&lt;D xsi:type="xsd:double"&gt;-9.720093&lt;/D&gt;&lt;D xsi:type="xsd:double"&gt;-2.3602188&lt;/D&gt;&lt;D xsi:type="xsd:double"&gt;-4.775417&lt;/D&gt;&lt;D xsi:type="xsd:double"&gt;15.9384365&lt;/D&gt;&lt;D xsi:type="xsd:double"&gt;-4.582441&lt;/D&gt;&lt;D xsi:type="xsd:double"&gt;-3.3613145&lt;/D&gt;&lt;D xsi:type="xsd:double"&gt;-3.1168818&lt;/D&gt;&lt;D xsi:type="xsd:double"&gt;-9.349698&lt;/D&gt;&lt;D xsi:type="xsd:double"&gt;1.4901519&lt;/D&gt;&lt;D xsi:type="xsd:double"&gt;-3.251177&lt;/D&gt;&lt;D xsi:type="xsd:double"&gt;-3.8482428&lt;/D&gt;&lt;D xsi:type="xsd:double"&gt;2.4802685&lt;/D&gt;&lt;D xsi:type="xsd:double"&gt;4.345429&lt;/D&gt;&lt;D xsi:type="xsd:double"&gt;-0.78474283&lt;/D&gt;&lt;D xsi:type="xsd:double"&gt;-0.88348985&lt;/D&gt;&lt;D xsi:type="xsd:double"&gt;1.8941522&lt;/D&gt;&lt;D xsi:type="xsd:double"&gt;-3.7725568&lt;/D&gt;&lt;D xsi:type="xsd:double"&gt;-2.6136398&lt;/D&gt;&lt;D xsi:type="xsd:double"&gt;1.8086433&lt;/D&gt;&lt;D xsi:type="xsd:double"&gt;-1.3753653&lt;/D&gt;&lt;D xsi:type="xsd:double"&gt;3.7187815&lt;/D&gt;&lt;D xsi:type="xsd:double"&gt;-1.6134441&lt;/D&gt;&lt;D xsi:type="xsd:double"&gt;2.391529&lt;/D&gt;&lt;D xsi:type="xsd:double"&gt;-2.9029071&lt;/D&gt;&lt;D xsi:type="xsd:double"&gt;-0.45818686&lt;/D&gt;&lt;D xsi:type="xsd:double"&gt;-1.2645185&lt;/D&gt;&lt;D xsi:type="xsd:double"&gt;5.979264&lt;/D&gt;&lt;D xsi:type="xsd:double"&gt;1.669538&lt;/D&gt;&lt;/FQL&gt;&lt;FQL&gt;&lt;Q&gt;VNM^FMA_PE(LTMA,-10AY,0,AM,"PORTAGG","MEANR")&lt;/Q&gt;&lt;R&gt;121&lt;/R&gt;&lt;C&gt;1&lt;/C&gt;&lt;D xsi:type="xsd:double"&gt;12.8523600982043&lt;/D&gt;&lt;D xsi:type="xsd:double"&gt;13.5744927022292&lt;/D&gt;&lt;D xsi:type="xsd:double"&gt;13.0328436393901&lt;/D&gt;&lt;D xsi:type="xsd:double"&gt;13.1762789231027&lt;/D&gt;&lt;D xsi:type="xsd:double"&gt;12.4420421271103&lt;/D&gt;&lt;D xsi:type="xsd:double"&gt;12.4509108781616&lt;/D&gt;&lt;D xsi:type="xsd:double"&gt;12.9326869696716&lt;/D&gt;&lt;D xsi:type="xsd:double"&gt;16.6654380484465&lt;/D&gt;&lt;D xsi:type="xsd:double"&gt;16.7414198996777&lt;/D&gt;&lt;D xsi:type="xsd:double"&gt;16.4818221212048&lt;/D&gt;&lt;D xsi:type="xsd:double"&gt;16.7259327811262&lt;/D&gt;&lt;D xsi:type="xsd:double"&gt;17.2143207733692&lt;/D&gt;&lt;D xsi:type="xsd:double"&gt;16.8381130869865&lt;/D&gt;&lt;D xsi:type="xsd:double"&gt;17.5209490223521&lt;/D&gt;&lt;D xsi:type="xsd:double"&gt;23.7268826203104&lt;/D&gt;&lt;D xsi:type="xsd:double"&gt;24.5697880242881&lt;/D&gt;&lt;D xsi:type="xsd:double"&gt;23.3269147560543&lt;/D&gt;&lt;D xsi:type="xsd:double"&gt;32.2397515410017&lt;/D&gt;&lt;D xsi:type="xsd:double"&gt;19.0891581088996&lt;/D&gt;&lt;D xsi:type="xsd:double"&gt;-4.75770327404884&lt;/D&gt;&lt;D xsi:type="xsd:double"&gt;-3.36651019937796&lt;/D&gt;&lt;D xsi:type="xsd:double"&gt;-1.41268137144648&lt;/D&gt;&lt;D xsi:type="xsd:double"&gt;0.606845685887663&lt;/D&gt;&lt;D xsi:type="xsd:double"&gt;2.32276955512585&lt;/D&gt;&lt;D xsi:type="xsd:double"&gt;4.02061405832921&lt;/D&gt;&lt;D xsi:type="xsd:double"&gt;5.76261583673271&lt;/D&gt;&lt;D xsi:type="xsd:double"&gt;10.3630928758674&lt;/D&gt;&lt;D xsi:type="xsd:double"&gt;11.8640572594346&lt;/D&gt;&lt;D xsi:type="xsd:double"&gt;13.5571636614408&lt;/D&gt;&lt;D xsi:type="xsd:double"&gt;14.8910534927564&lt;/D&gt;&lt;D xsi:type="xsd:double"&gt;15.6763529954769&lt;/D&gt;&lt;D xsi:type="xsd:double"&gt;15.4853262584533&lt;/D&gt;&lt;D xsi:type="xsd:double"&gt;15.7298811926284&lt;/D&gt;&lt;D xsi:type="xsd:double"&gt;15.8106116119007&lt;/D&gt;&lt;</t>
        </r>
      </text>
    </comment>
    <comment ref="A12" authorId="0" shapeId="0" xr:uid="{28DC3BD8-218E-4AB4-96F8-71A1441C8D9F}">
      <text>
        <r>
          <rPr>
            <b/>
            <sz val="9"/>
            <color indexed="81"/>
            <rFont val="Tahoma"/>
            <charset val="1"/>
          </rPr>
          <t>D xsi:type="xsd:double"&gt;15.8377679769097&lt;/D&gt;&lt;D xsi:type="xsd:double"&gt;16.3743564245456&lt;/D&gt;&lt;D xsi:type="xsd:double"&gt;17.076858225537&lt;/D&gt;&lt;D xsi:type="xsd:double"&gt;18.1713336878858&lt;/D&gt;&lt;D xsi:type="xsd:double"&gt;18.1918678998332&lt;/D&gt;&lt;D xsi:type="xsd:double"&gt;19.2898952574998&lt;/D&gt;&lt;D xsi:type="xsd:double"&gt;20.9170400309068&lt;/D&gt;&lt;D xsi:type="xsd:double"&gt;24.981330022751&lt;/D&gt;&lt;D xsi:type="xsd:double"&gt;23.8292179790327&lt;/D&gt;&lt;D xsi:type="xsd:double"&gt;24.5317931001974&lt;/D&gt;&lt;D xsi:type="xsd:double"&gt;24.4692550947003&lt;/D&gt;&lt;D xsi:type="xsd:double"&gt;24.1987031008011&lt;/D&gt;&lt;D xsi:type="xsd:double"&gt;23.2667042661143&lt;/D&gt;&lt;D xsi:type="xsd:double"&gt;21.6030625375409&lt;/D&gt;&lt;D xsi:type="xsd:double"&gt;21.9777927266748&lt;/D&gt;&lt;D xsi:type="xsd:double"&gt;22.1005821751319&lt;/D&gt;&lt;D xsi:type="xsd:double"&gt;20.2655584968829&lt;/D&gt;&lt;D xsi:type="xsd:double"&gt;19.0620341193409&lt;/D&gt;&lt;D xsi:type="xsd:double"&gt;19.537879007768&lt;/D&gt;&lt;D xsi:type="xsd:double"&gt;18.362792737263&lt;/D&gt;&lt;D xsi:type="xsd:double"&gt;18.5384320327757&lt;/D&gt;&lt;D xsi:type="xsd:double"&gt;19.7132171321001&lt;/D&gt;&lt;D xsi:type="xsd:double"&gt;19.73640516293&lt;/D&gt;&lt;D xsi:type="xsd:double"&gt;19.499092690771&lt;/D&gt;&lt;D xsi:type="xsd:double"&gt;19.3403724785845&lt;/D&gt;&lt;D xsi:type="xsd:double"&gt;18.8294455859922&lt;/D&gt;&lt;D xsi:type="xsd:double"&gt;17.616487227339&lt;/D&gt;&lt;D xsi:type="xsd:double"&gt;17.4901415659908&lt;/D&gt;&lt;D xsi:type="xsd:double"&gt;17.3508882011053&lt;/D&gt;&lt;D xsi:type="xsd:double"&gt;17.8853893051194&lt;/D&gt;&lt;D xsi:type="xsd:double"&gt;17.4302165410692&lt;/D&gt;&lt;D xsi:type="xsd:double"&gt;16.2849051318896&lt;/D&gt;&lt;D xsi:type="xsd:double"&gt;15.5129744377362&lt;/D&gt;&lt;D xsi:type="xsd:double"&gt;14.7269442911691&lt;/D&gt;&lt;D xsi:type="xsd:double"&gt;15.1304302495334&lt;/D&gt;&lt;D xsi:type="xsd:double"&gt;15.261020709409&lt;/D&gt;&lt;D xsi:type="xsd:double"&gt;16.2713115871282&lt;/D&gt;&lt;D xsi:type="xsd:double"&gt;16.6449967362424&lt;/D&gt;&lt;D xsi:type="xsd:double"&gt;16.7357227577416&lt;/D&gt;&lt;D xsi:type="xsd:double"&gt;18.1788426569361&lt;/D&gt;&lt;D xsi:type="xsd:double"&gt;18.6831903527839&lt;/D&gt;&lt;D xsi:type="xsd:double"&gt;18.7920938774283&lt;/D&gt;&lt;D xsi:type="xsd:double"&gt;21.5034004610716&lt;/D&gt;&lt;D xsi:type="xsd:double"&gt;24.2862272690242&lt;/D&gt;&lt;D xsi:type="xsd:double"&gt;24.084177866925&lt;/D&gt;&lt;D xsi:type="xsd:double"&gt;24.1346546463634&lt;/D&gt;&lt;D xsi:type="xsd:double"&gt;23.5611825849812&lt;/D&gt;&lt;D xsi:type="xsd:double"&gt;22.7020971800014&lt;/D&gt;&lt;D xsi:type="xsd:double"&gt;22.8513376031002&lt;/D&gt;&lt;D xsi:type="xsd:double"&gt;21.7057402884651&lt;/D&gt;&lt;D xsi:type="xsd:double"&gt;21.1254680606541&lt;/D&gt;&lt;D xsi:type="xsd:double"&gt;20.4258764978089&lt;/D&gt;&lt;D xsi:type="xsd:double"&gt;20.1449728385007&lt;/D&gt;&lt;D xsi:type="xsd:double"&gt;19.8169327238316&lt;/D&gt;&lt;D xsi:type="xsd:double"&gt;19.3843357081804&lt;/D&gt;&lt;D xsi:type="xsd:double"&gt;17.8150422429148&lt;/D&gt;&lt;D xsi:type="xsd:double"&gt;16.9400499590025&lt;/D&gt;&lt;D xsi:type="xsd:double"&gt;16.3043863056681&lt;/D&gt;&lt;D xsi:type="xsd:double"&gt;16.1494755515038&lt;/D&gt;&lt;D xsi:type="xsd:double"&gt;15.1122004012077&lt;/D&gt;&lt;D xsi:type="xsd:double"&gt;15.0711611390822&lt;/D&gt;&lt;D xsi:type="xsd:double"&gt;13.9513148884743&lt;/D&gt;&lt;D xsi:type="xsd:double"&gt;14.084125333165&lt;/D&gt;&lt;D xsi:type="xsd:double"&gt;13.5361937170423&lt;/D&gt;&lt;D xsi:type="xsd:double"&gt;12.6461482960337&lt;/D&gt;&lt;D xsi:type="xsd:double"&gt;11.3431454144366&lt;/D&gt;&lt;D xsi:type="xsd:double"&gt;12.7088667285762&lt;/D&gt;&lt;D xsi:type="xsd:double"&gt;12.0362754728431&lt;/D&gt;&lt;D xsi:type="xsd:double"&gt;12.6336283445041&lt;/D&gt;&lt;D xsi:type="xsd:double"&gt;12.4098775221312&lt;/D&gt;&lt;D xsi:type="xsd:double"&gt;12.8154600454208&lt;/D&gt;&lt;D xsi:type="xsd:double"&gt;13.3129816840502&lt;/D&gt;&lt;D xsi:type="xsd:double"&gt;13.614028273061&lt;/D&gt;&lt;D xsi:type="xsd:double"&gt;13.5521231307422&lt;/D&gt;&lt;D xsi:type="xsd:double"&gt;14.7648588945012&lt;/D&gt;&lt;D xsi:type="xsd:double"&gt;15.6099066484737&lt;/D&gt;&lt;D xsi:type="xsd:double"&gt;15.7003293558213&lt;/D&gt;&lt;D xsi:type="xsd:double"&gt;15.8528749956578&lt;/D&gt;&lt;D xsi:type="xsd:double"&gt;16.1436213283336&lt;/D&gt;&lt;D xsi:type="xsd:double"&gt;16.8285608237386&lt;/D&gt;&lt;D xsi:type="xsd:double"&gt;17.005932390635&lt;/D&gt;&lt;D xsi:type="xsd:double"&gt;18.6667030172028&lt;/D&gt;&lt;D xsi:type="xsd:double"&gt;18.1907671916322&lt;/D&gt;&lt;D xsi:type="xsd:double"&gt;18.2000153486315&lt;/D&gt;&lt;D xsi:type="xsd:double"&gt;17.8901802170233&lt;/D&gt;&lt;D xsi:type="xsd:double"&gt;16.9875009275097&lt;/D&gt;&lt;D xsi:type="xsd:double"&gt;15.9085653190245&lt;/D&gt;&lt;/FQL&gt;&lt;FQL&gt;&lt;Q&gt;W-FDS^FG_PRICE_MAVG(0,,,,30)&lt;/Q&gt;&lt;R&gt;1&lt;/R&gt;&lt;C&gt;1&lt;/C&gt;&lt;D xsi:type="xsd:double"&gt;5.3784165&lt;/D&gt;&lt;/FQL&gt;&lt;FQL&gt;&lt;Q&gt;TRYID10Y-FDS^FG_YIELD(-10AY,0,Y,,"YTM")&lt;/Q&gt;&lt;R&gt;10&lt;/R&gt;&lt;C&gt;1&lt;/C&gt;&lt;D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xsi:type="xsd:double"&gt;6.498571&lt;/D&gt;&lt;/FQL&gt;&lt;FQL&gt;&lt;Q&gt;CAGDPY@AE^EE_ACTUAL_ANNUAL(MED,+1)&lt;/Q&gt;&lt;R&gt;1&lt;/R&gt;&lt;C&gt;1&lt;/C&gt;&lt;D xsi:type="xsd:double"&gt;8.4&lt;/D&gt;&lt;/FQL&gt;&lt;FQL&gt;&lt;Q&gt;USDSAR^FG_PRICE_CHANGE(0,-1AY)&lt;/Q&gt;&lt;R&gt;1&lt;/R&gt;&lt;C&gt;1&lt;/C&gt;&lt;D xsi:type="xsd:double"&gt;0.06133318&lt;/D&gt;&lt;/FQL&gt;&lt;FQL&gt;&lt;Q&gt;USDCNH^STD(FG_PRICE_CHANGE(0,-1AY,AM))&lt;/Q&gt;&lt;R&gt;1&lt;/R&gt;&lt;C&gt;1&lt;/C&gt;&lt;D xsi:type="xsd:double"&gt;1.17151534923042&lt;/D&gt;&lt;/FQL&gt;&lt;FQL&gt;&lt;Q&gt;USDEUR^FG_PRICE_CHANGE(0,-1AY)&lt;/Q&gt;&lt;R&gt;1&lt;/R&gt;&lt;C&gt;1&lt;/C&gt;&lt;D xsi:type="xsd:double"&gt;-0.7642627&lt;/D&gt;&lt;/FQL&gt;&lt;FQL&gt;&lt;Q&gt;USDMYR^STD(FG_PRICE_CHANGE(0,-1AY,AM))&lt;/Q&gt;&lt;R&gt;1&lt;/R&gt;&lt;C&gt;1&lt;/C&gt;&lt;D xsi:type="xsd:double"&gt;2.09101282323128&lt;/D&gt;&lt;/FQL&gt;&lt;FQL&gt;&lt;Q&gt;USDPLN^FG_PRICE_CHANGE(0,-1AY)&lt;/Q&gt;&lt;R&gt;1&lt;/R&gt;&lt;C&gt;1&lt;/C&gt;&lt;D xsi:type="xsd:double"&gt;-5.1574173&lt;/D&gt;&lt;/FQL&gt;&lt;FQL&gt;&lt;Q&gt;FC0000ZA^FMA_EPS(NTMA,-20AY,0,CY,,"PORTAGG","MEANR")&lt;/Q&gt;&lt;R&gt;20&lt;/R&gt;&lt;C&gt;1&lt;/C&gt;&lt;D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xsi:type="xsd:double"&gt;31.8782514095679&lt;/D&gt;&lt;D xsi:type="xsd:double"&gt;34.3748784508844&lt;/D&gt;&lt;D xsi:type="xsd:double"&gt;36.8513185592336&lt;/D&gt;&lt;D xsi:type="xsd:double"&gt;38.6148457433268&lt;/D&gt;&lt;D xsi:type="xsd:double"&gt;33.9202192876108&lt;/D&gt;&lt;/FQL&gt;&lt;FQL&gt;&lt;Q&gt;INDA^P_PRICE_RETURNS_PR('52W',2,-10AY,0,AM)&lt;/Q&gt;&lt;R&gt;121&lt;/R&gt;&lt;C&gt;1&lt;/C&gt;&lt;D xsi:type="xsd:double"&gt;36.372578&lt;/D&gt;&lt;D xsi:type="xsd:double"&gt;36.565136&lt;/D&gt;&lt;D xsi:type="xsd:double"&gt;22.992348&lt;/D&gt;&lt;D xsi:type="xsd:double"&gt;36.704266&lt;/D&gt;&lt;D xsi:type="xsd:double"&gt;18.700527&lt;/D&gt;&lt;D xsi:type="xsd:double"&gt;30.541945&lt;/D&gt;&lt;D xsi:type="xsd:double"&gt;41.171993&lt;/D&gt;&lt;D xsi:type="xsd:double"&gt;29.551018&lt;/D&gt;&lt;D xsi:type="xsd:double"&gt;24.94191&lt;/D&gt;&lt;D xsi:type="xsd:double"&gt;9.685659&lt;/D&gt;&lt;D xsi:type="xsd:double"&gt;-0.8954823&lt;/D&gt;&lt;D xsi:type="xsd:double"&gt;6.58859&lt;/D&gt;&lt;D xsi:type="xsd:double"&gt;0.87201595&lt;/D&gt;&lt;D xsi:type="xsd:double"&gt;-7.0216656&lt;/D&gt;&lt;D xsi:type="xsd:double"&gt;0.77198744&lt;/D&gt;&lt;D xsi:type="xsd:double"&gt;-13.150036&lt;/D&gt;&lt;D xsi:type="xsd:double"&gt;-4.091591&lt;/D&gt;&lt;D xsi:type="xsd:double"&gt;-19.370472&lt;/D&gt;&lt;D xsi:type="xsd:double"&gt;-26.443785&lt;/D&gt;&lt;D xsi:type="xsd:double"&gt;-17.462164&lt;/D&gt;&lt;D xsi:type="xsd:double"&gt;-16.14207&lt;/D&gt;&lt;D xsi:type="xsd:double"&gt;-10.442466&lt;/D&gt;&lt;D xsi:type="xsd:double"&gt;-3.794545&lt;/D&gt;&lt;D xsi:type="xsd:double"&gt;-5.5256186&lt;/D&gt;&lt;D xsi:type="xsd:double"&gt;-2.395171&lt;/D&gt;&lt;D xsi:type="xsd:double"&gt;5.581641&lt;/D&gt;&lt;D xsi:type="xsd:double"&gt;2.0154595&lt;/D&gt;&lt;D xsi:type="xsd:double"&gt;-3.0569673&lt;/D&gt;&lt;D xsi:type="xsd:double"&gt;-0.100916624&lt;/D&gt;&lt;D xsi:type="xsd:double"&gt;8.419931&lt;/D&gt;&lt;D xsi:type="xsd:double"&gt;22.79092&lt;/D&gt;&lt;D xsi:type="xsd:double"&gt;20.005953&lt;/D&gt;&lt;D xsi:type="xsd:double"&gt;16.061354&lt;/D&gt;&lt;D xsi:type="xsd:double"&gt;23.206783&lt;/D&gt;&lt;D xsi:type="xsd:double"&gt;19.208504&lt;/D&gt;&lt;D xsi:type="xsd:double"&gt;17.36275&lt;/D&gt;&lt;D xsi:type="xsd:double"&gt;16.052866&lt;/D&gt;&lt;D xsi:type="xsd:double"&gt;17.058777&lt;/D&gt;&lt;D xsi:type="xsd:double"&gt;19.881285&lt;/D&gt;&lt;D xsi:type="xsd:double"&gt;32.22917&lt;/D&gt;&lt;D xsi:type="xsd:double"&gt;32.699203&lt;/D&gt;&lt;D xsi:type="xsd:double"&gt;33.578445&lt;/D&gt;&lt;D xsi:type="xsd:double"&gt;22.163307&lt;/D&gt;&lt;D xsi:type="xsd:double"&gt;9.715212&lt;/D&gt;&lt;D xsi:type="xsd:double"&gt;12.142491&lt;/D&gt;&lt;D xsi:type="xsd:double"&gt;3.909731&lt;/D&gt;&lt;D xsi:type="xsd:double"&gt;5.0362587&lt;/D&gt;&lt;D xsi:type="xsd:double"&gt;0.3293872&lt;/D&gt;&lt;D xsi:type="xsd:double"&gt;3.5694957&lt;/D&gt;&lt;D xsi:type="xsd:double"&gt;1.3926506&lt;/D&gt;&lt;D xsi:type="xsd:double"&gt;-8.890497&lt;/D&gt;&lt;D xsi:type="xsd:double"&gt;-5.59451&lt;/D&gt;&lt;D xsi:type="xsd:double"&gt;-7.7425776&lt;/D&gt;&lt;D xsi:type="xsd:double"&gt;-9.083164&lt;/D&gt;&lt;D xsi:type="xsd:double"&gt;-10.343284&lt;/D&gt;&lt;D xsi:type="xsd:double"&gt;3.1234264&lt;/D&gt;&lt;D xsi:type="xsd:double"&gt;3.3798575&lt;/D&gt;&lt;D xsi:type="xsd:double"&gt;0.3509164&lt;/D&gt;&lt;D xsi:type="xsd:double"&gt;4.981208&lt;/D&gt;&lt;D xsi:type="xsd:double"&gt;5.6468368&lt;/D&gt;&lt;D xsi:type="xsd:double"&gt;-6.0374317&lt;/D&gt;&lt;D xsi:type="xsd:double"&gt;-6.0098114&lt;/D&gt;&lt;D xsi:type="xsd:double"&gt;7.7593923&lt;/D&gt;&lt;D xsi:type="xsd:double"&gt;8.154869&lt;/D&gt;&lt;D xsi:type="xsd:double"&gt;10.283554&lt;/D&gt;&lt;D xsi:type="xsd:double"&gt;10.371947&lt;/D&gt;&lt;D xsi:type="xsd:double"&gt;9.829378&lt;/D&gt;&lt;D xsi:type="xsd:double"&gt;-31.068087&lt;/D&gt;&lt;D xsi:type="xsd:double"&gt;-29.257626&lt;/D&gt;&lt;D xsi:type="xsd:double"&gt;-20.927774&lt;/D&gt;&lt;D xsi:type="xsd:double"&gt;-20.10516&lt;/D&gt;&lt;D xsi:type="xsd:double"&gt;-11.258549&lt;/D&gt;&lt;D xsi:type="xsd:double"&gt;4.5878887&lt;/D&gt;&lt;D xsi:type="xsd:double"&gt;8.596444&lt;/D&gt;&lt;D xsi:type="xsd:double"&gt;5.164504&lt;/D&gt;&lt;D xsi:type="xsd:double"&gt;7.912302&lt;/D&gt;&lt;D xsi:type="xsd:double"&gt;12.013424&lt;/D&gt;&lt;D xsi:type="xsd:double"&gt;14.389634&lt;/D&gt;&lt;D xsi:type="xsd:double"&gt;22.675323&lt;/D&gt;&lt;D xsi:type="xsd:double"&gt;80.584274&lt;/D&gt;&lt;D xsi:type="xsd:double"&gt;65.27472&lt;/D&gt;&lt;D xsi:type="xsd:double"&gt;60.41286&lt;/D&gt;&lt;D xsi:type="xsd:double"&gt;60.81418&lt;/D&gt;&lt;D xsi:type="xsd:double"&gt;42.926502&lt;/D&gt;&lt;D xsi:type="xsd:double"&gt;41.394295&lt;/D&gt;&lt;D xsi:type="xsd:double"&gt;44.754578&lt;/D&gt;&lt;D xsi:type="xsd:double"&gt;45.521175&lt;/D&gt;&lt;D xsi:type="xsd:double"&gt;37.037945&lt;/D&gt;&lt;D xsi:type="xsd:double"&gt;21.824705&lt;/D&gt;&lt;D xsi:type="xsd:double"&gt;22.460604&lt;/D&gt;&lt;D xsi:type="xsd:double"&gt;11.590505&lt;/D&gt;&lt;D xsi:type="xsd:double"&gt;9.740877&lt;/D&gt;&lt;D xsi:type="xsd:double"&gt;16.369665&lt;/D&gt;&lt;D xsi:type="xsd:double"&gt;1.198113&lt;/D&gt;&lt;D xsi:type="xsd:double"&gt;-6.9500566&lt;/D&gt;&lt;D xsi:type="xsd:double"&gt;-3.875035&lt;/D&gt;&lt;D xsi:type="xsd:double"&gt;1.023829&lt;/D&gt;&lt;D xsi:type="xsd:double"&gt;-8.022672&lt;/D&gt;&lt;D xsi:type="xsd:double"&gt;-14.816856&lt;/D&gt;&lt;D xsi:type="xsd:double"&gt;-8.629477&lt;/D&gt;&lt;D xsi:type="xsd:double"&gt;-5.3189635&lt;/D&gt;&lt;D xsi:type="xsd:double"&gt;-12.091101&lt;/D&gt;&lt;D xsi:type="xsd:double"&gt;-9.948814&lt;/D&gt;&lt;D xsi:type="xsd:double"&gt;-12.739569&lt;/D&gt;&lt;D xsi:type="xsd:double"&gt;-10.07613&lt;/D&gt;&lt;D xsi:type="xsd:double"&gt;2.482009&lt;/D&gt;&lt;D xsi:type="xsd:double"&gt;11.140907&lt;/D&gt;&lt;D xsi:type="xsd:double"&gt;11.753321&lt;/D&gt;&lt;D xsi:type="xsd:double"&gt;-1.4696717&lt;/D&gt;&lt;D xsi:type="xsd:double"&gt;3.6582112&lt;/D&gt;&lt;D xsi:type="xsd:double"&gt;11.221897&lt;/D&gt;&lt;D xsi:type="xsd:double"&gt;4.5108676&lt;/D&gt;&lt;D xsi:type="xsd:double"&gt;14.454496&lt;/D&gt;&lt;D xsi:type="xsd:double"&gt;16.564882&lt;/D&gt;&lt;D xsi:type="xsd:double"&gt;26.784111&lt;/D&gt;&lt;D xsi:type="xsd:double"&gt;33.058784&lt;/D&gt;&lt;D xsi:type="xsd:double"&gt;27.606464&lt;/D&gt;&lt;D xsi:type="xsd:double"&gt;27.462746&lt;/D&gt;&lt;D xsi:type="xsd:double"&gt;28.962135&lt;/D&gt;&lt;D xsi:type="xsd:double"&gt;29.597843&lt;/D&gt;&lt;D xsi:type="xsd:double"&gt;30.004608&lt;/D&gt;&lt;/FQL&gt;&lt;FQL&gt;&lt;Q&gt;SET-BKK^FMA_PE(NTMA,-10AY,0,AM,"PORTAGG","MEANR")&lt;/Q&gt;&lt;R&gt;121&lt;/R&gt;&lt;C&gt;1&lt;/C&gt;&lt;D xsi:type="xsd:double"&gt;15.7810074003476&lt;/D&gt;&lt;D xsi:type="xsd:double"&gt;15.7903327876403&lt;/D&gt;&lt;D xsi:type="xsd:double"&gt;15.1031249312977&lt;/D&gt;&lt;D xsi:type="xsd:double"&gt;15.5958344647184&lt;/D&gt;&lt;D xsi:type="xsd:double"&gt;14.3678895517234&lt;/D&gt;&lt;D xsi:type="xsd:double"&gt;15.0887547461386&lt;/D&gt;&lt;D xsi:type="xsd:double"&gt;16.1662985667621&lt;/D&gt;&lt;D xsi:type="xsd:double"&gt;14.985802668284&lt;/D&gt;&lt;D xsi:type="xsd:double"&gt;15.5165898050973&lt;/D&gt;&lt;D xsi:type="xsd:double"&gt;15.4312704233368&lt;/D&gt;&lt;D xsi:type="xsd:double"&gt;15.2408235044237&lt;/D&gt;&lt;D xsi:type="xsd:double"&gt;15.1178684010211&lt;/D&gt;&lt;D xsi:type="xsd:double"&gt;14.4263738469388&lt;/D&gt;&lt;D xsi:type="xsd:double"&gt;14.1366172725308&lt;/D&gt;&lt;D xsi:type="xsd:double"&gt;14.4670535608703&lt;/D&gt;&lt;D xsi:type="xsd:double"&gt;13.79915320413&lt;/D&gt;&lt;D xsi:type="xsd:double"&gt;12.7037972291628&lt;/D&gt;&lt;D xsi:type="xsd:double"&gt;12.4092556906495&lt;/D&gt;&lt;D xsi:type="xsd:double"&gt;13.2251260137919&lt;/D&gt;&lt;D xsi:type="xsd:double"&gt;14.381973211782&lt;/D&gt;&lt;D xsi:type="xsd:double"&gt;14.2748633486071&lt;/D&gt;&lt;D xsi:type="xsd:double"&gt;14.2655763504357&lt;/D&gt;&lt;D xsi:type="xsd:double"&gt;14.4230209866169&lt;/D&gt;&lt;D xsi:type="xsd:double"&gt;15.1904959968906&lt;/D&gt;&lt;D xsi:type="xsd:double"&gt;15.3449767965913&lt;/D&gt;&lt;D xsi:type="xsd:double"&gt;14.5076450255281&lt;/D&gt;&lt;D xsi:type="xsd:double"&gt;14.4756778304191&lt;/D&gt;&lt;D xsi:type="xsd:double"&gt;14.4165530545654&lt;/D&gt;&lt;D xsi:type="xsd:double"&gt;14.7480424829128&lt;/D&gt;&lt;D xsi:type="xsd:double"&gt;15.1160065880734&lt;/D&gt;&lt;D xsi:type="xsd:double"&gt;15.0782657496191&lt;/D&gt;&lt;D xsi:type="xsd:double"&gt;14.8730672980614&lt;/D&gt;&lt;D xsi:type="xsd:double"&gt;15.0970988594634&lt;/D&gt;&lt;D xsi:type="xsd:double"&gt;14.5281715072458&lt;/D&gt;&lt;D xsi:type="xsd:double"&gt;14.8511463765353&lt;/D&gt;&lt;D xsi:type="xsd:double"&gt;14.653939718427&lt;/D&gt;&lt;D xsi:type="xsd:double"&gt;14.6781729730099&lt;/D&gt;&lt;D xsi:type="xsd:double"&gt;15.4516777198858&lt;/D&gt;&lt;D xsi:type="xsd:double"&gt;15.8965117397037&lt;/D&gt;&lt;D xsi:type="xsd:double"&gt;15.4856138613535&lt;/D&gt;&lt;D xsi:type="xsd:double"&gt;15.6080252518135&lt;/D&gt;&lt;D xsi:type="xsd:double"&gt;16.4491563751548&lt;/D&gt;&lt;D xsi:type="xsd:double"&gt;16.0419343777833&lt;/D&gt;&lt;D xsi:type="xsd:double"&gt;15.6676018028088&lt;/D&gt;&lt;D xsi:type="xsd:double"&gt;15.1360084637058&lt;/D&gt;&lt;D xsi:type="xsd:double"&gt;15.3094149634154&lt;/D&gt;&lt;D xsi:type="xsd:double"&gt;14.837698302207&lt;/D&gt;&lt;D xsi:type="xsd:double"&gt;14.0827764908949&lt;/D&gt;&lt;D xsi:type="xsd:double"&gt;14.4453755853657&lt;/D&gt;&lt;D xsi:type="xsd:double"&gt;14.801812482345&lt;/D&gt;&lt;D xsi:type="xsd:double"&gt;14.4792662927171&lt;/D&gt;&lt;D xsi:type="xsd:double"&gt;14.0359657358717&lt;/D&gt;&lt;D xsi:type="xsd:double"&gt;13.861585912579&lt;/D&gt;&lt;D xsi:type="xsd:double"&gt;13.7546261855778&lt;/D&gt;&lt;D xsi:type="xsd:double"&gt;14.524424352419&lt;/D&gt;&lt;D xsi:type="xsd:double"&gt;14.7387920079742&lt;/D&gt;&lt;D xsi:type="xsd:double"&gt;14.9790780806217&lt;/D&gt;&lt;D xsi:type="xsd:double"&gt;14.6106248328967&lt;/D&gt;&lt;D xsi:type="xsd:double"&gt;15.2856016886532&lt;/D&gt;&lt;D xsi:type="xsd:double"&gt;15.7655835024156&lt;/D&gt;&lt;D xsi:type="xsd:double"&gt;15.1225410271665&lt;/D&gt;&lt;D xsi:type="xsd:double"&gt;15.5251853216956&lt;/D&gt;&lt;D xsi:type="xsd:double"&gt;15.5012613631641&lt;/D&gt;&lt;D xsi:type="xsd:double"&gt;15.6988599672899&lt;/D&gt;&lt;D xsi:type="xsd:double"&gt;15.0428074146317&lt;/D&gt;&lt;D xsi:type="xsd:double"&gt;15.6922728783954&lt;/D&gt;&lt;D xsi:type="xsd:double"&gt;15.3672089665567&lt;/D&gt;&lt;D xsi:type="xsd:double"&gt;11.3314331164951&lt;/D&gt;&lt;D xsi:type="xsd:double"&gt;14.510134074181&lt;/D&gt;&lt;D xsi:type="xsd:double"&gt;17.6394947848191&lt;/D&gt;&lt;D xsi:type="xsd:double"&gt;19.2952202634612&lt;/D&gt;&lt;D xsi:type="xsd:double"&gt;19.1163768788477&lt;/D&gt;&lt;D xsi:type="xsd:double"&gt;19.4458504449508&lt;/D&gt;&lt;D xsi:type="xsd:double"&gt;18.8555708850186&lt;/D&gt;&lt;D xsi:type="xsd:double"&gt;17.7957925811408&lt;/D&gt;&lt;D xsi:type="xsd:double"&gt;18.5461181092262&lt;/D&gt;&lt;D xsi:type="xsd:double"&gt;19.4481930765996&lt;/D&gt;&lt;D xsi:type="xsd:double"&gt;20.0921198250138&lt;/D&gt;&lt;D xsi:type="xsd:double"&gt;19.3870153204561&lt;/D&gt;&lt;D xsi:type="xsd:double"&gt;19.5881560926607&lt;/D&gt;&lt;D xsi:type="xsd:double"&gt;18.8725199420157&lt;/D&gt;&lt;D xsi:type="xsd:double"&gt;18.0371885565817&lt;/D&gt;&lt;D xsi:type="xsd:double"&gt;17.9745100253743&lt;/D&gt;&lt;D xsi:type="xsd:double"&gt;17.1232057862801&lt;/D&gt;&lt;D xsi:type="xsd:double"&gt;16.628384396079&lt;/D&gt;&lt;D xsi:type="xsd:double"&gt;17.5882230860724&lt;/D&gt;&lt;D xsi:type="xsd:double"&gt;17.4050206065502&lt;/D&gt;&lt;D xsi:type="xsd:double"&gt;17.5750312991583&lt;/D&gt;&lt;D xsi:type="xsd:double"&gt;17.0982008212622&lt;/D&gt;&lt;D xsi:type="xsd:double"&gt;17.4372731872336&lt;/D&gt;&lt;D xsi:type="xsd:double"&gt;17.4122377969176&lt;/D&gt;&lt;D xsi:type="xsd:double"&gt;16.9445592737144&lt;/D&gt;&lt;D xsi:type="xsd:double"&gt;16.7041047779842&lt;/D&gt;&lt;D xsi:type="xsd:double"&gt;15.7337364931028&lt;/D&gt;&lt;D xsi:type="xsd:double"&gt;15.1697189827257&lt;/D&gt;&lt;D xsi:type="xsd:double"&gt;14.8708973062813&lt;/D&gt;&lt;D xsi:type="xsd:double"&gt;15.5261228586023&lt;/D&gt;&lt;D xsi:type="xsd:double"&gt;15.3972328526516&lt;/D&gt;&lt;D xsi:type="xsd:double"&gt;14.8414005768791&lt;/D&gt;&lt;D xsi:type="xsd:double"&gt;15.5257763484416&lt;/D&gt;&lt;D xsi:type="xsd:double"&gt;15.5084830925905&lt;/D&gt;&lt;D xsi:type="xsd:double"&gt;15.9865575611862&lt;/D&gt;&lt;D xsi:type="xsd:double"&gt;15.9543770283884&lt;/D&gt;&lt;D xsi:type="xsd:double"&gt;15.2390554500686&lt;/D&gt;&lt;D xsi:type="xsd:double"&gt;15.7868694572193&lt;/D&gt;&lt;D xsi:type="xsd:double"&gt;15.5417984102464&lt;/D&gt;&lt;D xsi:type="xsd:double"&gt;15.9349404334524&lt;/D&gt;&lt;D xsi:type="xsd:double"&gt;15.704468805056&lt;/D&gt;&lt;D xsi:type="xsd:double"&gt;15.717911270918&lt;/D&gt;&lt;D xsi:type="xsd:double"&gt;15.8828930519032&lt;/D&gt;&lt;D xsi:type="xsd:double"&gt;14.5785498103298&lt;/D&gt;&lt;D xsi:type="xsd:double"&gt;14.6350798170006&lt;/D&gt;&lt;D xsi:type="xsd:double"&gt;14.3602446926907&lt;/D&gt;&lt;D xsi:type="xsd:double"&gt;14.4262731066696&lt;/D&gt;&lt;D xsi:type="xsd:double"&gt;14.3370857788966&lt;/D&gt;&lt;D xsi:type="xsd:double"&gt;14.3768769242465&lt;/D&gt;&lt;D xsi:type="xsd:double"&gt;14.4642430430844&lt;/D&gt;&lt;D xsi:type="xsd:double"&gt;14.2998083820274&lt;/D&gt;&lt;D xsi:type="xsd:double"&gt;13.4302033010338&lt;/D&gt;&lt;D xsi:type="xsd:double"&gt;13.6249478625441&lt;/D&gt;&lt;D xsi:type="xsd:double"&gt;13.454693586406&lt;/D&gt;&lt;/FQL&gt;&lt;FQL&gt;&lt;Q&gt;CNYA^FMA_PE(LTMA,-10AY,0,AM,"PORTAGG","MEANR")&lt;/Q&gt;&lt;R&gt;121&lt;/R&gt;&lt;C&gt;1&lt;/C&gt;&lt;D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xsi:type="xsd:double"&gt;14.8891790566438&lt;/D&gt;&lt;D xsi:type="xsd:double"&gt;15.108574800854&lt;/D&gt;&lt;D xsi:type="xsd:double"&gt;15.1855820075842&lt;/D&gt;&lt;D xsi:type="xsd:double"&gt;15.1383851512216&lt;/D&gt;&lt;D xsi:type="xsd:double"&gt;14.9583751874212&lt;/D&gt;&lt;D xsi:type="xsd:double"&gt;15.1110618329203&lt;/D&gt;&lt;D xsi:type="xsd:double"&gt;15.3440771286309&lt;/D&gt;&lt;D xsi:type="xsd:double"&gt;15.1726171450792&lt;/D&gt;&lt;D xsi:type="xsd:double"&gt;15.6351919920504&lt;/D&gt;&lt;D xsi:type="xsd:double"&gt;15.8484728348327&lt;/D&gt;&lt;D xsi:type="xsd:double"&gt;16.4491953354282&lt;/D&gt;&lt;D xsi:type="xsd:double"&gt;15.7156106940714&lt;/D&gt;&lt;D xsi:type="xsd:double"&gt;16.6266576687548&lt;/D&gt;&lt;D xsi:type="xsd:double"&gt;15.1560849487267&lt;/D&gt;&lt;D xsi:type="xsd:double"&gt;15.2460145510875&lt;/D&gt;&lt;D xsi:type="xsd:double"&gt;14.8763901868635&lt;/D&gt;&lt;D xsi:type="xsd:double"&gt;14.5026935982566&lt;/D&gt;&lt;D xsi:type="xsd:double"&gt;14.160396404972&lt;/D&gt;&lt;D xsi:type="xsd:double"&gt;13.3394993923512&lt;/D&gt;&lt;D xsi:type="xsd:double"&gt;12.5135134278138&lt;/D&gt;&lt;D xsi:type="xsd:double"&gt;12.3339098286952&lt;/D&gt;&lt;D xsi:type="xsd:double"&gt;11.5539287683549&lt;/D&gt;&lt;D xsi:type="xsd:double"&gt;11.7102005249115&lt;/D&gt;&lt;D xsi:type="xsd:double"&gt;11.3689255511999&lt;/D&gt;&lt;D xsi:type="xsd:double"&gt;11.0170712677477&lt;/D&gt;&lt;D xsi:type="xsd:double"&gt;11.7278583748196&lt;/D&gt;&lt;D xsi:type="xsd:double"&gt;12.6695592532744&lt;/D&gt;&lt;D xsi:type="xsd:double"&gt;12.866015071479&lt;/D&gt;&lt;D xsi:type="xsd:double"&gt;12.4689223949508&lt;/D&gt;&lt;D xsi:type="xsd:double"&gt;12.5045854092903&lt;/D&gt;&lt;D xsi:type="xsd:double"&gt;12.6060614075704&lt;/D&gt;&lt;D xsi:type="xsd:double"&gt;12.4098681282006&lt;/D&gt;&lt;D xsi:type="xsd:double"&gt;13.0026592753753&lt;/D&gt;&lt;D xsi:type="xsd:double"&gt;12.9484255861099&lt;/D&gt;&lt;D xsi:type="xsd:double"&gt;12.8136444011847&lt;/D&gt;&lt;D xsi:type="xsd:double"&gt;14.2359815695825&lt;/D&gt;&lt;D xsi:type="xsd:double"&gt;14.8935509973828&lt;/D&gt;&lt;D xsi:type="xsd:double"&gt;14.4196708132773&lt;/D&gt;&lt;D xsi:type="xsd:double"&gt;14.0724689083602&lt;/D&gt;&lt;D xsi:type="xsd:double"&gt;14.0744564232433&lt;/D&gt;&lt;D xsi:type="xsd:double"&gt;14.3161463825361&lt;/D&gt;&lt;D xsi:type="xsd:double"&gt;14.6445435365413&lt;/D&gt;&lt;D xsi:type="xsd:double"&gt;15.7194139922243&lt;/D&gt;&lt;D xsi:type="xsd:double"&gt;16.3081514165091&lt;/D&gt;&lt;D xsi:type="xsd:double"&gt;16.9198737211623&lt;/D&gt;&lt;D xsi:type="xsd:double"&gt;17.5649416909892&lt;/D&gt;&lt;D xsi:type="xsd:double"&gt;18.0927982385106&lt;/D&gt;&lt;D xsi:type="xsd:double"&gt;19.0050709850806&lt;/D&gt;&lt;D xsi:type="xsd:double"&gt;21.0396373782999&lt;/D&gt;&lt;D xsi:type="xsd:double"&gt;22.2753871766831&lt;/D&gt;&lt;D xsi:type="xsd:double"&gt;19.8257044537389&lt;/D&gt;&lt;D xsi:type="xsd:double"&gt;19.3910787371032&lt;/D&gt;&lt;D xsi:type="xsd:double"&gt;19.2486202942963&lt;/D&gt;&lt;D xsi:type="xsd:double"&gt;19.0323093135958&lt;/D&gt;&lt;D xsi:type="xsd:double"&gt;18.7310504725183&lt;/D&gt;&lt;D xsi:type="xsd:double"&gt;18.2395677435878&lt;/D&gt;&lt;D xsi:type="xsd:double"&gt;17.9051101205304&lt;/D&gt;&lt;D xsi:type="xsd:double"&gt;17.9804776592495&lt;/D&gt;&lt;D xsi:type="xsd:double"&gt;17.8123835452062&lt;/D&gt;&lt;D xsi:type="xsd:double"&gt;18.6340125658612&lt;/D&gt;&lt;D xsi:type="xsd:double"&gt;17.2426683926682&lt;/D&gt;&lt;D xsi:type="xsd:double"&gt;16.6706351543541&lt;/D&gt;&lt;D xsi:type="xsd:double"&gt;16.2750253173732&lt;/D&gt;&lt;D xsi:type="xsd:double"&gt;16.0062350120048&lt;/D&gt;&lt;D xsi:type="xsd:double"&gt;15.632607504757&lt;/D&gt;&lt;D xsi:type="xsd:double"&gt;15.7324675003278&lt;/D&gt;&lt;D xsi:type="xsd:double"&gt;15.5630831353781&lt;/D&gt;&lt;D xsi:type="xsd:double"&gt;15.3202005643875&lt;/D&gt;&lt;D xsi:type="xsd:double"&gt;14.6102414761614&lt;/D&gt;&lt;D xsi:type="xsd:double"&gt;14.164359641935&lt;/D&gt;&lt;D xsi:type="xsd:double"&gt;14.2340869960698&lt;/D&gt;&lt;D xsi:type="xsd:double"&gt;14.424612963215&lt;/D&gt;&lt;D xsi:type="xsd:double"&gt;14.7335727995128&lt;/D&gt;&lt;D xsi:type="xsd:double"&gt;14.7468436326176&lt;/D&gt;&lt;D xsi:type="xsd:double"&gt;14.4215219541627&lt;/D&gt;&lt;D xsi:type="xsd:double"&gt;14.4071989220285&lt;/D&gt;&lt;D xsi:type="xsd:double"&gt;14.1930376840122&lt;/D&gt;&lt;D xsi:type="xsd:double"&gt;14.146469413766&lt;/D&gt;&lt;D xsi:type="xsd:double"&gt;13.9176201514785&lt;/D&gt;&lt;D xsi:type="xsd:double"&gt;13.738579873715&lt;/D&gt;&lt;D xsi:type="xsd:double"&gt;13.7514916789451&lt;/D&gt;&lt;D xsi:type="xsd:double"&gt;13.4234237091085&lt;/D&gt;&lt;D xsi:type="xsd:double"&gt;13.6315276832168&lt;/D&gt;&lt;D xsi:type="xsd:double"&gt;13.1534773331598&lt;/D&gt;&lt;D xsi:type="xsd:double"&gt;12.7584802803675&lt;/D&gt;&lt;D xsi:type="xsd:double"&gt;12.9718354498587&lt;/D&gt;&lt;D xsi:type="xsd:double"&gt;13.5725586667492&lt;/D&gt;&lt;D xsi:type="xsd:double"&gt;13.5308018312196&lt;/D&gt;&lt;D xsi:type="xsd:double"&gt;13.7832300202733&lt;/D&gt;&lt;D xsi:type="xsd:double"&gt;13.5621928984202&lt;/D&gt;&lt;D xsi:type="xsd:double"&gt;13.3493387035835&lt;/D&gt;&lt;D xsi:type="xsd:double"&gt;12.8356416125159&lt;/D&gt;&lt;/FQL&gt;&lt;FQL&gt;&lt;Q&gt;PASP-FDS^FG_PRICE_CHANGE(0,-6AM)&lt;/Q&gt;&lt;R&gt;1&lt;/R&gt;&lt;C&gt;1&lt;/C&gt;&lt;D xsi:type="xsd:double"&gt;-1.15183246073298&lt;/D&gt;&lt;/FQL&gt;&lt;FQL&gt;&lt;Q&gt;PLATI-FDS^FG_PRICE_CHANGE(0,-1AM)&lt;/Q&gt;&lt;R&gt;1&lt;/R&gt;&lt;C&gt;1&lt;/C&gt;&lt;D xsi:type="xsd:double"&gt;-4.15821501014199&lt;/D&gt;&lt;/FQL&gt;&lt;FQL&gt;&lt;Q&gt;TIOS-FDS^MAX(FG_PRICE(0,-5AY))&lt;/Q&gt;&lt;R&gt;1&lt;/R&gt;&lt;C&gt;1&lt;/C&gt;&lt;D xsi:type="xsd:double"&gt;219.77&lt;/D&gt;&lt;/FQL&gt;&lt;FQL&gt;&lt;Q&gt;TUR^FG_PRICE_MAVG(0,,,,30)&lt;/Q&gt;&lt;R&gt;1&lt;/R&gt;&lt;C&gt;1&lt;/C&gt;&lt;D xsi:type="xsd:double"&gt;41.282665&lt;/D&gt;&lt;/FQL&gt;&lt;FQL&gt;&lt;Q&gt;GREK^FG_PRICE_MAVG(0,,,,200)&lt;/Q&gt;&lt;R&gt;1&lt;/R&gt;&lt;C&gt;1&lt;/C&gt;&lt;D xsi:type="xsd:double"&gt;39.64722&lt;/D&gt;&lt;/FQL&gt;&lt;FQL&gt;&lt;Q&gt;EPOL^FG_PRICE(0)&lt;/Q&gt;&lt;R&gt;1&lt;/R&gt;&lt;C&gt;1&lt;/C&gt;&lt;D xsi:type="xsd:double"&gt;24.67&lt;/D&gt;&lt;/FQL&gt;&lt;FQL&gt;&lt;Q&gt;UAE^FG_TOTAL_RETURNC(0,-12AM)&lt;/Q&gt;&lt;R&gt;1&lt;/R&gt;&lt;C&gt;1&lt;/C&gt;&lt;D xsi:type="xsd:double"&gt;1.0637403&lt;/D&gt;&lt;/FQL&gt;&lt;FQL&gt;&lt;Q&gt;QAT^FMA_PCT_ABOVE_MAVG(200,0,,,,"PORTAGG")&lt;/Q&gt;&lt;R&gt;1&lt;/R&gt;&lt;C&gt;1&lt;/C&gt;&lt;D xsi:type="xsd:double"&gt;37.1428571428571&lt;/D&gt;&lt;/FQL&gt;&lt;FQL&gt;&lt;Q&gt;EZA^PERCENT_CHANGE(FMA_EPS(+1,0,,,,"PORTAGG","MEAN"),FMA_EPS(+1,-1AM,,,,"PORTAGG","MEAN"))&lt;/Q&gt;&lt;R&gt;1&lt;/R&gt;&lt;C&gt;1&lt;/C&gt;&lt;D xsi:type="xsd:double"&gt;-2.34500570201649&lt;/D&gt;&lt;/FQL&gt;&lt;FQL&gt;&lt;Q&gt;EWY^FMA_PCT_ABOVE_MAVG(200,0,,,,"PORTAGG")&lt;/Q&gt;&lt;R&gt;1&lt;/R&gt;&lt;C&gt;1&lt;/C&gt;&lt;D xsi:type="xsd:double"&gt;49.4949494949495&lt;/D&gt;&lt;/FQL&gt;&lt;FQL&gt;&lt;Q&gt;EPU^PERCENT_CHANGE(FMA_EPS(+1,0,,,,"PORTAGG","MEAN"),FMA_EPS(+1,-1AM,,,,"PORTAGG","MEAN"))&lt;/Q&gt;&lt;R&gt;1&lt;/R&gt;&lt;C&gt;1&lt;/C&gt;&lt;D xsi:type="xsd:double"&gt;4.043490906633&lt;/D&gt;&lt;/FQL&gt;&lt;FQL&gt;&lt;Q&gt;ECH^PERCENT_CHANGE(FMA_EPS(+1,0,,,,"PORTAGG","MEAN"),FMA_EPS(+1,-3AM,,,,"PORTAGG","MEAN"))&lt;/Q&gt;&lt;R&gt;1&lt;/R&gt;&lt;C&gt;1&lt;/C&gt;&lt;D xsi:type="xsd:double"&gt;-15.8850044900573&lt;/D&gt;&lt;/FQL&gt;&lt;FQL&gt;&lt;Q&gt;EWJ^PERCENT_CHANGE(FMA_EPS(+1,0,,,,"PORTAGG","MEAN"),FMA_EPS(+1,-3AM,,,,"PORTAGG","MEAN"))&lt;/Q&gt;&lt;R&gt;1&lt;/R&gt;&lt;C&gt;1&lt;/C&gt;&lt;D xsi:type="xsd:double"&gt;6.79783493838384&lt;/D&gt;&lt;/FQL&gt;&lt;FQL&gt;&lt;Q&gt;UAE^FMA_COS_UP("EPS","1M",+1,NOW,,,"PORTAGG","MEANR")&lt;/Q&gt;&lt;R&gt;1&lt;/R&gt;&lt;C&gt;1&lt;/C&gt;&lt;D xsi:type="xsd:double"&gt;8&lt;/D&gt;&lt;/FQL&gt;&lt;FQL&gt;&lt;Q&gt;GREK^FMA_COS_UP("EPS","1M",+1,NOW,,,"PORTAGG","MEANR")&lt;/Q&gt;&lt;R&gt;1&lt;/R&gt;&lt;C&gt;1&lt;/C&gt;&lt;D xsi:type="xsd:double"&gt;8&lt;/D&gt;&lt;/FQL&gt;&lt;FQL&gt;&lt;Q&gt;CNYA^FMA_COS_UP("EPS","1M",+1,NOW,,,"PORTAGG","MEANR")&lt;/Q&gt;&lt;R&gt;1&lt;/R&gt;&lt;C&gt;1&lt;/C&gt;&lt;D xsi:type="xsd:double"&gt;139&lt;/D&gt;&lt;/FQL&gt;&lt;FQL&gt;&lt;Q&gt;EWT^FG_ROE(0)&lt;/Q&gt;&lt;R&gt;1&lt;/R&gt;&lt;C&gt;1&lt;/C&gt;&lt;D xsi:type="xsd:double"&gt;10.97980990462&lt;/D&gt;&lt;/FQL&gt;&lt;FQL&gt;&lt;Q&gt;INDA^FMA_ROE(NTMA,-20AY,NOW,FY,"PORTAGG","MEANR")&lt;/Q&gt;&lt;R&gt;20&lt;/R&gt;&lt;C&gt;1&lt;/C&gt;&lt;D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xsi:type="xsd:double"&gt;14.9253037323883&lt;/D&gt;&lt;D xsi:type="xsd:double"&gt;16.078941220804&lt;/D&gt;&lt;/FQL&gt;&lt;FQL&gt;&lt;Q&gt;TRYFR10Y-FDS^FG_YIELD(-10AY,0,Y,,"YTM")&lt;/Q&gt;&lt;R&gt;10&lt;/R&gt;&lt;C&gt;1&lt;/C&gt;&lt;D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xsi:type="xsd:double"&gt;2.534&lt;/D&gt;&lt;/FQL&gt;&lt;FQL&gt;&lt;Q&gt;CAGDPY@MX^EE_ACTUAL_ANNUAL(MED,0)&lt;/Q&gt;&lt;R&gt;1&lt;/R&gt;&lt;C&gt;1&lt;/C&gt;&lt;D xsi:type="xsd:double"&gt;-0.4575&lt;/D&gt;&lt;/FQL&gt;&lt;FQL&gt;&lt;Q&gt;USDTRY^FG_PRICE_CHANGE(0,-6AM)&lt;/Q&gt;&lt;R&gt;1&lt;/R&gt;&lt;C&gt;1&lt;/C&gt;&lt;D xsi:type="xsd:double"&gt;9.270584&lt;/D&gt;&lt;/FQL&gt;&lt;FQL&gt;&lt;Q&gt;USDKRW^FG_PRICE_CHANGE(0,-6AM)&lt;/Q&gt;&lt;R&gt;1&lt;/R&gt;&lt;C&gt;1&lt;/C&gt;&lt;D xsi:type="xsd:double"&gt;1.669848&lt;/D&gt;&lt;/FQL&gt;&lt;FQL&gt;&lt;Q&gt;USDCLP^FG_PRICE_CHANGE(0,-6AM)&lt;/Q&gt;&lt;R&gt;1&lt;/R&gt;&lt;C&gt;1&lt;/C&gt;&lt;D xsi:type="xsd:double"&gt;-3.8838267&lt;/D&gt;&lt;/FQL&gt;&lt;FQL&gt;&lt;Q&gt;MCHI^FG_TOTAL_RETURNC(-10AY,0,AM)&lt;/Q&gt;&lt;R&gt;121&lt;/R&gt;&lt;C&gt;1&lt;/C&gt;&lt;D xsi:type="xsd:double"&gt;5.44852&lt;/D&gt;&lt;D xsi:type="xsd:double"&gt;-1.375246&lt;/D&gt;&lt;D xsi:type="xsd:double"&gt;-6.7928257&lt;/D&gt;&lt;D xsi:type="xsd:double"&gt;6.945932&lt;/D&gt;&lt;D xsi:type="xsd:double"&gt;-4.536372&lt;/D&gt;&lt;D xsi:type="xsd:double"&gt;7.647085&lt;/D&gt;&lt;D xsi:type="xsd:double"&gt;2.2963643&lt;/D&gt;&lt;D xsi:type="xsd:double"&gt;-0.5564034&lt;/D&gt;&lt;D xsi:type="xsd:double"&gt;22.400152&lt;/D&gt;&lt;D xsi:type="xsd:double"&gt;-2.6008785&lt;/D&gt;&lt;D xsi:type="xsd:double"&gt;-7.331288&lt;/D&gt;&lt;D xsi:type="xsd:double"&gt;-7.7668486&lt;/D&gt;&lt;D xsi:type="xsd:double"&gt;-4.859388&lt;/D&gt;&lt;D xsi:type="xsd:double"&gt;-6.8771305&lt;/D&gt;&lt;D xsi:type="xsd:double"&gt;5.635929&lt;/D&gt;&lt;D xsi:type="xsd:double"&gt;-3.9452076&lt;/D&gt;&lt;D xsi:type="xsd:double"&gt;-2.7665496&lt;/D&gt;&lt;D xsi:type="xsd:double"&gt;-16.112274&lt;/D&gt;&lt;D xsi:type="xsd:double"&gt;0.6217003&lt;/D&gt;&lt;D xsi:type="xsd:double"&gt;9.083748&lt;/D&gt;&lt;D xsi:type="xsd:double"&gt;4.772234&lt;/D&gt;&lt;D xsi:type="xsd:double"&gt;-7.131362&lt;/D&gt;&lt;D xsi:type="xsd:double"&gt;1.8082738&lt;/D&gt;&lt;D xsi:type="xsd:double"&gt;7.418883&lt;/D&gt;&lt;D xsi:type="xsd:double"&gt;7.802868&lt;/D&gt;&lt;D xsi:type="xsd:double"&gt;2.0317435&lt;/D&gt;&lt;D xsi:type="xsd:double"&gt;-0.76747537&lt;/D&gt;&lt;D xsi:type="xsd:double"&gt;-5.8528423&lt;/D&gt;&lt;D xsi:type="xsd:double"&gt;-2.2868633&lt;/D&gt;&lt;D xsi:type="xsd:double"&gt;6.2475204&lt;/D&gt;&lt;D xsi:type="xsd:double"&gt;6.3269258&lt;/D&gt;&lt;D xsi:type="xsd:double"&gt;2.3964167&lt;/D&gt;&lt;D xsi:type="xsd:double"&gt;-0.8924961&lt;/D&gt;&lt;D xsi:type="xsd:double"&gt;6.4038396&lt;/D&gt;&lt;D xsi:type="xsd:double"&gt;1.3729572&lt;/D&gt;&lt;D xsi:type="xsd:double"&gt;7.5027704&lt;/D&gt;&lt;D xsi:type="xsd:double"&gt;4.624176&lt;/D&gt;&lt;D xsi:type="xsd:double"&gt;5.363357&lt;/D&gt;&lt;D xsi:type="xsd:double"&gt;3.9277315&lt;/D&gt;&lt;D xsi:type="xsd:double"&gt;2.1012783&lt;/D&gt;&lt;D xsi:type="xsd:double"&gt;-2.8575659&lt;/D&gt;&lt;D xsi:type="xsd:double"&gt;10.160934&lt;/D&gt;&lt;D xsi:type="xsd:double"&gt;-0.15417337&lt;/D&gt;&lt;D xsi:type="xsd:double"&gt;1.965189&lt;/D&gt;&lt;D xsi:type="xsd:double"&gt;-7.1035204&lt;/D&gt;&lt;D xsi:type="xsd:double"&gt;4.475391&lt;/D&gt;&lt;D xsi:type="xsd:double"&gt;-0.48226714&lt;/D&gt;&lt;D xsi:type="xsd:double"&gt;-8.141309&lt;/D&gt;&lt;D xsi:type="xsd:double"&gt;-8.355415&lt;/D&gt;&lt;D xsi:type="xsd:double"&gt;-1.0546029&lt;/D&gt;&lt;D xsi:type="xsd:double"&gt;-5.226058&lt;/D&gt;&lt;D xsi:type="xsd:double"&gt;2.3943424&lt;/D&gt;&lt;D xsi:type="xsd:double"&gt;-1.5589058&lt;/D&gt;&lt;D xsi:type="xsd:double"&gt;1.9149065&lt;/D&gt;&lt;D xsi:type="xsd:double"&gt;4.8408628&lt;/D&gt;&lt;D xsi:type="xsd:double"&gt;5.15306&lt;/D&gt;&lt;D xsi:type="xsd:double"&gt;4.674101&lt;/D&gt;&lt;D xsi:type="xsd:double"&gt;-7.926452&lt;/D&gt;&lt;D xsi:type="xsd:double"&gt;-6.0412827&lt;/D&gt;&lt;D xsi:type="xsd:double"&gt;6.7652345&lt;/D&gt;&lt;D xsi:type="xsd:double"&gt;-6.7845163&lt;/D&gt;&lt;D xsi:type="xsd:double"&gt;6.899047&lt;/D&gt;&lt;D xsi:type="xsd:double"&gt;-1.0136843&lt;/D&gt;&lt;D xsi:type="xsd:double"&gt;0.98992586&lt;/D&gt;&lt;D xsi:type="xsd:double"&gt;6.4802647&lt;/D&gt;&lt;D xsi:type="xsd:double"&gt;7.5604677&lt;/D&gt;&lt;D xsi:type="xsd:double"&gt;-3.4698486&lt;/D&gt;&lt;D xsi:type="xsd:double"&gt;-18.898487&lt;/D&gt;&lt;D xsi:type="xsd:double"&gt;13.56287&lt;/D&gt;&lt;D xsi:type="xsd:double"&gt;1.0217786&lt;/D&gt;&lt;D xsi:type="xsd:double"&gt;6.9300294&lt;/D&gt;&lt;D xsi:type="xsd:double"&gt;10.132301&lt;/D&gt;&lt;D xsi:type="xsd:double"&gt;2.1481037&lt;/D&gt;&lt;D xsi:type="xsd:double"&gt;3.154397&lt;/D&gt;&lt;D xsi:type="xsd:double"&gt;4.3589115&lt;/D&gt;&lt;D xsi:type="xsd:double"&gt;3.662777&lt;/D&gt;&lt;D xsi:type="xsd:double"&gt;-0.6679177&lt;/D&gt;&lt;D xsi:type="xsd:double"&gt;7.7222943&lt;/D&gt;&lt;D xsi:type="xsd:double"&gt;12.737883&lt;/D&gt;&lt;D xsi:type="xsd:double"&gt;-12.106455&lt;/D&gt;&lt;D xsi:type="xsd:double"&gt;-3.1577706&lt;/D&gt;&lt;D xsi:type="xsd:double"&gt;-4.8059406&lt;/D&gt;&lt;D xsi:type="xsd:double"&gt;1.4210224&lt;/D&gt;&lt;D xsi:type="xsd:double"&gt;-1.4776409&lt;/D&gt;&lt;D xsi:type="xsd:double"&gt;-10.473024&lt;/D&gt;&lt;D xsi:type="xsd:double"&gt;-2.4054885&lt;/D&gt;&lt;D xsi:type="xsd:double"&gt;3.3303976&lt;/D&gt;&lt;D xsi:type="xsd:double"&gt;0.79511404&lt;/D&gt;&lt;D xsi:type="xsd:double"&gt;-10.837859&lt;/D&gt;&lt;D xsi:type="xsd:double"&gt;1.3528585&lt;/D&gt;&lt;D xsi:type="xsd:double"&gt;-0.6752491&lt;/D&gt;&lt;D xsi:type="xsd:double"&gt;-13.517785&lt;/D&gt;&lt;D xsi:type="xsd:double"&gt;-4.552108&lt;/D&gt;&lt;D xsi:type="xsd:double"&gt;-7.6230583&lt;/D&gt;&lt;D xsi:type="xsd:double"&gt;8.197319&lt;/D&gt;&lt;D xsi:type="xsd:double"&gt;-1.0986865&lt;/D&gt;&lt;D xsi:type="xsd:double"&gt;-3.6250234&lt;/D&gt;&lt;D xsi:type="xsd:double"&gt;-6.592524&lt;/D&gt;&lt;D xsi:type="xsd:double"&gt;-13.487768&lt;/D&gt;&lt;D xsi:type="xsd:double"&gt;11.361361&lt;/D&gt;&lt;D xsi:type="xsd:double"&gt;7.958293&lt;/D&gt;&lt;D xsi:type="xsd:double"&gt;13.814962&lt;/D&gt;&lt;D xsi:type="xsd:double"&gt;-4.844099&lt;/D&gt;&lt;D xsi:type="xsd:double"&gt;-7.9578757&lt;/D&gt;&lt;D xsi:type="xsd:double"&gt;3.4965038&lt;/D&gt;&lt;D xsi:type="xsd:double"&gt;-2.5389075&lt;/D&gt;&lt;D xsi:type="xsd:double"&gt;1.0381579&lt;/D&gt;&lt;D xsi:type="xsd:double"&gt;-2.099079&lt;/D&gt;&lt;D xsi:type="xsd:double"&gt;-5.7890234&lt;/D&gt;&lt;D xsi:type="xsd:double"&gt;0.63723326&lt;/D&gt;&lt;D xsi:type="xsd:double"&gt;-2.10312&lt;/D&gt;&lt;D xsi:type="xsd:double"&gt;-0.13860464&lt;/D&gt;&lt;D xsi:type="xsd:double"&gt;-4.695809&lt;/D&gt;&lt;D xsi:type="xsd:double"&gt;-6.3036976&lt;/D&gt;&lt;D xsi:type="xsd:double"&gt;3.027892&lt;/D&gt;&lt;D xsi:type="xsd:double"&gt;3.2482505&lt;/D&gt;&lt;D xsi:type="xsd:double"&gt;-2.6966214&lt;/D&gt;&lt;D xsi:type="xsd:double"&gt;20.939182&lt;/D&gt;&lt;D xsi:type="xsd:double"&gt;-8.084446&lt;/D&gt;&lt;D xsi:type="xsd:double"&gt;-0.16229749&lt;/D&gt;&lt;D xsi:type="xsd:double"&gt;-1.0682821&lt;/D&gt;&lt;/FQL&gt;&lt;FQL&gt;&lt;Q&gt;INDA^FMA_DIV_YLD(NTMA,-10AY,0,AM,"PORTAGG","MEANR")&lt;/Q&gt;&lt;R&gt;121&lt;/R&gt;&lt;C&gt;1&lt;/C&gt;&lt;D xsi:type="xsd:double"&gt;1.58827888687474&lt;/D&gt;&lt;D xsi:type="xsd:double"&gt;1.57900657994205&lt;/D&gt;&lt;D xsi:type="xsd:double"&gt;1.64646266556119&lt;/D&gt;&lt;D xsi:type="xsd:double"&gt;1.54308187711936&lt;/D&gt;&lt;D xsi:type="xsd:double"&gt;1.62878949124621&lt;/D&gt;&lt;D xsi:type="xsd:double"&gt;1.53956822496622&lt;/D&gt;&lt;D xsi:type="xsd:double"&gt;1.47844129967979&lt;/D&gt;&lt;D xsi:type="xsd:double"&gt;1.50872359955458&lt;/D&gt;&lt;D xsi:type="xsd:double"&gt;1.52403075041731&lt;/D&gt;&lt;D xsi:type="xsd:double"&gt;1.66225454829906&lt;/D&gt;&lt;D xsi:type="xsd:double"&gt;1.72192501128434&lt;/D&gt;&lt;D xsi:type="xsd:double"&gt;1.54053433114108&lt;/D&gt;&lt;D xsi:type="xsd:double"&gt;1.54615575220477&lt;/D&gt;&lt;D xsi:type="xsd:double"&gt;1.67861040118715&lt;/D&gt;&lt;D xsi:type="xsd:double"&gt;1.6454535073194&lt;/D&gt;&lt;D xsi:type="xsd:double"&gt;1.75274531360717&lt;/D&gt;&lt;D xsi:type="xsd:double"&gt;1.7408432690704&lt;/D&gt;&lt;D xsi:type="xsd:double"&gt;1.78421548997246&lt;/D&gt;&lt;D xsi:type="xsd:double"&gt;1.86753260762953&lt;/D&gt;&lt;D xsi:type="xsd:double"&gt;1.77246099502523&lt;/D&gt;&lt;D xsi:type="xsd:double"&gt;1.7131869153868&lt;/D&gt;&lt;D xsi:type="xsd:double"&gt;1.69895160015959&lt;/D&gt;&lt;D xsi:type="xsd:double"&gt;1.61928801667185&lt;/D&gt;&lt;D xsi:type="xsd:double"&gt;1.5490866485281&lt;/D&gt;&lt;D xsi:type="xsd:double"&gt;1.53984670438063&lt;/D&gt;&lt;D xsi:type="xsd:double"&gt;1.52569252940205&lt;/D&gt;&lt;D xsi:type="xsd:double"&gt;1.55965357511255&lt;/D&gt;&lt;D xsi:type="xsd:double"&gt;1.7139923301987&lt;/D&gt;&lt;D xsi:type="xsd:double"&gt;1.68222256828934&lt;/D&gt;&lt;D xsi:type="xsd:double"&gt;1.65598610414733&lt;/D&gt;&lt;D xsi:type="xsd:double"&gt;1.60140568856525&lt;/D&gt;&lt;D xsi:type="xsd:double"&gt;1.54534571226771&lt;/D&gt;&lt;D xsi:type="xsd:double"&gt;1.56669565535325&lt;/D&gt;&lt;D xsi:type="xsd:double"&gt;1.56975531248112&lt;/D&gt;&lt;D xsi:type="xsd:double"&gt;1.61644110059242&lt;/D&gt;&lt;D xsi:type="xsd:double"&gt;1.56499121677194&lt;/D&gt;&lt;D xsi:type="xsd:double"&gt;1.54796702206954&lt;/D&gt;&lt;D xsi:type="xsd:double"&gt;1.52388454244889&lt;/D&gt;&lt;D xsi:type="xsd:double"&gt;1.51690086686389&lt;/D&gt;&lt;D xsi:type="xsd:double"&gt;1.54290234833738&lt;/D&gt;&lt;D xsi:type="xsd:double"&gt;1.52984241938646&lt;/D&gt;&lt;D xsi:type="xsd:double"&gt;1.48170955465531&lt;/D&gt;&lt;D xsi:type="xsd:double"&gt;1.56758747456767&lt;/D&gt;&lt;D xsi:type="xsd:double"&gt;1.59748974882745&lt;/D&gt;&lt;D xsi:type="xsd:double"&gt;1.60728776971788&lt;/D&gt;&lt;D xsi:type="xsd:double"&gt;1.62789625312603&lt;/D&gt;&lt;D xsi:type="xsd:double"&gt;1.58954370341498&lt;/D&gt;&lt;D xsi:type="xsd:double"&gt;1.59653845596151&lt;/D&gt;&lt;D xsi:type="xsd:double"&gt;1.51936230877668&lt;/D&gt;&lt;D xsi:type="xsd:double"&gt;1.49708581666888&lt;/D&gt;&lt;D xsi:type="xsd:double"&gt;1.6527401398122&lt;/D&gt;&lt;D xsi:type="xsd:double"&gt;1.64932615925373&lt;/D&gt;&lt;D xsi:type="xsd:double"&gt;1.64254045898453&lt;/D&gt;&lt;D xsi:type="xsd:double"&gt;1.64555771933304&lt;/D&gt;&lt;D xsi:type="xsd:double"&gt;1.67045991250576&lt;/D&gt;&lt;D xsi:type="xsd:double"&gt;1.58686666774347&lt;/D&gt;&lt;D xsi:type="xsd:double"&gt;1.57925993897947&lt;/D&gt;&lt;D xsi:type="xsd:double"&gt;1.7377023095923&lt;/D&gt;&lt;D xsi:type="xsd:double"&gt;1.67874966546443&lt;/D&gt;&lt;D xsi:type="xsd:double"&gt;1.73672901504637&lt;/D&gt;&lt;D xsi:type="xsd:double"&gt;1.8112895363588&lt;/D&gt;&lt;D xsi:type="xsd:double"&gt;1.8080417398384&lt;/D&gt;&lt;D xsi:type="xsd:dou</t>
        </r>
      </text>
    </comment>
    <comment ref="A13" authorId="0" shapeId="0" xr:uid="{DEC8DDD6-8D1B-4E14-8A89-0A1A2A56E895}">
      <text>
        <r>
          <rPr>
            <b/>
            <sz val="9"/>
            <color indexed="81"/>
            <rFont val="Tahoma"/>
            <charset val="1"/>
          </rPr>
          <t>ble"&gt;1.817974518611&lt;/D&gt;&lt;D xsi:type="xsd:double"&gt;1.76016578349001&lt;/D&gt;&lt;D xsi:type="xsd:double"&gt;1.67800526969337&lt;/D&gt;&lt;D xsi:type="xsd:double"&gt;1.64013172978538&lt;/D&gt;&lt;D xsi:type="xsd:double"&gt;1.6532153781773&lt;/D&gt;&lt;D xsi:type="xsd:double"&gt;2.19465891002542&lt;/D&gt;&lt;D xsi:type="xsd:double"&gt;2.11165317778957&lt;/D&gt;&lt;D xsi:type="xsd:double"&gt;1.94282921604496&lt;/D&gt;&lt;D xsi:type="xsd:double"&gt;1.7217966689792&lt;/D&gt;&lt;D xsi:type="xsd:double"&gt;1.58977851380529&lt;/D&gt;&lt;D xsi:type="xsd:double"&gt;1.53142320426914&lt;/D&gt;&lt;D xsi:type="xsd:double"&gt;1.51054990735861&lt;/D&gt;&lt;D xsi:type="xsd:double"&gt;1.52136538290732&lt;/D&gt;&lt;D xsi:type="xsd:double"&gt;1.46135346948098&lt;/D&gt;&lt;D xsi:type="xsd:double"&gt;1.3533958826426&lt;/D&gt;&lt;D xsi:type="xsd:double"&gt;1.32077416703009&lt;/D&gt;&lt;D xsi:type="xsd:double"&gt;1.31029026627659&lt;/D&gt;&lt;D xsi:type="xsd:double"&gt;1.35571528601987&lt;/D&gt;&lt;D xsi:type="xsd:double"&gt;1.37984873924962&lt;/D&gt;&lt;D xsi:type="xsd:double"&gt;1.41918728459983&lt;/D&gt;&lt;D xsi:type="xsd:double"&gt;1.38640904662395&lt;/D&gt;&lt;D xsi:type="xsd:double"&gt;1.38865477423249&lt;/D&gt;&lt;D xsi:type="xsd:double"&gt;1.34528882015158&lt;/D&gt;&lt;D xsi:type="xsd:double"&gt;1.2661604043405&lt;/D&gt;&lt;D xsi:type="xsd:double"&gt;1.27201029166&lt;/D&gt;&lt;D xsi:type="xsd:double"&gt;1.33020091470858&lt;/D&gt;&lt;D xsi:type="xsd:double"&gt;1.37158033839746&lt;/D&gt;&lt;D xsi:type="xsd:double"&gt;1.31059072599517&lt;/D&gt;&lt;D xsi:type="xsd:double"&gt;1.44501192198253&lt;/D&gt;&lt;D xsi:type="xsd:double"&gt;1.47852948579985&lt;/D&gt;&lt;D xsi:type="xsd:double"&gt;1.45303577810476&lt;/D&gt;&lt;D xsi:type="xsd:double"&gt;1.70105091029591&lt;/D&gt;&lt;D xsi:type="xsd:double"&gt;1.72334596643283&lt;/D&gt;&lt;D xsi:type="xsd:double"&gt;1.62988803617099&lt;/D&gt;&lt;D xsi:type="xsd:double"&gt;1.4611713105418&lt;/D&gt;&lt;D xsi:type="xsd:double"&gt;1.50857400654453&lt;/D&gt;&lt;D xsi:type="xsd:double"&gt;1.54339068749514&lt;/D&gt;&lt;D xsi:type="xsd:double"&gt;1.47988951794645&lt;/D&gt;&lt;D xsi:type="xsd:double"&gt;1.47220050374991&lt;/D&gt;&lt;D xsi:type="xsd:double"&gt;1.50757395574749&lt;/D&gt;&lt;D xsi:type="xsd:double"&gt;1.52927247913846&lt;/D&gt;&lt;D xsi:type="xsd:double"&gt;1.64051509623028&lt;/D&gt;&lt;D xsi:type="xsd:double"&gt;1.59372925850205&lt;/D&gt;&lt;D xsi:type="xsd:double"&gt;1.59723211240464&lt;/D&gt;&lt;D xsi:type="xsd:double"&gt;1.52823011972582&lt;/D&gt;&lt;D xsi:type="xsd:double"&gt;1.46398145985495&lt;/D&gt;&lt;D xsi:type="xsd:double"&gt;1.50352942995907&lt;/D&gt;&lt;D xsi:type="xsd:double"&gt;1.48186490060816&lt;/D&gt;&lt;D xsi:type="xsd:double"&gt;1.49265012230636&lt;/D&gt;&lt;D xsi:type="xsd:double"&gt;1.50271610123502&lt;/D&gt;&lt;D xsi:type="xsd:double"&gt;1.38472856062065&lt;/D&gt;&lt;D xsi:type="xsd:double"&gt;1.36150472260171&lt;/D&gt;&lt;D xsi:type="xsd:double"&gt;1.3441793123653&lt;/D&gt;&lt;D xsi:type="xsd:double"&gt;1.36427157877249&lt;/D&gt;&lt;D xsi:type="xsd:double"&gt;1.35432056007259&lt;/D&gt;&lt;D xsi:type="xsd:double"&gt;1.35298856034277&lt;/D&gt;&lt;D xsi:type="xsd:double"&gt;1.28456217879319&lt;/D&gt;&lt;D xsi:type="xsd:double"&gt;1.23895880398326&lt;/D&gt;&lt;D xsi:type="xsd:double"&gt;1.27845330052462&lt;/D&gt;&lt;/FQL&gt;&lt;FQL&gt;&lt;Q&gt;UAE^FMA_PE(LTMA,-10AY,0,AM,"PORTAGG","MEANR")&lt;/Q&gt;&lt;R&gt;121&lt;/R&gt;&lt;C&gt;1&lt;/C&gt;&lt;D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xsi:type="xsd:double"&gt;12.1380216727148&lt;/D&gt;&lt;D xsi:type="xsd:double"&gt;12.7421974482564&lt;/D&gt;&lt;D xsi:type="xsd:double"&gt;12.9144972107814&lt;/D&gt;&lt;D xsi:type="xsd:double"&gt;13.4723674980728&lt;/D&gt;&lt;D xsi:type="xsd:double"&gt;13.7329760036204&lt;/D&gt;&lt;D xsi:type="xsd:double"&gt;13.4561258961985&lt;/D&gt;&lt;D xsi:type="xsd:double"&gt;13.6213961056331&lt;/D&gt;&lt;D xsi:type="xsd:double"&gt;13.26297200995&lt;/D&gt;&lt;D xsi:type="xsd:double"&gt;13.3478909986395&lt;/D&gt;&lt;D xsi:type="xsd:double"&gt;13.7092510361375&lt;/D&gt;&lt;D xsi:type="xsd:double"&gt;12.0060319096168&lt;/D&gt;&lt;D xsi:type="xsd:double"&gt;11.603652169287&lt;/D&gt;&lt;D xsi:type="xsd:double"&gt;12.2016629163545&lt;/D&gt;&lt;D xsi:type="xsd:double"&gt;12.2019480114336&lt;/D&gt;&lt;D xsi:type="xsd:double"&gt;13.0143593815654&lt;/D&gt;&lt;D xsi:type="xsd:double"&gt;13.3108950515495&lt;/D&gt;&lt;D xsi:type="xsd:double"&gt;13.1972932207455&lt;/D&gt;&lt;D xsi:type="xsd:double"&gt;13.0630614508761&lt;/D&gt;&lt;D xsi:type="xsd:double"&gt;13.586213549745&lt;/D&gt;&lt;D xsi:type="xsd:double"&gt;13.6641688763282&lt;/D&gt;&lt;D xsi:type="xsd:double"&gt;13.4813966685437&lt;/D&gt;&lt;D xsi:type="xsd:double"&gt;13.5621685608179&lt;/D&gt;&lt;D xsi:type="xsd:double"&gt;12.6625462910684&lt;/D&gt;&lt;D xsi:type="xsd:double"&gt;12.7048237998429&lt;/D&gt;&lt;D xsi:type="xsd:double"&gt;13.4743003618392&lt;/D&gt;&lt;D xsi:type="xsd:double"&gt;13.542598152077&lt;/D&gt;&lt;D xsi:type="xsd:double"&gt;13.3698213097866&lt;/D&gt;&lt;D xsi:type="xsd:double"&gt;13.3266114317899&lt;/D&gt;&lt;D xsi:type="xsd:double"&gt;13.226615303657&lt;/D&gt;&lt;D xsi:type="xsd:double"&gt;12.9287487420743&lt;/D&gt;&lt;D xsi:type="xsd:double"&gt;12.9965339423324&lt;/D&gt;&lt;D xsi:type="xsd:double"&gt;13.0291283109621&lt;/D&gt;&lt;D xsi:type="xsd:double"&gt;12.4322619330067&lt;/D&gt;&lt;D xsi:type="xsd:double"&gt;12.4893109676701&lt;/D&gt;&lt;D xsi:type="xsd:double"&gt;11.4849804618985&lt;/D&gt;&lt;D xsi:type="xsd:double"&gt;11.5989533785722&lt;/D&gt;&lt;D xsi:type="xsd:double"&gt;12.2696324893975&lt;/D&gt;&lt;D xsi:type="xsd:double"&gt;12.4862283407948&lt;/D&gt;&lt;D xsi:type="xsd:double"&gt;12.3572595761627&lt;/D&gt;&lt;D xsi:type="xsd:double"&gt;12.4617656895985&lt;/D&gt;&lt;D xsi:type="xsd:double"&gt;11.9838578087322&lt;/D&gt;&lt;D xsi:type="xsd:double"&gt;12.1304394126833&lt;/D&gt;&lt;D xsi:type="xsd:double"&gt;12.1980404609067&lt;/D&gt;&lt;D xsi:type="xsd:double"&gt;12.1398999273157&lt;/D&gt;&lt;D xsi:type="xsd:double"&gt;12.9446838736589&lt;/D&gt;&lt;D xsi:type="xsd:double"&gt;12.5418397145737&lt;/D&gt;&lt;D xsi:type="xsd:double"&gt;13.006633073736&lt;/D&gt;&lt;D xsi:type="xsd:double"&gt;12.2098435550627&lt;/D&gt;&lt;D xsi:type="xsd:double"&gt;11.9508381541227&lt;/D&gt;&lt;D xsi:type="xsd:double"&gt;12.0017756227472&lt;/D&gt;&lt;D xsi:type="xsd:double"&gt;12.7482983863987&lt;/D&gt;&lt;D xsi:type="xsd:double"&gt;12.7974335693817&lt;/D&gt;&lt;D xsi:type="xsd:double"&gt;12.3445887585508&lt;/D&gt;&lt;D xsi:type="xsd:double"&gt;12.7510243079647&lt;/D&gt;&lt;D xsi:type="xsd:double"&gt;12.9180965095308&lt;/D&gt;&lt;D xsi:type="xsd:double"&gt;13.7351643467316&lt;/D&gt;&lt;D xsi:type="xsd:double"&gt;14.6534136381862&lt;/D&gt;&lt;D xsi:type="xsd:double"&gt;14.2170363426195&lt;/D&gt;&lt;D xsi:type="xsd:double"&gt;14.5299262469287&lt;/D&gt;&lt;D xsi:type="xsd:double"&gt;16.0180908694426&lt;/D&gt;&lt;D xsi:type="xsd:double"&gt;16.1131363846532&lt;/D&gt;&lt;D xsi:type="xsd:double"&gt;15.0822936017193&lt;/D&gt;&lt;D xsi:type="xsd:double"&gt;13.8989935260656&lt;/D&gt;&lt;D xsi:type="xsd:double"&gt;15.1535126768774&lt;/D&gt;&lt;D xsi:type="xsd:double"&gt;16.0951490747364&lt;/D&gt;&lt;D xsi:type="xsd:double"&gt;17.1344329240925&lt;/D&gt;&lt;D xsi:type="xsd:double"&gt;18.0769588907715&lt;/D&gt;&lt;D xsi:type="xsd:double"&gt;16.0060106023237&lt;/D&gt;&lt;D xsi:type="xsd:double"&gt;17.6095056329842&lt;/D&gt;&lt;D xsi:type="xsd:double"&gt;16.0249897792837&lt;/D&gt;&lt;D xsi:type="xsd:double"&gt;25.8085479386921&lt;/D&gt;&lt;D xsi:type="xsd:double"&gt;24.5595761626111&lt;/D&gt;&lt;D xsi:type="xsd:double"&gt;24.8213893931689&lt;/D&gt;&lt;D xsi:type="xsd:double"&gt;28.2431689515686&lt;/D&gt;&lt;D xsi:type="xsd:double"&gt;27.0313395226697&lt;/D&gt;&lt;D xsi:type="xsd:double"&gt;25.5458457061341&lt;/D&gt;&lt;D xsi:type="xsd:double"&gt;24.2392571094126&lt;/D&gt;&lt;D xsi:type="xsd:double"&gt;23.6258854832855&lt;/D&gt;&lt;D xsi:type="xsd:double"&gt;22.2523249612838&lt;/D&gt;&lt;D xsi:type="xsd:double"&gt;21.3299957021638&lt;/D&gt;&lt;D xsi:type="xsd:double"&gt;20.408499433958&lt;/D&gt;&lt;D xsi:type="xsd:double"&gt;19.0934640380883&lt;/D&gt;&lt;D xsi:type="xsd:double"&gt;19.2420498685413&lt;/D&gt;&lt;D xsi:type="xsd:double"&gt;18.1125049327912&lt;/D&gt;&lt;D xsi:type="xsd:double"&gt;16.5488785393876&lt;/D&gt;&lt;D xsi:type="xsd:double"&gt;17.0451840891047&lt;/D&gt;&lt;D xsi:type="xsd:double"&gt;17.2620561375878&lt;/D&gt;&lt;D xsi:type="xsd:double"&gt;17.4083407403669&lt;/D&gt;&lt;D xsi:type="xsd:double"&gt;16.7073489081091&lt;/D&gt;&lt;D xsi:type="xsd:double"&gt;16.0657915646941&lt;/D&gt;&lt;D xsi:type="xsd:double"&gt;15.3679802345414&lt;/D&gt;&lt;D xsi:type="xsd:double"&gt;15.6205709315359&lt;/D&gt;&lt;D xsi:type="xsd:double"&gt;15.3590910877439&lt;/D&gt;&lt;D xsi:type="xsd:double"&gt;14.203967607268&lt;/D&gt;&lt;D xsi:type="xsd:double"&gt;13.9414878817515&lt;/D&gt;&lt;D xsi:type="xsd:double"&gt;13.2345176250346&lt;/D&gt;&lt;D xsi:type="xsd:double"&gt;12.4726516597145&lt;/D&gt;&lt;D xsi:type="xsd:double"&gt;12.6221747665443&lt;/D&gt;&lt;D xsi:type="xsd:double"&gt;12.0863504269319&lt;/D&gt;&lt;D xsi:type="xsd:double"&gt;12.0927043298544&lt;/D&gt;&lt;D xsi:type="xsd:double"&gt;11.8574360661301&lt;/D&gt;&lt;D xsi:type="xsd:double"&gt;11.8042196262035&lt;/D&gt;&lt;D xsi:type="xsd:double"&gt;11.7919317414909&lt;/D&gt;&lt;D xsi:type="xsd:double"&gt;11.4892370982676&lt;/D&gt;&lt;D xsi:type="xsd:double"&gt;11.1692437734383&lt;/D&gt;&lt;D xsi:type="xsd:double"&gt;10.6046841965965&lt;/D&gt;&lt;D xsi:type="xsd:double"&gt;10.4166908880711&lt;/D&gt;&lt;D xsi:type="xsd:double"&gt;10.0444332464546&lt;/D&gt;&lt;D xsi:type="xsd:double"&gt;10.2176203771617&lt;/D&gt;&lt;D xsi:type="xsd:double"&gt;9.61770348224392&lt;/D&gt;&lt;D xsi:type="xsd:double"&gt;9.43177374951422&lt;/D&gt;&lt;D xsi:type="xsd:double"&gt;9.35804639738248&lt;/D&gt;&lt;D xsi:type="xsd:double"&gt;9.09041358752712&lt;/D&gt;&lt;D xsi:type="xsd:double"&gt;8.96671154769792&lt;/D&gt;&lt;D xsi:type="xsd:double"&gt;9.12074496246608&lt;/D&gt;&lt;D xsi:type="xsd:double"&gt;9.19236075365644&lt;/D&gt;&lt;/FQL&gt;&lt;FQL&gt;&lt;Q&gt;W-FDS^FG_PRICE(0)&lt;/Q&gt;&lt;R&gt;1&lt;/R&gt;&lt;C&gt;1&lt;/C&gt;&lt;D xsi:type="xsd:double"&gt;5.3&lt;/D&gt;&lt;/FQL&gt;&lt;FQL&gt;&lt;Q&gt;FC0000KR^FG_PRICE(0)&lt;/Q&gt;&lt;R&gt;1&lt;/R&gt;&lt;C&gt;1&lt;/C&gt;&lt;D xsi:type="xsd:double"&gt;464.61966&lt;/D&gt;&lt;/FQL&gt;&lt;FQL&gt;&lt;Q&gt;TUR^FG_PRICE(0)&lt;/Q&gt;&lt;R&gt;1&lt;/R&gt;&lt;C&gt;1&lt;/C&gt;&lt;D xsi:type="xsd:double"&gt;37.9&lt;/D&gt;&lt;/FQL&gt;&lt;FQL&gt;&lt;Q&gt;EWW^FG_PRICE_MAVG(0,,,,30)&lt;/Q&gt;&lt;R&gt;1&lt;/R&gt;&lt;C&gt;1&lt;/C&gt;&lt;D xsi:type="xsd:double"&gt;57.17&lt;/D&gt;&lt;/FQL&gt;&lt;FQL&gt;&lt;Q&gt;KSA^P_PRICE(0)/P_PRICE_LOW_PR(0,,,,,,"PRICE","INTRA","52W")-1&lt;/Q&gt;&lt;R&gt;1&lt;/R&gt;&lt;C&gt;1&lt;/C&gt;&lt;D xsi:type="xsd:double"&gt;0.1480254&lt;/D&gt;&lt;/FQL&gt;&lt;FQL&gt;&lt;Q&gt;SET-BKK^FG_TOTAL_RETURNC(0,-12AM)&lt;/Q&gt;&lt;R&gt;1&lt;/R&gt;&lt;C&gt;1&lt;/C&gt;&lt;D xsi:type="xsd:double"&gt;-14.251494&lt;/D&gt;&lt;/FQL&gt;&lt;FQL&gt;&lt;Q&gt;INDA^FMA_PCT_ABOVE_MAVG(200,0,,,,"PORTAGG")&lt;/Q&gt;&lt;R&gt;1&lt;/R&gt;&lt;C&gt;1&lt;/C&gt;&lt;D xsi:type="xsd:double"&gt;84.3537414965986&lt;/D&gt;&lt;/FQL&gt;&lt;FQL&gt;&lt;Q&gt;EZA^FMA_PCT_ABOVE_MAVG(200,0,,,,"PORTAGG")&lt;/Q&gt;&lt;R&gt;1&lt;/R&gt;&lt;C&gt;1&lt;/C&gt;&lt;D xsi:type="xsd:double"&gt;66.6666666666667&lt;/D&gt;&lt;/FQL&gt;&lt;FQL&gt;&lt;Q&gt;EWT^FMA_PCT_ABOVE_MAVG(200,0,,,,"PORTAGG")&lt;/Q&gt;&lt;R&gt;1&lt;/R&gt;&lt;C&gt;1&lt;/C&gt;&lt;D xsi:type="xsd:double"&gt;60.6741573033708&lt;/D&gt;&lt;/FQL&gt;&lt;FQL&gt;&lt;Q&gt;EPHE^PERCENT_CHANGE(FMA_EPS(+1,0,,,,"PORTAGG","MEAN"),FMA_EPS(+1,-1AM,,,,"PORTAGG","MEAN"))&lt;/Q&gt;&lt;R&gt;1&lt;/R&gt;&lt;C&gt;1&lt;/C&gt;&lt;D xsi:type="xsd:double"&gt;2.73046374283308&lt;/D&gt;&lt;/FQL&gt;&lt;FQL&gt;&lt;Q&gt;EWJ^FG_TOTAL_RETURNC(0,-6AM)&lt;/Q&gt;&lt;R&gt;1&lt;/R&gt;&lt;C&gt;1&lt;/C&gt;&lt;D xsi:type="xsd:double"&gt;3.3394098&lt;/D&gt;&lt;/FQL&gt;&lt;FQL&gt;&lt;Q&gt;URTH^SIZE(FG_CONSTITUENTS)&lt;/Q&gt;&lt;R&gt;1&lt;/R&gt;&lt;C&gt;1&lt;/C&gt;&lt;D xsi:type="xsd:long"&gt;1429&lt;/D&gt;&lt;/FQL&gt;&lt;FQL&gt;&lt;Q&gt;EZA^SIZE(FG_CONSTITUENTS)&lt;/Q&gt;&lt;R&gt;1&lt;/R&gt;&lt;C&gt;1&lt;/C&gt;&lt;D xsi:type="xsd:long"&gt;33&lt;/D&gt;&lt;/FQL&gt;&lt;FQL&gt;&lt;Q&gt;EPU^SIZE(FG_CONSTITUENTS)&lt;/Q&gt;&lt;R&gt;1&lt;/R&gt;&lt;C&gt;1&lt;/C&gt;&lt;D xsi:type="xsd:long"&gt;27&lt;/D&gt;&lt;/FQL&gt;&lt;FQL&gt;&lt;Q&gt;EPHE^FMA_RBICS_REV_CURRENT(30, LOC, "PORTAGG")&lt;/Q&gt;&lt;R&gt;1&lt;/R&gt;&lt;C&gt;1&lt;/C&gt;&lt;D xsi:type="xsd:double"&gt;41.2423204084749&lt;/D&gt;&lt;/FQL&gt;&lt;FQL&gt;&lt;Q&gt;GREK^FMA_ROE(NTMA,-20AY,NOW,FY,"PORTAGG","MEANR")&lt;/Q&gt;&lt;R&gt;20&lt;/R&gt;&lt;C&gt;1&lt;/C&gt;&lt;D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xsi:type="xsd:double"&gt;5.810021541725&lt;/D&gt;&lt;D xsi:type="xsd:double"&gt;5.36711218261452&lt;/D&gt;&lt;D xsi:type="xsd:double"&gt;8.82576684666533&lt;/D&gt;&lt;D xsi:type="xsd:double"&gt;11.0341923380188&lt;/D&gt;&lt;D xsi:type="xsd:double"&gt;13.1253657894167&lt;/D&gt;&lt;/FQL&gt;&lt;FQL&gt;&lt;Q&gt;TRYAE10Y-FDS^FG_YIELD(-10AY,0,Y,,"YTM")&lt;/Q&gt;&lt;R&gt;10&lt;/R&gt;&lt;C&gt;1&lt;/C&gt;&lt;D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xsi:type="xsd:string"&gt;@NA&lt;/D&gt;&lt;/FQL&gt;&lt;FQL&gt;&lt;Q&gt;CC_IN^FG_COMPANY_NAME&lt;/Q&gt;&lt;R&gt;1&lt;/R&gt;&lt;C&gt;1&lt;/C&gt;&lt;D xsi:type="xsd:string"&gt;India&lt;/D&gt;&lt;/FQL&gt;&lt;FQL&gt;&lt;Q&gt;USDCNH^FG_PRICE_CHANGE(0,-6AM)&lt;/Q&gt;&lt;R&gt;1&lt;/R&gt;&lt;C&gt;1&lt;/C&gt;&lt;D xsi:type="xsd:double"&gt;-0.6278157&lt;/D&gt;&lt;/FQL&gt;&lt;FQL&gt;&lt;Q&gt;USDMYR^FG_PRICE_CHANGE(0,-6AM)&lt;/Q&gt;&lt;R&gt;1&lt;/R&gt;&lt;C&gt;1&lt;/C&gt;&lt;D xsi:type="xsd:double"&gt;-7.3004904&lt;/D&gt;&lt;/FQL&gt;&lt;FQL&gt;&lt;Q&gt;FC0000BR^FMA_EPS(NTMA,-20AY,0,CY,,"PORTAGG","MEANR")&lt;/Q&gt;&lt;R&gt;20&lt;/R&gt;&lt;C&gt;1&lt;/C&gt;&lt;D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xsi:type="xsd:double"&gt;20.1211777426229&lt;/D&gt;&lt;D xsi:type="xsd:double"&gt;14.9233562457293&lt;/D&gt;&lt;D xsi:type="xsd:double"&gt;18.5568688764362&lt;/D&gt;&lt;D xsi:type="xsd:double"&gt;21.0552642124862&lt;/D&gt;&lt;D xsi:type="xsd:double"&gt;24.0472700239532&lt;/D&gt;&lt;/FQL&gt;&lt;FQL&gt;&lt;Q&gt;QAT^FMA_PE(NTMA,-10AY,0,AM,"PORTAGG","MEANR")&lt;/Q&gt;&lt;R&gt;121&lt;/R&gt;&lt;C&gt;1&lt;/C&gt;&lt;D xsi:type="xsd:double"&gt;15.9032130100738&lt;/D&gt;&lt;D xsi:type="xsd:double"&gt;15.8625494383665&lt;/D&gt;&lt;D xsi:type="xsd:double"&gt;14.6569626817369&lt;/D&gt;&lt;D xsi:type="xsd:double"&gt;15.0898572315843&lt;/D&gt;&lt;D xsi:type="xsd:double"&gt;12.3220996914889&lt;/D&gt;&lt;D xsi:type="xsd:double"&gt;13.3506664029115&lt;/D&gt;&lt;D xsi:type="xsd:double"&gt;14.0631887232072&lt;/D&gt;&lt;D xsi:type="xsd:double"&gt;13.2292541874621&lt;/D&gt;&lt;D xsi:type="xsd:double"&gt;13.3248836925912&lt;/D&gt;&lt;D xsi:type="xsd:double"&gt;13.8308533006865&lt;/D&gt;&lt;D xsi:type="xsd:double"&gt;13.0810528328749&lt;/D&gt;&lt;D xsi:type="xsd:double"&gt;13.4219120908424&lt;/D&gt;&lt;D xsi:type="xsd:double"&gt;13.1645435587468&lt;/D&gt;&lt;D xsi:type="xsd:double"&gt;12.8527554169303&lt;/D&gt;&lt;D xsi:type="xsd:double"&gt;12.8665511197149&lt;/D&gt;&lt;D xsi:type="xsd:double"&gt;11.8025491939969&lt;/D&gt;&lt;D xsi:type="xsd:double"&gt;10.772720018167&lt;/D&gt;&lt;D xsi:type="xsd:double"&gt;10.2101735179562&lt;/D&gt;&lt;D xsi:type="xsd:double"&gt;11.3722230632646&lt;/D&gt;&lt;D xsi:type="xsd:double"&gt;12.1157727174692&lt;/D&gt;&lt;D xsi:type="xsd:double"&gt;12.1080813684181&lt;/D&gt;&lt;D xsi:type="xsd:double"&gt;11.7444379897778&lt;/D&gt;&lt;D xsi:type="xsd:double"&gt;11.7023198872528&lt;/D&gt;&lt;D xsi:type="xsd:double"&gt;12.3709480159761&lt;/D&gt;&lt;D xsi:type="xsd:double"&gt;13.6340431168548&lt;/D&gt;&lt;D xsi:type="xsd:double"&gt;12.8487988942578&lt;/D&gt;&lt;D xsi:type="xsd:double"&gt;12.7817233117288&lt;/D&gt;&lt;D xsi:type="xsd:double"&gt;12.2073032177916&lt;/D&gt;&lt;D xsi:type="xsd:double"&gt;12.9373656813778&lt;/D&gt;&lt;D xsi:type="xsd:double"&gt;13.6157654480041&lt;/D&gt;&lt;D xsi:type="xsd:double"&gt;13.444699621913&lt;/D&gt;&lt;D xsi:type="xsd:double"&gt;12.7602807491422&lt;/D&gt;&lt;D xsi:type="xsd:double"&gt;13.1020496288886&lt;/D&gt;&lt;D xsi:type="xsd:double"&gt;13.0509654703173&lt;/D&gt;&lt;D xsi:type="xsd:double"&gt;12.2972789935589&lt;/D&gt;&lt;D xsi:type="xsd:double"&gt;12.3243589510694&lt;/D&gt;&lt;D xsi:type="xsd:double"&gt;11.9773830798584&lt;/D&gt;&lt;D xsi:type="xsd:double"&gt;11.0268043042551&lt;/D&gt;&lt;D xsi:type="xsd:double"&gt;10.8834153284591&lt;/D&gt;&lt;D xsi:type="xsd:double"&gt;10.8275752123512&lt;/D&gt;&lt;D xsi:type="xsd:double"&gt;11.4665785264994&lt;/D&gt;&lt;D xsi:type="xsd:double"&gt;12.2734260649674&lt;/D&gt;&lt;D xsi:type="xsd:double"&gt;11.6819665172141&lt;/D&gt;&lt;D xsi:type="xsd:double"&gt;11.2674250618214&lt;/D&gt;&lt;D xsi:type="xsd:double"&gt;11.3876112091064&lt;/D&gt;&lt;D xsi:type="xsd:double"&gt;11.364207657059&lt;/D&gt;&lt;D xsi:type="xsd:double"&gt;11.3872368896434&lt;/D&gt;&lt;D xsi:type="xsd:double"&gt;11.5538620328085&lt;/D&gt;&lt;D xsi:type="xsd:double"&gt;11.9097156652682&lt;/D&gt;&lt;D xsi:type="xsd:double"&gt;12.81333632479&lt;/D&gt;&lt;D xsi:type="xsd:double"&gt;12.4754639015145&lt;/D&gt;&lt;D xsi:type="xsd:double"&gt;12.812483997434&lt;/D&gt;&lt;D xsi:type="xsd:double"&gt;13.0651369859864&lt;/D&gt;&lt;D xsi:type="xsd:double"&gt;13.4458347104109&lt;/D&gt;&lt;D xsi:type="xsd:double"&gt;12.4303379523311&lt;/D&gt;&lt;D xsi:type="xsd:double"&gt;12.3969038098033&lt;/D&gt;&lt;D xsi:type="xsd:double"&gt;12.8846272530785&lt;/D&gt;&lt;D xsi:type="xsd:double"&gt;12.2152234645858&lt;/D&gt;&lt;D xsi:type="xsd:double"&gt;13.163902694753&lt;/D&gt;&lt;D xsi:type="xsd:double"&gt;13.3296969122539&lt;/D&gt;&lt;D xsi:type="xsd:double"&gt;12.1668059470565&lt;/D&gt;&lt;D xsi:type="xsd:double"&gt;13.4400864416495&lt;/D&gt;&lt;D xsi:type="xsd:double"&gt;13.7022090401468&lt;/D&gt;&lt;D xsi:type="xsd:double"&gt;13.3207983359595&lt;/D&gt;&lt;D xsi:type="xsd:double"&gt;13.4041331727832&lt;/D&gt;&lt;D xsi:type="xsd:double"&gt;14.2188241214374&lt;/D&gt;&lt;D xsi:type="xsd:double"&gt;13.0419750104075&lt;/D&gt;&lt;D xsi:type="xsd:double"&gt;11.3282851428543&lt;/D&gt;&lt;D xsi:type="xsd:double"&gt;12.1713227125887&lt;/D&gt;&lt;D xsi:type="xsd:double"&gt;13.739003402428&lt;/D&gt;&lt;D xsi:type="xsd:double"&gt;14.484765936563&lt;/D&gt;&lt;D xsi:type="xsd:double"&gt;14.9303653811163&lt;/D&gt;&lt;D xsi:type="xsd:double"&gt;15.3925124432864&lt;/D&gt;&lt;D xsi:type="xsd:double"&gt;15.2477998062612&lt;/D&gt;&lt;D xsi:type="xsd:double"&gt;15.5297693414096&lt;/D&gt;&lt;D xsi:type="xsd:double"&gt;15.2709306730925&lt;/D&gt;&lt;D xsi:type="xsd:double"&gt;14.6189577603243&lt;/D&gt;&lt;D xsi:type="xsd:double"&gt;14.5416431230183&lt;/D&gt;&lt;D xsi:type="xsd:double"&gt;13.7744836787033&lt;/D&gt;&lt;D xsi:type="xsd:double"&gt;13.4741058441518&lt;/D&gt;&lt;D xsi:type="xsd:double"&gt;13.9954084314394&lt;/D&gt;&lt;D xsi:type="xsd:double"&gt;14.0063343074385&lt;/D&gt;&lt;D xsi:type="xsd:double"&gt;13.5642429109836&lt;/D&gt;&lt;D xsi:type="xsd:double"&gt;13.0227591643071&lt;/D&gt;&lt;D xsi:type="xsd:double"&gt;13.3447012964882&lt;/D&gt;&lt;D xsi:type="xsd:double"&gt;13.2366250705711&lt;/D&gt;&lt;D xsi:type="xsd:double"&gt;13.3994268467819&lt;/D&gt;&lt;D xsi:type="xsd:double"&gt;13.7014279751315&lt;/D&gt;&lt;D xsi:type="xsd:double"&gt;13.1495966526663&lt;/D&gt;&lt;D xsi:type="xsd:double"&gt;13.6509780359312&lt;/D&gt;&lt;D xsi:type="xsd:double"&gt;13.685528507734&lt;/D&gt;&lt;D xsi:type="xsd:double"&gt;14.1016899505445&lt;/D&gt;&lt;D xsi:type="xsd:double"&gt;14.2789235779855&lt;/D&gt;&lt;D xsi:type="xsd:double"&gt;12.7272294726187&lt;/D&gt;&lt;D xsi:type="xsd:double"&gt;12.109992910896&lt;/D&gt;&lt;D xsi:type="xsd:double"&gt;12.045617670589&lt;/D&gt;&lt;D xsi:type="xsd:double"&gt;14.056420624281&lt;/D&gt;&lt;D xsi:type="xsd:double"&gt;13.1982022803936&lt;/D&gt;&lt;D xsi:type="xsd:double"&gt;12.5977385117108&lt;/D&gt;&lt;D xsi:type="xsd:double"&gt;12.7749403798587&lt;/D&gt;&lt;D xsi:type="xsd:double"&gt;11.5021569341794&lt;/D&gt;&lt;D xsi:type="xsd:double"&gt;11.4428859766123&lt;/D&gt;&lt;D xsi:type="xsd:double"&gt;11.234160928956&lt;/D&gt;&lt;D xsi:type="xsd:double"&gt;10.4586991349286&lt;/D&gt;&lt;D xsi:type="xsd:double"&gt;10.7719187919866&lt;/D&gt;&lt;D xsi:type="xsd:double"&gt;11.3120766815764&lt;/D&gt;&lt;D xsi:type="xsd:double"&gt;11.231356362982&lt;/D&gt;&lt;D xsi:type="xsd:double"&gt;11.1127683229307&lt;/D&gt;&lt;D xsi:type="xsd:double"&gt;11.5917534697282&lt;/D&gt;&lt;D xsi:type="xsd:double"&gt;10.9276158410753&lt;/D&gt;&lt;D xsi:type="xsd:double"&gt;10.5823100712341&lt;/D&gt;&lt;D xsi:type="xsd:double"&gt;10.7312063610033&lt;/D&gt;&lt;D xsi:type="xsd:double"&gt;10.2926095127163&lt;/D&gt;&lt;D xsi:type="xsd:double"&gt;10.8514834082926&lt;/D&gt;&lt;D xsi:type="xsd:double"&gt;10.5547570925604&lt;/D&gt;&lt;D xsi:type="xsd:double"&gt;10.5295348592189&lt;/D&gt;&lt;D xsi:type="xsd:double"&gt;10.0942356496701&lt;/D&gt;&lt;D xsi:type="xsd:double"&gt;9.95336442805166&lt;/D&gt;&lt;D xsi:type="xsd:double"&gt;9.85768235530454&lt;/D&gt;&lt;D xsi:type="xsd:double"&gt;10.4264227258865&lt;/D&gt;&lt;D xsi:type="xsd:double"&gt;10.5868917577877&lt;/D&gt;&lt;/FQL&gt;&lt;FQL&gt;&lt;Q&gt;ECH^JULIAN(FMA_DIV_YLD(LTMA,-10AY,0,AM,"PORTAGG","MEANR").DATES)&lt;/Q&gt;&lt;R&gt;121&lt;/R&gt;&lt;C&gt;1&lt;/C&gt;&lt;D xsi:type="xsd:long"&gt;41866&lt;/D&gt;&lt;D xsi:type="xsd:long"&gt;41898&lt;/D&gt;&lt;D xsi:type="xsd:long"&gt;41928&lt;/D&gt;&lt;D xsi:type="xsd:long"&gt;41957&lt;/D&gt;&lt;D xsi:type="xsd:long"&gt;41989&lt;/D&gt;&lt;D xsi:type="xsd:long"&gt;42020&lt;/D&gt;&lt;D xsi:type="xsd:long"&gt;42048&lt;/D&gt;&lt;D xsi:type="xsd:long"&gt;42079&lt;/D&gt;&lt;D xsi:type="xsd:long"&gt;42110&lt;/D&gt;&lt;D xsi:type="xsd:long"&gt;42139&lt;/D&gt;&lt;D xsi:type="xsd:long"&gt;42171&lt;/D&gt;&lt;D xsi:type="xsd:long"&gt;42201&lt;/D&gt;&lt;D xsi:type="xsd:long"&gt;42230&lt;/D&gt;&lt;D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xsi:type="xsd:long"&gt;45518&lt;/D&gt;&lt;/FQL&gt;&lt;FQL&gt;&lt;Q&gt;PASP-FDS^FG_PRICE_CHANGE(0,-3AM)&lt;/Q&gt;&lt;R&gt;1&lt;/R&gt;&lt;C&gt;1&lt;/C&gt;&lt;D xsi:type="xsd:double"&gt;-7.8125&lt;/D&gt;&lt;/FQL&gt;&lt;FQL&gt;&lt;Q&gt;PLATI-FDS^FG_PRICE_MAVG(0,,,,30)&lt;/Q&gt;&lt;R&gt;1&lt;/R&gt;&lt;C&gt;1&lt;/C&gt;&lt;D xsi:type="xsd:double"&gt;964.1&lt;/D&gt;&lt;/FQL&gt;&lt;FQL&gt;&lt;Q&gt;TIOS-FDS^FG_PRICE(0)/MAX(FG_PRICE(0,-1AY))&lt;/Q&gt;&lt;R&gt;1&lt;/R&gt;&lt;C&gt;1&lt;/C&gt;&lt;D xsi:type="xsd:double"&gt;0.683615427302997&lt;/D&gt;&lt;/FQL&gt;&lt;FQL&gt;&lt;Q&gt;FC0000IN^FG_PRICE(0)&lt;/Q&gt;&lt;R&gt;1&lt;/R&gt;&lt;C&gt;1&lt;/C&gt;&lt;D xsi:type="xsd:double"&gt;1446.9344&lt;/D&gt;&lt;/FQL&gt;&lt;FQL&gt;&lt;Q&gt;GREK^FG_PRICE_MAVG(0,,,,60)&lt;/Q&gt;&lt;R&gt;1&lt;/R&gt;&lt;C&gt;1&lt;/C&gt;&lt;D xsi:type="xsd:double"&gt;41.268795&lt;/D&gt;&lt;/FQL&gt;&lt;FQL&gt;&lt;Q&gt;EPHE^FG_PRICE_MAVG(0,,,,200)&lt;/Q&gt;&lt;R&gt;1&lt;/R&gt;&lt;C&gt;1&lt;/C&gt;&lt;D xsi:type="xsd:double"&gt;25.76843&lt;/D&gt;&lt;/FQL&gt;&lt;FQL&gt;&lt;Q&gt;UAE^P_PRICE(0)/P_PRICE_LOW_PR(0,,,,,,"PRICE","INTRA","52W")-1&lt;/Q&gt;&lt;R&gt;1&lt;/R&gt;&lt;C&gt;1&lt;/C&gt;&lt;D xsi:type="xsd:double"&gt;0.09550774&lt;/D&gt;&lt;/FQL&gt;&lt;FQL&gt;&lt;Q&gt;MCHI^FG_TOTAL_RETURNC(0,-12AM)&lt;/Q&gt;&lt;R&gt;1&lt;/R&gt;&lt;C&gt;1&lt;/C&gt;&lt;D xsi:type="xsd:double"&gt;-0.15848279&lt;/D&gt;&lt;/FQL&gt;&lt;FQL&gt;&lt;Q&gt;EWZ^FG_TOTAL_RETURNC(0,-12AM)&lt;/Q&gt;&lt;R&gt;1&lt;/R&gt;&lt;C&gt;1&lt;/C&gt;&lt;D xsi:type="xsd:double"&gt;6.0345054&lt;/D&gt;&lt;/FQL&gt;&lt;FQL&gt;&lt;Q&gt;EWW^FG_TOTAL_RETURNC(0,-12AM)&lt;/Q&gt;&lt;R&gt;1&lt;/R&gt;&lt;C&gt;1&lt;/C&gt;&lt;D xsi:type="xsd:double"&gt;-5.732274&lt;/D&gt;&lt;/FQL&gt;&lt;FQL&gt;&lt;Q&gt;EPU^FMA_PCT_ABOVE_MAVG(200,0,,,,"PORTAGG")&lt;/Q&gt;&lt;R&gt;1&lt;/R&gt;&lt;C&gt;1&lt;/C&gt;&lt;D xsi:type="xsd:double"&gt;65.3846153846154&lt;/D&gt;&lt;/FQL&gt;&lt;FQL&gt;&lt;Q&gt;ECH^PERCENT_CHANGE(FMA_EPS(+1,0,,,,"PORTAGG","MEAN"),FMA_EPS(+1,-1AM,,,,"PORTAGG","MEAN"))&lt;/Q&gt;&lt;R&gt;1&lt;/R&gt;&lt;C&gt;1&lt;/C&gt;&lt;D xsi:type="xsd:double"&gt;-4.80283702178532&lt;/D&gt;&lt;/FQL&gt;&lt;FQL&gt;&lt;Q&gt;EWJ^PERCENT_CHANGE(FMA_EPS(+1,0,,,,"PORTAGG","MEAN"),FMA_EPS(+1,-1AM,,,,"PORTAGG","MEAN"))&lt;/Q&gt;&lt;R&gt;1&lt;/R&gt;&lt;C&gt;1&lt;/C&gt;&lt;D xsi:type="xsd:double"&gt;7.44369070708445&lt;/D&gt;&lt;/FQL&gt;&lt;FQL&gt;&lt;Q&gt;TUR^SIZE(FG_CONSTITUENTS)&lt;/Q&gt;&lt;R&gt;1&lt;/R&gt;&lt;C&gt;1&lt;/C&gt;&lt;D xsi:type="xsd:long"&gt;97&lt;/D&gt;&lt;/FQL&gt;&lt;FQL&gt;&lt;Q&gt;EZA^FMA_COS_DOWN("EPS","1M",+1,NOW,,,"PORTAGG","MEANR")&lt;/Q&gt;&lt;R&gt;1&lt;/R&gt;&lt;C&gt;1&lt;/C&gt;&lt;D xsi:type="xsd:double"&gt;18&lt;/D&gt;&lt;/FQL&gt;&lt;FQL&gt;&lt;Q&gt;KSA^FMA_RBICS_REV_CURRENT(30, LOC, "PORTAGG")&lt;/Q&gt;&lt;R&gt;1&lt;/R&gt;&lt;C&gt;1&lt;/C&gt;&lt;D xsi:type="xsd:double"&gt;43.1690739499836&lt;/D&gt;&lt;/FQL&gt;&lt;FQL&gt;&lt;Q&gt;EWM^FG_ROE(0)&lt;/Q&gt;&lt;R&gt;1&lt;/R&gt;&lt;C&gt;1&lt;/C&gt;&lt;D xsi:type="xsd:double"&gt;8.228310900967&lt;/D&gt;&lt;/FQL&gt;&lt;FQL&gt;&lt;Q&gt;REFAEREPO-FDS^FG_YIELD(NOW,,,0)&lt;/Q&gt;&lt;R&gt;1&lt;/R&gt;&lt;C&gt;1&lt;/C&gt;&lt;D xsi:type="xsd:double"&gt;5.4&lt;/D&gt;&lt;/FQL&gt;&lt;FQL&gt;&lt;Q&gt;REFMYON-FDS^(SUBARRAY(NOT_NA(NO_REPEAT_F(FG_YIELD(NOW,-10AY,D))),0,1)-SUBARRAY(NOT_NA(NO_REPEAT_F(FG_YIELD(NOW,-10AY,D))),1,1))*100&lt;/Q&gt;&lt;R&gt;1&lt;/R&gt;&lt;C&gt;1&lt;/C&gt;&lt;D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xsi:type="xsd:double"&gt;25&lt;/D&gt;&lt;/FQL&gt;&lt;FQL&gt;&lt;Q&gt;TRYPL10Y-FDS^PCTCHG(FG_YIELD(0,,,,"YTM"),FG_YIELD(-1AM,,,,"YTM"))&lt;/Q&gt;&lt;R&gt;1&lt;/R&gt;&lt;C&gt;1&lt;/C&gt;&lt;D xsi:type="xsd:double"&gt;-4.1261024&lt;/D&gt;&lt;/FQL&gt;&lt;FQL&gt;&lt;Q&gt;TRYMX10Y-FDS^FG_YIELD(0,,,,"YTM")&lt;/Q&gt;&lt;R&gt;1&lt;/R&gt;&lt;C&gt;1&lt;/C&gt;&lt;D xsi:type="xsd:double"&gt;9.4224&lt;/D&gt;&lt;/FQL&gt;&lt;FQL&gt;&lt;Q&gt;CC_PH^IMF_IFS_RCPI_Q(0)&lt;/Q&gt;&lt;R&gt;0&lt;/R&gt;&lt;C&gt;0&lt;/C&gt;&lt;/FQL&gt;&lt;FQL&gt;&lt;Q&gt;TRYCN10Y-FDS^FG_YIELD(-10AY,0,Y,,"YTM")&lt;/Q&gt;&lt;R&gt;10&lt;/R&gt;&lt;C&gt;1&lt;/C&gt;&lt;D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xsi:type="xsd:double"&gt;2.574&lt;/D&gt;&lt;/FQL&gt;&lt;FQL&gt;&lt;Q&gt;CAGDPY@TR^EE_ACTUAL_ANNUAL(MED,+1)&lt;/Q&gt;&lt;R&gt;1&lt;/R&gt;&lt;C&gt;1&lt;/C&gt;&lt;D xsi:type="xsd:double"&gt;-2.15&lt;/D&gt;&lt;/FQL&gt;&lt;FQL&gt;&lt;Q&gt;CAGDPY@TW^EE_ACTUAL_ANNUAL(MED,+1)&lt;/Q&gt;&lt;R&gt;1&lt;/R&gt;&lt;C&gt;1&lt;/C&gt;&lt;D xsi:type="xsd:double"&gt;13.7&lt;/D&gt;&lt;/FQL&gt;&lt;FQL&gt;&lt;Q&gt;USDSAR^FG_COMPANY_NAME&lt;/Q&gt;&lt;R&gt;1&lt;/R&gt;&lt;C&gt;1&lt;/C&gt;&lt;D xsi:type="xsd:string"&gt;Saudi Arabian Riyal per U.S. Dollar&lt;/D&gt;&lt;/FQL&gt;&lt;FQL&gt;&lt;Q&gt;USDTRY^FG_PRICE_CHANGE(0,-3AM)&lt;/Q&gt;&lt;R&gt;1&lt;/R&gt;&lt;C&gt;1&lt;/C&gt;&lt;D xsi:type="xsd:double"&gt;4.660225&lt;/D&gt;&lt;/FQL&gt;&lt;FQL&gt;&lt;Q&gt;USDEUR^FG_COMPANY_NAME&lt;/Q&gt;&lt;R&gt;1&lt;/R&gt;&lt;C&gt;1&lt;/C&gt;&lt;D xsi:type="xsd:string"&gt;Euro per U.S. Dollar&lt;/D&gt;&lt;/FQL&gt;&lt;FQL&gt;&lt;Q&gt;USDKRW^FG_PRICE_CHANGE(0,-3AM)&lt;/Q&gt;&lt;R&gt;1&lt;/R&gt;&lt;C&gt;1&lt;/C&gt;&lt;D xsi:type="xsd:double"&gt;0.9441972&lt;/D&gt;&lt;/FQL&gt;&lt;FQL&gt;&lt;Q&gt;USDPLN^FG_COMPANY_NAME&lt;/Q&gt;&lt;R&gt;1&lt;/R&gt;&lt;C&gt;1&lt;/C&gt;&lt;D xsi:type="xsd:string"&gt;Polish Zloty per U.S. Dollar&lt;/D&gt;&lt;/FQL&gt;&lt;FQL&gt;&lt;Q&gt;USDCLP^FG_PRICE_CHANGE(0,-3AM)&lt;/Q&gt;&lt;R&gt;1&lt;/R&gt;&lt;C&gt;1&lt;/C&gt;&lt;D xsi:type="xsd:double"&gt;3.2050014&lt;/D&gt;&lt;/FQL&gt;&lt;FQL&gt;&lt;Q&gt;EZA^P_PRICE_RETURNS_PR('52W',2,-10AY,0,AM)&lt;/Q&gt;&lt;R&gt;121&lt;/R&gt;&lt;C&gt;1&lt;/C&gt;&lt;D xsi:type="xsd:double"&gt;18.746233&lt;/D&gt;&lt;D xsi:type="xsd:double"&gt;9.279669&lt;/D&gt;&lt;D xsi:type="xsd:double"&gt;-3.9953291&lt;/D&gt;&lt;D xsi:type="xsd:double"&gt;12.129235&lt;/D&gt;&lt;D xsi:type="xsd:double"&gt;-0.9949982&lt;/D&gt;&lt;D xsi:type="xsd:double"&gt;8.842289&lt;/D&gt;&lt;D xsi:type="xsd:double"&gt;19.909405&lt;/D&gt;&lt;D xsi:type="xsd:double"&gt;2.8858185&lt;/D&gt;&lt;D xsi:type="xsd:double"&gt;9.849823&lt;/D&gt;&lt;D xsi:type="xsd:double"&gt;3.6874294&lt;/D&gt;&lt;D xsi:type="xsd:double"&gt;-6.2951384&lt;/D&gt;&lt;D xsi:type="xsd:double"&gt;-5.310458&lt;/D&gt;&lt;D xsi:type="xsd:double"&gt;-15.1776495&lt;/D&gt;&lt;D xsi:type="xsd:double"&gt;-15.344316&lt;/D&gt;&lt;D xsi:type="xsd:double"&gt;-0.54517984&lt;/D&gt;&lt;D xsi:type="xsd:double"&gt;-21.632278&lt;/D&gt;&lt;D xsi:type="xsd:double"&gt;-17.507404&lt;/D&gt;&lt;D xsi:type="xsd:double"&gt;-37.732567&lt;/D&gt;&lt;D xsi:type="xsd:double"&gt;-32.496685&lt;/D&gt;&lt;D xsi:type="xsd:double"&gt;-20.447338&lt;/D&gt;&lt;D xsi:type="xsd:double"&gt;-20.187109&lt;/D&gt;&lt;D xsi:type="xsd:double"&gt;-28.664572&lt;/D&gt;&lt;D xsi:type="xsd:double"&gt;-17.744493&lt;/D&gt;&lt;D xsi:type="xsd:double"&gt;-10.165274&lt;/D&gt;&lt;D xsi:type="xsd:double"&gt;4.442954&lt;/D&gt;&lt;D xsi:type="xsd:double"&gt;-0.20955205&lt;/D&gt;&lt;D xsi:type="xsd:double"&gt;-8.680731&lt;/D&gt;&lt;D xsi:type="xsd:double"&gt;-2.7081132&lt;/D&gt;&lt;D xsi:type="xsd:double"&gt;10.096275&lt;/D&gt;&lt;D xsi:type="xsd:double"&gt;41.72145&lt;/D&gt;&lt;D xsi:type="xsd:double"&gt;29.035795&lt;/D&gt;&lt;D xsi:type="xsd:double"&gt;25.104916&lt;/D&gt;&lt;D xsi:type="xsd:double"&gt;8.635855&lt;/D&gt;&lt;D xsi:type="xsd:double"&gt;29.97105&lt;/D&gt;&lt;D xsi:type="xsd:double"&gt;19.58282&lt;/D&gt;&lt;D xsi:type="xsd:double"&gt;10.392284&lt;/D&gt;&lt;D xsi:type="xsd:double"&gt;5.0444126&lt;/D&gt;&lt;D xsi:type="xsd:double"&gt;12.308275&lt;/D&gt;&lt;D xsi:type="xsd:double"&gt;23.766983&lt;/D&gt;&lt;D xsi:type="xsd:double"&gt;23.166811&lt;/D&gt;&lt;D xsi:type="xsd:double"&gt;25.750208&lt;/D&gt;&lt;D xsi:type="xsd:double"&gt;28.663015&lt;/D&gt;&lt;D xsi:type="xsd:double"&gt;33.2062&lt;/D&gt;&lt;D xsi:type="xsd:double"&gt;20.863092&lt;/D&gt;&lt;D xsi:type="xsd:double"&gt;21.122492&lt;/D&gt;&lt;D xsi:type="xsd:double"&gt;10.9298115&lt;/D&gt;&lt;D xsi:type="xsd:double"&gt;5.372572&lt;/D&gt;&lt;D xsi:type="xsd:double"&gt;0.23356676&lt;/D&gt;&lt;D xsi:type="xsd:double"&gt;-12.1950445&lt;/D&gt;&lt;D xsi:type="xsd:double"&gt;-13.523102&lt;/D&gt;&lt;D xsi:type="xsd:double"&gt;-15.057683&lt;/D&gt;&lt;D xsi:type="xsd:double"&gt;-9.834475&lt;/D&gt;&lt;D xsi:type="xsd:double"&gt;-15.552282&lt;/D&gt;&lt;D xsi:type="xsd:double"&gt;-17.662483&lt;/D&gt;&lt;D xsi:type="xsd:double"&gt;-27.227842&lt;/D&gt;&lt;D xsi:type="xsd:double"&gt;-23.222244&lt;/D&gt;&lt;D xsi:type="xsd:double"&gt;-12.1642475&lt;/D&gt;&lt;D xsi:type="xsd:double"&gt;-14.936501&lt;/D&gt;&lt;D xsi:type="xsd:double"&gt;-8.611756&lt;/D&gt;&lt;D xsi:type="xsd:double"&gt;-1.2256682&lt;/D&gt;&lt;D xsi:type="xsd:double"&gt;-6.640649&lt;/D&gt;&lt;D xsi:type="xsd:double"&gt;7.410276&lt;/D&gt;&lt;D xsi:type="xsd:double"&gt;1.3563633&lt;/D&gt;&lt;D xsi:type="xsd:double"&gt;1.7571092&lt;/D&gt;&lt;D xsi:type="xsd:double"&gt;7.377386&lt;/D&gt;&lt;D xsi:type="xsd:double"&gt;-1.8893003&lt;/D&gt;&lt;D xsi:type="xsd:double"&gt;0.11396408&lt;/D&gt;&lt;D xsi:type="xsd:double"&gt;-37.579094&lt;/D&gt;&lt;D xsi:type="xsd:double"&gt;-42.019737&lt;/D&gt;&lt;D xsi:type="xsd:double"&gt;-35.066284&lt;/D&gt;&lt;D xsi:type="xsd:double"&gt;-24.254894&lt;/D&gt;&lt;D xsi:type="xsd:double"&gt;-21.041553&lt;/D&gt;&lt;D xsi:type="xsd:double"&gt;-7.862234&lt;/D&gt;&lt;D xsi:type="xsd:double"&gt;-16.973436&lt;/D&gt;&lt;D xsi:type="xsd:double"&gt;-15.588724&lt;/D&gt;&lt;D xsi:type="xsd:double"&gt;-5.7252526&lt;/D&gt;&lt;D xsi:type="xsd:double"&gt;-1.1665583&lt;/D&gt;&lt;D xsi:type="xsd:double"&gt;-3.5012484&lt;/D&gt;&lt;D xsi:type="xsd:double"&gt;10.773981&lt;/D&gt;&lt;D xsi:type="xsd:double"&gt;78.587555&lt;/D&gt;&lt;D xsi:type="xsd:double"&gt;86.69832&lt;/D&gt;&lt;D xsi:type="xsd:double"&gt;69.66175&lt;/D&gt;&lt;D xsi:type="xsd:double"&gt;52.41853&lt;/D&gt;&lt;D xsi:type="xsd:double"&gt;30.529749&lt;/D&gt;&lt;D xsi:type="xsd:double"&gt;35.947384&lt;/D&gt;&lt;D xsi:type="xsd:double"&gt;25.536692&lt;/D&gt;&lt;D xsi:type="xsd:double"&gt;38.52161&lt;/D&gt;&lt;D xsi:type="xsd:double"&gt;16.564953&lt;/D&gt;&lt;D xsi:type="xsd:double"&gt;5.9773207&lt;/D&gt;&lt;D xsi:type="xsd:double"&gt;13.536512&lt;/D&gt;&lt;D xsi:type="xsd:double"&gt;11.53034&lt;/D&gt;&lt;D xsi:type="xsd:double"&gt;14.856136&lt;/D&gt;&lt;D xsi:type="xsd:double"&gt;5.923152&lt;/D&gt;&lt;D xsi:type="xsd:double"&gt;-8.1873&lt;/D&gt;&lt;D xsi:type="xsd:double"&gt;-14.042986&lt;/D&gt;&lt;D xsi:type="xsd:double"&gt;-14.523405&lt;/D&gt;&lt;D xsi:type="xsd:double"&gt;-3.0397058&lt;/D&gt;&lt;D xsi:type="xsd:double"&gt;-14.519125&lt;/D&gt;&lt;D xsi:type="xsd:double"&gt;-24.296688&lt;/D&gt;&lt;D xsi:type="xsd:double"&gt;-6.366688&lt;/D&gt;&lt;D xsi:type="xsd:double"&gt;-6.99479&lt;/D&gt;&lt;D xsi:type="xsd:double"&gt;0.49159527&lt;/D&gt;&lt;D xsi:type="xsd:double"&gt;-16.418488&lt;/D&gt;&lt;D xsi:type="xsd:double"&gt;-26.1082&lt;/D&gt;&lt;D xsi:type="xsd:double"&gt;-14.618569&lt;/D&gt;&lt;D xsi:type="xsd:double"&gt;-10.146242&lt;/D&gt;&lt;D xsi:type="xsd:double"&gt;3.3140898&lt;/D&gt;&lt;D xsi:type="xsd:double"&gt;11.380493&lt;/D&gt;&lt;D xsi:type="xsd:double"&gt;-11.160916&lt;/D&gt;&lt;D xsi:type="xsd:double"&gt;0.96058846&lt;/D&gt;&lt;D xsi:type="xsd:double"&gt;12.449884&lt;/D&gt;&lt;D xsi:type="xsd:double"&gt;-4.0302873&lt;/D&gt;&lt;D xsi:type="xsd:double"&gt;3.7441611&lt;/D&gt;&lt;D xsi:type="xsd:double"&gt;-17.889858&lt;/D&gt;&lt;D xsi:type="xsd:double"&gt;-7.369775&lt;/D&gt;&lt;D xsi:type="xsd:double"&gt;1.0794282&lt;/D&gt;&lt;D xsi:type="xsd:double"&gt;-8.902126&lt;/D&gt;&lt;D xsi:type="xsd:double"&gt;13.612294&lt;/D&gt;&lt;D xsi:type="xsd:double"&gt;1.341188&lt;/D&gt;&lt;D xsi:type="xsd:double"&gt;9.313477&lt;/D&gt;&lt;D xsi:type="xsd:double"&gt;23.35255&lt;/D&gt;&lt;/FQL&gt;&lt;FQL&gt;&lt;Q&gt;INDA^FG_TOTAL_RETURNC(-10AY,0,AM)&lt;/Q&gt;&lt;R&gt;121&lt;/R&gt;&lt;C&gt;1&lt;/C&gt;&lt;D xsi:type="xsd:double"&gt;1.9456506&lt;/D&gt;&lt;D xsi:type="xsd:double"&gt;0.8555412&lt;/D&gt;&lt;D xsi:type="xsd:double"&gt;-3.3605158&lt;/D&gt;&lt;D xsi:type="xsd:double"&gt;7.6637387&lt;/D&gt;&lt;D xsi:type="xsd:double"&gt;-10.285354&lt;/D&gt;&lt;D xsi:type="xsd:double"&gt;13.05151&lt;/D&gt;&lt;D xsi:type="xsd:double"&gt;2.265668&lt;/D&gt;&lt;D xsi:type="xsd:double"&gt;-2.2154748&lt;/D&gt;&lt;D xsi:type="xsd:double"&gt;1.4897585&lt;/D&gt;&lt;D xsi:type="xsd:double"&gt;-6.9113135&lt;/D&gt;&lt;D xsi:type="xsd:double"&gt;-4.664916&lt;/D&gt;&lt;D xsi:type="xsd:double"&gt;9.0703125&lt;/D&gt;&lt;D xsi:type="xsd:double"&gt;-3.0139625&lt;/D&gt;&lt;D xsi:type="xsd:double"&gt;-7.5237155&lt;/D&gt;&lt;D xsi:type="xsd:double"&gt;4.7400117&lt;/D&gt;&lt;D xsi:type="xsd:double"&gt;-7.2104034&lt;/D&gt;&lt;D xsi:type="xsd:double"&gt;-0.9281218&lt;/D&gt;&lt;D xsi:type="xsd:double"&gt;-6.816739&lt;/D&gt;&lt;D xsi:type="xsd:double"&gt;-4.8451185&lt;/D&gt;&lt;D xsi:type="xsd:double"&gt;9.7245455&lt;/D&gt;&lt;D xsi:type="xsd:double"&gt;4.3742895&lt;/D&gt;&lt;D xsi:type="xsd:double"&gt;-1.7857134&lt;/D&gt;&lt;D xsi:type="xsd:double"&gt;2.411878&lt;/D&gt;&lt;D xsi:type="xsd:double"&gt;5.170846&lt;/D&gt;&lt;D xsi:type="xsd:double"&gt;2.0450592&lt;/D&gt;&lt;D xsi:type="xsd:double"&gt;0.033962727&lt;/D&gt;&lt;D xsi:type="xsd:double"&gt;-0.91680884&lt;/D&gt;&lt;D xsi:type="xsd:double"&gt;-9.938312&lt;/D&gt;&lt;D xsi:type="xsd:double"&gt;2.0928383&lt;/D&gt;&lt;D xsi:type="xsd:double"&gt;3.3804297&lt;/D&gt;&lt;D xsi:type="xsd:double"&gt;5.4229975&lt;/D&gt;&lt;D xsi:type="xsd:double"&gt;7.2359443&lt;/D&gt;&lt;D xsi:type="xsd:double"&gt;0.5756378&lt;/D&gt;&lt;D xsi:type="xsd:double"&gt;4.642284&lt;/D&gt;&lt;D xsi:type="xsd:double"&gt;-0.91157556&lt;/D&gt;&lt;D xsi:type="xsd:double"&gt;4.5114875&lt;/D&gt;&lt;D xsi:type="xsd:double"&gt;-0.029462576&lt;/D&gt;&lt;D xsi:type="xsd:double"&gt;1.6205192&lt;/D&gt;&lt;D xsi:type="xsd:double"&gt;0.75383186&lt;/D&gt;&lt;D xsi:type="xsd:double"&gt;-0.66186786&lt;/D&gt;&lt;D xsi:type="xsd:double"&gt;2.72305&lt;/D&gt;&lt;D xsi:type="xsd:double"&gt;3.7946224&lt;/D&gt;&lt;D xsi:type="xsd:double"&gt;-3.5860896&lt;/D&gt;&lt;D xsi:type="xsd:double"&gt;-3.691095&lt;/D&gt;&lt;D xsi:type="xsd:double"&gt;2.800715&lt;/D&gt;&lt;D xsi:type="xsd:double"&gt;-3.0398548&lt;/D&gt;&lt;D xsi:type="xsd:double"&gt;-0.23662448&lt;/D&gt;&lt;D xsi:type="xsd:double"&gt;0.22767782&lt;/D&gt;&lt;D xsi:type="xsd:double"&gt;3.1990528&lt;/D&gt;&lt;D xsi:type="xsd:double"&gt;-0.77497363&lt;/D&gt;&lt;D xsi:type="xsd:double"&gt;-9.227657&lt;/D&gt;&lt;D xsi:type="xsd:double"&gt;2.9318094&lt;/D&gt;&lt;D xsi:type="xsd:double"&gt;-0.12384057&lt;/D&gt;&lt;D xsi:type="xsd:double"&gt;2.808261&lt;/D&gt;&lt;D xsi:type="xsd:double"&gt;-2.9787302&lt;/D&gt;&lt;D xsi:type="xsd:double"&gt;9.899759&lt;/D&gt;&lt;D xsi:type="xsd:double"&gt;1.795888&lt;/D&gt;&lt;D xsi:type="xsd:double"&gt;-5.8807015&lt;/D&gt;&lt;D xsi:type="xsd:double"&gt;4.5522094&lt;/D&gt;&lt;D xsi:type="xsd:double"&gt;0.68405867&lt;/D&gt;&lt;D xsi:type="xsd:double"&gt;-8.214492&lt;/D&gt;&lt;D xsi:type="xsd:double"&gt;-0.7458031&lt;/D&gt;&lt;D xsi:type="xsd:double"&gt;4.070139&lt;/D&gt;&lt;D xs</t>
        </r>
      </text>
    </comment>
    <comment ref="A14" authorId="0" shapeId="0" xr:uid="{9E284165-40FA-44ED-A2BD-4AC94B6CB23F}">
      <text>
        <r>
          <rPr>
            <b/>
            <sz val="9"/>
            <color indexed="81"/>
            <rFont val="Tahoma"/>
            <charset val="1"/>
          </rPr>
          <t>i:type="xsd:double"&gt;2.7978182&lt;/D&gt;&lt;D xsi:type="xsd:double"&gt;2.3488998&lt;/D&gt;&lt;D xsi:type="xsd:double"&gt;2.8906703&lt;/D&gt;&lt;D xsi:type="xsd:double"&gt;-2.3365796&lt;/D&gt;&lt;D xsi:type="xsd:double"&gt;-31.814295&lt;/D&gt;&lt;D xsi:type="xsd:double"&gt;4.469502&lt;/D&gt;&lt;D xsi:type="xsd:double"&gt;3.9184332&lt;/D&gt;&lt;D xsi:type="xsd:double"&gt;6.9444895&lt;/D&gt;&lt;D xsi:type="xsd:double"&gt;11.832619&lt;/D&gt;&lt;D xsi:type="xsd:double"&gt;6.2258124&lt;/D&gt;&lt;D xsi:type="xsd:double"&gt;4.9498916&lt;/D&gt;&lt;D xsi:type="xsd:double"&gt;0.78125&lt;/D&gt;&lt;D xsi:type="xsd:double"&gt;5.4837823&lt;/D&gt;&lt;D xsi:type="xsd:double"&gt;6.2385917&lt;/D&gt;&lt;D xsi:type="xsd:double"&gt;5.102563&lt;/D&gt;&lt;D xsi:type="xsd:double"&gt;4.708457&lt;/D&gt;&lt;D xsi:type="xsd:double"&gt;0.3727913&lt;/D&gt;&lt;D xsi:type="xsd:double"&gt;-4.3871937&lt;/D&gt;&lt;D xsi:type="xsd:double"&gt;3.0347228&lt;/D&gt;&lt;D xsi:type="xsd:double"&gt;4.9506903&lt;/D&gt;&lt;D xsi:type="xsd:double"&gt;-0.6067455&lt;/D&gt;&lt;D xsi:type="xsd:double"&gt;5.087042&lt;/D&gt;&lt;D xsi:type="xsd:double"&gt;7.44406&lt;/D&gt;&lt;D xsi:type="xsd:double"&gt;1.1113286&lt;/D&gt;&lt;D xsi:type="xsd:double"&gt;-0.46539307&lt;/D&gt;&lt;D xsi:type="xsd:double"&gt;-5.555463&lt;/D&gt;&lt;D xsi:type="xsd:double"&gt;7.738936&lt;/D&gt;&lt;D xsi:type="xsd:double"&gt;-6.4348164&lt;/D&gt;&lt;D xsi:type="xsd:double"&gt;-1.2908995&lt;/D&gt;&lt;D xsi:type="xsd:double"&gt;0.69898367&lt;/D&gt;&lt;D xsi:type="xsd:double"&gt;-9.785038&lt;/D&gt;&lt;D xsi:type="xsd:double"&gt;-3.499627&lt;/D&gt;&lt;D xsi:type="xsd:double"&gt;3.420782&lt;/D&gt;&lt;D xsi:type="xsd:double"&gt;9.649348&lt;/D&gt;&lt;D xsi:type="xsd:double"&gt;-2.1773636&lt;/D&gt;&lt;D xsi:type="xsd:double"&gt;-6.5151873&lt;/D&gt;&lt;D xsi:type="xsd:double"&gt;6.944442&lt;/D&gt;&lt;D xsi:type="xsd:double"&gt;-2.133578&lt;/D&gt;&lt;D xsi:type="xsd:double"&gt;0.6161094&lt;/D&gt;&lt;D xsi:type="xsd:double"&gt;-4.7103167&lt;/D&gt;&lt;D xsi:type="xsd:double"&gt;-4.349971&lt;/D&gt;&lt;D xsi:type="xsd:double"&gt;3.7726045&lt;/D&gt;&lt;D xsi:type="xsd:double"&gt;2.8137445&lt;/D&gt;&lt;D xsi:type="xsd:double"&gt;4.653871&lt;/D&gt;&lt;D xsi:type="xsd:double"&gt;2.6199818&lt;/D&gt;&lt;D xsi:type="xsd:double"&gt;-2.0334363&lt;/D&gt;&lt;D xsi:type="xsd:double"&gt;4.0590405&lt;/D&gt;&lt;D xsi:type="xsd:double"&gt;-0.79787374&lt;/D&gt;&lt;D xsi:type="xsd:double"&gt;0.49151182&lt;/D&gt;&lt;D xsi:type="xsd:double"&gt;7.3810577&lt;/D&gt;&lt;D xsi:type="xsd:double"&gt;2.2774339&lt;/D&gt;&lt;D xsi:type="xsd:double"&gt;3.6437273&lt;/D&gt;&lt;D xsi:type="xsd:double"&gt;-1.3281226&lt;/D&gt;&lt;D xsi:type="xsd:double"&gt;1.2470365&lt;/D&gt;&lt;D xsi:type="xsd:double"&gt;2.6979446&lt;/D&gt;&lt;D xsi:type="xsd:double"&gt;5.0256968&lt;/D&gt;&lt;D xsi:type="xsd:double"&gt;3.9695501&lt;/D&gt;&lt;D xsi:type="xsd:double"&gt;-1.7259419&lt;/D&gt;&lt;/FQL&gt;&lt;FQL&gt;&lt;Q&gt;GREK^FMA_DIV_YLD(NTMA,-10AY,0,AM,"PORTAGG","MEANR")&lt;/Q&gt;&lt;R&gt;121&lt;/R&gt;&lt;C&gt;1&lt;/C&gt;&lt;D xsi:type="xsd:double"&gt;2.11764048783732&lt;/D&gt;&lt;D xsi:type="xsd:double"&gt;2.2011097236092&lt;/D&gt;&lt;D xsi:type="xsd:double"&gt;2.81206094239514&lt;/D&gt;&lt;D xsi:type="xsd:double"&gt;2.76027028489975&lt;/D&gt;&lt;D xsi:type="xsd:double"&gt;3.11522639701522&lt;/D&gt;&lt;D xsi:type="xsd:double"&gt;3.60899969862101&lt;/D&gt;&lt;D xsi:type="xsd:double"&gt;3.13457538347492&lt;/D&gt;&lt;D xsi:type="xsd:double"&gt;3.50528917643621&lt;/D&gt;&lt;D xsi:type="xsd:double"&gt;3.56740141503815&lt;/D&gt;&lt;D xsi:type="xsd:double"&gt;3.27047381071355&lt;/D&gt;&lt;D xsi:type="xsd:double"&gt;3.89655734104115&lt;/D&gt;&lt;D xsi:type="xsd:double"&gt;3.27321245418559&lt;/D&gt;&lt;D xsi:type="xsd:double"&gt;4.05222967994315&lt;/D&gt;&lt;D xsi:type="xsd:double"&gt;3.28520629741263&lt;/D&gt;&lt;D xsi:type="xsd:double"&gt;2.8855669707654&lt;/D&gt;&lt;D xsi:type="xsd:double"&gt;3.23654551371608&lt;/D&gt;&lt;D xsi:type="xsd:double"&gt;2.98394517700295&lt;/D&gt;&lt;D xsi:type="xsd:double"&gt;2.86472892098702&lt;/D&gt;&lt;D xsi:type="xsd:double"&gt;2.83763212453976&lt;/D&gt;&lt;D xsi:type="xsd:double"&gt;3.30486127359069&lt;/D&gt;&lt;D xsi:type="xsd:double"&gt;3.23863002431088&lt;/D&gt;&lt;D xsi:type="xsd:double"&gt;2.35382302176847&lt;/D&gt;&lt;D xsi:type="xsd:double"&gt;2.91798927250992&lt;/D&gt;&lt;D xsi:type="xsd:double"&gt;2.94023687510715&lt;/D&gt;&lt;D xsi:type="xsd:double"&gt;2.93936150690815&lt;/D&gt;&lt;D xsi:type="xsd:double"&gt;3.3428007106985&lt;/D&gt;&lt;D xsi:type="xsd:double"&gt;2.96667025522828&lt;/D&gt;&lt;D xsi:type="xsd:double"&gt;2.977607020929&lt;/D&gt;&lt;D xsi:type="xsd:double"&gt;2.85507827577969&lt;/D&gt;&lt;D xsi:type="xsd:double"&gt;2.89940595224256&lt;/D&gt;&lt;D xsi:type="xsd:double"&gt;3.11481800203309&lt;/D&gt;&lt;D xsi:type="xsd:double"&gt;3.01064821042194&lt;/D&gt;&lt;D xsi:type="xsd:double"&gt;2.61638791576216&lt;/D&gt;&lt;D xsi:type="xsd:double"&gt;2.56292421435041&lt;/D&gt;&lt;D xsi:type="xsd:double"&gt;2.62058831772555&lt;/D&gt;&lt;D xsi:type="xsd:double"&gt;2.41627671549985&lt;/D&gt;&lt;D xsi:type="xsd:double"&gt;2.53338487360252&lt;/D&gt;&lt;D xsi:type="xsd:double"&gt;2.77639166430263&lt;/D&gt;&lt;D xsi:type="xsd:double"&gt;2.77196406914833&lt;/D&gt;&lt;D xsi:type="xsd:double"&gt;3.23628667489775&lt;/D&gt;&lt;D xsi:type="xsd:double"&gt;2.71328103544187&lt;/D&gt;&lt;D xsi:type="xsd:double"&gt;2.5624862387934&lt;/D&gt;&lt;D xsi:type="xsd:double"&gt;2.79456183343588&lt;/D&gt;&lt;D xsi:type="xsd:double"&gt;3.15799083377507&lt;/D&gt;&lt;D xsi:type="xsd:double"&gt;3.05059482780327&lt;/D&gt;&lt;D xsi:type="xsd:double"&gt;3.22932654236379&lt;/D&gt;&lt;D xsi:type="xsd:double"&gt;3.42268984701841&lt;/D&gt;&lt;D xsi:type="xsd:double"&gt;3.42598527786626&lt;/D&gt;&lt;D xsi:type="xsd:double"&gt;3.74668720254374&lt;/D&gt;&lt;D xsi:type="xsd:double"&gt;3.91771371518073&lt;/D&gt;&lt;D xsi:type="xsd:double"&gt;4.06128797762015&lt;/D&gt;&lt;D xsi:type="xsd:double"&gt;4.27262105124867&lt;/D&gt;&lt;D xsi:type="xsd:double"&gt;4.17185436259898&lt;/D&gt;&lt;D xsi:type="xsd:double"&gt;4.31745864727218&lt;/D&gt;&lt;D xsi:type="xsd:double"&gt;4.16976064416968&lt;/D&gt;&lt;D xsi:type="xsd:double"&gt;3.76623960523788&lt;/D&gt;&lt;D xsi:type="xsd:double"&gt;3.49422990723507&lt;/D&gt;&lt;D xsi:type="xsd:double"&gt;3.87849675583737&lt;/D&gt;&lt;D xsi:type="xsd:double"&gt;3.27808321988235&lt;/D&gt;&lt;D xsi:type="xsd:double"&gt;3.3617738241913&lt;/D&gt;&lt;D xsi:type="xsd:double"&gt;3.48413958397812&lt;/D&gt;&lt;D xsi:type="xsd:double"&gt;3.3593742130184&lt;/D&gt;&lt;D xsi:type="xsd:double"&gt;3.27260890996462&lt;/D&gt;&lt;D xsi:type="xsd:double"&gt;3.25100689337329&lt;/D&gt;&lt;D xsi:type="xsd:double"&gt;3.02350000631903&lt;/D&gt;&lt;D xsi:type="xsd:double"&gt;2.88009138352792&lt;/D&gt;&lt;D xsi:type="xsd:double"&gt;2.81509875335234&lt;/D&gt;&lt;D xsi:type="xsd:double"&gt;5.76444921741053&lt;/D&gt;&lt;D xsi:type="xsd:double"&gt;4.63888961933939&lt;/D&gt;&lt;D xsi:type="xsd:double"&gt;4.56635272201412&lt;/D&gt;&lt;D xsi:type="xsd:double"&gt;3.59478792386488&lt;/D&gt;&lt;D xsi:type="xsd:double"&gt;3.68987556224702&lt;/D&gt;&lt;D xsi:type="xsd:double"&gt;3.55798710993901&lt;/D&gt;&lt;D xsi:type="xsd:double"&gt;3.44765509732639&lt;/D&gt;&lt;D xsi:type="xsd:double"&gt;3.81101229466886&lt;/D&gt;&lt;D xsi:type="xsd:double"&gt;3.5484559574547&lt;/D&gt;&lt;D xsi:type="xsd:double"&gt;3.15313214154707&lt;/D&gt;&lt;D xsi:type="xsd:double"&gt;3.26698571973193&lt;/D&gt;&lt;D xsi:type="xsd:double"&gt;3.27192058708654&lt;/D&gt;&lt;D xsi:type="xsd:double"&gt;3.17690894736536&lt;/D&gt;&lt;D xsi:type="xsd:double"&gt;3.30347815738547&lt;/D&gt;&lt;D xsi:type="xsd:double"&gt;3.09386480354302&lt;/D&gt;&lt;D xsi:type="xsd:double"&gt;3.00745647700538&lt;/D&gt;&lt;D xsi:type="xsd:double"&gt;3.08125227370752&lt;/D&gt;&lt;D xsi:type="xsd:double"&gt;3.03419668356317&lt;/D&gt;&lt;D xsi:type="xsd:double"&gt;3.00844183799066&lt;/D&gt;&lt;D xsi:type="xsd:double"&gt;3.05773917634527&lt;/D&gt;&lt;D xsi:type="xsd:double"&gt;2.99808920506439&lt;/D&gt;&lt;D xsi:type="xsd:double"&gt;3.19048642345935&lt;/D&gt;&lt;D xsi:type="xsd:double"&gt;3.09709896566791&lt;/D&gt;&lt;D xsi:type="xsd:double"&gt;2.90267541517069&lt;/D&gt;&lt;D xsi:type="xsd:double"&gt;3.08356948982851&lt;/D&gt;&lt;D xsi:type="xsd:double"&gt;3.14614481923881&lt;/D&gt;&lt;D xsi:type="xsd:double"&gt;3.65038776010423&lt;/D&gt;&lt;D xsi:type="xsd:double"&gt;4.2302865250716&lt;/D&gt;&lt;D xsi:type="xsd:double"&gt;4.42956760130154&lt;/D&gt;&lt;D xsi:type="xsd:double"&gt;3.92195556112887&lt;/D&gt;&lt;D xsi:type="xsd:double"&gt;4.4498643456885&lt;/D&gt;&lt;D xsi:type="xsd:double"&gt;4.5892645395011&lt;/D&gt;&lt;D xsi:type="xsd:double"&gt;4.60129937526827&lt;/D&gt;&lt;D xsi:type="xsd:double"&gt;4.44134206563192&lt;/D&gt;&lt;D xsi:type="xsd:double"&gt;4.58043970448117&lt;/D&gt;&lt;D xsi:type="xsd:double"&gt;3.97927770780409&lt;/D&gt;&lt;D xsi:type="xsd:double"&gt;4.38682316363203&lt;/D&gt;&lt;D xsi:type="xsd:double"&gt;4.25151638805404&lt;/D&gt;&lt;D xsi:type="xsd:double"&gt;4.24294699856231&lt;/D&gt;&lt;D xsi:type="xsd:double"&gt;3.91371446024699&lt;/D&gt;&lt;D xsi:type="xsd:double"&gt;3.97844878602167&lt;/D&gt;&lt;D xsi:type="xsd:double"&gt;4.43715434810424&lt;/D&gt;&lt;D xsi:type="xsd:double"&gt;4.51506605174187&lt;/D&gt;&lt;D xsi:type="xsd:double"&gt;5.12289372015664&lt;/D&gt;&lt;D xsi:type="xsd:double"&gt;4.61442132722163&lt;/D&gt;&lt;D xsi:type="xsd:double"&gt;4.48766981136844&lt;/D&gt;&lt;D xsi:type="xsd:double"&gt;4.64291426480294&lt;/D&gt;&lt;D xsi:type="xsd:double"&gt;4.52509557887347&lt;/D&gt;&lt;D xsi:type="xsd:double"&gt;4.88049183671543&lt;/D&gt;&lt;D xsi:type="xsd:double"&gt;5.44045433720627&lt;/D&gt;&lt;D xsi:type="xsd:double"&gt;5.29298423125208&lt;/D&gt;&lt;D xsi:type="xsd:double"&gt;6.14448005683843&lt;/D&gt;&lt;D xsi:type="xsd:double"&gt;5.87323748562123&lt;/D&gt;&lt;D xsi:type="xsd:double"&gt;6.30506269135874&lt;/D&gt;&lt;/FQL&gt;&lt;FQL&gt;&lt;Q&gt;TUR^FMA_PE(LTMA,-10AY,0,AM,"PORTAGG","MEANR")&lt;/Q&gt;&lt;R&gt;121&lt;/R&gt;&lt;C&gt;1&lt;/C&gt;&lt;D xsi:type="xsd:double"&gt;10.3170100295808&lt;/D&gt;&lt;D xsi:type="xsd:double"&gt;10.6067334376133&lt;/D&gt;&lt;D xsi:type="xsd:double"&gt;10.3121136525269&lt;/D&gt;&lt;D xsi:type="xsd:double"&gt;11.1571192368584&lt;/D&gt;&lt;D xsi:type="xsd:double"&gt;10.8643068726496&lt;/D&gt;&lt;D xsi:type="xsd:double"&gt;12.1369073121561&lt;/D&gt;&lt;D xsi:type="xsd:double"&gt;12.1991769848505&lt;/D&gt;&lt;D xsi:type="xsd:double"&gt;11.7101680673568&lt;/D&gt;&lt;D xsi:type="xsd:double"&gt;11.6953533236927&lt;/D&gt;&lt;D xsi:type="xsd:double"&gt;11.9026551184111&lt;/D&gt;&lt;D xsi:type="xsd:double"&gt;11.4156536721612&lt;/D&gt;&lt;D xsi:type="xsd:double"&gt;11.5038885452907&lt;/D&gt;&lt;D xsi:type="xsd:double"&gt;10.9639085565603&lt;/D&gt;&lt;D xsi:type="xsd:double"&gt;10.5665697888077&lt;/D&gt;&lt;D xsi:type="xsd:double"&gt;10.9556289963821&lt;/D&gt;&lt;D xsi:type="xsd:double"&gt;11.3261228719005&lt;/D&gt;&lt;D xsi:type="xsd:double"&gt;10.0879239251412&lt;/D&gt;&lt;D xsi:type="xsd:double"&gt;9.6571973471253&lt;/D&gt;&lt;D xsi:type="xsd:double"&gt;9.41498129417873&lt;/D&gt;&lt;D xsi:type="xsd:double"&gt;9.78324689379219&lt;/D&gt;&lt;D xsi:type="xsd:double"&gt;9.89576459365792&lt;/D&gt;&lt;D xsi:type="xsd:double"&gt;9.55320055584729&lt;/D&gt;&lt;D xsi:type="xsd:double"&gt;9.36446101648482&lt;/D&gt;&lt;D xsi:type="xsd:double"&gt;9.79200039985501&lt;/D&gt;&lt;D xsi:type="xsd:double"&gt;9.4677935148943&lt;/D&gt;&lt;D xsi:type="xsd:double"&gt;9.36880386291964&lt;/D&gt;&lt;D xsi:type="xsd:double"&gt;9.34906706712831&lt;/D&gt;&lt;D xsi:type="xsd:double"&gt;8.87497310358127&lt;/D&gt;&lt;D xsi:type="xsd:double"&gt;9.00858118836742&lt;/D&gt;&lt;D xsi:type="xsd:double"&gt;9.27721060183414&lt;/D&gt;&lt;D xsi:type="xsd:double"&gt;10.0162710353757&lt;/D&gt;&lt;D xsi:type="xsd:double"&gt;9.84366074207138&lt;/D&gt;&lt;D xsi:type="xsd:double"&gt;9.71741067696934&lt;/D&gt;&lt;D xsi:type="xsd:double"&gt;9.76567339443799&lt;/D&gt;&lt;D xsi:type="xsd:double"&gt;9.64916558016753&lt;/D&gt;&lt;D xsi:type="xsd:double"&gt;9.76059733396984&lt;/D&gt;&lt;D xsi:type="xsd:double"&gt;9.48718820088745&lt;/D&gt;&lt;D xsi:type="xsd:double"&gt;9.40960371236182&lt;/D&gt;&lt;D xsi:type="xsd:double"&gt;9.11906737042687&lt;/D&gt;&lt;D xsi:type="xsd:double"&gt;8.92128993270819&lt;/D&gt;&lt;D xsi:type="xsd:double"&gt;8.73326865868488&lt;/D&gt;&lt;D xsi:type="xsd:double"&gt;8.88027062039576&lt;/D&gt;&lt;D xsi:type="xsd:double"&gt;9.08109711466462&lt;/D&gt;&lt;D xsi:type="xsd:double"&gt;9.14654616654227&lt;/D&gt;&lt;D xsi:type="xsd:double"&gt;8.88688080054131&lt;/D&gt;&lt;D xsi:type="xsd:double"&gt;8.54326768527535&lt;/D&gt;&lt;D xsi:type="xsd:double"&gt;8.14681719468707&lt;/D&gt;&lt;D xsi:type="xsd:double"&gt;7.70323828790984&lt;/D&gt;&lt;D xsi:type="xsd:double"&gt;7.29786219660367&lt;/D&gt;&lt;D xsi:type="xsd:double"&gt;7.36972791037923&lt;/D&gt;&lt;D xsi:type="xsd:double"&gt;7.55859325800942&lt;/D&gt;&lt;D xsi:type="xsd:double"&gt;6.90629407842536&lt;/D&gt;&lt;D xsi:type="xsd:double"&gt;6.63717414495642&lt;/D&gt;&lt;D xsi:type="xsd:double"&gt;6.90630338550459&lt;/D&gt;&lt;D xsi:type="xsd:double"&gt;7.2792640252697&lt;/D&gt;&lt;D xsi:type="xsd:double"&gt;7.45343077719557&lt;/D&gt;&lt;D xsi:type="xsd:double"&gt;7.23846295641582&lt;/D&gt;&lt;D xsi:type="xsd:double"&gt;6.96473251181277&lt;/D&gt;&lt;D xsi:type="xsd:double"&gt;7.1175648245492&lt;/D&gt;&lt;D xsi:type="xsd:double"&gt;7.37883436256163&lt;/D&gt;&lt;D xsi:type="xsd:double"&gt;7.45230367514662&lt;/D&gt;&lt;D xsi:type="xsd:double"&gt;7.86051191411169&lt;/D&gt;&lt;D xsi:type="xsd:double"&gt;7.286805296499&lt;/D&gt;&lt;D xsi:type="xsd:double"&gt;8.20958020544963&lt;/D&gt;&lt;D xsi:type="xsd:double"&gt;8.82901023195328&lt;/D&gt;&lt;D xsi:type="xsd:double"&gt;9.52624476999149&lt;/D&gt;&lt;D xsi:type="xsd:double"&gt;9.2881739302433&lt;/D&gt;&lt;D xsi:type="xsd:double"&gt;7.80303180391887&lt;/D&gt;&lt;D xsi:type="xsd:double"&gt;7.79491351565184&lt;/D&gt;&lt;D xsi:type="xsd:double"&gt;8.16554370321834&lt;/D&gt;&lt;D xsi:type="xsd:double"&gt;9.19184996342312&lt;/D&gt;&lt;D xsi:type="xsd:double"&gt;9.70381465835368&lt;/D&gt;&lt;D xsi:type="xsd:double"&gt;9.58200568139575&lt;/D&gt;&lt;D xsi:type="xsd:double"&gt;10.0834350367187&lt;/D&gt;&lt;D xsi:type="xsd:double"&gt;11.0679963205126&lt;/D&gt;&lt;D xsi:type="xsd:double"&gt;12.6808597412888&lt;/D&gt;&lt;D xsi:type="xsd:double"&gt;12.6517157853386&lt;/D&gt;&lt;D xsi:type="xsd:double"&gt;13.5199662978699&lt;/D&gt;&lt;D xsi:type="xsd:double"&gt;12.2063179781155&lt;/D&gt;&lt;D xsi:type="xsd:double"&gt;11.4174944861174&lt;/D&gt;&lt;D xsi:type="xsd:double"&gt;10.7459631353569&lt;/D&gt;&lt;D xsi:type="xsd:double"&gt;10.3152307670485&lt;/D&gt;&lt;D xsi:type="xsd:double"&gt;9.73972572019496&lt;/D&gt;&lt;D xsi:type="xsd:double"&gt;9.01785772606398&lt;/D&gt;&lt;D xsi:type="xsd:double"&gt;8.42803729170516&lt;/D&gt;&lt;D xsi:type="xsd:double"&gt;7.76767818634117&lt;/D&gt;&lt;D xsi:type="xsd:double"&gt;7.12877390219704&lt;/D&gt;&lt;D xsi:type="xsd:double"&gt;7.17707571701848&lt;/D&gt;&lt;D xsi:type="xsd:double"&gt;8.48191367724525&lt;/D&gt;&lt;D xsi:type="xsd:double"&gt;7.21914644437777&lt;/D&gt;&lt;D xsi:type="xsd:double"&gt;6.20675349438906&lt;/D&gt;&lt;D xsi:type="xsd:double"&gt;5.73488316545695&lt;/D&gt;&lt;D xsi:type="xsd:double"&gt;5.8191218321942&lt;/D&gt;&lt;D xsi:type="xsd:double"&gt;5.38213915277437&lt;/D&gt;&lt;D xsi:type="xsd:double"&gt;5.48882114862308&lt;/D&gt;&lt;D xsi:type="xsd:double"&gt;5.07261072317121&lt;/D&gt;&lt;D xsi:type="xsd:double"&gt;4.97714423227879&lt;/D&gt;&lt;D xsi:type="xsd:double"&gt;4.90469299611979&lt;/D&gt;&lt;D xsi:type="xsd:double"&gt;4.80236860889539&lt;/D&gt;&lt;D xsi:type="xsd:double"&gt;4.96772012450598&lt;/D&gt;&lt;D xsi:type="xsd:double"&gt;5.00421239907811&lt;/D&gt;&lt;D xsi:type="xsd:double"&gt;4.77571958844146&lt;/D&gt;&lt;D xsi:type="xsd:double"&gt;4.56614601883463&lt;/D&gt;&lt;D xsi:type="xsd:double"&gt;4.73119309312662&lt;/D&gt;&lt;D xsi:type="xsd:double"&gt;4.72290050293888&lt;/D&gt;&lt;D xsi:type="xsd:double"&gt;4.51547158491273&lt;/D&gt;&lt;D xsi:type="xsd:double"&gt;4.89208280102432&lt;/D&gt;&lt;D xsi:type="xsd:double"&gt;5.41034373081485&lt;/D&gt;&lt;D xsi:type="xsd:double"&gt;6.12175979122568&lt;/D&gt;&lt;D xsi:type="xsd:double"&gt;6.24570109834833&lt;/D&gt;&lt;D xsi:type="xsd:double"&gt;6.3219160376584&lt;/D&gt;&lt;D xsi:type="xsd:double"&gt;5.63755982040639&lt;/D&gt;&lt;D xsi:type="xsd:double"&gt;5.72542874359081&lt;/D&gt;&lt;D xsi:type="xsd:double"&gt;5.8630668285991&lt;/D&gt;&lt;D xsi:type="xsd:double"&gt;6.74277943575675&lt;/D&gt;&lt;D xsi:type="xsd:double"&gt;6.53560627949211&lt;/D&gt;&lt;D xsi:type="xsd:double"&gt;6.56455482487597&lt;/D&gt;&lt;D xsi:type="xsd:double"&gt;6.6777990282516&lt;/D&gt;&lt;D xsi:type="xsd:double"&gt;6.79381947715904&lt;/D&gt;&lt;D xsi:type="xsd:double"&gt;7.14637069888937&lt;/D&gt;&lt;D xsi:type="xsd:double"&gt;6.6968707944347&lt;/D&gt;&lt;/FQL&gt;&lt;FQL&gt;&lt;Q&gt;BRENT-FDS^MAX(FG_PRICE(0,-5AY))&lt;/Q&gt;&lt;R&gt;1&lt;/R&gt;&lt;C&gt;1&lt;/C&gt;&lt;D xsi:type="xsd:double"&gt;140.85&lt;/D&gt;&lt;/FQL&gt;&lt;FQL&gt;&lt;Q&gt;SET-BKK^FG_PRICE_MAVG(0,,,,200)&lt;/Q&gt;&lt;R&gt;1&lt;/R&gt;&lt;C&gt;1&lt;/C&gt;&lt;D xsi:type="xsd:double"&gt;1366.5764&lt;/D&gt;&lt;/FQL&gt;&lt;FQL&gt;&lt;Q&gt;EWW^FG_PRICE(0)&lt;/Q&gt;&lt;R&gt;1&lt;/R&gt;&lt;C&gt;1&lt;/C&gt;&lt;D xsi:type="xsd:double"&gt;57.29&lt;/D&gt;&lt;/FQL&gt;&lt;FQL&gt;&lt;Q&gt;KSA^P_PRICE(0)/P_PRICE_HIGH_PR(0,,,,,,"PRICE","INTRA","52W")&lt;/Q&gt;&lt;R&gt;1&lt;/R&gt;&lt;C&gt;1&lt;/C&gt;&lt;D xsi:type="xsd:double"&gt;0.92183167&lt;/D&gt;&lt;/FQL&gt;&lt;FQL&gt;&lt;Q&gt;SET-BKK^P_PRICE(0)/P_PRICE_LOW_PR(0,,,,,,"PRICE","INTRA","52W")-1&lt;/Q&gt;&lt;R&gt;1&lt;/R&gt;&lt;C&gt;1&lt;/C&gt;&lt;D xsi:type="xsd:double"&gt;0.023429632&lt;/D&gt;&lt;/FQL&gt;&lt;FQL&gt;&lt;Q&gt;GREK^FG_TOTAL_RETURNC(0,-12AM)&lt;/Q&gt;&lt;R&gt;1&lt;/R&gt;&lt;C&gt;1&lt;/C&gt;&lt;D xsi:type="xsd:double"&gt;16.857159&lt;/D&gt;&lt;/FQL&gt;&lt;FQL&gt;&lt;Q&gt;EWZ^P_PRICE(0)/P_PRICE_LOW_PR(0,,,,,,"PRICE","INTRA","52W")-1&lt;/Q&gt;&lt;R&gt;1&lt;/R&gt;&lt;C&gt;1&lt;/C&gt;&lt;D xsi:type="xsd:double"&gt;0.1528784&lt;/D&gt;&lt;/FQL&gt;&lt;FQL&gt;&lt;Q&gt;EWM^FG_TOTAL_RETURNC(0,-12AM)&lt;/Q&gt;&lt;R&gt;1&lt;/R&gt;&lt;C&gt;1&lt;/C&gt;&lt;D xsi:type="xsd:double"&gt;18.892551&lt;/D&gt;&lt;/FQL&gt;&lt;FQL&gt;&lt;Q&gt;EPHE^FMA_PCT_ABOVE_MAVG(200,0,,,,"PORTAGG")&lt;/Q&gt;&lt;R&gt;1&lt;/R&gt;&lt;C&gt;1&lt;/C&gt;&lt;D xsi:type="xsd:double"&gt;57.5757575757576&lt;/D&gt;&lt;/FQL&gt;&lt;FQL&gt;&lt;Q&gt;EWJ^FG_TOTAL_RETURNC(0,-3AM)&lt;/Q&gt;&lt;R&gt;1&lt;/R&gt;&lt;C&gt;1&lt;/C&gt;&lt;D xsi:type="xsd:double"&gt;2.3706555&lt;/D&gt;&lt;/FQL&gt;&lt;FQL&gt;&lt;Q&gt;URTH^FMA_COS_DOWN("EPS","1M",+1,NOW,,,"PORTAGG","MEANR")&lt;/Q&gt;&lt;R&gt;1&lt;/R&gt;&lt;C&gt;1&lt;/C&gt;&lt;D xsi:type="xsd:double"&gt;580&lt;/D&gt;&lt;/FQL&gt;&lt;FQL&gt;&lt;Q&gt;TUR^FMA_COS_DOWN("EPS","1M",+1,NOW,,,"PORTAGG","MEANR")&lt;/Q&gt;&lt;R&gt;1&lt;/R&gt;&lt;C&gt;1&lt;/C&gt;&lt;D xsi:type="xsd:double"&gt;15&lt;/D&gt;&lt;/FQL&gt;&lt;FQL&gt;&lt;Q&gt;EPU^FMA_COS_DOWN("EPS","1M",+1,NOW,,,"PORTAGG","MEANR")&lt;/Q&gt;&lt;R&gt;1&lt;/R&gt;&lt;C&gt;1&lt;/C&gt;&lt;D xsi:type="xsd:double"&gt;3&lt;/D&gt;&lt;/FQL&gt;&lt;FQL&gt;&lt;Q&gt;EIDO^FMA_RBICS_REV_CURRENT(30, LOC, "PORTAGG")&lt;/Q&gt;&lt;R&gt;1&lt;/R&gt;&lt;C&gt;1&lt;/C&gt;&lt;D xsi:type="xsd:double"&gt;54.6876694178421&lt;/D&gt;&lt;/FQL&gt;&lt;FQL&gt;&lt;Q&gt;TRYKR10Y-FDS^FG_YIELD_NAME&lt;/Q&gt;&lt;R&gt;1&lt;/R&gt;&lt;C&gt;1&lt;/C&gt;&lt;D xsi:type="xsd:string"&gt;South Korea Benchmark Bond - 10 Year&lt;/D&gt;&lt;/FQL&gt;&lt;FQL&gt;&lt;Q&gt;REFEUREFI-FDS^FG_YIELD(NOW,,,0)&lt;/Q&gt;&lt;R&gt;1&lt;/R&gt;&lt;C&gt;1&lt;/C&gt;&lt;D xsi:type="xsd:double"&gt;4.25&lt;/D&gt;&lt;/FQL&gt;&lt;FQL&gt;&lt;Q&gt;EZA^FMA_ROE(NTMA,-20AY,NOW,FY,"PORTAGG","MEANR")&lt;/Q&gt;&lt;R&gt;20&lt;/R&gt;&lt;C&gt;1&lt;/C&gt;&lt;D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xsi:type="xsd:double"&gt;13.6163542602793&lt;/D&gt;&lt;D xsi:type="xsd:double"&gt;16.7115371927188&lt;/D&gt;&lt;D xsi:type="xsd:double"&gt;16.932589581546&lt;/D&gt;&lt;D xsi:type="xsd:double"&gt;16.8118349535848&lt;/D&gt;&lt;D xsi:type="xsd:double"&gt;14.5722752976358&lt;/D&gt;&lt;/FQL&gt;&lt;FQL&gt;&lt;Q&gt;TRYMY10Y-FDS^FG_YIELD(-10AY,0,Y,,"YTM")&lt;/Q&gt;&lt;R&gt;10&lt;/R&gt;&lt;C&gt;1&lt;/C&gt;&lt;D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xsi:type="xsd:double"&gt;3.727505&lt;/D&gt;&lt;/FQL&gt;&lt;FQL&gt;&lt;Q&gt;CC_GR^FG_COMPANY_NAME&lt;/Q&gt;&lt;R&gt;1&lt;/R&gt;&lt;C&gt;1&lt;/C&gt;&lt;D xsi:type="xsd:string"&gt;Greece&lt;/D&gt;&lt;/FQL&gt;&lt;FQL&gt;&lt;Q&gt;USDCNH^FG_PRICE_CHANGE(0,-3AM)&lt;/Q&gt;&lt;R&gt;1&lt;/R&gt;&lt;C&gt;1&lt;/C&gt;&lt;D xsi:type="xsd:double"&gt;-0.76054335&lt;/D&gt;&lt;/FQL&gt;&lt;FQL&gt;&lt;Q&gt;USDMYR^FG_PRICE_CHANGE(0,-3AM)&lt;/Q&gt;&lt;R&gt;1&lt;/R&gt;&lt;C&gt;1&lt;/C&gt;&lt;D xsi:type="xsd:double"&gt;-5.370492&lt;/D&gt;&lt;/FQL&gt;&lt;FQL&gt;&lt;Q&gt;FC0000KR^FMA_EPS(NTMA,-20AY,0,CY,,"PORTAGG","MEANR")&lt;/Q&gt;&lt;R&gt;20&lt;/R&gt;&lt;C&gt;1&lt;/C&gt;&lt;D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xsi:type="xsd:double"&gt;35.9051097711891&lt;/D&gt;&lt;D xsi:type="xsd:double"&gt;42.8041145229357&lt;/D&gt;&lt;D xsi:type="xsd:double"&gt;51.3052324622059&lt;/D&gt;&lt;D xsi:type="xsd:double"&gt;35.3975809114878&lt;/D&gt;&lt;D xsi:type="xsd:double"&gt;41.6900785180303&lt;/D&gt;&lt;/FQL&gt;&lt;FQL&gt;&lt;Q&gt;MCHI^FMA_PE(NTMA,-10AY,0,AM,"PORTAGG","MEANR")&lt;/Q&gt;&lt;R&gt;121&lt;/R&gt;&lt;C&gt;1&lt;/C&gt;&lt;D xsi:type="xsd:double"&gt;9.3442629396977&lt;/D&gt;&lt;D xsi:type="xsd:double"&gt;8.93221609400829&lt;/D&gt;&lt;D xsi:type="xsd:double"&gt;8.36270304027469&lt;/D&gt;&lt;D xsi:type="xsd:double"&gt;8.93568437376669&lt;/D&gt;&lt;D xsi:type="xsd:double"&gt;8.90735095090115&lt;/D&gt;&lt;D xsi:type="xsd:double"&gt;9.81443455595724&lt;/D&gt;&lt;D xsi:type="xsd:double"&gt;10.1782912535411&lt;/D&gt;&lt;D xsi:type="xsd:double"&gt;10.0207795300188&lt;/D&gt;&lt;D xsi:type="xsd:double"&gt;12.2950212528298&lt;/D&gt;&lt;D xsi:type="xsd:double"&gt;11.9455458489428&lt;/D&gt;&lt;D xsi:type="xsd:double"&gt;11.0214267642353&lt;/D&gt;&lt;D xsi:type="xsd:double"&gt;9.8869648047911&lt;/D&gt;&lt;D xsi:type="xsd:double"&gt;9.6152858252699&lt;/D&gt;&lt;D xsi:type="xsd:double"&gt;8.98471334472871&lt;/D&gt;&lt;D xsi:type="xsd:double"&gt;9.61367066077979&lt;/D&gt;&lt;D xsi:type="xsd:double"&gt;9.28516364720984&lt;/D&gt;&lt;D xsi:type="xsd:double"&gt;9.21007050996848&lt;/D&gt;&lt;D xsi:type="xsd:double"&gt;8.91882186067358&lt;/D&gt;&lt;D xsi:type="xsd:double"&gt;8.87906411566395&lt;/D&gt;&lt;D xsi:type="xsd:double"&gt;9.76136590902867&lt;/D&gt;&lt;D xsi:type="xsd:double"&gt;10.4405049102109&lt;/D&gt;&lt;D xsi:type="xsd:double"&gt;9.57950432830864&lt;/D&gt;&lt;D xsi:type="xsd:double"&gt;10.4630347890981&lt;/D&gt;&lt;D xsi:type="xsd:double"&gt;11.3765203310166&lt;/D&gt;&lt;D xsi:type="xsd:double"&gt;12.1935294963129&lt;/D&gt;&lt;D xsi:type="xsd:double"&gt;12.2988138479536&lt;/D&gt;&lt;D xsi:type="xsd:double"&gt;12.1936352815595&lt;/D&gt;&lt;D xsi:type="xsd:double"&gt;11.7132590810959&lt;/D&gt;&lt;D xsi:type="xsd:double"&gt;11.4209222150253&lt;/D&gt;&lt;D xsi:type="xsd:double"&gt;11.7854980632747&lt;/D&gt;&lt;D xsi:type="xsd:double"&gt;12.4779152735489&lt;/D&gt;&lt;D xsi:type="xsd:double"&gt;12.6527023500433&lt;/D&gt;&lt;D xsi:type="xsd:double"&gt;12.1143429453847&lt;/D&gt;&lt;D xsi:type="xsd:double"&gt;13.0040477373252&lt;/D&gt;&lt;D xsi:type="xsd:double"&gt;12.8239964790709&lt;/D&gt;&lt;D xsi:type="xsd:double"&gt;13.296308132682&lt;/D&gt;&lt;D xsi:type="xsd:double"&gt;13.5695609881292&lt;/D&gt;&lt;D xsi:type="xsd:double"&gt;13.5134056363708&lt;/D&gt;&lt;D xsi:type="xsd:double"&gt;13.9219071864922&lt;/D&gt;&lt;D xsi:type="xsd:double"&gt;13.8963488740025&lt;/D&gt;&lt;D xsi:type="xsd:double"&gt;13.1600643725306&lt;/D&gt;&lt;D xsi:type="xsd:double"&gt;14.0427253367617&lt;/D&gt;&lt;D xsi:type="xsd:double"&gt;13.4314898757804&lt;/D&gt;&lt;D xsi:type="xsd:double"&gt;13.6568229888411&lt;/D&gt;&lt;D xsi:type="xsd:double"&gt;12.3484558579214&lt;/D&gt;&lt;D xsi:type="xsd:double"&gt;12.7463495898725&lt;/D&gt;&lt;D xsi:type="xsd:double"&gt;12.5573329261854&lt;/D&gt;&lt;D xsi:type="xsd:double"&gt;11.8070087096774&lt;/D&gt;&lt;D xsi:type="xsd:double"&gt;11.0420333968947&lt;/D&gt;&lt;D xsi:type="xsd:double"&gt;10.9539378264986&lt;/D&gt;&lt;D xsi:type="xsd:double"&gt;10.1423813346626&lt;/D&gt;&lt;D xsi:type="xsd:double"&gt;10.5343507902325&lt;/D&gt;&lt;D xsi:type="xsd:double"&gt;10.5638183611365&lt;/D&gt;&lt;D xsi:type="xsd:double"&gt;10.6146423921189&lt;/D&gt;&lt;D xsi:type="xsd:double"&gt;11.0987508813054&lt;/D&gt;&lt;D xsi:type="xsd:double"&gt;11.6823459072513&lt;/D&gt;&lt;D xsi:type="xsd:double"&gt;12.2676199188935&lt;/D&gt;&lt;D xsi:type="xsd:double"&gt;11.3893822754686&lt;/D&gt;&lt;D xsi:type="xsd:double"&gt;11.0204392215726&lt;/D&gt;&lt;D xsi:type="xsd:double"&gt;11.5177855797152&lt;/D&gt;&lt;D xsi:type="xsd:double"&gt;10.8534344748408&lt;/D&gt;&lt;D xsi:type="xsd:double"&gt;11.5400649798237&lt;/D&gt;&lt;D xsi:type="xsd:double"&gt;11.309545445729&lt;/D&gt;&lt;D xsi:type="xsd:double"&gt;11.148398156286&lt;/D&gt;&lt;D xsi:type="xsd:double"&gt;12.0079421580382&lt;/D&gt;&lt;D xsi:type="xsd:double"&gt;12.6013034979634&lt;/D&gt;&lt;D xsi:type="xsd:double"&gt;12.3906740140145&lt;/D&gt;&lt;D xsi:type="xsd:double"&gt;10.6395973429406&lt;/D&gt;&lt;D xsi:type="xsd:double"&gt;12.2920937957764&lt;/D&gt;&lt;D xsi:type="xsd:double"&gt;12.5551011480367&lt;/D&gt;&lt;D xsi:type="xsd:double"&gt;13.8040541522334&lt;/D&gt;&lt;D xsi:type="xsd:double"&gt;14.6620887224704&lt;/D&gt;&lt;D xsi:type="xsd:double"&gt;14.7837543419202&lt;/D&gt;&lt;D xsi:type="xsd:double"&gt;15.0134859481099&lt;/D&gt;&lt;D xsi:type="xsd:double"&gt;15.4397028438011&lt;/D&gt;&lt;D xsi:type="xsd:double"&gt;15.1621374261993&lt;/D&gt;&lt;D xsi:type="xsd:double"&gt;15.360666413082&lt;/D&gt;&lt;D xsi:type="xsd:double"&gt;16.7312052638428&lt;/D&gt;&lt;D xsi:type="xsd:double"&gt;18.8322876135629&lt;/D&gt;&lt;D xsi:type="xsd:double"&gt;16.6320974664694&lt;/D&gt;&lt;D xsi:type="xsd:double"&gt;16.0516101205264&lt;/D&gt;&lt;D xsi:type="xsd:double"&gt;15.0125471412385&lt;/D&gt;&lt;D xsi:type="xsd:double"&gt;15.597142614991&lt;/D&gt;&lt;D xsi:type="xsd:double"&gt;15.2609512636138&lt;/D&gt;&lt;D xsi:type="xsd:double"&gt;13.6804428507983&lt;/D&gt;&lt;D xsi:type="xsd:double"&gt;13.2467286349682&lt;/D&gt;&lt;D xsi:type="xsd:double"&gt;13.5596266774628&lt;/D&gt;&lt;D xsi:type="xsd:double"&gt;13.5972955497253&lt;/D&gt;&lt;D xsi:type="xsd:double"&gt;12.5151060182121&lt;/D&gt;&lt;D xsi:type="xsd:double"&gt;12.6066461474164&lt;/D&gt;&lt;D xsi:type="xsd:double"&gt;12.3284321972585&lt;/D&gt;&lt;D xsi:type="xsd:double"&gt;10.0250068297736&lt;/D&gt;&lt;D xsi:type="xsd:double"&gt;10.5954468254934&lt;/D&gt;&lt;D xsi:type="xsd:double"&gt;10.3307215789689&lt;/D&gt;&lt;D xsi:type="xsd:double"&gt;11.3468982543331&lt;/D&gt;&lt;D xsi:type="xsd:double"&gt;11.1872766858131&lt;/D&gt;&lt;D xsi:type="xsd:double"&gt;10.7684264908728&lt;/D&gt;&lt;D xsi:type="xsd:double"&gt;10.4523748027872&lt;/D&gt;&lt;D xsi:type="xsd:double"&gt;9.27694270330064&lt;/D&gt;&lt;D xsi:type="xsd:double"&gt;10.1733924116168&lt;/D&gt;&lt;D xsi:type="xsd:double"&gt;10.7591732363392&lt;/D&gt;&lt;D xsi:type="xsd:double"&gt;11.7635083904286&lt;/D&gt;&lt;D xsi:type="xsd:double"&gt;11.3673050662121&lt;/D&gt;&lt;D xsi:type="xsd:double"&gt;10.3723149498248&lt;/D&gt;&lt;D xsi:type="xsd:double"&gt;10.8808158001186&lt;/D&gt;&lt;D xsi:type="xsd:double"&gt;10.5643413781907&lt;/D&gt;&lt;D xsi:type="xsd:double"&gt;10.8130273672163&lt;/D&gt;&lt;D xsi:type="xsd:double"&gt;10.5504174539084&lt;/D&gt;&lt;D xsi:type="xsd:double"&gt;10.2043215902682&lt;/D&gt;&lt;D xsi:type="xsd:double"&gt;10.2223225409774&lt;/D&gt;&lt;D xsi:type="xsd:double"&gt;9.79004287946412&lt;/D&gt;&lt;D xsi:type="xsd:double"&gt;9.89926375999522&lt;/D&gt;&lt;D xsi:type="xsd:double"&gt;9.27522138226878&lt;/D&gt;&lt;D xsi:type="xsd:double"&gt;8.82173618717776&lt;/D&gt;&lt;D xsi:type="xsd:double"&gt;9.04466148686499&lt;/D&gt;&lt;D xsi:type="xsd:double"&gt;9.2936127748679&lt;/D&gt;&lt;D xsi:type="xsd:double"&gt;9.13185861026728&lt;/D&gt;&lt;D xsi:type="xsd:double"&gt;10.7460582380953&lt;/D&gt;&lt;D xsi:type="xsd:double"&gt;9.85970021213592&lt;/D&gt;&lt;D xsi:type="xsd:double"&gt;9.54822854741856&lt;/D&gt;&lt;D xsi:type="xsd:double"&gt;9.10928379224302&lt;/D&gt;&lt;/FQL&gt;&lt;FQL&gt;&lt;Q&gt;DDR3512M-FDS^FG_PRICE(0)/MAX(FG_PRICE(0,-1AY))&lt;/Q&gt;&lt;R&gt;1&lt;/R&gt;&lt;C&gt;1&lt;/C&gt;&lt;D xsi:type="xsd:double"&gt;0.849105769230769&lt;/D&gt;&lt;/FQL&gt;&lt;FQL&gt;&lt;Q&gt;PASP-FDS^FG_PRICE_CHANGE(0,-1AM)&lt;/Q&gt;&lt;R&gt;1&lt;/R&gt;&lt;C&gt;1&lt;/C&gt;&lt;D xsi:type="xsd:double"&gt;-0.631578947368416&lt;/D&gt;&lt;/FQL&gt;&lt;FQL&gt;&lt;Q&gt;PLATI-FDS^FG_PRICE(0)&lt;/Q&gt;&lt;R&gt;1&lt;/R&gt;&lt;C&gt;1&lt;/C&gt;&lt;D xsi:type="xsd:double"&gt;945&lt;/D&gt;&lt;/FQL&gt;&lt;FQL&gt;&lt;Q&gt;TIOS-FDS^FG_PRICE_CHANGE(0,-1AY)&lt;/Q&gt;&lt;R&gt;1&lt;/R&gt;&lt;C&gt;1&lt;/C&gt;&lt;D xsi:type="xsd:double"&gt;-5.97271252743059&lt;/D&gt;&lt;/FQL&gt;&lt;FQL&gt;&lt;Q&gt;FC0000PL^FG_PRICE(0)&lt;/Q&gt;&lt;R&gt;1&lt;/R&gt;&lt;C&gt;1&lt;/C&gt;&lt;D xsi:type="xsd:double"&gt;214.21945&lt;/D&gt;&lt;/FQL&gt;&lt;FQL&gt;&lt;Q&gt;GREK^FG_PRICE_MAVG(0,,,,30)&lt;/Q&gt;&lt;R&gt;1&lt;/R&gt;&lt;C&gt;1&lt;/C&gt;&lt;D xsi:type="xsd:double"&gt;41.735832&lt;/D&gt;&lt;/FQL&gt;&lt;FQL&gt;&lt;Q&gt;EPHE^FG_PRICE_MAVG(0,,,,60)&lt;/Q&gt;&lt;R&gt;1&lt;/R&gt;&lt;C&gt;1&lt;/C&gt;&lt;D xsi:type="xsd:double"&gt;24.840834&lt;/D&gt;&lt;/FQL&gt;&lt;FQL&gt;&lt;Q&gt;UAE^P_PRICE(0)/P_PRICE_HIGH_PR(0,,,,,,"PRICE","INTRA","52W")&lt;/Q&gt;&lt;R&gt;1&lt;/R&gt;&lt;C&gt;1&lt;/C&gt;&lt;D xsi:type="xsd:double"&gt;0.9250759&lt;/D&gt;&lt;/FQL&gt;&lt;FQL&gt;&lt;Q&gt;MCHI^P_PRICE(0)/P_PRICE_LOW_PR(0,,,,,,"PRICE","INTRA","52W")-1&lt;/Q&gt;&lt;R&gt;1&lt;/R&gt;&lt;C&gt;1&lt;/C&gt;&lt;D xsi:type="xsd:double"&gt;0.19730175&lt;/D&gt;&lt;/FQL&gt;&lt;FQL&gt;&lt;Q&gt;GREK^P_PRICE(0)/P_PRICE_LOW_PR(0,,,,,,"PRICE","INTRA","52W")-1&lt;/Q&gt;&lt;R&gt;1&lt;/R&gt;&lt;C&gt;1&lt;/C&gt;&lt;D xsi:type="xsd:double"&gt;0.37006402&lt;/D&gt;&lt;/FQL&gt;&lt;FQL&gt;&lt;Q&gt;EWW^P_PRICE(0)/P_PRICE_LOW_PR(0,,,,,,"PRICE","INTRA","52W")-1&lt;/Q&gt;&lt;R&gt;1&lt;/R&gt;&lt;C&gt;1&lt;/C&gt;&lt;D xsi:type="xsd:double"&gt;0.1268686&lt;/D&gt;&lt;/FQL&gt;&lt;FQL&gt;&lt;Q&gt;EPOL^FG_TOTAL_RETURNC(0,-12AM)&lt;/Q&gt;&lt;R&gt;1&lt;/R&gt;&lt;C&gt;1&lt;/C&gt;&lt;D xsi:type="xsd:double"&gt;34.099495&lt;/D&gt;&lt;/FQL&gt;&lt;FQL&gt;&lt;Q&gt;ECH^FMA_PCT_ABOVE_MAVG(200,0,,,,"PORTAGG")&lt;/Q&gt;&lt;R&gt;1&lt;/R&gt;&lt;C&gt;1&lt;/C&gt;&lt;D xsi:type="xsd:double"&gt;44.8275862068966&lt;/D&gt;&lt;/FQL&gt;&lt;FQL&gt;&lt;Q&gt;EWJ^FMA_PCT_ABOVE_MAVG(200,0,,,,"PORTAGG")&lt;/Q&gt;&lt;R&gt;1&lt;/R&gt;&lt;C&gt;1&lt;/C&gt;&lt;D xsi:type="xsd:double"&gt;41.1764705882353&lt;/D&gt;&lt;/FQL&gt;&lt;FQL&gt;&lt;Q&gt;TUR^FMA_COS_UP("EPS","1M",+1,NOW,,,"PORTAGG","MEANR")&lt;/Q&gt;&lt;R&gt;1&lt;/R&gt;&lt;C&gt;1&lt;/C&gt;&lt;D xsi:type="xsd:double"&gt;8&lt;/D&gt;&lt;/FQL&gt;&lt;FQL&gt;&lt;Q&gt;EZA^FMA_COS_UP("EPS","1M",+1,NOW,,,"PORTAGG","MEANR")&lt;/Q&gt;&lt;R&gt;1&lt;/R&gt;&lt;C&gt;1&lt;/C&gt;&lt;D xsi:type="xsd:double"&gt;12&lt;/D&gt;&lt;/FQL&gt;&lt;FQL&gt;&lt;Q&gt;TRYUS10Y-FDS^FG_YIELD(-10AY,0,Y,,"YTM")&lt;/Q&gt;&lt;R&gt;10&lt;/R&gt;&lt;C&gt;1&lt;/C&gt;&lt;D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xsi:type="xsd:double"&gt;21.984322&lt;/D&gt;&lt;/FQL&gt;&lt;FQL&gt;&lt;Q&gt;CAGDPY@TR^EE_ACTUAL_ANNUAL(MED,0)&lt;/Q&gt;&lt;R&gt;1&lt;/R&gt;&lt;C&gt;1&lt;/C&gt;&lt;D xsi:type="xsd:double"&gt;-5.05891417571339&lt;/D&gt;&lt;/FQL&gt;&lt;FQL&gt;&lt;Q&gt;USDVND^STD(FG_PRICE_CHANGE(0,-3AY,M))&lt;/Q&gt;&lt;R&gt;1&lt;/R&gt;&lt;C&gt;1&lt;/C&gt;&lt;D xsi:type="xsd:double"&gt;1.29013388560541&lt;/D&gt;&lt;/FQL&gt;&lt;FQL&gt;&lt;Q&gt;USDZAR^STD(FG_PRICE_CHANGE(0,-3AY,M))&lt;/Q&gt;&lt;R&gt;1&lt;/R&gt;&lt;C&gt;1&lt;/C&gt;&lt;D xsi:type="xsd:double"&gt;3.87970256223855&lt;/D&gt;&lt;/FQL&gt;&lt;FQL&gt;&lt;Q&gt;USDPHP^STD(FG_PRICE_CHANGE(0,-3AY,M))&lt;/Q&gt;&lt;R&gt;1&lt;/R&gt;&lt;C&gt;1&lt;/C&gt;&lt;D xsi:type="xsd:double"&gt;1.73513594472397&lt;/D&gt;&lt;/FQL&gt;&lt;FQL&gt;&lt;Q&gt;EWZ^P_PRICE_RETURNS_PR('52W',2,-10AY,0,AM)&lt;/Q&gt;&lt;R&gt;121&lt;/R&gt;&lt;C&gt;1&lt;/C&gt;&lt;D xsi:type="xsd:double"&gt;16.200495&lt;/D&gt;&lt;D xsi:type="xsd:double"&gt;10.15011&lt;/D&gt;&lt;D xsi:type="xsd:double"&gt;-11.4354315&lt;/D&gt;&lt;D xsi:type="xsd:double"&gt;-15.363741&lt;/D&gt;&lt;D xsi:type="xsd:double"&gt;-21.427065&lt;/D&gt;&lt;D xsi:type="xsd:double"&gt;-10.568523&lt;/D&gt;&lt;D xsi:type="xsd:double"&gt;-10.717308&lt;/D&gt;&lt;D xsi:type="xsd:double"&gt;-22.092867&lt;/D&gt;&lt;D xsi:type="xsd:double"&gt;-21.873547&lt;/D&gt;&lt;D xsi:type="xsd:double"&gt;-21.787245&lt;/D&gt;&lt;D xsi:type="xsd:double"&gt;-29.264874&lt;/D&gt;&lt;D xsi:type="xsd:double"&gt;-32.681328&lt;/D&gt;&lt;D xsi:type="xsd:double"&gt;-44.014156&lt;/D&gt;&lt;D xsi:type="xsd:double"&gt;-49.458076&lt;/D&gt;&lt;D xsi:type="xsd:double"&gt;-43.47596&lt;/D&gt;&lt;D xsi:type="xsd:double"&gt;-37.116306&lt;/D&gt;&lt;D xsi:type="xsd:double"&gt;-30.347729&lt;/D&gt;&lt;D xsi:type="xsd:double"&gt;-46.838642&lt;/D&gt;&lt;D xsi:type="xsd:double"&gt;-42.74528&lt;/D&gt;&lt;D xsi:type="xsd:double"&gt;-15.199131&lt;/D&gt;&lt;D xsi:type="xsd:double"&gt;-16.422647&lt;/D&gt;&lt;D xsi:type="xsd:double"&gt;-22.341621&lt;/D&gt;&lt;D xsi:type="xsd:double"&gt;-17.7567&lt;/D&gt;&lt;D xsi:type="xsd:double"&gt;0.52632093&lt;/D&gt;&lt;D xsi:type="xsd:double"&gt;34.039043&lt;/D&gt;&lt;D xsi:type="xsd:double"&gt;36.29339&lt;/D&gt;&lt;D xsi:type="xsd:double"&gt;55.29071&lt;/D&gt;&lt;D xsi:type="xsd:double"&gt;40.610813&lt;/D&gt;&lt;D xsi:type="xsd:double"&gt;40.575336&lt;/D&gt;&lt;D xsi:type="xsd:double"&gt;97.33817&lt;/D&gt;&lt;D xsi:type="xsd:double"&gt;106.2365&lt;/D&gt;&lt;D xsi:type="xsd:double"&gt;58.90528&lt;/D&gt;&lt;D xsi:type="xsd:double"&gt;27.31142&lt;/D&gt;&lt;D xsi:type="xsd:double"&gt;47.396446&lt;/D&gt;&lt;D xsi:type="xsd:double"&gt;28.99667&lt;/D&gt;&lt;D xsi:type="xsd:double"&gt;17.49853&lt;/D&gt;&lt;D xsi:type="xsd:double"&gt;14.929748&lt;/D&gt;&lt;D xsi:type="xsd:double"&gt;34.47077&lt;/D&gt;&lt;D xsi:type="xsd:double"&gt;21.634113&lt;/D&gt;&lt;D xsi:type="xsd:double"&gt;21.231293&lt;/D&gt;&lt;D xsi:type="xsd:double"&gt;24.193907&lt;/D&gt;&lt;D xsi:type="xsd:double"&gt;22.168148&lt;/D&gt;&lt;D xsi:type="xsd:double"&gt;17.863035&lt;/D&gt;&lt;D xsi:type="xsd:double"&gt;20.123137&lt;/D&gt;&lt;D xsi:type="xsd:double"&gt;18.271505&lt;/D&gt;&lt;D xsi:type="xsd:double"&gt;2.273059&lt;/D&gt;&lt;D xsi:type="xsd:double"&gt;-0.84086657&lt;/D&gt;&lt;D xsi:type="xsd:double"&gt;-5.465084&lt;/D&gt;&lt;D xsi:type="xsd:double"&gt;-11.274809&lt;/D&gt;&lt;D xsi:type="xsd:double"&gt;-24.83486&lt;/D&gt;&lt;D xsi:type="xsd:double"&gt;-5.639678&lt;/D&gt;&lt;D xsi:type="xsd:double"&gt;5.8996916&lt;/D&gt;&lt;D xsi:type="xsd:double"&gt;2.761662&lt;/D&gt;&lt;D xsi:type="xsd:double"&gt;2.1907687&lt;/D&gt;&lt;D xsi:type="xsd:double"&gt;0.7696271&lt;/D&gt;&lt;D xsi:type="xsd:double"&gt;0.93181133&lt;/D&gt;&lt;D xsi:type="xsd:double"&gt;0.48743486&lt;/D&gt;&lt;D xsi:type="xsd:double"&gt;-4.276699&lt;/D&gt;&lt;D xsi:type="xsd:double"&gt;33.354176&lt;/D&gt;&lt;D xsi:type="xsd:double"&gt;38.708923&lt;/D&gt;&lt;D xsi:type="xsd:double"&gt;27.337969&lt;/D&gt;&lt;D xsi:type="xsd:double"&gt;39.473045&lt;/D&gt;&lt;D xsi:type="xsd:double"&gt;10.402452&lt;/D&gt;&lt;D xsi:type="xsd:double"&gt;10.941482&lt;/D&gt;&lt;D xsi:type="xsd:double"&gt;23.761093&lt;/D&gt;&lt;D xsi:type="xsd:double"&gt;10.499393&lt;/D&gt;&lt;D xsi:type="xsd:double"&gt;1.8625379&lt;/D&gt;&lt;D xsi:type="xsd:double"&gt;-47.35742&lt;/D&gt;&lt;D xsi:type="xsd:double"&gt;-37.820023&lt;/D&gt;&lt;D xsi:type="xsd:double"&gt;-40.515232&lt;/D&gt;&lt;D xsi:type="xsd:double"&gt;-27.728373&lt;/D&gt;&lt;D xsi:type="xsd:double"&gt;-30.564625&lt;/D&gt;&lt;D xsi:type="xsd:double"&gt;-23.698378&lt;/D&gt;&lt;D xsi:type="xsd:double"&gt;-24.869543&lt;/D&gt;&lt;D xsi:type="xsd:double"&gt;-30.512249&lt;/D&gt;&lt;D xsi:type="xsd:double"&gt;-23.365795&lt;/D&gt;&lt;D xsi:type="xsd:double"&gt;-15.864187&lt;/D&gt;&lt;D xsi:type="xsd:double"&gt;-17.767954&lt;/D&gt;&lt;D xsi:type="xsd:double"&gt;-15.75905&lt;/D&gt;&lt;D xsi:type="xsd:double"&gt;49.919937&lt;/D&gt;&lt;D xsi:type="xsd:double"&gt;44.873966&lt;/D&gt;&lt;D xsi:type="xsd:double"&gt;68.948555&lt;/D&gt;&lt;D xsi:type="xsd:double"&gt;41.205692&lt;/D&gt;&lt;D xsi:type="xsd:double"&gt;30.041254&lt;/D&gt;&lt;D xsi:type="xsd:double"&gt;20.854782&lt;/D&gt;&lt;D xsi:type="xsd:double"&gt;13.07081&lt;/D&gt;&lt;D xsi:type="xsd:double"&gt;17.65815&lt;/D&gt;&lt;D xsi:type="xsd:double"&gt;-3.9732575&lt;/D&gt;&lt;D xsi:type="xsd:double"&gt;-17.121256&lt;/D&gt;&lt;D xsi:type="xsd:double"&gt;-17.632538&lt;/D&gt;&lt;D xsi:type="xsd:double"&gt;1.4380693&lt;/D&gt;&lt;D xsi:type="xsd:double"&gt;9.38077&lt;/D&gt;&lt;D xsi:type="xsd:double"&gt;18.473911&lt;/D&gt;&lt;D xsi:type="xsd:double"&gt;-5.7303133&lt;/D&gt;&lt;D xsi:type="xsd:double"&gt;-21.334887&lt;/D&gt;&lt;D xsi:type="xsd:double"&gt;-26.595973999999998&lt;/D&gt;&lt;D xsi:type="xsd:double"&gt;-0.9117186&lt;/D&gt;&lt;D xsi:type="xsd:double"&gt;-1.2343109&lt;/D&gt;&lt;D xsi:type="xsd:double"&gt;6.2672853&lt;/D&gt;&lt;D xsi:type="xsd:double"&gt;11.228061&lt;/D&gt;&lt;D xsi:type="xsd:double"&gt;3.8542628&lt;/D&gt;&lt;D xsi:type="xsd:double"&gt;15.574408&lt;/D&gt;&lt;D xsi:type="xsd:double"&gt;-4.0044365&lt;/D&gt;&lt;D xsi:type="xsd:double"&gt;-8.091664&lt;/D&gt;&lt;D xsi:type="xsd:double"&gt;-11.10434&lt;/D&gt;&lt;D xsi:type="xsd:double"&gt;3.065002&lt;/D&gt;&lt;D xsi:type="xsd:double"&gt;26.068401&lt;/D&gt;&lt;D xsi:type="xsd:double"&gt;39.024044&lt;/D&gt;&lt;D xsi:type="xsd:double"&gt;5.5005193&lt;/D&gt;&lt;D xsi:type="xsd:double"&gt;17.287754&lt;/D&gt;&lt;D xsi:type="xsd:double"&gt;10.847246&lt;/D&gt;&lt;D xsi:type="xsd:double"&gt;24.884617&lt;/D&gt;&lt;D xsi:type="xsd:double"&gt;34.44233&lt;/D&gt;&lt;D xsi:type="xsd:double"&gt;20.295227&lt;/D&gt;&lt;D xsi:type="xsd:double"&gt;22.726261&lt;/D&gt;&lt;D xsi:type="xsd:double"&gt;29.5285&lt;/D&gt;&lt;D xsi:type="xsd:double"&gt;8.760977&lt;/D&gt;&lt;D xsi:type="xsd:double"&gt;13.80446&lt;/D&gt;&lt;D xsi:type="xsd:double"&gt;-10.038996&lt;/D&gt;&lt;D xsi:type="xsd:double"&gt;-3.137797&lt;/D&gt;&lt;D xsi:type="xsd:double"&gt;6.0345054&lt;/D&gt;&lt;/FQL&gt;&lt;FQL&gt;&lt;Q&gt;EZA^FMA_DIV_YLD(NTMA,-10AY,0,AM,"PORTAGG","MEANR")&lt;/Q&gt;&lt;R&gt;121&lt;/R&gt;&lt;C&gt;1&lt;/C&gt;&lt;D xsi:type="xsd:double"&gt;3.27298731526356&lt;/D&gt;&lt;D xsi:type="xsd:double"&gt;3.35713872232169&lt;/D&gt;&lt;D xsi:type="xsd:double"&gt;3.62750417915369&lt;/D&gt;&lt;D xsi:type="xsd:double"&gt;3.2677030702789&lt;/D&gt;&lt;D xsi:type="xsd:double"&gt;3.55631544201332&lt;/D&gt;&lt;D xsi:type="xsd:double"&gt;3.33752180428413&lt;/D&gt;&lt;D xsi:type="xsd:double"&gt;3.11532541171267&lt;/D&gt;&lt;D xsi:type="xsd:double"&gt;3.10558423293326&lt;/D&gt;&lt;D xsi:type="xsd:double"&gt;2.90931216779699&lt;/D&gt;&lt;D xsi:type="xsd:double"&gt;3.09488808910055&lt;/D&gt;&lt;D xsi:type="xsd:double"&gt;3.28747584133207&lt;/D&gt;&lt;D xsi:type="xsd:double"&gt;3.14981140889011&lt;/D&gt;&lt;D xsi:type="xsd:double"&gt;3.33411551753361&lt;/D&gt;&lt;D xsi:type="xsd:double"&gt;3.39329435720855&lt;/D&gt;&lt;D xsi:type="xsd:double"&gt;3.24861361788119&lt;/D&gt;&lt;D xsi:type="xsd:double"&gt;3.39265148016687&lt;/D&gt;&lt;D xsi:type="xsd:double"&gt;3.62127642298721&lt;/D&gt;&lt;D xsi:type="xsd:double"&gt;3.80911457694375&lt;/D&gt;&lt;D xsi:type="xsd:double"&gt;3.5641863318104&lt;/D&gt;&lt;D xsi:type="xsd:double"&gt;3.3636984125247&lt;/D&gt;&lt;D xsi:type="xsd:double"&gt;3.19608274104793&lt;/D&gt;&lt;D xsi:type="xsd:double"&gt;3.40253416540042&lt;/D&gt;&lt;D xsi:type="xsd:double"&gt;3.20721371449035&lt;/D&gt;&lt;D xsi:type="xsd:double"&gt;2.99085978856303&lt;/D&gt;&lt;D xsi:type="xsd:double"&gt;2.9719255543949&lt;/D&gt;&lt;D xsi:type="xsd:double"&gt;3.1389667739111&lt;/D&gt;&lt;D xsi:type="xsd:double"&gt;3.26939243313961&lt;/D&gt;&lt;D xsi:type="xsd:double"&gt;3.3852030534343&lt;/D&gt;&lt;D xsi:type="xsd:double"&gt;3.37625739347219&lt;/D&gt;&lt;D xsi:type="xsd:double"&gt;3.14229714191575&lt;/D&gt;&lt;D xsi:type="xsd:double"&gt;3.13363804058278&lt;/D&gt;&lt;D xsi:type="xsd:double"&gt;3.11168014610688&lt;/D&gt;&lt;D xsi:type="xsd:double"&gt;3.10329201294973&lt;/D&gt;&lt;D xsi:type="xsd:double"&gt;3.054676</t>
        </r>
      </text>
    </comment>
    <comment ref="A15" authorId="0" shapeId="0" xr:uid="{353FAEF4-CD18-43B1-8EF4-E6BADEDBA34E}">
      <text>
        <r>
          <rPr>
            <b/>
            <sz val="9"/>
            <color indexed="81"/>
            <rFont val="Tahoma"/>
            <charset val="1"/>
          </rPr>
          <t>01830563&lt;/D&gt;&lt;D xsi:type="xsd:double"&gt;3.45612101710878&lt;/D&gt;&lt;D xsi:type="xsd:double"&gt;3.24052773661599&lt;/D&gt;&lt;D xsi:type="xsd:double"&gt;3.17290063773087&lt;/D&gt;&lt;D xsi:type="xsd:double"&gt;3.34831342466941&lt;/D&gt;&lt;D xsi:type="xsd:double"&gt;3.20864839835601&lt;/D&gt;&lt;D xsi:type="xsd:double"&gt;3.20548832152636&lt;/D&gt;&lt;D xsi:type="xsd:double"&gt;3.50760664584725&lt;/D&gt;&lt;D xsi:type="xsd:double"&gt;3.32788342910252&lt;/D&gt;&lt;D xsi:type="xsd:double"&gt;3.2857196225051&lt;/D&gt;&lt;D xsi:type="xsd:double"&gt;3.14122530703045&lt;/D&gt;&lt;D xsi:type="xsd:double"&gt;3.3191660872179&lt;/D&gt;&lt;D xsi:type="xsd:double"&gt;3.31471299215668&lt;/D&gt;&lt;D xsi:type="xsd:double"&gt;3.48872629289677&lt;/D&gt;&lt;D xsi:type="xsd:double"&gt;3.67353880771154&lt;/D&gt;&lt;D xsi:type="xsd:double"&gt;3.72278297504441&lt;/D&gt;&lt;D xsi:type="xsd:double"&gt;3.70330520095861&lt;/D&gt;&lt;D xsi:type="xsd:double"&gt;4.02205365233031&lt;/D&gt;&lt;D xsi:type="xsd:double"&gt;4.03711238482831&lt;/D&gt;&lt;D xsi:type="xsd:double"&gt;3.95993230701144&lt;/D&gt;&lt;D xsi:type="xsd:double"&gt;3.68187873149899&lt;/D&gt;&lt;D xsi:type="xsd:double"&gt;3.83875150722867&lt;/D&gt;&lt;D xsi:type="xsd:double"&gt;3.92293343755272&lt;/D&gt;&lt;D xsi:type="xsd:double"&gt;3.66060025857274&lt;/D&gt;&lt;D xsi:type="xsd:double"&gt;3.84359857295315&lt;/D&gt;&lt;D xsi:type="xsd:double"&gt;3.79592486722308&lt;/D&gt;&lt;D xsi:type="xsd:double"&gt;3.77885863619549&lt;/D&gt;&lt;D xsi:type="xsd:double"&gt;4.12161563719366&lt;/D&gt;&lt;D xsi:type="xsd:double"&gt;3.84800854572103&lt;/D&gt;&lt;D xsi:type="xsd:double"&gt;4.1887575777219&lt;/D&gt;&lt;D xsi:type="xsd:double"&gt;4.1703232799552&lt;/D&gt;&lt;D xsi:type="xsd:double"&gt;3.80227366227196&lt;/D&gt;&lt;D xsi:type="xsd:double"&gt;3.68764711439125&lt;/D&gt;&lt;D xsi:type="xsd:double"&gt;3.7049403288261&lt;/D&gt;&lt;D xsi:type="xsd:double"&gt;5.50213297897644&lt;/D&gt;&lt;D xsi:type="xsd:double"&gt;4.38926732616041&lt;/D&gt;&lt;D xsi:type="xsd:double"&gt;3.59533778594492&lt;/D&gt;&lt;D xsi:type="xsd:double"&gt;3.5241157241974&lt;/D&gt;&lt;D xsi:type="xsd:double"&gt;3.35485814346094&lt;/D&gt;&lt;D xsi:type="xsd:double"&gt;3.38513778625285&lt;/D&gt;&lt;D xsi:type="xsd:double"&gt;3.39228096524621&lt;/D&gt;&lt;D xsi:type="xsd:double"&gt;3.59192814955902&lt;/D&gt;&lt;D xsi:type="xsd:double"&gt;3.49251006699682&lt;/D&gt;&lt;D xsi:type="xsd:double"&gt;3.83725169247187&lt;/D&gt;&lt;D xsi:type="xsd:double"&gt;3.93238067858946&lt;/D&gt;&lt;D xsi:type="xsd:double"&gt;3.74089874781381&lt;/D&gt;&lt;D xsi:type="xsd:double"&gt;3.82002843569653&lt;/D&gt;&lt;D xsi:type="xsd:double"&gt;4.05136543614259&lt;/D&gt;&lt;D xsi:type="xsd:double"&gt;4.41592246348447&lt;/D&gt;&lt;D xsi:type="xsd:double"&gt;4.17262601029345&lt;/D&gt;&lt;D xsi:type="xsd:double"&gt;4.52233520068696&lt;/D&gt;&lt;D xsi:type="xsd:double"&gt;4.55463819641706&lt;/D&gt;&lt;D xsi:type="xsd:double"&gt;5.20192913679974&lt;/D&gt;&lt;D xsi:type="xsd:double"&gt;4.74346149995485&lt;/D&gt;&lt;D xsi:type="xsd:double"&gt;4.51187563145856&lt;/D&gt;&lt;D xsi:type="xsd:double"&gt;4.68177776006554&lt;/D&gt;&lt;D xsi:type="xsd:double"&gt;4.43312541947785&lt;/D&gt;&lt;D xsi:type="xsd:double"&gt;4.338576410103&lt;/D&gt;&lt;D xsi:type="xsd:double"&gt;4.38261947180322&lt;/D&gt;&lt;D xsi:type="xsd:double"&gt;4.61349655616354&lt;/D&gt;&lt;D xsi:type="xsd:double"&gt;4.92615200174619&lt;/D&gt;&lt;D xsi:type="xsd:double"&gt;5.17547775661258&lt;/D&gt;&lt;D xsi:type="xsd:double"&gt;5.11022659732881&lt;/D&gt;&lt;D xsi:type="xsd:double"&gt;4.76996449273762&lt;/D&gt;&lt;D xsi:type="xsd:double"&gt;5.37147611860738&lt;/D&gt;&lt;D xsi:type="xsd:double"&gt;5.61229528581806&lt;/D&gt;&lt;D xsi:type="xsd:double"&gt;4.96210619909146&lt;/D&gt;&lt;D xsi:type="xsd:double"&gt;4.99237328189915&lt;/D&gt;&lt;D xsi:type="xsd:double"&gt;4.50293161785044&lt;/D&gt;&lt;D xsi:type="xsd:double"&gt;4.61980004525333&lt;/D&gt;&lt;D xsi:type="xsd:double"&gt;4.94883406335572&lt;/D&gt;&lt;D xsi:type="xsd:double"&gt;4.51639359179938&lt;/D&gt;&lt;D xsi:type="xsd:double"&gt;4.64234377589106&lt;/D&gt;&lt;D xsi:type="xsd:double"&gt;4.41900879382652&lt;/D&gt;&lt;D xsi:type="xsd:double"&gt;4.24899162872907&lt;/D&gt;&lt;D xsi:type="xsd:double"&gt;4.37095724220335&lt;/D&gt;&lt;D xsi:type="xsd:double"&gt;4.44098794815437&lt;/D&gt;&lt;D xsi:type="xsd:double"&gt;4.42411696726585&lt;/D&gt;&lt;D xsi:type="xsd:double"&gt;4.34393044897284&lt;/D&gt;&lt;D xsi:type="xsd:double"&gt;4.12354555458325&lt;/D&gt;&lt;D xsi:type="xsd:double"&gt;4.38086767301295&lt;/D&gt;&lt;D xsi:type="xsd:double"&gt;4.35447055561191&lt;/D&gt;&lt;D xsi:type="xsd:double"&gt;4.25151496784587&lt;/D&gt;&lt;D xsi:type="xsd:double"&gt;4.2559305908721&lt;/D&gt;&lt;D xsi:type="xsd:double"&gt;3.90999489566318&lt;/D&gt;&lt;D xsi:type="xsd:double"&gt;4.14633572033439&lt;/D&gt;&lt;D xsi:type="xsd:double"&gt;3.89926343446778&lt;/D&gt;&lt;D xsi:type="xsd:double"&gt;3.87861438372145&lt;/D&gt;&lt;/FQL&gt;&lt;FQL&gt;&lt;Q&gt;SET-BKK^FMA_PE(LTMA,-10AY,0,AM,"PORTAGG","MEANR")&lt;/Q&gt;&lt;R&gt;121&lt;/R&gt;&lt;C&gt;1&lt;/C&gt;&lt;D xsi:type="xsd:double"&gt;18.8161090403792&lt;/D&gt;&lt;D xsi:type="xsd:double"&gt;19.06467921157&lt;/D&gt;&lt;D xsi:type="xsd:double"&gt;18.6952533566532&lt;/D&gt;&lt;D xsi:type="xsd:double"&gt;19.6714145935558&lt;/D&gt;&lt;D xsi:type="xsd:double"&gt;18.6646449911075&lt;/D&gt;&lt;D xsi:type="xsd:double"&gt;19.528810853969&lt;/D&gt;&lt;D xsi:type="xsd:double"&gt;22.744964140931&lt;/D&gt;&lt;D xsi:type="xsd:double"&gt;23.1682444054032&lt;/D&gt;&lt;D xsi:type="xsd:double"&gt;22.5668576305782&lt;/D&gt;&lt;D xsi:type="xsd:double"&gt;22.0047211379033&lt;/D&gt;&lt;D xsi:type="xsd:double"&gt;21.3025308081343&lt;/D&gt;&lt;D xsi:type="xsd:double"&gt;20.7277382074751&lt;/D&gt;&lt;D xsi:type="xsd:double"&gt;19.7850470700912&lt;/D&gt;&lt;D xsi:type="xsd:double"&gt;18.9575627306298&lt;/D&gt;&lt;D xsi:type="xsd:double"&gt;18.7643591544555&lt;/D&gt;&lt;D xsi:type="xsd:double"&gt;16.4153935167353&lt;/D&gt;&lt;D xsi:type="xsd:double"&gt;14.7667376733417&lt;/D&gt;&lt;D xsi:type="xsd:double"&gt;13.9068692896752&lt;/D&gt;&lt;D xsi:type="xsd:double"&gt;15.8315868949861&lt;/D&gt;&lt;D xsi:type="xsd:double"&gt;16.6021163893724&lt;/D&gt;&lt;D xsi:type="xsd:double"&gt;16.4429498807039&lt;/D&gt;&lt;D xsi:type="xsd:double"&gt;16.2962859844856&lt;/D&gt;&lt;D xsi:type="xsd:double"&gt;16.2750812417883&lt;/D&gt;&lt;D xsi:type="xsd:double"&gt;16.6532594211598&lt;/D&gt;&lt;D xsi:type="xsd:double"&gt;16.6883998979171&lt;/D&gt;&lt;D xsi:type="xsd:double"&gt;16.1001488823737&lt;/D&gt;&lt;D xsi:type="xsd:double"&gt;15.9645244206547&lt;/D&gt;&lt;D xsi:type="xsd:double"&gt;15.7939416685456&lt;/D&gt;&lt;D xsi:type="xsd:double"&gt;16.1163835499885&lt;/D&gt;&lt;D xsi:type="xsd:double"&gt;16.5195510520891&lt;/D&gt;&lt;D xsi:type="xsd:double"&gt;16.49294165944&lt;/D&gt;&lt;D xsi:type="xsd:double"&gt;16.2989141999957&lt;/D&gt;&lt;D xsi:type="xsd:double"&gt;16.3012463566416&lt;/D&gt;&lt;D xsi:type="xsd:double"&gt;16.0231029235163&lt;/D&gt;&lt;D xsi:type="xsd:double"&gt;16.1037580014765&lt;/D&gt;&lt;D xsi:type="xsd:double"&gt;15.9517094297254&lt;/D&gt;&lt;D xsi:type="xsd:double"&gt;15.9753167195045&lt;/D&gt;&lt;D xsi:type="xsd:double"&gt;16.4902833833523&lt;/D&gt;&lt;D xsi:type="xsd:double"&gt;16.9410239160991&lt;/D&gt;&lt;D xsi:type="xsd:double"&gt;16.929501390337&lt;/D&gt;&lt;D xsi:type="xsd:double"&gt;17.3805188461385&lt;/D&gt;&lt;D xsi:type="xsd:double"&gt;18.4497896637075&lt;/D&gt;&lt;D xsi:type="xsd:double"&gt;17.9817673436924&lt;/D&gt;&lt;D xsi:type="xsd:double"&gt;17.6600395735414&lt;/D&gt;&lt;D xsi:type="xsd:double"&gt;17.3552635589799&lt;/D&gt;&lt;D xsi:type="xsd:double"&gt;17.2514789632217&lt;/D&gt;&lt;D xsi:type="xsd:double"&gt;16.8783963722322&lt;/D&gt;&lt;D xsi:type="xsd:double"&gt;16.2778231057844&lt;/D&gt;&lt;D xsi:type="xsd:double"&gt;16.1822546686796&lt;/D&gt;&lt;D xsi:type="xsd:double"&gt;16.3331794681043&lt;/D&gt;&lt;D xsi:type="xsd:double"&gt;15.9166520523414&lt;/D&gt;&lt;D xsi:type="xsd:double"&gt;15.2439649817012&lt;/D&gt;&lt;D xsi:type="xsd:double"&gt;14.8151687910768&lt;/D&gt;&lt;D xsi:type="xsd:double"&gt;14.5845597479483&lt;/D&gt;&lt;D xsi:type="xsd:double"&gt;15.5394038306443&lt;/D&gt;&lt;D xsi:type="xsd:double"&gt;16.1623047970979&lt;/D&gt;&lt;D xsi:type="xsd:double"&gt;16.145818027051&lt;/D&gt;&lt;D xsi:type="xsd:double"&gt;15.9528675590221&lt;/D&gt;&lt;D xsi:type="xsd:double"&gt;16.2055932837485&lt;/D&gt;&lt;D xsi:type="xsd:double"&gt;16.5075392633964&lt;/D&gt;&lt;D xsi:type="xsd:double"&gt;16.2357076770528&lt;/D&gt;&lt;D xsi:type="xsd:double"&gt;16.6014015657766&lt;/D&gt;&lt;D xsi:type="xsd:double"&gt;16.7673100369843&lt;/D&gt;&lt;D xsi:type="xsd:double"&gt;17.1124332211409&lt;/D&gt;&lt;D xsi:type="xsd:double"&gt;16.7616872833241&lt;/D&gt;&lt;D xsi:type="xsd:double"&gt;17.1476820114513&lt;/D&gt;&lt;D xsi:type="xsd:double"&gt;16.6235538592879&lt;/D&gt;&lt;D xsi:type="xsd:double"&gt;14.3201386058656&lt;/D&gt;&lt;D xsi:type="xsd:double"&gt;15.0281367919667&lt;/D&gt;&lt;D xsi:type="xsd:double"&gt;16.4892167820641&lt;/D&gt;&lt;D xsi:type="xsd:double"&gt;17.9877761324146&lt;/D&gt;&lt;D xsi:type="xsd:double"&gt;18.7053300627486&lt;/D&gt;&lt;D xsi:type="xsd:double"&gt;20.0196659039213&lt;/D&gt;&lt;D xsi:type="xsd:double"&gt;20.9971384862251&lt;/D&gt;&lt;D xsi:type="xsd:double"&gt;21.436013728667&lt;/D&gt;&lt;D xsi:type="xsd:double"&gt;22.5940442550924&lt;/D&gt;&lt;D xsi:type="xsd:double"&gt;25.7124203317951&lt;/D&gt;&lt;D xsi:type="xsd:double"&gt;28.3221895823025&lt;/D&gt;&lt;D xsi:type="xsd:double"&gt;27.1550340674259&lt;/D&gt;&lt;D xsi:type="xsd:double"&gt;27.4058212518681&lt;/D&gt;&lt;D xsi:type="xsd:double"&gt;26.5208849306724&lt;/D&gt;&lt;D xsi:type="xsd:double"&gt;25.5339367823988&lt;/D&gt;&lt;D xsi:type="xsd:double"&gt;24.4870136843744&lt;/D&gt;&lt;D xsi:type="xsd:double"&gt;23.2513094421674&lt;/D&gt;&lt;D xsi:type="xsd:double"&gt;22.0609648493578&lt;/D&gt;&lt;D xsi:type="xsd:double"&gt;21.9296045584072&lt;/D&gt;&lt;D xsi:type="xsd:double"&gt;21.0744916839491&lt;/D&gt;&lt;D xsi:type="xsd:double"&gt;20.4044971546513&lt;/D&gt;&lt;D xsi:type="xsd:double"&gt;19.098121451619&lt;/D&gt;&lt;D xsi:type="xsd:double"&gt;19.2134099615007&lt;/D&gt;&lt;D xsi:type="xsd:double"&gt;19.2452651368594&lt;/D&gt;&lt;D xsi:type="xsd:double"&gt;18.7742275066857&lt;/D&gt;&lt;D xsi:type="xsd:double"&gt;18.6039092880041&lt;/D&gt;&lt;D xsi:type="xsd:double"&gt;18.1024360495096&lt;/D&gt;&lt;D xsi:type="xsd:double"&gt;17.6127744940535&lt;/D&gt;&lt;D xsi:type="xsd:double"&gt;17.2612837635581&lt;/D&gt;&lt;D xsi:type="xsd:double"&gt;17.2919832762083&lt;/D&gt;&lt;D xsi:type="xsd:double"&gt;16.840490155167&lt;/D&gt;&lt;D xsi:type="xsd:double"&gt;16.1027287702394&lt;/D&gt;&lt;D xsi:type="xsd:double"&gt;16.6052854351115&lt;/D&gt;&lt;D xsi:type="xsd:double"&gt;16.4902586637519&lt;/D&gt;&lt;D xsi:type="xsd:double"&gt;17.1154460901495&lt;/D&gt;&lt;D xsi:type="xsd:double"&gt;17.5729545773667&lt;/D&gt;&lt;D xsi:type="xsd:double"&gt;17.2694950305879&lt;/D&gt;&lt;D xsi:type="xsd:double"&gt;17.3094557333208&lt;/D&gt;&lt;D xsi:type="xsd:double"&gt;17.1526465458515&lt;/D&gt;&lt;D xsi:type="xsd:double"&gt;17.3183666896386&lt;/D&gt;&lt;D xsi:type="xsd:double"&gt;17.2443198247922&lt;/D&gt;&lt;D xsi:type="xsd:double"&gt;17.3622733239495&lt;/D&gt;&lt;D xsi:type="xsd:double"&gt;17.5415998421762&lt;/D&gt;&lt;D xsi:type="xsd:double"&gt;16.6069070700939&lt;/D&gt;&lt;D xsi:type="xsd:double"&gt;16.5209162824424&lt;/D&gt;&lt;D xsi:type="xsd:double"&gt;16.115894436228&lt;/D&gt;&lt;D xsi:type="xsd:double"&gt;15.7210474474766&lt;/D&gt;&lt;D xsi:type="xsd:double"&gt;16.1075165636129&lt;/D&gt;&lt;D xsi:type="xsd:double"&gt;16.6182051984807&lt;/D&gt;&lt;D xsi:type="xsd:double"&gt;16.4975010049164&lt;/D&gt;&lt;D xsi:type="xsd:double"&gt;16.2875425049181&lt;/D&gt;&lt;D xsi:type="xsd:double"&gt;15.7680079888847&lt;/D&gt;&lt;D xsi:type="xsd:double"&gt;15.6935101222961&lt;/D&gt;&lt;D xsi:type="xsd:double"&gt;15.526537179598&lt;/D&gt;&lt;/FQL&gt;&lt;FQL&gt;&lt;Q&gt;DDR3512M-FDS^FG_PRICE_CHANGE(0,-6AM)&lt;/Q&gt;&lt;R&gt;1&lt;/R&gt;&lt;C&gt;1&lt;/C&gt;&lt;D xsi:type="xsd:double"&gt;-9.06693492025554&lt;/D&gt;&lt;/FQL&gt;&lt;FQL&gt;&lt;Q&gt;BRENT-FDS^FG_PRICE(0)/MAX(FG_PRICE(0,-1AY))&lt;/Q&gt;&lt;R&gt;1&lt;/R&gt;&lt;C&gt;1&lt;/C&gt;&lt;D xsi:type="xsd:double"&gt;0.870614479821537&lt;/D&gt;&lt;/FQL&gt;&lt;FQL&gt;&lt;Q&gt;FC0000TR^FG_PRICE(0)&lt;/Q&gt;&lt;R&gt;1&lt;/R&gt;&lt;C&gt;1&lt;/C&gt;&lt;D xsi:type="xsd:double"&gt;226.42337&lt;/D&gt;&lt;/FQL&gt;&lt;FQL&gt;&lt;Q&gt;SET-BKK^FG_PRICE_MAVG(0,,,,60)&lt;/Q&gt;&lt;R&gt;1&lt;/R&gt;&lt;C&gt;1&lt;/C&gt;&lt;D xsi:type="xsd:double"&gt;1317.4106&lt;/D&gt;&lt;/FQL&gt;&lt;FQL&gt;&lt;Q&gt;EWT^FG_PRICE_MAVG(0,,,,200)&lt;/Q&gt;&lt;R&gt;1&lt;/R&gt;&lt;C&gt;1&lt;/C&gt;&lt;D xsi:type="xsd:double"&gt;48.8265&lt;/D&gt;&lt;/FQL&gt;&lt;FQL&gt;&lt;Q&gt;KSA^FG_TOTAL_RETURNC(0,-6AM)&lt;/Q&gt;&lt;R&gt;1&lt;/R&gt;&lt;C&gt;1&lt;/C&gt;&lt;D xsi:type="xsd:double"&gt;-5.3116264&lt;/D&gt;&lt;/FQL&gt;&lt;FQL&gt;&lt;Q&gt;SET-BKK^P_PRICE(0)/P_PRICE_HIGH_PR(0,,,,,,"PRICE","INTRA","52W")&lt;/Q&gt;&lt;R&gt;1&lt;/R&gt;&lt;C&gt;1&lt;/C&gt;&lt;D xsi:type="xsd:double"&gt;0.82498115&lt;/D&gt;&lt;/FQL&gt;&lt;FQL&gt;&lt;Q&gt;GREK^P_PRICE(0)/P_PRICE_HIGH_PR(0,,,,,,"PRICE","INTRA","52W")&lt;/Q&gt;&lt;R&gt;1&lt;/R&gt;&lt;C&gt;1&lt;/C&gt;&lt;D xsi:type="xsd:double"&gt;0.96265745&lt;/D&gt;&lt;/FQL&gt;&lt;FQL&gt;&lt;Q&gt;EWZ^P_PRICE(0)/P_PRICE_HIGH_PR(0,,,,,,"PRICE","INTRA","52W")&lt;/Q&gt;&lt;R&gt;1&lt;/R&gt;&lt;C&gt;1&lt;/C&gt;&lt;D xsi:type="xsd:double"&gt;0.84611076&lt;/D&gt;&lt;/FQL&gt;&lt;FQL&gt;&lt;Q&gt;EWM^P_PRICE(0)/P_PRICE_LOW_PR(0,,,,,,"PRICE","INTRA","52W")-1&lt;/Q&gt;&lt;R&gt;1&lt;/R&gt;&lt;C&gt;1&lt;/C&gt;&lt;D xsi:type="xsd:double"&gt;0.20256281&lt;/D&gt;&lt;/FQL&gt;&lt;FQL&gt;&lt;Q&gt;EIDO^FG_TOTAL_RETURNC(0,-12AM)&lt;/Q&gt;&lt;R&gt;1&lt;/R&gt;&lt;C&gt;1&lt;/C&gt;&lt;D xsi:type="xsd:double"&gt;-2.2952616&lt;/D&gt;&lt;/FQL&gt;&lt;FQL&gt;&lt;Q&gt;URTH^P_PRICE(0)/P_PRICE_LOW_PR(0,,,,,,"PRICE","INTRA","52W")-1&lt;/Q&gt;&lt;R&gt;1&lt;/R&gt;&lt;C&gt;1&lt;/C&gt;&lt;D xsi:type="xsd:double"&gt;0.31394958&lt;/D&gt;&lt;/FQL&gt;&lt;FQL&gt;&lt;Q&gt;URTH^FMA_COS_UP("EPS","1M",+1,NOW,,,"PORTAGG","MEANR")&lt;/Q&gt;&lt;R&gt;1&lt;/R&gt;&lt;C&gt;1&lt;/C&gt;&lt;D xsi:type="xsd:double"&gt;696&lt;/D&gt;&lt;/FQL&gt;&lt;FQL&gt;&lt;Q&gt;SET-BKK^SIZE(FG_CONSTITUENTS)&lt;/Q&gt;&lt;R&gt;1&lt;/R&gt;&lt;C&gt;1&lt;/C&gt;&lt;D xsi:type="xsd:long"&gt;1&lt;/D&gt;&lt;/FQL&gt;&lt;FQL&gt;&lt;Q&gt;EPU^FMA_COS_UP("EPS","1M",+1,NOW,,,"PORTAGG","MEANR")&lt;/Q&gt;&lt;R&gt;1&lt;/R&gt;&lt;C&gt;1&lt;/C&gt;&lt;D xsi:type="xsd:double"&gt;14&lt;/D&gt;&lt;/FQL&gt;&lt;FQL&gt;&lt;Q&gt;ECH^FMA_RBICS_REV_CURRENT(30, LOC, "PORTAGG")&lt;/Q&gt;&lt;R&gt;1&lt;/R&gt;&lt;C&gt;1&lt;/C&gt;&lt;D xsi:type="xsd:double"&gt;34.7587258369558&lt;/D&gt;&lt;/FQL&gt;&lt;FQL&gt;&lt;Q&gt;TRYMX10Y-FDS^FG_YIELD_NAME&lt;/Q&gt;&lt;R&gt;1&lt;/R&gt;&lt;C&gt;1&lt;/C&gt;&lt;D xsi:type="xsd:string"&gt;Treasury - Mexico Benchmark Bond 10Y&lt;/D&gt;&lt;/FQL&gt;&lt;FQL&gt;&lt;Q&gt;REFEUREFI-FDS^PROPER_NAME(0,,,"SECURITY","NAME")&lt;/Q&gt;&lt;R&gt;1&lt;/R&gt;&lt;C&gt;1&lt;/C&gt;&lt;D xsi:type="xsd:string"&gt;Eurozone Main Refinancing Operations Minimum Bid Rate&lt;/D&gt;&lt;/FQL&gt;&lt;FQL&gt;&lt;Q&gt;EWZ^FMA_ROE(NTMA,-20AY,NOW,FY,"PORTAGG","MEANR")&lt;/Q&gt;&lt;R&gt;20&lt;/R&gt;&lt;C&gt;1&lt;/C&gt;&lt;D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xsi:type="xsd:double"&gt;14.5230256231227&lt;/D&gt;&lt;D xsi:type="xsd:double"&gt;16.6192480648251&lt;/D&gt;&lt;D xsi:type="xsd:double"&gt;20.4610226165993&lt;/D&gt;&lt;D xsi:type="xsd:double"&gt;19.4095239233816&lt;/D&gt;&lt;D xsi:type="xsd:double"&gt;18.6086842752089&lt;/D&gt;&lt;/FQL&gt;&lt;FQL&gt;&lt;Q&gt;CAGDPY@PE^EE_ACTUAL_ANNUAL(MED,0)&lt;/Q&gt;&lt;R&gt;1&lt;/R&gt;&lt;C&gt;1&lt;/C&gt;&lt;D xsi:type="xsd:double"&gt;0.830176564820384&lt;/D&gt;&lt;/FQL&gt;&lt;FQL&gt;&lt;Q&gt;USDTHB^STD(FG_PRICE_CHANGE(0,-3AY,M))&lt;/Q&gt;&lt;R&gt;1&lt;/R&gt;&lt;C&gt;1&lt;/C&gt;&lt;D xsi:type="xsd:double"&gt;3.00427239183339&lt;/D&gt;&lt;/FQL&gt;&lt;FQL&gt;&lt;Q&gt;USDCNH^FG_PRICE_CHANGE(0,-1AM)&lt;/Q&gt;&lt;R&gt;1&lt;/R&gt;&lt;C&gt;1&lt;/C&gt;&lt;D xsi:type="xsd:double"&gt;-1.6602159&lt;/D&gt;&lt;/FQL&gt;&lt;FQL&gt;&lt;Q&gt;USDMXN^STD(FG_PRICE_CHANGE(0,-3AY,M))&lt;/Q&gt;&lt;R&gt;1&lt;/R&gt;&lt;C&gt;1&lt;/C&gt;&lt;D xsi:type="xsd:double"&gt;2.6765057581066&lt;/D&gt;&lt;/FQL&gt;&lt;FQL&gt;&lt;Q&gt;USDMYR^FG_PRICE_CHANGE(0,-1AM)&lt;/Q&gt;&lt;R&gt;1&lt;/R&gt;&lt;C&gt;1&lt;/C&gt;&lt;D xsi:type="xsd:double"&gt;-5.2288294&lt;/D&gt;&lt;/FQL&gt;&lt;FQL&gt;&lt;Q&gt;FC0000MX^FMA_EPS(NTMA,-20AY,0,CY,,"PORTAGG","MEANR")&lt;/Q&gt;&lt;R&gt;20&lt;/R&gt;&lt;C&gt;1&lt;/C&gt;&lt;D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xsi:type="xsd:double"&gt;39.4423843156453&lt;/D&gt;&lt;/FQL&gt;&lt;FQL&gt;&lt;Q&gt;EWW^FG_TOTAL_RETURNC(-10AY,0,AM)&lt;/Q&gt;&lt;R&gt;121&lt;/R&gt;&lt;C&gt;1&lt;/C&gt;&lt;D xsi:type="xsd:double"&gt;0.45577288&lt;/D&gt;&lt;D xsi:type="xsd:double"&gt;1.3753057&lt;/D&gt;&lt;D xsi:type="xsd:double"&gt;-8.993006&lt;/D&gt;&lt;D xsi:type="xsd:double"&gt;1.0296583&lt;/D&gt;&lt;D xsi:type="xsd:double"&gt;-15.059322&lt;/D&gt;&lt;D xsi:type="xsd:double"&gt;5.1098585&lt;/D&gt;&lt;D xsi:type="xsd:double"&gt;1.5987635&lt;/D&gt;&lt;D xsi:type="xsd:double"&gt;-2.250421&lt;/D&gt;&lt;D xsi:type="xsd:double"&gt;4.7602534&lt;/D&gt;&lt;D xsi:type="xsd:double"&gt;0.57832&lt;/D&gt;&lt;D xsi:type="xsd:double"&gt;-4.320681&lt;/D&gt;&lt;D xsi:type="xsd:double"&gt;-0.11720657&lt;/D&gt;&lt;D xsi:type="xsd:double"&gt;-6.0076118&lt;/D&gt;&lt;D xsi:type="xsd:double"&gt;-0.33155084&lt;/D&gt;&lt;D xsi:type="xsd:double"&gt;1.9220114&lt;/D&gt;&lt;D xsi:type="xsd:double"&gt;-2.9193103&lt;/D&gt;&lt;D xsi:type="xsd:double"&gt;-2.6148677&lt;/D&gt;&lt;D xsi:type="xsd:double"&gt;-12.826103&lt;/D&gt;&lt;D xsi:type="xsd:double"&gt;2.723813&lt;/D&gt;&lt;D xsi:type="xsd:double"&gt;11.736584&lt;/D&gt;&lt;D xsi:type="xsd:double"&gt;2.1007657&lt;/D&gt;&lt;D xsi:type="xsd:double"&gt;-2.914846&lt;/D&gt;&lt;D xsi:type="xsd:double"&gt;-5.121666&lt;/D&gt;&lt;D xsi:type="xsd:double"&gt;5.980897&lt;/D&gt;&lt;D xsi:type="xsd:double"&gt;5.863762&lt;/D&gt;&lt;D xsi:type="xsd:double"&gt;-12.775082&lt;/D&gt;&lt;D xsi:type="xsd:double"&gt;6.8633676&lt;/D&gt;&lt;D xsi:type="xsd:double"&gt;-10.844332&lt;/D&gt;&lt;D xsi:type="xsd:double"&gt;-0.4263997&lt;/D&gt;&lt;D xsi:type="xsd:double"&gt;-3.4376144&lt;/D&gt;&lt;D xsi:type="xsd:double"&gt;7.784295&lt;/D&gt;&lt;D xsi:type="xsd:double"&gt;7.309115&lt;/D&gt;&lt;D xsi:type="xsd:double"&gt;3.7705183&lt;/D&gt;&lt;D xsi:type="xsd:double"&gt;2.6372433&lt;/D&gt;&lt;D xsi:type="xsd:double"&gt;3.6543608&lt;/D&gt;&lt;D xsi:type="xsd:double"&gt;5.912769&lt;/D&gt;&lt;D xsi:type="xsd:double"&gt;0.105178356&lt;/D&gt;&lt;D xsi:type="xsd:double"&gt;-1.838553&lt;/D&gt;&lt;D xsi:type="xsd:double"&gt;-8.169824&lt;/D&gt;&lt;D xsi:type="xsd:double"&gt;-3.3022523&lt;/D&gt;&lt;D xsi:type="xsd:double"&gt;0.4419446&lt;/D&gt;&lt;D xsi:type="xsd:double"&gt;4.402113&lt;/D&gt;&lt;D xsi:type="xsd:double"&gt;0.83220005&lt;/D&gt;&lt;D xsi:type="xsd:double"&gt;-3.205371&lt;/D&gt;&lt;D xsi:type="xsd:double"&gt;6.5833807&lt;/D&gt;&lt;D xsi:type="xsd:double"&gt;-12.055815&lt;/D&gt;&lt;D xsi:type="xsd:double"&gt;-4.675269&lt;/D&gt;&lt;D xsi:type="xsd:double"&gt;13.521481&lt;/D&gt;&lt;D xsi:type="xsd:double"&gt;-2.4752498&lt;/D&gt;&lt;D xsi:type="xsd:double"&gt;3.5939097&lt;/D&gt;&lt;D xsi:type="xsd:double"&gt;-2.4108171&lt;/D&gt;&lt;D xsi:type="xsd:double"&gt;-16.890944&lt;/D&gt;&lt;D xsi:type="xsd:double"&gt;-2.6824594&lt;/D&gt;&lt;D xsi:type="xsd:double"&gt;13.310933&lt;/D&gt;&lt;D xsi:type="xsd:double"&gt;-3.1408966&lt;/D&gt;&lt;D xsi:type="xsd:double"&gt;-1.4386892&lt;/D&gt;&lt;D xsi:type="xsd:double"&gt;8.063019&lt;/D&gt;&lt;D xsi:type="xsd:double"&gt;-4.652655&lt;/D&gt;&lt;D xsi:type="xsd:double"&gt;-0.29233694&lt;/D&gt;&lt;D xsi:type="xsd:double"&gt;0.45030117&lt;/D&gt;&lt;D xsi:type="xsd:double"&gt;-10.3780155&lt;/D&gt;&lt;D xsi:type="xsd:double"&gt;10.046017&lt;/D&gt;&lt;D xsi:type="xsd:double"&gt;3.5307765&lt;/D&gt;&lt;D xsi:type="xsd:double"&gt;0.2916813&lt;/D&gt;&lt;D xsi:type="xsd:double"&gt;3.1632543&lt;/D&gt;&lt;D xsi:type="xsd:double"&gt;3.3275008&lt;/D&gt;&lt;D xsi:type="xsd:double"&gt;1.0805011&lt;/D&gt;&lt;D xsi:type="xsd:double"&gt;-38.964577&lt;/D&gt;&lt;D xsi:type="xsd:double"&gt;-7.177198&lt;/D&gt;&lt;D xsi:type="xsd:double"&gt;6.9182396&lt;/D&gt;&lt;D xsi:type="xsd:double"&gt;14.515328&lt;/D&gt;&lt;D xsi:type="xsd:double"&gt;-3.488022&lt;/D&gt;&lt;D xsi:type="xsd:double"&gt;8.988058&lt;/D&gt;&lt;D xsi:type="xsd:double"&gt;-1.0092199&lt;/D&gt;&lt;D xsi:type="xsd:double"&gt;2.7089953&lt;/D&gt;&lt;D xsi:type="xsd:double"&gt;14.889395&lt;/D&gt;&lt;D xsi:type="xsd:double"&gt;6.4050913&lt;/D&gt;&lt;D xsi:type="xsd:double"&gt;4.390502&lt;/D&gt;&lt;D xsi:type="xsd:double"&gt;-4.631299&lt;/D&gt;&lt;D xsi:type="xsd:double"&gt;5.3984046&lt;/D&gt;&lt;D xsi:type="xsd:double"&gt;4.204881&lt;/D&gt;&lt;D xsi:type="xsd:double"&gt;1.1161208&lt;/D&gt;&lt;D xsi:type="xsd:double"&gt;2.0243526&lt;/D&gt;&lt;D xsi:type="xsd:double"&gt;1.5936255&lt;/D&gt;&lt;D xsi:type="xsd:double"&gt;2.2497416&lt;/D&gt;&lt;D xsi:type="xsd:double"&gt;2.583766&lt;/D&gt;&lt;D xsi:type="xsd:double"&gt;-1.4561176&lt;/D&gt;&lt;D xsi:type="xsd:double"&gt;-4.1333914&lt;/D&gt;&lt;D xsi:type="xsd:double"&gt;1.2475252&lt;/D&gt;&lt;D xsi:type="xsd:double"&gt;6.968498&lt;/D&gt;&lt;D xsi:type="xsd:double"&gt;0.11702776&lt;/D&gt;&lt;D xsi:type="xsd:double"&gt;-1.9092202&lt;/D&gt;&lt;D xsi:type="xsd:double"&gt;4.5878887&lt;/D&gt;&lt;D xsi:type="xsd:double"&gt;-5.469048&lt;/D&gt;&lt;D xsi:type="xsd:double"&gt;-7.664919&lt;/D&gt;&lt;D xsi:type="xsd:double"&gt;0.39761066&lt;/D&gt;&lt;D xsi:type="xsd:double"&gt;6.600654&lt;/D&gt;&lt;D xsi:type="xsd:double"&gt;-5.1393213&lt;/D&gt;&lt;D xsi:type="xsd:double"&gt;-1.631856&lt;/D&gt;&lt;D xsi:type="xsd:double"&gt;18.690563&lt;/D&gt;&lt;D xsi:type="xsd:double"&gt;-5.558908&lt;/D&gt;&lt;D xsi:type="xsd:double"&gt;14.136124&lt;/D&gt;&lt;D xsi:type="xsd:double"&gt;2.85815&lt;/D&gt;&lt;D xsi:type="xsd:double"&gt;-4.0994825&lt;/D&gt;&lt;D xsi:type="xsd:double"&gt;7.0470333&lt;/D&gt;&lt;D xsi:type="xsd:double"&gt;4.8454523&lt;/D&gt;&lt;D xsi:type="xsd:double"&gt;2.9075146&lt;/D&gt;&lt;D xsi:type="xsd:double"&gt;-0.29640794&lt;/D&gt;&lt;D xsi:type="xsd:double"&gt;-2.628696&lt;/D&gt;&lt;D xsi:type="xsd:double"&gt;-3.7281036&lt;/D&gt;&lt;D xsi:type="xsd:double"&gt;-6.743449&lt;/D&gt;&lt;D xsi:type="xsd:double"&gt;10.291743&lt;/D&gt;&lt;D xsi:type="xsd:double"&gt;9.883154&lt;/D&gt;&lt;D xsi:type="xsd:double"&gt;-3.3906102&lt;/D&gt;&lt;D xsi:type="xsd:double"&gt;4.47067&lt;/D&gt;&lt;D xsi:type="xsd:double"&gt;-0.5200684&lt;/D&gt;&lt;D xsi:type="xsd:double"&gt;-3.1067848&lt;/D&gt;&lt;D xsi:type="xsd:double"&gt;5.8887005&lt;/D&gt;&lt;D xsi:type="xsd:double"&gt;-18.362093&lt;/D&gt;&lt;D xsi:type="xsd:double"&gt;9.638559&lt;/D&gt;&lt;D xsi:type="xsd:double"&gt;-6.035757&lt;/D&gt;&lt;/FQL&gt;&lt;FQL&gt;&lt;Q&gt;INDA^FMA_PE(NTMA,-10AY,0,AM,"PORTAGG","MEANR")&lt;/Q&gt;&lt;R&gt;121&lt;/R&gt;&lt;C&gt;1&lt;/C&gt;&lt;D xsi:type="xsd:double"&gt;16.5549886400867&lt;/D&gt;&lt;D xsi:type="xsd:double"&gt;16.4951803019238&lt;/D&gt;&lt;D xsi:type="xsd:double"&gt;16.0274116767716&lt;/D&gt;&lt;D xsi:type="xsd:double"&gt;17.2647986030089&lt;/D&gt;&lt;D xsi:type="xsd:double"&gt;16.3997738372766&lt;/D&gt;&lt;D xsi:type="xsd:double"&gt;17.3709722653611&lt;/D&gt;&lt;D xsi:type="xsd:double"&gt;18.2959853256791&lt;/D&gt;&lt;D xsi:type="xsd:double"&gt;18.013642395577&lt;/D&gt;&lt;D xsi:type="xsd:double"&gt;18.1645674010114&lt;/D&gt;&lt;D xsi:type="xsd:double"&gt;17.2783571757436&lt;/D&gt;&lt;D xsi:type="xsd:double"&gt;16.9087810636508&lt;/D&gt;&lt;D xsi:type="xsd:double"&gt;18.6905258717167&lt;/D&gt;&lt;D xsi:type="xsd:double"&gt;18.9000033514592&lt;/D&gt;&lt;D xsi:type="xsd:double"&gt;17.5375290922754&lt;/D&gt;&lt;D xsi:type="xsd:double"&gt;17.8528609206821&lt;/D&gt;&lt;D xsi:type="xsd:double"&gt;17.0253837716309&lt;/D&gt;&lt;D xsi:type="xsd:double"&gt;17.0128864955944&lt;/D&gt;&lt;D xsi:type="xsd:double"&gt;16.3736735836096&lt;/D&gt;&lt;D xsi:type="xsd:double"&gt;16.1792591150475&lt;/D&gt;&lt;D xsi:type="xsd:double"&gt;16.9011272237771&lt;/D&gt;&lt;D xsi:type="xsd:double"&gt;17.3720565250899&lt;/D&gt;&lt;D xsi:type="xsd:double"&gt;17.3770579217893&lt;/D&gt;&lt;D xsi:type="xsd:double"&gt;17.4795366491133&lt;/D&gt;&lt;D xsi:type="xsd:double"&gt;18.1240825337957&lt;/D&gt;&lt;D xsi:type="xsd:double"&gt;18.1713108845456&lt;/D&gt;&lt;D xsi:type="xsd:double"&gt;17.9540750068415&lt;/D&gt;&lt;D xsi:type="xsd:double"&gt;17.5397090064338&lt;/D&gt;&lt;D xsi:type="xsd:double"&gt;16.1430431491607&lt;/D&gt;&lt;D xsi:type="xsd:double"&gt;16.2771874717784&lt;/D&gt;&lt;D xsi:type="xsd:double"&gt;16.6485017418741&lt;/D&gt;&lt;D xsi:type="xsd:double"&gt;17.6257000148879&lt;/D&gt;&lt;D xsi:type="xsd:double"&gt;17.9921549847669&lt;/D&gt;&lt;D xsi:type="xsd:double"&gt;17.9676856129516&lt;/D&gt;&lt;D xsi:type="xsd:double"&gt;18.4148225522818&lt;/D&gt;&lt;D xsi:type="xsd:double"&gt;18.0986672739405&lt;/D&gt;&lt;D xsi:type="xsd:double"&gt;18.6331469621154&lt;/D&gt;&lt;D xsi:type="xsd:double"&gt;18.6918123062903&lt;/D&gt;&lt;D xsi:type="xsd:double"&gt;18.9842401712369&lt;/D&gt;&lt;D xsi:type="xsd:double"&gt;18.7901280372936&lt;/D&gt;&lt;D xsi:type="xsd:double"&gt;18.6075268452287&lt;/D&gt;&lt;D xsi:type="xsd:double"&gt;18.6900266568789&lt;/D&gt;&lt;D xsi:type="xsd:double"&gt;19.1854413009911&lt;/D&gt;&lt;D xsi:type="xsd:double"&gt;18.3976652615247&lt;/D&gt;&lt;D xsi:type="xsd:double"&gt;17.9436520385328&lt;/D&gt;&lt;D xsi:type="xsd:double"&gt;18.3364078626109&lt;/D&gt;&lt;D xsi:type="xsd:double"&gt;18.2201012289606&lt;/D&gt;&lt;D xsi:type="xsd:double"&gt;18.7523655466284&lt;/D&gt;&lt;D xsi:type="xsd:double"&gt;18.5338017995844&lt;/D&gt;&lt;D xsi:type="xsd:double"&gt;19.5256441827581&lt;/D&gt;&lt;D xsi:type="xsd:double"&gt;19.6788145998793&lt;/D&gt;&lt;D xsi:type="xsd:double"&gt;17.6939553266953&lt;/D&gt;&lt;D xsi:type="xsd:double"&gt;18.0244612268993&lt;/D&gt;&lt;D xsi:type="xsd:double"&gt;18.0621696518582&lt;/D&gt;&lt;D xsi:type="xsd:double"&gt;17.9793460523413&lt;/D&gt;&lt;D xsi:type="xsd:double"&gt;17.9592192484022&lt;/D&gt;&lt;D xsi:type="xsd:double"&gt;18.9309717649731&lt;/D&gt;&lt;D xsi:type="xsd:double"&gt;19.1129265167718&lt;/D&gt;&lt;D xsi:type="xsd:double"&gt;18.240722290174&lt;/D&gt;&lt;D xsi:type="xsd:double"&gt;19.0228886412261&lt;/D&gt;&lt;D xsi:type="xsd:double"&gt;18.6818535979854&lt;/D&gt;&lt;D xsi:type="xsd:double"&gt;18.1370498779994&lt;/D&gt;&lt;D xsi:type="xsd:double"&gt;18.1006555697818&lt;/D&gt;&lt;D xsi:type="xsd:double"&gt;18.3096078546196&lt;/D&gt;&lt;D xsi:type="xsd:double"&gt;19.0869171264742&lt;/D&gt;&lt;D xsi:type="xsd:double"&gt;19.0638138791991&lt;/D&gt;&lt;D xsi:type="xsd:double"&gt;19.3576536693972&lt;/D&gt;&lt;D xsi:type="xsd:double"&gt;19.321832314369&lt;/D&gt;&lt;D xsi:type="xsd:double"&gt;14.6604710895354&lt;/D&gt;&lt;D xsi:type="xsd:double"&gt;16.1495700946241&lt;/D&gt;&lt;D xsi:type="xsd:double"&gt;18.3849548634072&lt;/D&gt;&lt;D xsi:type="xsd:double"&gt;21.1971826068884&lt;/D&gt;&lt;D xsi:type="xsd:double"&gt;23.0545352866312&lt;/D&gt;&lt;D xsi:type="xsd:double"&gt;23.5311280370245&lt;/D&gt;&lt;D xsi:type="xsd:double"&gt;23.3772314308644&lt;/D&gt;&lt;D xsi:type="xsd:double"&gt;22.7736250280207&lt;/D&gt;&lt;D xsi:type="xsd:double"&gt;22.8415467576169&lt;/D&gt;&lt;D xsi:type="xsd:double"&gt;24.1637205668189&lt;/D&gt;&lt;D xsi:type="xsd:double"&gt;24.3328352338559&lt;/D&gt;&lt;D xsi:type="xsd:double"&gt;23.9325440339044&lt;/D&gt;&lt;D xsi:type="xsd:double"&gt;23.3372813341952&lt;/D&gt;&lt;D xsi:type="xsd:double"&gt;22.4328295663464&lt;/D&gt;&lt;D xsi:type="xsd:double"&gt;22.1152420244423&lt;/D&gt;&lt;D xsi:type="xsd:double"&gt;23.4423573003535&lt;/D&gt;&lt;D xsi:type="xsd:double"&gt;23.1797023734383&lt;/D&gt;&lt;D xsi:type="xsd:double"&gt;23.6723111818071&lt;/D&gt;&lt;D xsi:type="xsd:double"&gt;24.9126966203257&lt;/D&gt;&lt;D xsi:type="xsd:double"&gt;24.9338212097991&lt;/D&gt;&lt;D xsi:type="xsd:double"&gt;24.0647151960539&lt;/D&gt;&lt;D xsi:type="xsd:double"&gt;23.1587209928124&lt;/D&gt;&lt;D xsi:type="xsd:double"&gt;24.0096991987762&lt;/D&gt;&lt;D xsi:type="xsd:double"&gt;22.1552885158767&lt;/D&gt;&lt;D xsi:type="xsd:double"&gt;21.5587000067802&lt;/D&gt;&lt;D xsi:type="xsd:double"&gt;22.1832158820249&lt;/D&gt;&lt;D xsi:type="xsd:double"&gt;19.9492721992088&lt;/D&gt;&lt;D xsi:type="xsd:double"&gt;19.4772782596804&lt;/D&gt;&lt;D xsi:type="xsd:double"&gt;20.3456079560368&lt;/D&gt;&lt;D xsi:type="xsd:double"&gt;22.8358234871965&lt;/D&gt;&lt;D xsi:type="xsd:double"&gt;22.2247055421425&lt;/D&gt;&lt;D xsi:type="xsd:double"&gt;21.391101370278&lt;/D&gt;&lt;D xsi:type="xsd:double"&gt;22.594548759014&lt;/D&gt;&lt;D xsi:type="xsd:double"&gt;22.3407882242388&lt;/D&gt;&lt;D xsi:type="xsd:double"&gt;21.7067826940895&lt;/D&gt;&lt;D xsi:type="xsd:double"&gt;21.114048003725&lt;/D&gt;&lt;D xsi:type="xsd:double"&gt;19.7019056556093&lt;/D&gt;&lt;D xsi:type="xsd:double"&gt;20.334665253443&lt;/D&gt;&lt;D xsi:type="xsd:double"&gt;20.9551605287073&lt;/D&gt;&lt;D xsi:type="xsd:double"&gt;21.6671138439398&lt;/D&gt;&lt;D xsi:type="xsd:double"&gt;21.7115339177966&lt;/D&gt;&lt;D xsi:type="xsd:double"&gt;20.8479050160717&lt;/D&gt;&lt;D xsi:type="xsd:double"&gt;21.1349275065711&lt;/D&gt;&lt;D xsi:type="xsd:double"&gt;20.5809456068176&lt;/D&gt;&lt;D xsi:type="xsd:double"&gt;20.3816220879123&lt;/D&gt;&lt;D xsi:type="xsd:double"&gt;21.8734408965139&lt;/D&gt;&lt;D xsi:type="xsd:double"&gt;22.2723089861208&lt;/D&gt;&lt;D xsi:type="xsd:double"&gt;22.6187535052152&lt;/D&gt;&lt;D xsi:type="xsd:double"&gt;22.0707694660894&lt;/D&gt;&lt;D xsi:type="xsd:double"&gt;22.2447645910911&lt;/D&gt;&lt;D xsi:type="xsd:double"&gt;22.5220108972551&lt;/D&gt;&lt;D xsi:type="xsd:double"&gt;23.4456459292354&lt;/D&gt;&lt;D xsi:type="xsd:double"&gt;24.1754624799731&lt;/D&gt;&lt;D xsi:type="xsd:double"&gt;23.4851716131202&lt;/D&gt;&lt;/FQL&gt;&lt;FQL&gt;&lt;Q&gt;PASP-FDS^FG_PRICE_MAVG(0,,,,30)&lt;/Q&gt;&lt;R&gt;1&lt;/R&gt;&lt;C&gt;1&lt;/C&gt;&lt;D xsi:type="xsd:double"&gt;943.3&lt;/D&gt;&lt;/FQL&gt;&lt;FQL&gt;&lt;Q&gt;CPALM-FDS^MAX(FG_PRICE(0,-5AY))&lt;/Q&gt;&lt;R&gt;1&lt;/R&gt;&lt;C&gt;1&lt;/C&gt;&lt;D xsi:type="xsd:double"&gt;8163&lt;/D&gt;&lt;/FQL&gt;&lt;FQL&gt;&lt;Q&gt;TIOS-FDS^FG_PRICE_CHANGE(0,-6AM)&lt;/Q&gt;&lt;R&gt;1&lt;/R&gt;&lt;C&gt;1&lt;/C&gt;&lt;D xsi:type="xsd:double"&gt;-23.7760074251682&lt;/D&gt;&lt;/FQL&gt;&lt;FQL&gt;&lt;Q&gt;KSA^FG_PRICE_MAVG(0,,,,200)&lt;/Q&gt;&lt;R&gt;1&lt;/R&gt;&lt;C&gt;1&lt;/C&gt;&lt;D xsi:type="xsd:double"&gt;42.04655&lt;/D&gt;&lt;/FQL&gt;&lt;FQL&gt;&lt;Q&gt;GREK^FG_PRICE(0)&lt;/Q&gt;&lt;R&gt;1&lt;/R&gt;&lt;C&gt;1&lt;/C&gt;&lt;D xsi:type="xsd:double"&gt;42.02&lt;/D&gt;&lt;/FQL&gt;&lt;FQL&gt;&lt;Q&gt;EPHE^FG_PRICE_MAVG(0,,,,30)&lt;/Q&gt;&lt;R&gt;1&lt;/R&gt;&lt;C&gt;1&lt;/C&gt;&lt;D xsi:type="xsd:double"&gt;25.333&lt;/D&gt;&lt;/FQL&gt;&lt;FQL&gt;&lt;Q&gt;CAGDPY@TH^EE_ACTUAL_ANNUAL(MED,+1)&lt;/Q&gt;&lt;R&gt;1&lt;/R&gt;&lt;C&gt;1&lt;/C&gt;&lt;D xsi:type="xsd:double"&gt;2.4&lt;/D&gt;&lt;/FQL&gt;&lt;FQL&gt;&lt;Q&gt;USDVND^STD(FG_PRICE_CHANGE(0,-1AY,AM))&lt;/Q&gt;&lt;R&gt;1&lt;/R&gt;&lt;C&gt;1&lt;/C&gt;&lt;D xsi:type="xsd:double"&gt;0.967763160353197&lt;/D&gt;&lt;/FQL&gt;&lt;FQL&gt;&lt;Q&gt;USDZAR^STD(FG_PRICE_CHANGE(0,-1AY,AM))&lt;/Q&gt;&lt;R&gt;1&lt;/R&gt;&lt;C&gt;1&lt;/C&gt;&lt;D xsi:type="xsd:double"&gt;2.52466643620088&lt;/D&gt;&lt;/FQL&gt;&lt;FQL&gt;&lt;Q&gt;USDPHP^STD(FG_PRICE_CHANGE(0,-1AY,AM))&lt;/Q&gt;&lt;R&gt;1&lt;/R&gt;&lt;C&gt;1&lt;/C&gt;&lt;D xsi:type="xsd:double"&gt;1.66607163330141&lt;/D&gt;&lt;/FQL&gt;&lt;FQL&gt;&lt;Q&gt;EWY^P_PRICE_RETURNS_PR('52W',2,-10AY,0,AM)&lt;/Q&gt;&lt;R&gt;121&lt;/R&gt;&lt;C&gt;1&lt;/C&gt;&lt;D xsi:type="xsd:double"&gt;19.820988&lt;/D&gt;&lt;D xsi:type="xsd:double"&gt;4.974103&lt;/D&gt;&lt;D xsi:type="xsd:double"&gt;-10.819197&lt;/D&gt;&lt;D xsi:type="xsd:double"&gt;-7.661134&lt;/D&gt;&lt;D xsi:type="xsd:double"&gt;-9.686607&lt;/D&gt;&lt;D xsi:type="xsd:double"&gt;-6.3290176&lt;/D&gt;&lt;D xsi:type="xsd:double"&gt;-5.1952543&lt;/D&gt;&lt;D xsi:type="xsd:double"&gt;-4.046673&lt;/D&gt;&lt;D xsi:type="xsd:double"&gt;-2.5838912&lt;/D&gt;&lt;D xsi:type="xsd:double"&gt;-5.7971835&lt;/D&gt;&lt;D xsi:type="xsd:double"&gt;-13.903231&lt;/D&gt;&lt;D xsi:type="xsd:double"&gt;-16.214764&lt;/D&gt;&lt;D xsi:type="xsd:double"&gt;-25.15322&lt;/D&gt;&lt;D xsi:type="xsd:double"&gt;-20.190203&lt;/D&gt;&lt;D xsi:type="xsd:double"&gt;-3.3718884&lt;/D&gt;&lt;D xsi:type="xsd:double"&gt;-7.471138&lt;/D&gt;&lt;D xsi:type="xsd:double"&gt;-6.051111&lt;/D&gt;&lt;D xsi:type="xsd:double"&gt;-17.298508&lt;/D&gt;&lt;D xsi:type="xsd:double"&gt;-14.436907&lt;/D&gt;&lt;D xsi:type="xsd:double"&gt;-6.025118&lt;/D&gt;&lt;D xsi:type="xsd:double"&gt;-11.110038&lt;/D&gt;&lt;D xsi:type="xsd:double"&gt;-14.429892&lt;/D&gt;&lt;D xsi:type="xsd:double"&gt;-5.420452&lt;/D&gt;&lt;D xsi:type="xsd:double"&gt;5.278516&lt;/D&gt;&lt;D xsi:type="xsd:double"&gt;19.854176&lt;/D&gt;&lt;D xsi:type="xsd:double"&gt;11.612821&lt;/D&gt;&lt;D xsi:type="xsd:double"&gt;6.7295074&lt;/D&gt;&lt;D xsi:type="xsd:double"&gt;3.6780357&lt;/D&gt;&lt;D xsi:type="xsd:double"&gt;6.333196&lt;/D&gt;&lt;D xsi:type="xsd:double"&gt;22.128141&lt;/D&gt;&lt;D xsi:type="xsd:double"&gt;25.674702&lt;/D&gt;&lt;D xsi:type="xsd:double"&gt;21.30096&lt;/D&gt;&lt;D xsi:type="xsd:double"&gt;14.29491&lt;/D&gt;&lt;D xsi:type="xsd:double"&gt;34.878815&lt;/D&gt;&lt;D xsi:type="xsd:double"&gt;34.52636&lt;/D&gt;&lt;D xsi:type="xsd:double"&gt;30.84072&lt;/D&gt;&lt;D xsi:type="xsd:double"&gt;18.942106&lt;/D&gt;&lt;D xsi:type="xsd:double"&gt;25.245703&lt;/D&gt;&lt;D xsi:type="xsd:double"&gt;32.289326&lt;/D&gt;&lt;D xsi:type="xsd:double"&gt;48.058605&lt;/D&gt;&lt;D xsi:type="xsd:double"&gt;40.244316&lt;/D&gt;&lt;D xsi:type="xsd:double"&gt;40.810467&lt;/D&gt;&lt;D xsi:type="xsd:double"&gt;34.140278&lt;/D&gt;&lt;D xsi:type="xsd:double"&gt;28.447842&lt;/D&gt;&lt;D xsi:type="xsd:double"&gt;28.252876&lt;/D&gt;&lt;D xsi:type="xsd:double"&gt;13.923311&lt;/D&gt;&lt;D xsi:type="xsd:double"&gt;7.265687&lt;/D&gt;&lt;D xsi:type="xsd:double"&gt;-3.2419622&lt;/D&gt;&lt;D xsi:type="xsd:double"&gt;-2.719015&lt;/D&gt;&lt;D xsi:type="xsd:double"&gt;0.43936968&lt;/D&gt;&lt;D xsi:type="xsd:double"&gt;-10.846824&lt;/D&gt;&lt;D xsi:type="xsd:double"&gt;-18.276423&lt;/D&gt;&lt;D xsi:type="xsd:double"&gt;-19.442999&lt;/D&gt;&lt;D xsi:type="xsd:double"&gt;-20.210028&lt;/D&gt;&lt;D xsi:type="xsd:double"&gt;-14.911252&lt;/D&gt;&lt;D xsi:type="xsd:double"&gt;-17.46738&lt;/D&gt;&lt;D xsi:type="xsd:double"&gt;-12.854904&lt;/D&gt;&lt;D xsi:type="xsd:double"&gt;-22.977716&lt;/D&gt;&lt;D xsi:type="xsd:double"&gt;-19.955242&lt;/D&gt;&lt;D xsi:type="xsd:double"&gt;-11.958086&lt;/D&gt;&lt;D xsi:type="xsd:double"&gt;-17.243969&lt;/D&gt;&lt;D xsi:type="xsd:double"&gt;-13.313466&lt;/D&gt;&lt;D xsi:type="xsd:double"&gt;-5.9125185&lt;/D&gt;&lt;D xsi:type="xsd:double"&gt;2.8905392&lt;/D&gt;&lt;D xsi:type="xsd:double"&gt;6.353748&lt;/D&gt;&lt;D xsi:type="xsd:double"&gt;7.0572495&lt;/D&gt;&lt;D xsi:type="xsd:double"&gt;-0.17902851&lt;/D&gt;&lt;D xsi:type="xsd:double"&gt;-31.014645&lt;/D&gt;&lt;D xsi:type="xsd:double"&gt;-22.052181&lt;/D&gt;&lt;D xsi:type="xsd:double"&gt;-10.179835&lt;/D&gt;&lt;D xsi:type="xsd:double"&gt;2.4026275&lt;/D&gt;&lt;D xsi:type="xsd:double"&gt;4.709935&lt;/D&gt;&lt;D xsi:type="xsd:double"&gt;31.473171&lt;/D&gt;&lt;D xsi:type="xsd:double"&gt;19.471157&lt;/D&gt;&lt;D xsi:type="xsd:double"&gt;16.926777&lt;/D&gt;&lt;D xsi:type="xsd:double"&gt;24.398136&lt;/D&gt;&lt;D xsi:type="xsd:double"&gt;36.850487&lt;/D&gt;&lt;D xsi:type="xsd:double"&gt;47.13403&lt;/D&gt;&lt;D xsi:type="xsd:double"&gt;51.94932&lt;/D&gt;&lt;D xsi:type="xsd:double"&gt;115.26856&lt;/D&gt;&lt;D xsi:type="xsd:double"&gt;92.36759&lt;/D&gt;&lt;D xsi:type="xsd:double"&gt;79.377495&lt;/D&gt;&lt;D xsi:type="xsd:double"&gt;63.07124&lt;/D&gt;&lt;D xsi:type="xsd:double"&gt;55.173637&lt;/D&gt;&lt;D xsi:type="xsd:double"&gt;31.515194&lt;/D&gt;&lt;D xsi:type="xsd:double"&gt;26.471352&lt;/D&gt;&lt;D xsi:type="xsd:double"&gt;21.701992&lt;/D&gt;&lt;D xsi:type="xsd:double"&gt;7.190013&lt;/D&gt;&lt;D xsi:type="xsd:double"&gt;-2.42635&lt;/D&gt;&lt;D xsi:type="xsd:double"&gt;-17.129559&lt;/D&gt;&lt;D xsi:type="xsd:double"&gt;-19.605911&lt;/D&gt;&lt;D xsi:type="xsd:double"&gt;-19.457775&lt;/D&gt;&lt;D xsi:type="xsd:double"&gt;-24.709415&lt;/D&gt;&lt;D xsi:type="xsd:double"&gt;-26.949484&lt;/D&gt;&lt;D xsi:type="xsd:double"&gt;-34.13765&lt;/D&gt;&lt;D xsi:type="xsd:double"&gt;-36.64313&lt;/D&gt;&lt;D xsi:type="xsd:double"&gt;-26.776838&lt;/D&gt;&lt;D xsi:type="xsd:double"&gt;-33.54435&lt;/D&gt;&lt;D xsi:type="xsd:double"&gt;-37.54791&lt;/D&gt;&lt;D xsi:type="xsd:double"&gt;-24.931097&lt;/D&gt;&lt;D xsi:type="xsd:double"&gt;-27.158142&lt;/D&gt;&lt;D xsi:type="xsd:double"&gt;-19.398577&lt;/D&gt;&lt;D xsi:type="xsd:double"&gt;-15.600258&lt;/D&gt;&lt;D xsi:type="xsd:double"&gt;-15.262347&lt;/D&gt;&lt;D xsi:type="xsd:double"&gt;-6.724185&lt;/D&gt;&lt;D xsi:type="xsd:double"&gt;-6.8528533&lt;/D&gt;&lt;D xsi:type="xsd:double"&gt;13.565075&lt;/D&gt;&lt;D xsi:type="xsd:double"&gt;21.487354&lt;/D&gt;&lt;D xsi:type="xsd:double"&gt;-0.19888878&lt;/D&gt;&lt;D xsi:type="xsd:double"&gt;18.39801&lt;/D&gt;&lt;D xsi:type="xsd:double"&gt;23.01476&lt;/D&gt;&lt;D xsi:type="xsd:double"&gt;8.47131&lt;/D&gt;&lt;D xsi:type="xsd:double"&gt;15.207207&lt;/D&gt;&lt;D xsi:type="xsd:double"&gt;-3.023076&lt;/D&gt;&lt;D xsi:type="xsd:double"&gt;7.191229&lt;/D&gt;&lt;D xsi:type="xsd:double"&gt;17.461824&lt;/D&gt;&lt;D xsi:type="xsd:double"&gt;-0.7211447&lt;/D&gt;&lt;D xsi:type="xsd:double"&gt;14.291037&lt;/D&gt;&lt;D xsi:type="xsd:double"&gt;-1.0053217&lt;/D&gt;&lt;D xsi:type="xsd:double"&gt;4.219532&lt;/D&gt;&lt;D xsi:type="xsd:double"&gt;10.688484&lt;/D&gt;&lt;/FQL&gt;&lt;FQL&gt;&lt;Q&gt;EWZ^FMA_DIV_YLD(NTMA,-10AY,0,AM,"PORTAGG","MEANR")&lt;/Q&gt;&lt;R&gt;121&lt;/R&gt;&lt;C&gt;1&lt;/C&gt;&lt;D xsi:type="xsd:double"&gt;3.80222299321298&lt;/D&gt;&lt;D xsi:type="xsd:double"&gt;3.65547046249637&lt;/D&gt;&lt;D xsi:type="xsd:double"&gt;3.77959377948157&lt;/D&gt;&lt;D xsi:type="xsd:double"&gt;3.9182979625018&lt;/D&gt;&lt;D xsi:type="xsd:double"&gt;4.46711510935561&lt;/D&gt;&lt;D xsi:type="xsd:double"&gt;4.12277516836964&lt;/D&gt;&lt;D xsi:type="xsd:double"&gt;4.00110050249192&lt;/D&gt;&lt;D xsi:type="xsd:double"&gt;4.13682742124949&lt;/D&gt;&lt;D xsi:type="xsd:double"&gt;3.61262997225413&lt;/D&gt;&lt;D xsi:type="xsd:double"&gt;3.55585809328699&lt;/D&gt;&lt;D xsi:type="xsd:double"&gt;3.88322782961351&lt;/D&gt;&lt;D xsi:type="xsd:double"&gt;3.8134876630413&lt;/D&gt;&lt;D xsi:type="xsd:double"&gt;4.06983560340434&lt;/D&gt;&lt;D xsi:type="xsd:double"&gt;4.17205028189471&lt;/D&gt;&lt;D xsi:type="xsd:double"&gt;4.05319144414366&lt;/D&gt;&lt;D xsi:type="xsd:double"&gt;4.02781675662514&lt;/D&gt;&lt;D xsi:type="xsd:double"&gt;4.03684882812566&lt;/D&gt;&lt;D xsi:type="xsd:double"&gt;4.86447414741386&lt;/D&gt;&lt;D xsi:type="xsd:double"&gt;4.32871700971643&lt;/D&gt;&lt;D xsi:type="xsd:double"&gt;3.46507991292993&lt;/D&gt;&lt;D xsi:type="xsd:double"&gt;3.08587281412648&lt;/D&gt;&lt;D xsi:type="xsd:double"&gt;3.39599583062874&lt;/D&gt;&lt;D xsi:type="xsd:double"&gt;3.46435424020733&lt;/D&gt;&lt;D xsi:type="xsd:double"&gt;3.01422856933066&lt;/D&gt;&lt;D xsi:type="xsd:double"&gt;3.00043013550414&lt;/D&gt;&lt;D xsi:type="xsd:double"&gt;3.18530084219748&lt;/D&gt;&lt;D xsi:type="xsd:double"&gt;2.96234672653064&lt;/D&gt;&lt;D xsi:type="xsd:double"&gt;3.12580422561336&lt;/D&gt;&lt;D xsi:type="xsd:double"&gt;3.59315340319183&lt;/D&gt;&lt;D xsi:type="xsd:double"&gt;3.37457182235886&lt;/D&gt;&lt;D xsi:type="xsd:double"&gt;3.2906593224836&lt;/D&gt;&lt;D xsi:type="xsd:double"&gt;3.55483351575516&lt;/D&gt;&lt;D xsi:type="xsd:double"&gt;3.75195816310868&lt;/D&gt;&lt;D xsi:type="xsd:double"&gt;3.46207744806799&lt;/D&gt;&lt;D xsi:type="xsd:double"&gt;3.69923170238329&lt;/D&gt;&lt;D xsi:type="xsd:double"&gt;3.4986923672552&lt;/D&gt;&lt;D xsi:type="xsd:double"&gt;3.37100324361079&lt;/D&gt;&lt;D xsi:type="xsd:double"&gt;3.1177076082242&lt;/D&gt;&lt;D xsi:type="xsd:double"&gt;3.14377442160111&lt;/D&gt;&lt;D xsi:type="xsd:double"&gt;3.45793780709742&lt;/D&gt;&lt;D xsi:type="xsd:double"&gt;3.53478941757094&lt;/D&gt;&lt;D xsi:type="xsd:double"&gt;3.32809556444714&lt;/D&gt;&lt;D xsi:type="xsd:double"&gt;3.37924466425463&lt;/D&gt;&lt;D xsi:type="xsd:double"&gt;3.44445705232156&lt;/D&gt;&lt;D xsi:type="xsd:double"&gt;3.68925894038163&lt;/D&gt;&lt;D xsi:type="xsd:double"&gt;3.66688303545601&lt;/D&gt;&lt;D xsi:type="xsd:double"&gt;4.50461101729565&lt;/D&gt;&lt;D xsi:type="xsd:double"&gt;4.27307397108507&lt;/D&gt;&lt;D xsi:type="xsd:double"&gt;4.35660852566974&lt;/D&gt;&lt;D xsi:type="xsd:double"&gt;4.47892041839684&lt;/D&gt;&lt;D xsi:type="xsd:double"&gt;4.00037374830927&lt;/D&gt;&lt;D xsi:type="xsd:double"&gt;3.87820234820228&lt;/D&gt;&lt;D xsi:type="xsd:double"&gt;3.95776451084337&lt;/D&gt;&lt;D xsi:type="xsd:double"&gt;3.78367254324313&lt;/D&gt;&lt;D xsi:type="xsd:double"&gt;3.48710120503738&lt;/D&gt;&lt;D xsi:type="xsd:double"&gt;3.31920556469652&lt;/D&gt;&lt;D xsi:type="xsd:double"&gt;3.46258427995897&lt;/D&gt;&lt;D xsi:type="xsd:double"&gt;3.68085548911571&lt;/D&gt;&lt;D xsi:type="xsd:doubl</t>
        </r>
      </text>
    </comment>
    <comment ref="A16" authorId="0" shapeId="0" xr:uid="{2CFC1702-AB65-44AF-A7D3-EF24554F84DA}">
      <text>
        <r>
          <rPr>
            <b/>
            <sz val="9"/>
            <color indexed="81"/>
            <rFont val="Tahoma"/>
            <charset val="1"/>
          </rPr>
          <t>e"&gt;3.17280866194425&lt;/D&gt;&lt;D xsi:type="xsd:double"&gt;3.11836973684932&lt;/D&gt;&lt;D xsi:type="xsd:double"&gt;3.38602641191086&lt;/D&gt;&lt;D xsi:type="xsd:double"&gt;3.23615619821092&lt;/D&gt;&lt;D xsi:type="xsd:double"&gt;3.28036984251678&lt;/D&gt;&lt;D xsi:type="xsd:double"&gt;3.30101894539228&lt;/D&gt;&lt;D xsi:type="xsd:double"&gt;3.21539404402231&lt;/D&gt;&lt;D xsi:type="xsd:double"&gt;3.10920774543027&lt;/D&gt;&lt;D xsi:type="xsd:double"&gt;3.13253681676381&lt;/D&gt;&lt;D xsi:type="xsd:double"&gt;5.05943291335099&lt;/D&gt;&lt;D xsi:type="xsd:double"&gt;4.08360006730019&lt;/D&gt;&lt;D xsi:type="xsd:double"&gt;3.81902917520649&lt;/D&gt;&lt;D xsi:type="xsd:double"&gt;2.95626945820366&lt;/D&gt;&lt;D xsi:type="xsd:double"&gt;2.74009468980092&lt;/D&gt;&lt;D xsi:type="xsd:double"&gt;2.78056680263109&lt;/D&gt;&lt;D xsi:type="xsd:double"&gt;3.30305797162261&lt;/D&gt;&lt;D xsi:type="xsd:double"&gt;3.45156786040712&lt;/D&gt;&lt;D xsi:type="xsd:double"&gt;3.424672855963&lt;/D&gt;&lt;D xsi:type="xsd:double"&gt;3.3121959755472&lt;/D&gt;&lt;D xsi:type="xsd:double"&gt;3.41864512348087&lt;/D&gt;&lt;D xsi:type="xsd:double"&gt;3.72724802785626&lt;/D&gt;&lt;D xsi:type="xsd:double"&gt;4.30670025292728&lt;/D&gt;&lt;D xsi:type="xsd:double"&gt;4.51272231220282&lt;/D&gt;&lt;D xsi:type="xsd:double"&gt;4.78469943694785&lt;/D&gt;&lt;D xsi:type="xsd:double"&gt;4.68791607558726&lt;/D&gt;&lt;D xsi:type="xsd:double"&gt;5.21420449442657&lt;/D&gt;&lt;D xsi:type="xsd:double"&gt;5.73326797590003&lt;/D&gt;&lt;D xsi:type="xsd:double"&gt;6.41469670994567&lt;/D&gt;&lt;D xsi:type="xsd:double"&gt;6.49408846055718&lt;/D&gt;&lt;D xsi:type="xsd:double"&gt;7.63497843894406&lt;/D&gt;&lt;D xsi:type="xsd:double"&gt;7.39126663630419&lt;/D&gt;&lt;D xsi:type="xsd:double"&gt;7.22147845883839&lt;/D&gt;&lt;D xsi:type="xsd:double"&gt;6.72061208529174&lt;/D&gt;&lt;D xsi:type="xsd:double"&gt;8.91209195083633&lt;/D&gt;&lt;D xsi:type="xsd:double"&gt;8.59960868080978&lt;/D&gt;&lt;D xsi:type="xsd:double"&gt;9.81235455565709&lt;/D&gt;&lt;D xsi:type="xsd:double"&gt;10.4804106480475&lt;/D&gt;&lt;D xsi:type="xsd:double"&gt;11.6203617421319&lt;/D&gt;&lt;D xsi:type="xsd:double"&gt;10.4688277524347&lt;/D&gt;&lt;D xsi:type="xsd:double"&gt;10.6162382553653&lt;/D&gt;&lt;D xsi:type="xsd:double"&gt;9.66874025499151&lt;/D&gt;&lt;D xsi:type="xsd:double"&gt;8.45295259270486&lt;/D&gt;&lt;D xsi:type="xsd:double"&gt;7.37713300965591&lt;/D&gt;&lt;D xsi:type="xsd:double"&gt;6.68948741258796&lt;/D&gt;&lt;D xsi:type="xsd:double"&gt;6.45254680178588&lt;/D&gt;&lt;D xsi:type="xsd:double"&gt;7.06258200314751&lt;/D&gt;&lt;D xsi:type="xsd:double"&gt;6.5265954056749&lt;/D&gt;&lt;D xsi:type="xsd:double"&gt;6.65121627830684&lt;/D&gt;&lt;D xsi:type="xsd:double"&gt;6.04854451046578&lt;/D&gt;&lt;D xsi:type="xsd:double"&gt;6.097285036549&lt;/D&gt;&lt;D xsi:type="xsd:double"&gt;5.98962643104621&lt;/D&gt;&lt;D xsi:type="xsd:double"&gt;5.83151851173286&lt;/D&gt;&lt;D xsi:type="xsd:double"&gt;6.12386900813196&lt;/D&gt;&lt;D xsi:type="xsd:double"&gt;6.13027779815936&lt;/D&gt;&lt;D xsi:type="xsd:double"&gt;5.85285244415628&lt;/D&gt;&lt;D xsi:type="xsd:double"&gt;5.72682184447536&lt;/D&gt;&lt;D xsi:type="xsd:double"&gt;5.85261780819453&lt;/D&gt;&lt;D xsi:type="xsd:double"&gt;6.3129294519517&lt;/D&gt;&lt;D xsi:type="xsd:double"&gt;6.38564727066407&lt;/D&gt;&lt;D xsi:type="xsd:double"&gt;6.7063416166964&lt;/D&gt;&lt;D xsi:type="xsd:double"&gt;7.42208228620874&lt;/D&gt;&lt;D xsi:type="xsd:double"&gt;6.59496611141138&lt;/D&gt;&lt;D xsi:type="xsd:double"&gt;6.44335163828709&lt;/D&gt;&lt;/FQL&gt;&lt;FQL&gt;&lt;Q&gt;QAT^FMA_PE(LTMA,-10AY,0,AM,"PORTAGG","MEANR")&lt;/Q&gt;&lt;R&gt;121&lt;/R&gt;&lt;C&gt;1&lt;/C&gt;&lt;D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xsi:type="xsd:double"&gt;14.6141315995338&lt;/D&gt;&lt;D xsi:type="xsd:double"&gt;15.2387429046999&lt;/D&gt;&lt;D xsi:type="xsd:double"&gt;14.8993561103854&lt;/D&gt;&lt;D xsi:type="xsd:double"&gt;14.7942068484202&lt;/D&gt;&lt;D xsi:type="xsd:double"&gt;14.8946814968041&lt;/D&gt;&lt;D xsi:type="xsd:double"&gt;14.5127276922115&lt;/D&gt;&lt;D xsi:type="xsd:double"&gt;14.6562089066669&lt;/D&gt;&lt;D xsi:type="xsd:double"&gt;14.4817194211554&lt;/D&gt;&lt;D xsi:type="xsd:double"&gt;14.1414836891287&lt;/D&gt;&lt;D xsi:type="xsd:double"&gt;14.1061640805469&lt;/D&gt;&lt;D xsi:type="xsd:double"&gt;12.9352361142606&lt;/D&gt;&lt;D xsi:type="xsd:double"&gt;11.6451969141947&lt;/D&gt;&lt;D xsi:type="xsd:double"&gt;10.7510548049412&lt;/D&gt;&lt;D xsi:type="xsd:double"&gt;12.1114593626012&lt;/D&gt;&lt;D xsi:type="xsd:double"&gt;12.1140939762427&lt;/D&gt;&lt;D xsi:type="xsd:double"&gt;12.1864039631499&lt;/D&gt;&lt;D xsi:type="xsd:double"&gt;12.1371671021904&lt;/D&gt;&lt;D xsi:type="xsd:double"&gt;12.1800158459325&lt;/D&gt;&lt;D xsi:type="xsd:double"&gt;12.5541606896464&lt;/D&gt;&lt;D xsi:type="xsd:double"&gt;13.4761905981122&lt;/D&gt;&lt;D xsi:type="xsd:double"&gt;13.1588262795294&lt;/D&gt;&lt;D xsi:type="xsd:double"&gt;13.3057959587454&lt;/D&gt;&lt;D xsi:type="xsd:double"&gt;12.9776082591055&lt;/D&gt;&lt;D xsi:type="xsd:double"&gt;13.9200594528582&lt;/D&gt;&lt;D xsi:type="xsd:double"&gt;14.7930932153405&lt;/D&gt;&lt;D xsi:type="xsd:double"&gt;14.9416156697271&lt;/D&gt;&lt;D xsi:type="xsd:double"&gt;14.7431859718514&lt;/D&gt;&lt;D xsi:type="xsd:double"&gt;14.7111804226374&lt;/D&gt;&lt;D xsi:type="xsd:double"&gt;14.6257041099931&lt;/D&gt;&lt;D xsi:type="xsd:double"&gt;14.1817098844272&lt;/D&gt;&lt;D xsi:type="xsd:double"&gt;14.1502269146454&lt;/D&gt;&lt;D xsi:type="xsd:double"&gt;13.8713646335431&lt;/D&gt;&lt;D xsi:type="xsd:double"&gt;12.9890207760963&lt;/D&gt;&lt;D xsi:type="xsd:double"&gt;12.7140815816744&lt;/D&gt;&lt;D xsi:type="xsd:double"&gt;12.3938143636086&lt;/D&gt;&lt;D xsi:type="xsd:double"&gt;13.0776665115906&lt;/D&gt;&lt;D xsi:type="xsd:double"&gt;13.8537935976966&lt;/D&gt;&lt;D xsi:type="xsd:double"&gt;13.4653287366503&lt;/D&gt;&lt;D xsi:type="xsd:double"&gt;12.8107301753772&lt;/D&gt;&lt;D xsi:type="xsd:double"&gt;12.7254202635811&lt;/D&gt;&lt;D xsi:type="xsd:double"&gt;12.6179765282417&lt;/D&gt;&lt;D xsi:type="xsd:double"&gt;12.5897038228041&lt;/D&gt;&lt;D xsi:type="xsd:double"&gt;12.6018503513172&lt;/D&gt;&lt;D xsi:type="xsd:double"&gt;12.8318757842458&lt;/D&gt;&lt;D xsi:type="xsd:double"&gt;13.3484833960168&lt;/D&gt;&lt;D xsi:type="xsd:double"&gt;13.2353218793265&lt;/D&gt;&lt;D xsi:type="xsd:double"&gt;13.7369403724251&lt;/D&gt;&lt;D xsi:type="xsd:double"&gt;14.1804572164756&lt;/D&gt;&lt;D xsi:type="xsd:double"&gt;14.7563761188503&lt;/D&gt;&lt;D xsi:type="xsd:double"&gt;13.388312346201&lt;/D&gt;&lt;D xsi:type="xsd:double"&gt;13.544578904574&lt;/D&gt;&lt;D xsi:type="xsd:double"&gt;13.5999428697262&lt;/D&gt;&lt;D xsi:type="xsd:double"&gt;13.3285407070528&lt;/D&gt;&lt;D xsi:type="xsd:double"&gt;13.7105300268918&lt;/D&gt;&lt;D xsi:type="xsd:double"&gt;13.8715101363699&lt;/D&gt;&lt;D xsi:type="xsd:double"&gt;13.1160895784103&lt;/D&gt;&lt;D xsi:type="xsd:double"&gt;13.9819426819761&lt;/D&gt;&lt;D xsi:type="xsd:double"&gt;14.2692461867955&lt;/D&gt;&lt;D xsi:type="xsd:double"&gt;14.1964632110824&lt;/D&gt;&lt;D xsi:type="xsd:double"&gt;14.1621094354797&lt;/D&gt;&lt;D xsi:type="xsd:double"&gt;15.399177482235&lt;/D&gt;&lt;D xsi:type="xsd:double"&gt;14.0636917842066&lt;/D&gt;&lt;D xsi:type="xsd:double"&gt;13.542624255274&lt;/D&gt;&lt;D xsi:type="xsd:double"&gt;13.6023083534853&lt;/D&gt;&lt;D xsi:type="xsd:double"&gt;14.2168559573273&lt;/D&gt;&lt;D xsi:type="xsd:double"&gt;14.6984466870113&lt;/D&gt;&lt;D xsi:type="xsd:double"&gt;15.329441254385&lt;/D&gt;&lt;D xsi:type="xsd:double"&gt;15.9776694427585&lt;/D&gt;&lt;D xsi:type="xsd:double"&gt;16.0702759357322&lt;/D&gt;&lt;D xsi:type="xsd:double"&gt;16.7459075798021&lt;/D&gt;&lt;D xsi:type="xsd:double"&gt;17.4539089182728&lt;/D&gt;&lt;D xsi:type="xsd:double"&gt;17.740552592232&lt;/D&gt;&lt;D xsi:type="xsd:double"&gt;17.943869410739&lt;/D&gt;&lt;D xsi:type="xsd:double"&gt;16.7405286041022&lt;/D&gt;&lt;D xsi:type="xsd:double"&gt;16.7888309335296&lt;/D&gt;&lt;D xsi:type="xsd:double"&gt;16.6435323451634&lt;/D&gt;&lt;D xsi:type="xsd:double"&gt;16.4788147732522&lt;/D&gt;&lt;D xsi:type="xsd:double"&gt;16.045985875313&lt;/D&gt;&lt;D xsi:type="xsd:double"&gt;15.5395206151795&lt;/D&gt;&lt;D xsi:type="xsd:double"&gt;15.5071890922948&lt;/D&gt;&lt;D xsi:type="xsd:double"&gt;15.3643466712327&lt;/D&gt;&lt;D xsi:type="xsd:double"&gt;15.5322388600527&lt;/D&gt;&lt;D xsi:type="xsd:double"&gt;15.6598386848625&lt;/D&gt;&lt;D xsi:type="xsd:double"&gt;14.9236929638366&lt;/D&gt;&lt;D xsi:type="xsd:double"&gt;15.3757734016575&lt;/D&gt;&lt;D xsi:type="xsd:double"&gt;16.1223612076197&lt;/D&gt;&lt;D xsi:type="xsd:double"&gt;16.2248977274391&lt;/D&gt;&lt;D xsi:type="xsd:double"&gt;16.1101098252416&lt;/D&gt;&lt;D xsi:type="xsd:double"&gt;15.3981522398884&lt;/D&gt;&lt;D xsi:type="xsd:double"&gt;14.8656801546367&lt;/D&gt;&lt;D xsi:type="xsd:double"&gt;14.4856850202913&lt;/D&gt;&lt;D xsi:type="xsd:double"&gt;15.5920056932167&lt;/D&gt;&lt;D xsi:type="xsd:double"&gt;14.8805910269148&lt;/D&gt;&lt;D xsi:type="xsd:double"&gt;14.178234544567&lt;/D&gt;&lt;D xsi:type="xsd:double"&gt;13.8269636592894&lt;/D&gt;&lt;D xsi:type="xsd:double"&gt;12.3255809623659&lt;/D&gt;&lt;D xsi:type="xsd:double"&gt;12.3739883823171&lt;/D&gt;&lt;D xsi:type="xsd:double"&gt;12.022413732003&lt;/D&gt;&lt;D xsi:type="xsd:double"&gt;11.656801165531&lt;/D&gt;&lt;D xsi:type="xsd:double"&gt;11.6646514799124&lt;/D&gt;&lt;D xsi:type="xsd:double"&gt;11.8163357716538&lt;/D&gt;&lt;D xsi:type="xsd:double"&gt;11.8182812115295&lt;/D&gt;&lt;D xsi:type="xsd:double"&gt;11.7837922634061&lt;/D&gt;&lt;D xsi:type="xsd:double"&gt;12.1463583679949&lt;/D&gt;&lt;D xsi:type="xsd:double"&gt;11.7043006503464&lt;/D&gt;&lt;D xsi:type="xsd:double"&gt;11.4452214684609&lt;/D&gt;&lt;D xsi:type="xsd:double"&gt;11.6327102422839&lt;/D&gt;&lt;D xsi:type="xsd:double"&gt;11.2475613164996&lt;/D&gt;&lt;D xsi:type="xsd:double"&gt;11.7939793992787&lt;/D&gt;&lt;D xsi:type="xsd:double"&gt;11.4621258239406&lt;/D&gt;&lt;D xsi:type="xsd:double"&gt;11.4573507095856&lt;/D&gt;&lt;D xsi:type="xsd:double"&gt;11.2489345846526&lt;/D&gt;&lt;D xsi:type="xsd:double"&gt;11.0853449786405&lt;/D&gt;&lt;D xsi:type="xsd:double"&gt;10.9135449761519&lt;/D&gt;&lt;D xsi:type="xsd:double"&gt;11.092123099037&lt;/D&gt;&lt;D xsi:type="xsd:double"&gt;11.1679530635477&lt;/D&gt;&lt;/FQL&gt;&lt;FQL&gt;&lt;Q&gt;DDR3512M-FDS^FG_PRICE_CHANGE(0,-3AM)&lt;/Q&gt;&lt;R&gt;1&lt;/R&gt;&lt;C&gt;1&lt;/C&gt;&lt;D xsi:type="xsd:double"&gt;-8.37347737195206&lt;/D&gt;&lt;/FQL&gt;&lt;FQL&gt;&lt;Q&gt;BRENT-FDS^FG_PRICE_CHANGE(0,-1AY)&lt;/Q&gt;&lt;R&gt;1&lt;/R&gt;&lt;C&gt;1&lt;/C&gt;&lt;D xsi:type="xsd:double"&gt;-1.20814635830169&lt;/D&gt;&lt;/FQL&gt;&lt;FQL&gt;&lt;Q&gt;FC0000MX^FG_PRICE(0)&lt;/Q&gt;&lt;R&gt;1&lt;/R&gt;&lt;C&gt;1&lt;/C&gt;&lt;D xsi:type="xsd:double"&gt;459.96292&lt;/D&gt;&lt;/FQL&gt;&lt;FQL&gt;&lt;Q&gt;SET-BKK^FG_PRICE_MAVG(0,,,,30)&lt;/Q&gt;&lt;R&gt;1&lt;/R&gt;&lt;C&gt;1&lt;/C&gt;&lt;D xsi:type="xsd:double"&gt;1307.4777&lt;/D&gt;&lt;/FQL&gt;&lt;FQL&gt;&lt;Q&gt;EWT^FG_PRICE_MAVG(0,,,,60)&lt;/Q&gt;&lt;R&gt;1&lt;/R&gt;&lt;C&gt;1&lt;/C&gt;&lt;D xsi:type="xsd:double"&gt;52.842667&lt;/D&gt;&lt;/FQL&gt;&lt;FQL&gt;&lt;Q&gt;KSA^FG_TOTAL_RETURNC(0,-3AM)&lt;/Q&gt;&lt;R&gt;1&lt;/R&gt;&lt;C&gt;1&lt;/C&gt;&lt;D xsi:type="xsd:double"&gt;-0.39390326&lt;/D&gt;&lt;/FQL&gt;&lt;FQL&gt;&lt;Q&gt;SET-BKK^FG_TOTAL_RETURNC(0,-6AM)&lt;/Q&gt;&lt;R&gt;1&lt;/R&gt;&lt;C&gt;1&lt;/C&gt;&lt;D xsi:type="xsd:double"&gt;-6.0067654&lt;/D&gt;&lt;/FQL&gt;&lt;FQL&gt;&lt;Q&gt;MCHI^FG_TOTAL_RETURNC(0,-6AM)&lt;/Q&gt;&lt;R&gt;1&lt;/R&gt;&lt;C&gt;1&lt;/C&gt;&lt;D xsi:type="xsd:double"&gt;10.305393&lt;/D&gt;&lt;/FQL&gt;&lt;FQL&gt;&lt;Q&gt;EWZ^FG_TOTAL_RETURNC(0,-6AM)&lt;/Q&gt;&lt;R&gt;1&lt;/R&gt;&lt;C&gt;1&lt;/C&gt;&lt;D xsi:type="xsd:double"&gt;-5.669504&lt;/D&gt;&lt;/FQL&gt;&lt;FQL&gt;&lt;Q&gt;EWM^P_PRICE(0)/P_PRICE_HIGH_PR(0,,,,,,"PRICE","INTRA","52W")&lt;/Q&gt;&lt;R&gt;1&lt;/R&gt;&lt;C&gt;1&lt;/C&gt;&lt;D xsi:type="xsd:double"&gt;0.9983633&lt;/D&gt;&lt;/FQL&gt;&lt;FQL&gt;&lt;Q&gt;EWY^FMA_ROE(NTMA,-20AY,NOW,FY,"PORTAGG","MEANR")&lt;/Q&gt;&lt;R&gt;20&lt;/R&gt;&lt;C&gt;1&lt;/C&gt;&lt;D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xsi:type="xsd:double"&gt;10.1463868925066&lt;/D&gt;&lt;D xsi:type="xsd:double"&gt;7.5109716795443&lt;/D&gt;&lt;D xsi:type="xsd:double"&gt;8.90596194393434&lt;/D&gt;&lt;/FQL&gt;&lt;FQL&gt;&lt;Q&gt;CAGDPY@PL^EE_ACTUAL_ANNUAL(MED,+1)&lt;/Q&gt;&lt;R&gt;1&lt;/R&gt;&lt;C&gt;1&lt;/C&gt;&lt;D xsi:type="xsd:double"&gt;0.45&lt;/D&gt;&lt;/FQL&gt;&lt;FQL&gt;&lt;Q&gt;CC_BR^FG_COMPANY_NAME&lt;/Q&gt;&lt;R&gt;1&lt;/R&gt;&lt;C&gt;1&lt;/C&gt;&lt;D xsi:type="xsd:string"&gt;Brazil&lt;/D&gt;&lt;/FQL&gt;&lt;FQL&gt;&lt;Q&gt;USDTHB^STD(FG_PRICE_CHANGE(0,-1AY,AM))&lt;/Q&gt;&lt;R&gt;1&lt;/R&gt;&lt;C&gt;1&lt;/C&gt;&lt;D xsi:type="xsd:double"&gt;1.9226563383666&lt;/D&gt;&lt;/FQL&gt;&lt;FQL&gt;&lt;Q&gt;USDCNH^FG_PRICE_CHANGE(0,-1AY)&lt;/Q&gt;&lt;R&gt;1&lt;/R&gt;&lt;C&gt;1&lt;/C&gt;&lt;D xsi:type="xsd:double"&gt;-2.1460414&lt;/D&gt;&lt;/FQL&gt;&lt;FQL&gt;&lt;Q&gt;USDMXN^STD(FG_PRICE_CHANGE(0,-1AY,AM))&lt;/Q&gt;&lt;R&gt;1&lt;/R&gt;&lt;C&gt;1&lt;/C&gt;&lt;D xsi:type="xsd:double"&gt;4.21659390735061&lt;/D&gt;&lt;/FQL&gt;&lt;FQL&gt;&lt;Q&gt;USDMYR^FG_PRICE_CHANGE(0,-1AY)&lt;/Q&gt;&lt;R&gt;1&lt;/R&gt;&lt;C&gt;1&lt;/C&gt;&lt;D xsi:type="xsd:double"&gt;-4.2769194&lt;/D&gt;&lt;/FQL&gt;&lt;FQL&gt;&lt;Q&gt;FC0000TW^FMA_EPS(NTMA,-20AY,0,CY,,"PORTAGG","MEANR")&lt;/Q&gt;&lt;R&gt;20&lt;/R&gt;&lt;C&gt;1&lt;/C&gt;&lt;D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xsi:type="xsd:double"&gt;12.978468475275&lt;/D&gt;&lt;D xsi:type="xsd:double"&gt;15.9424262236116&lt;/D&gt;&lt;D xsi:type="xsd:double"&gt;24.3051164593498&lt;/D&gt;&lt;D xsi:type="xsd:double"&gt;19.7596938118436&lt;/D&gt;&lt;D xsi:type="xsd:double"&gt;19.0978758655274&lt;/D&gt;&lt;/FQL&gt;&lt;FQL&gt;&lt;Q&gt;EWT^FG_TOTAL_RETURNC(-10AY,0,AM)&lt;/Q&gt;&lt;R&gt;121&lt;/R&gt;&lt;C&gt;1&lt;/C&gt;&lt;D xsi:type="xsd:double"&gt;-1.5441716&lt;/D&gt;&lt;D xsi:type="xsd:double"&gt;0.12546778&lt;/D&gt;&lt;D xsi:type="xsd:double"&gt;-6.077695&lt;/D&gt;&lt;D xsi:type="xsd:double"&gt;4.4029355&lt;/D&gt;&lt;D xsi:type="xsd:double"&gt;-4.7923326&lt;/D&gt;&lt;D xsi:type="xsd:double"&gt;3.4854293&lt;/D&gt;&lt;D xsi:type="xsd:double"&gt;5.8201075&lt;/D&gt;&lt;D xsi:type="xsd:double"&gt;-1.7499983&lt;/D&gt;&lt;D xsi:type="xsd:double"&gt;1.1450291&lt;/D&gt;&lt;D xsi:type="xsd:double"&gt;3.2075524&lt;/D&gt;&lt;D xsi:type="xsd:double"&gt;-4.814136&lt;/D&gt;&lt;D xsi:type="xsd:double"&gt;-0.76824427&lt;/D&gt;&lt;D xsi:type="xsd:double"&gt;-11.290323&lt;/D&gt;&lt;D xsi:type="xsd:double"&gt;1.1636376&lt;/D&gt;&lt;D xsi:type="xsd:double"&gt;3.378868&lt;/D&gt;&lt;D xsi:type="xsd:double"&gt;-5.493742&lt;/D&gt;&lt;D xsi:type="xsd:double"&gt;-1.7660022&lt;/D&gt;&lt;D xsi:type="xsd:double"&gt;-12.432343&lt;/D&gt;&lt;D xsi:type="xsd:double"&gt;11.728394&lt;/D&gt;&lt;D xsi:type="xsd:double"&gt;8.760845&lt;/D&gt;&lt;D xsi:type="xsd:double"&gt;-1.3788044&lt;/D&gt;&lt;D xsi:type="xsd:double"&gt;-7.799858&lt;/D&gt;&lt;D xsi:type="xsd:double"&gt;8.499611&lt;/D&gt;&lt;D xsi:type="xsd:double"&gt;8.348656&lt;/D&gt;&lt;D xsi:type="xsd:double"&gt;4.887986&lt;/D&gt;&lt;D xsi:type="xsd:double"&gt;-2.7184486&lt;/D&gt;&lt;D xsi:type="xsd:double"&gt;2.8609514&lt;/D&gt;&lt;D xsi:type="xsd:double"&gt;-3.3958554&lt;/D&gt;&lt;D xsi:type="xsd:double"&gt;2.5443554&lt;/D&gt;&lt;D xsi:type="xsd:double"&gt;2.9069424&lt;/D&gt;&lt;D xsi:type="xsd:double"&gt;6.4306617&lt;/D&gt;&lt;D xsi:type="xsd:double"&gt;1.6173244&lt;/D&gt;&lt;D xsi:type="xsd:double"&gt;-0.36035776&lt;/D&gt;&lt;D xsi:type="xsd:double"&gt;4.1289926&lt;/D&gt;&lt;D xsi:type="xsd:double"&gt;-0.05788803&lt;/D&gt;&lt;D xsi:type="xsd:double"&gt;6.487119&lt;/D&gt;&lt;D xsi:type="xsd:double"&gt;-0.92466474&lt;/D&gt;&lt;D xsi:type="xsd:double"&gt;2.607739&lt;/D&gt;&lt;D xsi:type="xsd:double"&gt;1.2573481&lt;/D&gt;&lt;D xsi:type="xsd:double"&gt;-0.47556162&lt;/D&gt;&lt;D xsi:type="xsd:double"&gt;-2.9200912&lt;/D&gt;&lt;D xsi:type="xsd:double"&gt;5.58815&lt;/D&gt;&lt;D xsi:type="xsd:double"&gt;0.6927848&lt;/D&gt;&lt;D xsi:type="xsd:double"&gt;1.825881&lt;/D&gt;&lt;D xsi:type="xsd:double"&gt;-1.1174619&lt;/D&gt;&lt;D xsi:type="xsd:double"&gt;-2.049929&lt;/D&gt;&lt;D xsi:type="xsd:double"&gt;-1.3683975&lt;/D&gt;&lt;D xsi:type="xsd:double"&gt;-0.95211864&lt;/D&gt;&lt;D xsi:type="xsd:double"&gt;0.3021121&lt;/D&gt;&lt;D xsi:type="xsd:double"&gt;1.5060186&lt;/D&gt;&lt;D xsi:type="xsd:double"&gt;-7.553273&lt;/D&gt;&lt;D xsi:type="xsd:double"&gt;-2.8012812&lt;/D&gt;&lt;D xsi:type="xsd:double"&gt;-2.6118338&lt;/D&gt;&lt;D xsi:type="xsd:double"&gt;1.3705254&lt;/D&gt;&lt;D xsi:type="xsd:double"&gt;2.9799342&lt;/D&gt;&lt;D xsi:type="xsd:double"&gt;3.3201218&lt;/D&gt;&lt;D xsi:type="xsd:double"&gt;5.5129766&lt;/D&gt;&lt;D xsi:type="xsd:double"&gt;-5.58815&lt;/D&gt;&lt;D xsi:type="xsd:double"&gt;-1.479727&lt;/D&gt;&lt;D xsi:type="xsd:double"&gt;7.1192503&lt;/D&gt;&lt;D xsi:type="xsd:double"&gt;-4.0100994&lt;/D&gt;&lt;D xsi:type="xsd:double"&gt;6.660819&lt;/D&gt;&lt;D xsi:type="xsd:double"&gt;3.7250042&lt;/D&gt;&lt;D xsi:type="xsd:double"&gt;4.9907565&lt;/D&gt;&lt;D xsi:type="xsd:double"&gt;5.391073&lt;/D&gt;&lt;D xsi:type="xsd:double"&gt;1.5166283&lt;/D&gt;&lt;D xsi:type="xsd:double"&gt;-2.843374&lt;/D&gt;&lt;D xsi:type="xsd:double"&gt;-22.76786&lt;/D&gt;&lt;D xsi:type="xsd:double"&gt;14.097619&lt;/D&gt;&lt;D xsi:type="xsd:double"&gt;2.5893688&lt;/D&gt;&lt;D xsi:type="xsd:double"&gt;7.9835415&lt;/D&gt;&lt;D xsi:type="xsd:double"&gt;8.689022&lt;/D&gt;&lt;D xsi:type="xsd:double"&gt;5.5399776&lt;/D&gt;&lt;D xsi:type="xsd:double"&gt;1.0409713&lt;/D&gt;&lt;D xsi:type="xsd:double"&gt;0.10960102&lt;/D&gt;&lt;D xsi:type="xsd:double"&gt;8.232975&lt;/D&gt;&lt;D xsi:type="xsd:double"&gt;6.9680333&lt;/D&gt;&lt;D xsi:type="xsd:double"&gt;10.194647&lt;/D&gt;&lt;D xsi:type="xsd:double"&gt;4.7569156&lt;/D&gt;&lt;D xsi:type="xsd:double"&gt;-1.4023364&lt;/D&gt;&lt;D xsi:type="xsd:double"&gt;5.418217&lt;/D&gt;&lt;D xsi:type="xsd:double"&gt;-5.4609656&lt;/D&gt;&lt;D xsi:type="xsd:double"&gt;7.084608&lt;/D&gt;&lt;D xsi:type="xsd:double"&gt;2.2370338&lt;/D&gt;&lt;D xsi:type="xsd:double"&gt;-3.1036675&lt;/D&gt;&lt;D xsi:type="xsd:double"&gt;3.6194682&lt;/D&gt;&lt;D xsi:type="xsd:double"&gt;-4.358572&lt;/D&gt;&lt;D xsi:type="xsd:double"&gt;6.011629&lt;/D&gt;&lt;D xsi:type="xsd:double"&gt;0.71673393&lt;/D&gt;&lt;D xsi:type="xsd:double"&gt;4.8367023&lt;/D&gt;&lt;D xsi:type="xsd:double"&gt;-1.7504811&lt;/D&gt;&lt;D xsi:type="xsd:double"&gt;-7.2776737&lt;/D&gt;&lt;D xsi:type="xsd:double"&gt;-4.364109&lt;/D&gt;&lt;D xsi:type="xsd:double"&gt;-8.956236&lt;/D&gt;&lt;D xsi:type="xsd:double"&gt;-1.9076109&lt;/D&gt;&lt;D xsi:type="xsd:double"&gt;-5.43375&lt;/D&gt;&lt;D xsi:type="xsd:double"&gt;6.854844&lt;/D&gt;&lt;D xsi:type="xsd:double"&gt;-9.811324&lt;/D&gt;&lt;D xsi:type="xsd:double"&gt;-12.866104&lt;/D&gt;&lt;D xsi:type="xsd:double"&gt;16.374552&lt;/D&gt;&lt;D xsi:type="xsd:double"&gt;-0.38781762&lt;/D&gt;&lt;D xsi:type="xsd:double"&gt;5.7198763&lt;/D&gt;&lt;D xsi:type="xsd:double"&gt;2.543354&lt;/D&gt;&lt;D xsi:type="xsd:double"&gt;-1.330328&lt;/D&gt;&lt;D xsi:type="xsd:double"&gt;3.1078577&lt;/D&gt;&lt;D xsi:type="xsd:double"&gt;-2.4601102&lt;/D&gt;&lt;D xsi:type="xsd:double"&gt;10.088623&lt;/D&gt;&lt;D xsi:type="xsd:double"&gt;0.5159974&lt;/D&gt;&lt;D xsi:type="xsd:double"&gt;-7.597536&lt;/D&gt;&lt;D xsi:type="xsd:double"&gt;2.2666693&lt;/D&gt;&lt;D xsi:type="xsd:double"&gt;-0.60842633&lt;/D&gt;&lt;D xsi:type="xsd:double"&gt;3.7166476&lt;/D&gt;&lt;D xsi:type="xsd:double"&gt;4.3423295&lt;/D&gt;&lt;D xsi:type="xsd:double"&gt;-2.3039877&lt;/D&gt;&lt;D xsi:type="xsd:double"&gt;7.435894&lt;/D&gt;&lt;D xsi:type="xsd:double"&gt;4.8383594&lt;/D&gt;&lt;D xsi:type="xsd:double"&gt;-3.6009908&lt;/D&gt;&lt;D xsi:type="xsd:double"&gt;9.124088&lt;/D&gt;&lt;D xsi:type="xsd:double"&gt;4.505205&lt;/D&gt;&lt;D xsi:type="xsd:double"&gt;6.4947248&lt;/D&gt;&lt;D xsi:type="xsd:double"&gt;-4.9142656&lt;/D&gt;&lt;/FQL&gt;&lt;FQL&gt;&lt;Q&gt;GREK^FMA_PE(NTMA,-10AY,0,AM,"PORTAGG","MEANR")&lt;/Q&gt;&lt;R&gt;121&lt;/R&gt;&lt;C&gt;1&lt;/C&gt;&lt;D xsi:type="xsd:double"&gt;7.89460577513592&lt;/D&gt;&lt;D xsi:type="xsd:double"&gt;7.65961225518798&lt;/D&gt;&lt;D xsi:type="xsd:double"&gt;5.93294814515364&lt;/D&gt;&lt;D xsi:type="xsd:double"&gt;6.44394615289409&lt;/D&gt;&lt;D xsi:type="xsd:double"&gt;5.26768523246567&lt;/D&gt;&lt;D xsi:type="xsd:double"&gt;4.28468839001286&lt;/D&gt;&lt;D xsi:type="xsd:double"&gt;4.90392460148274&lt;/D&gt;&lt;D xsi:type="xsd:double"&gt;4.57250646503963&lt;/D&gt;&lt;D xsi:type="xsd:double"&gt;4.90697954163234&lt;/D&gt;&lt;D xsi:type="xsd:double"&gt;5.0704235633789&lt;/D&gt;&lt;D xsi:type="xsd:double"&gt;5.1618016946679&lt;/D&gt;&lt;D xsi:type="xsd:double"&gt;4.82703906667423&lt;/D&gt;&lt;D xsi:type="xsd:double"&gt;4.55845141909565&lt;/D&gt;&lt;D xsi:type="xsd:double"&gt;4.46109943397995&lt;/D&gt;&lt;D xsi:type="xsd:double"&gt;4.39665232101018&lt;/D&gt;&lt;D xsi:type="xsd:double"&gt;4.13959036235596&lt;/D&gt;&lt;D xsi:type="xsd:double"&gt;4.23078280917478&lt;/D&gt;&lt;D xsi:type="xsd:double"&gt;9.44768156672461&lt;/D&gt;&lt;D xsi:type="xsd:double"&gt;8.45953806273646&lt;/D&gt;&lt;D xsi:type="xsd:double"&gt;8.88694920304639&lt;/D&gt;&lt;D xsi:type="xsd:double"&gt;9.27137596113083&lt;/D&gt;&lt;D xsi:type="xsd:double"&gt;10.5140975362245&lt;/D&gt;&lt;D xsi:type="xsd:double"&gt;8.54712525051333&lt;/D&gt;&lt;D xsi:type="xsd:double"&gt;8.95347370395687&lt;/D&gt;&lt;D xsi:type="xsd:double"&gt;8.7114903738982&lt;/D&gt;&lt;D xsi:type="xsd:double"&gt;8.37770714546008&lt;/D&gt;&lt;D xsi:type="xsd:double"&gt;8.98567518366788&lt;/D&gt;&lt;D xsi:type="xsd:double"&gt;8.83683066869222&lt;/D&gt;&lt;D xsi:type="xsd:double"&gt;9.22453879084284&lt;/D&gt;&lt;D xsi:type="xsd:double"&gt;9.33999565609456&lt;/D&gt;&lt;D xsi:type="xsd:double"&gt;8.72957134512952&lt;/D&gt;&lt;D xsi:type="xsd:double"&gt;9.07805378097234&lt;/D&gt;&lt;D xsi:type="xsd:double"&gt;10.8061216753758&lt;/D&gt;&lt;D xsi:type="xsd:double"&gt;13.776851658774&lt;/D&gt;&lt;D xsi:type="xsd:double"&gt;12.8866689574069&lt;/D&gt;&lt;D xsi:type="xsd:double"&gt;13.1750608389954&lt;/D&gt;&lt;D xsi:type="xsd:double"&gt;12.5438681164365&lt;/D&gt;&lt;D xsi:type="xsd:double"&gt;10.9691570359693&lt;/D&gt;&lt;D xsi:type="xsd:double"&gt;12.3430993314788&lt;/D&gt;&lt;D xsi:type="xsd:double"&gt;11.1759370044528&lt;/D&gt;&lt;D xsi:type="xsd:double"&gt;13.8714036298101&lt;/D&gt;&lt;D xsi:type="xsd:double"&gt;14.1168157978789&lt;/D&gt;&lt;D xsi:type="xsd:double"&gt;14.3804543639045&lt;/D&gt;&lt;D xsi:type="xsd:double"&gt;13.8776600860166&lt;/D&gt;&lt;D xsi:type="xsd:double"&gt;14.3869872528893&lt;/D&gt;&lt;D xsi:type="xsd:double"&gt;13.826849958505&lt;/D&gt;&lt;D xsi:type="xsd:double"&gt;14.4019368161501&lt;/D&gt;&lt;D xsi:type="xsd:double"&gt;14.7188202253953&lt;/D&gt;&lt;D xsi:type="xsd:double"&gt;14.2377708159098&lt;/D&gt;&lt;D xsi:type="xsd:double"&gt;14.3268449550587&lt;/D&gt;&lt;D xsi:type="xsd:double"&gt;12.8642293601108&lt;/D&gt;&lt;D xsi:type="xsd:double"&gt;11.8461336447338&lt;/D&gt;&lt;D xsi:type="xsd:double"&gt;12.2420815302886&lt;/D&gt;&lt;D xsi:type="xsd:double"&gt;11.1264361789023&lt;/D&gt;&lt;D xsi:type="xsd:double"&gt;11.813108669114&lt;/D&gt;&lt;D xsi:type="xsd:double"&gt;13.1311237873051&lt;/D&gt;&lt;D xsi:type="xsd:double"&gt;13.9676270850519&lt;/D&gt;&lt;D xsi:type="xsd:double"&gt;12.612104019331&lt;/D&gt;&lt;D xsi:type="xsd:double"&gt;13.7060791901535&lt;/D&gt;&lt;D xsi:type="xsd:double"&gt;14.0275113304278&lt;/D&gt;&lt;D xsi:type="xsd:double"&gt;12.1647809774554&lt;/D&gt;&lt;D xsi:type="xsd:double"&gt;13.8653813168693&lt;/D&gt;&lt;D xsi:type="xsd:double"&gt;12.1171485270552&lt;/D&gt;&lt;D xsi:type="xsd:double"&gt;11.7949224325867&lt;/D&gt;&lt;D xsi:type="xsd:double"&gt;11.1433120879279&lt;/D&gt;&lt;D xsi:type="xsd:double"&gt;11.3045793318337&lt;/D&gt;&lt;D xsi:type="xsd:double"&gt;11.1295720906037&lt;/D&gt;&lt;D xsi:type="xsd:double"&gt;5.69931143633706&lt;/D&gt;&lt;D xsi:type="xsd:double"&gt;8.32902570339332&lt;/D&gt;&lt;D xsi:type="xsd:double"&gt;9.80572955201678&lt;/D&gt;&lt;D xsi:type="xsd:double"&gt;13.2280957213738&lt;/D&gt;&lt;D xsi:type="xsd:double"&gt;13.1563524683278&lt;/D&gt;&lt;D xsi:type="xsd:double"&gt;12.2556109518276&lt;/D&gt;&lt;D xsi:type="xsd:double"&gt;12.2107410998926&lt;/D&gt;&lt;D xsi:type="xsd:double"&gt;10.1575611672766&lt;/D&gt;&lt;D xsi:type="xsd:double"&gt;10.6911356970104&lt;/D&gt;&lt;D xsi:type="xsd:double"&gt;11.8644854752656&lt;/D&gt;&lt;D xsi:type="xsd:double"&gt;11.2984240980297&lt;/D&gt;&lt;D xsi:type="xsd:double"&gt;12.2874711287629&lt;/D&gt;&lt;D xsi:type="xsd:double"&gt;12.2778916369122&lt;/D&gt;&lt;D xsi:type="xsd:double"&gt;12.7088553702387&lt;/D&gt;&lt;D xsi:type="xsd:double"&gt;7.05934388362983&lt;/D&gt;&lt;D xsi:type="xsd:double"&gt;12.851801085113&lt;/D&gt;&lt;D xsi:type="xsd:double"&gt;11.3282204822363&lt;/D&gt;&lt;D xsi:type="xsd:double"&gt;11.0302711750214&lt;/D&gt;&lt;D xsi:type="xsd:double"&gt;10.5052836148584&lt;/D&gt;&lt;D xsi:type="xsd:double"&gt;10.5968384930575&lt;/D&gt;&lt;D xsi:type="xsd:double"&gt;10.8479558744777&lt;/D&gt;&lt;D xsi:type="xsd:double"&gt;9.70290698527252&lt;/D&gt;&lt;D xsi:type="xsd:double"&gt;10.182049945153&lt;/D&gt;&lt;D xsi:type="xsd:double"&gt;10.3353589121351&lt;/D&gt;&lt;D xsi:type="xsd:double"&gt;9.67637678968024&lt;/D&gt;&lt;D xsi:type="xsd:double"&gt;10.3132839301189&lt;/D&gt;&lt;D xsi:type="xsd:double"&gt;9.09528318890559&lt;/D&gt;&lt;D xsi:type="xsd:double"&gt;8.28988459991746&lt;/D&gt;&lt;D xsi:type="xsd:double"&gt;7.60585442266511&lt;/D&gt;&lt;D xsi:type="xsd:double"&gt;8.32195730957052&lt;/D&gt;&lt;D xsi:type="xsd:double"&gt;6.84487973042896&lt;/D&gt;&lt;D xsi:type="xsd:double"&gt;6.77293809046786&lt;/D&gt;&lt;D xsi:type="xsd:double"&gt;6.77302500152173&lt;/D&gt;&lt;D xsi:type="xsd:double"&gt;6.64542971376062&lt;/D&gt;&lt;D xsi:type="xsd:double"&gt;6.47849931671539&lt;/D&gt;&lt;D xsi:type="xsd:double"&gt;7.83065544830298&lt;/D&gt;&lt;D xsi:type="xsd:double"&gt;7.04438088631899&lt;/D&gt;&lt;D xsi:type="xsd:double"&gt;7.27456204650429&lt;/D&gt;&lt;D xsi:type="xsd:double"&gt;7.03405068046703&lt;/D&gt;&lt;D xsi:type="xsd:double"&gt;8.07370375749933&lt;/D&gt;&lt;D xsi:type="xsd:double"&gt;8.20362476136664&lt;/D&gt;&lt;D xsi:type="xsd:double"&gt;7.39101026489193&lt;/D&gt;&lt;D xsi:type="xsd:double"&gt;6.93371206171842&lt;/D&gt;&lt;D xsi:type="xsd:double"&gt;6.51623137153389&lt;/D&gt;&lt;D xsi:type="xsd:double"&gt;6.76424177014502&lt;/D&gt;&lt;D xsi:type="xsd:double"&gt;6.63645240083181&lt;/D&gt;&lt;D xsi:type="xsd:double"&gt;6.71768896150034&lt;/D&gt;&lt;D xsi:type="xsd:double"&gt;7.01291600516301&lt;/D&gt;&lt;D xsi:type="xsd:double"&gt;7.07882010458323&lt;/D&gt;&lt;D xsi:type="xsd:double"&gt;6.75978640667423&lt;/D&gt;&lt;D xsi:type="xsd:double"&gt;7.3078223876316&lt;/D&gt;&lt;D xsi:type="xsd:double"&gt;6.87898774393649&lt;/D&gt;&lt;D xsi:type="xsd:double"&gt;7.14306793674741&lt;/D&gt;&lt;D xsi:type="xsd:double"&gt;6.93168273849453&lt;/D&gt;&lt;/FQL&gt;&lt;FQL&gt;&lt;Q&gt;PASP-FDS^FG_PRICE(0)&lt;/Q&gt;&lt;R&gt;1&lt;/R&gt;&lt;C&gt;1&lt;/C&gt;&lt;D xsi:type="xsd:double"&gt;944&lt;/D&gt;&lt;/FQL&gt;&lt;FQL&gt;&lt;Q&gt;CPALM-FDS^FG_PRICE(0)/MAX(FG_PRICE(0,-1AY))&lt;/Q&gt;&lt;R&gt;1&lt;/R&gt;&lt;C&gt;1&lt;/C&gt;&lt;D xsi:type="xsd:double"&gt;0.845599475868093&lt;/D&gt;&lt;/FQL&gt;&lt;FQL&gt;&lt;Q&gt;TIOS-FDS^FG_PRICE_CHANGE(0,-3AM)&lt;/Q&gt;&lt;R&gt;1&lt;/R&gt;&lt;C&gt;1&lt;/C&gt;&lt;D xsi:type="xsd:double"&gt;-15.6611039794608&lt;/D&gt;&lt;/FQL&gt;&lt;FQL&gt;&lt;Q&gt;KSA^FG_PRICE_MAVG(0,,,,60)&lt;/Q&gt;&lt;R&gt;1&lt;/R&gt;&lt;C&gt;1&lt;/C&gt;&lt;D xsi:type="xsd:double"&gt;40.980835&lt;/D&gt;&lt;/FQL&gt;&lt;FQL&gt;&lt;Q&gt;EZA^FG_PRICE_MAVG(0,,,,200)&lt;/Q&gt;&lt;R&gt;1&lt;/R&gt;&lt;C&gt;1&lt;/C&gt;&lt;D xsi:type="xsd:double"&gt;40.706&lt;/D&gt;&lt;/FQL&gt;&lt;FQL&gt;&lt;Q&gt;EPHE^FG_PRICE(0)&lt;/Q&gt;&lt;R&gt;1&lt;/R&gt;&lt;C&gt;1&lt;/C&gt;&lt;D xsi:type="xsd:double"&gt;26.86&lt;/D&gt;&lt;/FQL&gt;&lt;FQL&gt;&lt;Q&gt;UAE^FG_TOTAL_RETURNC(0,-3AM)&lt;/Q&gt;&lt;R&gt;1&lt;/R&gt;&lt;C&gt;1&lt;/C&gt;&lt;D xsi:type="xsd:double"&gt;5.316198&lt;/D&gt;&lt;/FQL&gt;&lt;FQL&gt;&lt;Q&gt;MCHI^FG_TOTAL_RETURNC(0,-3AM)&lt;/Q&gt;&lt;R&gt;1&lt;/R&gt;&lt;C&gt;1&lt;/C&gt;&lt;D xsi:type="xsd:double"&gt;-9.213954&lt;/D&gt;&lt;/FQL&gt;&lt;FQL&gt;&lt;Q&gt;GREK^FG_TOTAL_RETURNC(0,-3AM)&lt;/Q&gt;&lt;R&gt;1&lt;/R&gt;&lt;C&gt;1&lt;/C&gt;&lt;D xsi:type="xsd:double"&gt;-1.0810256&lt;/D&gt;&lt;/FQL&gt;&lt;FQL&gt;&lt;Q&gt;EWW^FG_TOTAL_RETURNC(0,-6AM)&lt;/Q&gt;&lt;R&gt;1&lt;/R&gt;&lt;C&gt;1&lt;/C&gt;&lt;D xsi:type="xsd:double"&gt;-14.158708&lt;/D&gt;&lt;/FQL&gt;&lt;FQL&gt;&lt;Q&gt;EPOL^P_PRICE(0)/P_PRICE_HIGH_PR(0,,,,,,"PRICE","INTRA","52W")&lt;/Q&gt;&lt;R&gt;1&lt;/R&gt;&lt;C&gt;1&lt;/C&gt;&lt;D xsi:type="xsd:double"&gt;0.94557303&lt;/D&gt;&lt;/FQL&gt;&lt;FQL&gt;&lt;Q&gt;CNYA^P_PRICE(0)/P_PRICE_LOW_PR(0,,,,,,"PRICE","INTRA","52W")-1&lt;/Q&gt;&lt;R&gt;1&lt;/R&gt;&lt;C&gt;1&lt;/C&gt;&lt;D xsi:type="xsd:double"&gt;0.08944857&lt;/D&gt;&lt;/FQL&gt;&lt;FQL&gt;&lt;Q&gt;URTH^PERCENT_CHANGE(FMA_EPS(+1,0,,,,"PORTAGG","MEAN"),FMA_EPS(+1,-1AM,,,,"PORTAGG","MEAN"))&lt;/Q&gt;&lt;R&gt;1&lt;/R&gt;&lt;C&gt;1&lt;/C&gt;&lt;D xsi:type="xsd:double"&gt;0.320068023797017&lt;/D&gt;&lt;/FQL&gt;&lt;FQL&gt;&lt;Q&gt;VWO^FMA_COS_UP("EPS","1M",+1,NOW,,,"PORTAGG","MEANR")&lt;/Q&gt;&lt;R&gt;1&lt;/R&gt;&lt;C&gt;1&lt;/C&gt;&lt;D xsi:type="xsd:double"&gt;818&lt;/D&gt;&lt;/FQL&gt;&lt;FQL&gt;&lt;Q&gt;EWZ^FMA_COS_DOWN("EPS","1M",+1,NOW,,,"PORTAGG","MEANR")&lt;/Q&gt;&lt;R&gt;1&lt;/R&gt;&lt;C&gt;1&lt;/C&gt;&lt;D xsi:type="xsd:double"&gt;25&lt;/D&gt;&lt;/FQL&gt;&lt;FQL&gt;&lt;Q&gt;TUR^FMA_RBICS_REV_CURRENT(30, LOC, "PORTAGG")&lt;/Q&gt;&lt;R&gt;1&lt;/R&gt;&lt;C&gt;1&lt;/C&gt;&lt;D xsi:type="xsd:double"&gt;21.5938767922581&lt;/D&gt;&lt;/FQL&gt;&lt;FQL&gt;&lt;Q&gt;EPHE^FG_ROE(0)&lt;/Q&gt;&lt;R&gt;1&lt;/R&gt;&lt;C&gt;1&lt;/C&gt;&lt;D xsi:type="xsd:double"&gt;12.1334527568443&lt;/D&gt;&lt;/FQL&gt;&lt;FQL&gt;&lt;Q&gt;CAGDPY@TH^EE_ACTUAL_ANNUAL(MED,0)&lt;/Q&gt;&lt;R&gt;1&lt;/R&gt;&lt;C&gt;1&lt;/C&gt;&lt;D xsi:type="xsd:double"&gt;1.22282398910213&lt;/D&gt;&lt;/FQL&gt;&lt;FQL&gt;&lt;Q&gt;USDVND^FG_PRICE_CHANGE(0,-6AM)&lt;/Q&gt;&lt;R&gt;1&lt;/R&gt;&lt;C&gt;1&lt;/C&gt;&lt;D xsi:type="xsd:double"&gt;2.1606207&lt;/D&gt;&lt;/FQL&gt;&lt;FQL&gt;&lt;Q&gt;USDZAR^FG_PRICE_CHANGE(0,-6AM)&lt;/Q&gt;&lt;R&gt;1&lt;/R&gt;&lt;C&gt;1&lt;/C&gt;&lt;D xsi:type="xsd:double"&gt;-5.200392&lt;/D&gt;&lt;/FQL&gt;&lt;FQL&gt;&lt;Q&gt;USDPHP^FG_PRICE_CHANGE(0,-6AM)&lt;/Q&gt;&lt;R&gt;1&lt;/R&gt;&lt;C&gt;1&lt;/C&gt;&lt;D xsi:type="xsd:double"&gt;2.2871375&lt;/D&gt;&lt;/FQL&gt;&lt;FQL&gt;&lt;Q&gt;EWW^P_PRICE_RETURNS_PR('52W',2,-10AY,0,AM)&lt;/Q&gt;&lt;R&gt;121&lt;/R&gt;&lt;C&gt;1&lt;/C&gt;&lt;D xsi:type="xsd:double"&gt;5.415356&lt;/D&gt;&lt;D xsi:type="xsd:double"&gt;9.853804&lt;/D&gt;&lt;D xsi:type="xsd:double"&gt;1.0902405&lt;/D&gt;&lt;D xsi:type="xsd:double"&gt;3.1242132&lt;/D&gt;&lt;D xsi:type="xsd:double"&gt;-15.92235&lt;/D&gt;&lt;D xsi:type="xsd:double"&gt;-10.168666&lt;/D&gt;&lt;D xsi:type="xsd:double"&gt;-4.675162&lt;/D&gt;&lt;D xsi:type="xsd:double"&gt;-1.4998615&lt;/D&gt;&lt;D xsi:type="xsd:double"&gt;-5.0916967&lt;/D&gt;&lt;D xsi:type="xsd:double"&gt;-6.555051&lt;/D&gt;&lt;D xsi:type="xsd:double"&gt;-12.373209&lt;/D&gt;&lt;D xsi:type="xsd:double"&gt;-16.40066&lt;/D&gt;&lt;D xsi:type="xsd:double"&gt;-22.033745&lt;/D&gt;&lt;D xsi:type="xsd:double"&gt;-23.096489&lt;/D&gt;&lt;D xsi:type="xsd:double"&gt;-13.872987&lt;/D&gt;&lt;D xsi:type="xsd:double"&gt;-17.239458&lt;/D&gt;&lt;D xsi:type="xsd:double"&gt;-5.1144066&lt;/D&gt;&lt;D xsi:type="xsd:double"&gt;-20.347178&lt;/D&gt;&lt;D xsi:type="xsd:double"&gt;-20.434273&lt;/D&gt;&lt;D xsi:type="xsd:double"&gt;-9.049201&lt;/D&gt;&lt;D xsi:type="xsd:double"&gt;-10.57499&lt;/D&gt;&lt;D xsi:type="xsd:double"&gt;-14.436722&lt;/D&gt;&lt;D xsi:type="xsd:double"&gt;-15.153021&lt;/D&gt;&lt;D xsi:type="xsd:double"&gt;-9.691465&lt;/D&gt;&lt;D xsi:type="xsd:double"&gt;1.3976693&lt;/D&gt;&lt;D xsi:type="xsd:double"&gt;-11.261755&lt;/D&gt;&lt;D xsi:type="xsd:double"&gt;-5.659497&lt;/D&gt;&lt;D xsi:type="xsd:double"&gt;-14.554763&lt;/D&gt;&lt;D xsi:type="xsd:double"&gt;-12.634605&lt;/D&gt;&lt;D xsi:type="xsd:double"&gt;-5.7915688&lt;/D&gt;&lt;D xsi:type="xsd:double"&gt;1.5418887&lt;/D&gt;&lt;D xsi:type="xsd:double"&gt;-2.4816096&lt;/D&gt;&lt;D xsi:type="xsd:double"&gt;-1.6735554&lt;/D&gt;&lt;D xsi:type="xsd:double"&gt;4.78127&lt;/D&gt;&lt;D xsi:type="xsd:double"&gt;14.473284&lt;/D&gt;&lt;D xsi:type="xsd:double"&gt;13.994575&lt;/D&gt;&lt;D xsi:type="xsd:double"&gt;8.176767&lt;/D&gt;&lt;D xsi:type="xsd:double"&gt;20.046257&lt;/D&gt;&lt;D xsi:type="xsd:double"&gt;4.6142817&lt;/D&gt;&lt;D xsi:type="xsd:double"&gt;13.464069&lt;/D&gt;&lt;D xsi:type="xsd:double"&gt;12.625944&lt;/D&gt;&lt;D xsi:type="xsd:double"&gt;23.745834&lt;/D&gt;&lt;D xsi:type="xsd:double"&gt;15.764213&lt;/D&gt;&lt;D xsi:type="xsd:double"&gt;4.421282&lt;/D&gt;&lt;D xsi:type="xsd:double"&gt;7.251787&lt;/D&gt;&lt;D xsi:type="xsd:double"&gt;-8.101863&lt;/D&gt;&lt;D xsi:type="xsd:double"&gt;-14.418173&lt;/D&gt;&lt;D xsi:type="xsd:double"&gt;-9.415394&lt;/D&gt;&lt;D xsi:type="xsd:double"&gt;-11.750406&lt;/D&gt;&lt;D xsi:type="xsd:double"&gt;-6.9826245&lt;/D&gt;&lt;D xsi:type="xsd:double"&gt;-1.0257423&lt;/D&gt;&lt;D xsi:type="xsd:double"&gt;-14.934343&lt;/D&gt;&lt;D xsi:type="xsd:double"&gt;-17.6134&lt;/D&gt;&lt;D xsi:type="xsd:double"&gt;-10.547423&lt;/D&gt;&lt;D xsi:type="xsd:double"&gt;-14.187426&lt;/D&gt;&lt;D xsi:type="xsd:double"&gt;-13.243532&lt;/D&gt;&lt;D xsi:type="xsd:double"&gt;-11.289131&lt;/D&gt;&lt;D xsi:type="xsd:double"&gt;-3.8214326&lt;/D&gt;&lt;D xsi:type="xsd:double"&gt;1.0492802&lt;/D&gt;&lt;D xsi:type="xsd:double"&gt;-10.98268&lt;/D&gt;&lt;D xsi:type="xsd:double"&gt;-18.196058&lt;/D&gt;&lt;D xsi:type="xsd:double"&gt;-13.1010895&lt;/D&gt;&lt;D xsi:type="xsd:double"&gt;-7.81036&lt;/D&gt;&lt;D xsi:type="xsd:double"&gt;14.401352&lt;/D&gt;&lt;D xsi:type="xsd:double"&gt;17.932247&lt;/D&gt;&lt;D xsi:type="xsd:double"&gt;7.5416446&lt;/D&gt;&lt;D xsi:type="xsd:double"&gt;13.341581&lt;/D&gt;&lt;D xsi:type="xsd:double"&gt;-30.500912&lt;/D&gt;&lt;D xsi:type="xsd:double"&gt;-40.302425&lt;/D&gt;&lt;D xsi:type="xsd:double"&gt;-33.148014&lt;/D&gt;&lt;D xsi:type="xsd:double"&gt;-23.11619&lt;/D&gt;&lt;D xsi:type="xsd:double"&gt;-26.130545&lt;/D&gt;&lt;D xsi:type="xsd:double"&gt;-8.077079&lt;/D&gt;&lt;D xsi:type="xsd:double"&gt;-19.192875&lt;/D&gt;&lt;D xsi:type="xsd:double"&gt;-19.834291&lt;/D&gt;&lt;D xsi:type="xsd:double"&gt;-8.165968&lt;/D&gt;&lt;D xsi:type="xsd:double"&gt;-5.280137&lt;/D&gt;&lt;D xsi:type="xsd:double"&gt;-2.4033725&lt;/D&gt;&lt;D xsi:type="xsd:double"&gt;-9.713131&lt;/D&gt;&lt;D xsi:type="xsd:double"&gt;55.910957&lt;/D&gt;&lt;D xsi:type="xsd:double"&gt;75.02899&lt;/D&gt;&lt;D xsi:type="xsd:double"&gt;61.83486&lt;/D&gt;&lt;D xsi:type="xsd:double"&gt;47.47516&lt;/D&gt;&lt;D xsi:type="xsd:double"&gt;55.24019&lt;/D&gt;&lt;D xsi:type="xsd:double"&gt;45.64228&lt;/D&gt;&lt;D xsi:type="xsd:double"&gt;50.928543&lt;/D&gt;&lt;D xsi:type="xsd:double"&gt;45.17858&lt;/D&gt;&lt;D xsi:type="xsd:double"&gt;20.831453&lt;/D&gt;&lt;D xsi:type="xsd:double"&gt;14.974618&lt;/D&gt;&lt;D xsi:type="xsd:double"&gt;16.894197&lt;/D&gt;&lt;D xsi:type="xsd:double"&gt;23.679876&lt;/D&gt;&lt;D xsi:type="xsd:double"&gt;15.104723&lt;/D&gt;&lt;D xsi:type="xsd:double"&gt;17.035007&lt;/D&gt;&lt;D xsi:type="xsd:double"&gt;8.004057&lt;/D&gt;&lt;D xsi:type="xsd:double"&gt;-2.2531033&lt;/D&gt;&lt;D xsi:type="xsd:double"&gt;-3.3040464&lt;/D&gt;&lt;D xsi:type="xsd:double"&gt;0.7065177&lt;/D&gt;&lt;D xsi:type="xsd:double"&gt;-6.875241&lt;/D&gt;&lt;D xsi:type="xsd:double"&gt;-4.9148026&lt;/D&gt;&lt;D xsi:type="xsd:double"&gt;15.0903225&lt;/D&gt;&lt;D xsi:type="xsd:double"&gt;7.353294&lt;/D&gt;&lt;D xsi:type="xsd:double"&gt;14.502037&lt;/D&gt;&lt;D xsi:type="xsd:double"&gt;17.682898&lt;/D&gt;&lt;D xsi:type="xsd:double"&gt;15.055168&lt;/D&gt;&lt;D xsi:type="xsd:double"&gt;17.760431&lt;/D&gt;&lt;D xsi:type="xsd:double"&gt;30.609549&lt;/D&gt;&lt;D xsi:type="xsd:double"&gt;45.56445&lt;/D&gt;&lt;D xsi:type="xsd:double"&gt;47.97679&lt;/D&gt;&lt;D xsi:type="xsd:double"&gt;32.042515&lt;/D&gt;&lt;D xsi:type="xsd:double"&gt;33.310734&lt;/D&gt;&lt;D xsi:type="xsd:double"&gt;27.043354&lt;/D&gt;&lt;D xsi:type="xsd:double"&gt;18.053473&lt;/D&gt;&lt;D xsi:type="xsd:double"&gt;37.52258&lt;/D&gt;&lt;D xsi:type="xsd:double"&gt;16.263962&lt;/D&gt;&lt;D xsi:type="xsd:double"&gt;18.086647&lt;/D&gt;&lt;D xsi:type="xsd:double"&gt;25.020958&lt;/D&gt;&lt;D xsi:type="xsd:double"&gt;10.875093&lt;/D&gt;&lt;D xsi:type="xsd:double"&gt;11.978352&lt;/D&gt;&lt;D xsi:type="xsd:double"&gt;-11.138355&lt;/D&gt;&lt;D xsi:type="xsd:double"&gt;-2.314204&lt;/D&gt;&lt;D xsi:type="xsd:double"&gt;-5.732274&lt;/D&gt;&lt;/FQL&gt;&lt;FQL&gt;&lt;Q&gt;EWY^FMA_DIV_YLD(NTMA,-10AY,0,AM,"PORTAGG","MEANR")&lt;/Q&gt;&lt;R&gt;121&lt;/R&gt;&lt;C&gt;1&lt;/C&gt;&lt;D xsi:type="xsd:double"&gt;1.27334533894382&lt;/D&gt;&lt;D xsi:type="xsd:double"&gt;1.31190708682042&lt;/D&gt;&lt;D xsi:type="xsd:double"&gt;1.46849866506198&lt;/D&gt;&lt;D xsi:type="xsd:double"&gt;1.41431671786864&lt;/D&gt;&lt;D xsi:type="xsd:double"&gt;1.42809494073466&lt;/D&gt;&lt;D xsi:type="xsd:double"&gt;1.54913530451921&lt;/D&gt;&lt;D xsi:type="xsd:double"&gt;1.59302836715794&lt;/D&gt;&lt;D xsi:type="xsd:double"&gt;1.57079302393408&lt;/D&gt;&lt;D xsi:type="xsd:double"&gt;1.48687617774245&lt;/D&gt;&lt;D xsi:type="xsd:double"&gt;1.57652056301839&lt;/D&gt;&lt;D xsi:type="xsd:double"&gt;1.68169074167538&lt;/D&gt;&lt;D xsi:type="xsd:double"&gt;1.68173673513926&lt;/D&gt;&lt;D xsi:type="xsd:double"&gt;1.80035236260379&lt;/D&gt;&lt;D xsi:type="xsd:double"&gt;1.79832195535561&lt;/D&gt;&lt;D xsi:type="xsd:double"&gt;1.71988352485286&lt;/D&gt;&lt;D xsi:type="xsd:double"&gt;1.90829423541578&lt;/D&gt;&lt;D xsi:type="xsd:double"&gt;1.91299265347949&lt;/D&gt;&lt;D xsi:type="xsd:double"&gt;2.05757928230743&lt;/D&gt;&lt;D xsi:type="xsd:double"&gt;1.98023451196728&lt;/D&gt;&lt;D xsi:type="xsd:double"&gt;1.92224358044113&lt;/D&gt;&lt;D xsi:type="xsd:double"&gt;1.89856809675177&lt;/D&gt;&lt;D xsi:type="xsd:double"&gt;1.9948377802835&lt;/D&gt;&lt;D xsi:type="xsd:double"&gt;1.9876167743343&lt;/D&gt;&lt;D xsi:type="xsd:double"&gt;1.92363379090663&lt;/D&gt;&lt;D xsi:type="xsd:double"&gt;1.88692340812819&lt;/D&gt;&lt;D xsi:type="xsd:double"&gt;1.92668847318457&lt;/D&gt;&lt;D xsi:type="xsd:double"&gt;1.92378523373096&lt;/D&gt;&lt;D xsi:type="xsd:double"&gt;2.00441258090984&lt;/D&gt;&lt;D xsi:type="xsd:double"&gt;1.94156633794086&lt;/D&gt;&lt;D xsi:type="xsd:double"&gt;1.94824295220032&lt;/D&gt;&lt;D xsi:type="xsd:double"&gt;1.9346522827201&lt;/D&gt;&lt;D xsi:type="xsd:double"&gt;1.87367168196557&lt;/D&gt;&lt;D xsi:type="xsd:double"&gt;1.93029248743443&lt;/D&gt;&lt;D xsi:type="xsd:double"&gt;1.82202730969304&lt;/D&gt;&lt;D xsi:type="xsd:double"&gt;1.7762981751936&lt;/D&gt;&lt;D xsi:type="xsd:double"&gt;1.74704104827227&lt;/D&gt;&lt;D xsi:type="xsd:double"&gt;1.84301291303387&lt;/D&gt;&lt;D xsi:type="xsd:double"&gt;1.81688354462141&lt;/D&gt;&lt;D xsi:type="xsd:double"&gt;1.72262680802802&lt;/D&gt;&lt;D xsi:type="xsd:double"&gt;1.95922404218171&lt;/D&gt;&lt;D xsi:type="xsd:double"&gt;2.04158764930674&lt;/D&gt;&lt;D xsi:type="xsd:double"&gt;2.00193551662147&lt;/D&gt;&lt;D xsi:type="xsd:double"&gt;2.14620088666938&lt;/D&gt;&lt;D xsi:type="xsd:double"&gt;2.14945290195367&lt;/D&gt;&lt;D xsi:type="xsd:double"&gt;2.21991592230176&lt;/D&gt;&lt;D xsi:type="xsd:double"&gt;2.23325727909952&lt;/D&gt;&lt;D xsi:type="xsd:double"&gt;2.26862403678751&lt;/D&gt;&lt;D xsi:type="xsd:double"&gt;2.35911930004512&lt;/D&gt;&lt;D xsi:type="xsd:double"&gt;2.44666081285759&lt;/D&gt;&lt;D xsi:type="xsd:double"&gt;2.39905830622676&lt;/D&gt;&lt;D xsi:type="xsd:double"&gt;2.57573303008428&lt;/D&gt;&lt;D xsi:type="xsd:double"&gt;2.60936816657012&lt;/D&gt;&lt;D xsi:type="xsd:double"&gt;2.62350388963008&lt;/D&gt;&lt;D xsi:type="xsd:double"&gt;2.57714717573841&lt;/D&gt;&lt;D xsi:type="xsd:double"&gt;2.47146012303064&lt;/D&gt;&lt;D xsi:type="xsd:double"&gt;2.50881146646178&lt;/D&gt;&lt;D xsi:type="xsd:double"&gt;2.42750919665562&lt;/D&gt;&lt;D xsi:type="xsd:double"&gt;2.58986259462489&lt;/D&gt;&lt;D xsi:type="xsd:double"&gt;2.55875169862424&lt;/D&gt;&lt;D xsi:type="xsd:double"&gt;2.51713489837152&lt;/D&gt;&lt;D xsi:type="xsd:double"&gt;2.71107637335308&lt;/D&gt;&lt;D xsi:type="xsd:double"&gt;2.51547783074719&lt;/D&gt;&lt;D xsi:type="xsd:double"&gt;2.48145319434584&lt;/D&gt;&lt;D xsi:type="xsd:double"&gt;2.37519448643351&lt;/D&gt;&lt;D xsi:type="xsd:double"&gt;2.35564443446766&lt;/D&gt;&lt;D xsi:type="xsd:double"&gt;2.27228316644161&lt;/D&gt;&lt;D xsi:type="xsd:double"&gt;2.2330360696113&lt;/D&gt;&lt;D xsi:type="xsd:double"&gt;2.93059253914536&lt;/D&gt;&lt;D xsi:type="xsd:double"&gt;2.64009172937253&lt;/D&gt;&lt;D xsi:type="xsd:double"&gt;2.49146679912931&lt;/D&gt;&lt;D xsi:type="xsd:double"&gt;2.26034454116587&lt;/D&gt;&lt;D xsi:type="xsd:double"&gt;2.22615407779467&lt;/D&gt;&lt;D xsi:type="xsd:double"&gt;2.05147211136227&lt;/D&gt;&lt;D xsi:type="xsd:double"&gt;2.08307716239851&lt;/D&gt;&lt;D xsi:type="xsd:double"&gt;2.14922696750304&lt;/D&gt;&lt;D xsi:type="xsd:double"&gt;2.00553035828837&lt;/D&gt;&lt;D xsi:type="xsd:double"&gt;1.82988955553948&lt;/D&gt;&lt;D xsi:type="xsd:double"&gt;1.66396843074596&lt;/D&gt;&lt;D xsi:type="xsd:double"&gt;1.61848016338628&lt;/D</t>
        </r>
      </text>
    </comment>
    <comment ref="A17" authorId="0" shapeId="0" xr:uid="{A4004A73-F563-4282-B2C8-EBA9DA0378E3}">
      <text>
        <r>
          <rPr>
            <b/>
            <sz val="9"/>
            <color indexed="81"/>
            <rFont val="Tahoma"/>
            <charset val="1"/>
          </rPr>
          <t>&gt;&lt;D xsi:type="xsd:double"&gt;1.67175035764108&lt;/D&gt;&lt;D xsi:type="xsd:double"&gt;1.65926210643715&lt;/D&gt;&lt;D xsi:type="xsd:double"&gt;1.75447209199524&lt;/D&gt;&lt;D xsi:type="xsd:double"&gt;1.66012062855617&lt;/D&gt;&lt;D xsi:type="xsd:double"&gt;1.6862858873423&lt;/D&gt;&lt;D xsi:type="xsd:double"&gt;1.79532935068512&lt;/D&gt;&lt;D xsi:type="xsd:double"&gt;1.85145011128513&lt;/D&gt;&lt;D xsi:type="xsd:double"&gt;1.94115131192308&lt;/D&gt;&lt;D xsi:type="xsd:double"&gt;1.96211381721343&lt;/D&gt;&lt;D xsi:type="xsd:double"&gt;1.9378251447467&lt;/D&gt;&lt;D xsi:type="xsd:double"&gt;2.00037423700319&lt;/D&gt;&lt;D xsi:type="xsd:double"&gt;2.16748516095111&lt;/D&gt;&lt;D xsi:type="xsd:double"&gt;2.27631298280542&lt;/D&gt;&lt;D xsi:type="xsd:double"&gt;2.24736657143102&lt;/D&gt;&lt;D xsi:type="xsd:double"&gt;2.38218223942484&lt;/D&gt;&lt;D xsi:type="xsd:double"&gt;2.51449615944952&lt;/D&gt;&lt;D xsi:type="xsd:double"&gt;2.66154206247131&lt;/D&gt;&lt;D xsi:type="xsd:double"&gt;2.4681992114246&lt;/D&gt;&lt;D xsi:type="xsd:double"&gt;2.67222179128045&lt;/D&gt;&lt;D xsi:type="xsd:double"&gt;2.77954058190505&lt;/D&gt;&lt;D xsi:type="xsd:double"&gt;2.48929199505824&lt;/D&gt;&lt;D xsi:type="xsd:double"&gt;2.5459080801014&lt;/D&gt;&lt;D xsi:type="xsd:double"&gt;2.50816428283399&lt;/D&gt;&lt;D xsi:type="xsd:double"&gt;2.44836450518688&lt;/D&gt;&lt;D xsi:type="xsd:double"&gt;2.51305654684632&lt;/D&gt;&lt;D xsi:type="xsd:double"&gt;2.29768825522631&lt;/D&gt;&lt;D xsi:type="xsd:double"&gt;2.43511629188532&lt;/D&gt;&lt;D xsi:type="xsd:double"&gt;2.30092803751799&lt;/D&gt;&lt;D xsi:type="xsd:double"&gt;2.31634191790808&lt;/D&gt;&lt;D xsi:type="xsd:double"&gt;2.47385001237762&lt;/D&gt;&lt;D xsi:type="xsd:double"&gt;2.34529229263216&lt;/D&gt;&lt;D xsi:type="xsd:double"&gt;2.51527388752788&lt;/D&gt;&lt;D xsi:type="xsd:double"&gt;2.41210014772027&lt;/D&gt;&lt;D xsi:type="xsd:double"&gt;2.31190514214768&lt;/D&gt;&lt;D xsi:type="xsd:double"&gt;2.40099820797841&lt;/D&gt;&lt;D xsi:type="xsd:double"&gt;2.24507458948785&lt;/D&gt;&lt;D xsi:type="xsd:double"&gt;2.2311987364282&lt;/D&gt;&lt;D xsi:type="xsd:double"&gt;2.26109130526445&lt;/D&gt;&lt;D xsi:type="xsd:double"&gt;2.15791590731448&lt;/D&gt;&lt;D xsi:type="xsd:double"&gt;2.12207670371758&lt;/D&gt;&lt;D xsi:type="xsd:double"&gt;2.03974246072779&lt;/D&gt;&lt;D xsi:type="xsd:double"&gt;2.27981301712374&lt;/D&gt;&lt;/FQL&gt;&lt;FQL&gt;&lt;Q&gt;INDA^FMA_PE(LTMA,-10AY,0,AM,"PORTAGG","MEANR")&lt;/Q&gt;&lt;R&gt;121&lt;/R&gt;&lt;C&gt;1&lt;/C&gt;&lt;D xsi:type="xsd:double"&gt;17.5042400824067&lt;/D&gt;&lt;D xsi:type="xsd:double"&gt;17.7390019553411&lt;/D&gt;&lt;D xsi:type="xsd:double"&gt;17.622701292529&lt;/D&gt;&lt;D xsi:type="xsd:double"&gt;19.10737427328&lt;/D&gt;&lt;D xsi:type="xsd:double"&gt;18.5940187833954&lt;/D&gt;&lt;D xsi:type="xsd:double"&gt;19.8716776123964&lt;/D&gt;&lt;D xsi:type="xsd:double"&gt;20.8930555822602&lt;/D&gt;&lt;D xsi:type="xsd:double"&gt;20.8716716461672&lt;/D&gt;&lt;D xsi:type="xsd:double"&gt;20.7541759981869&lt;/D&gt;&lt;D xsi:type="xsd:double"&gt;20.3139236001319&lt;/D&gt;&lt;D xsi:type="xsd:double"&gt;20.0155441694458&lt;/D&gt;&lt;D xsi:type="xsd:double"&gt;20.9945467164771&lt;/D&gt;&lt;D xsi:type="xsd:double"&gt;21.2542191390868&lt;/D&gt;&lt;D xsi:type="xsd:double"&gt;20.3353607546385&lt;/D&gt;&lt;D xsi:type="xsd:double"&gt;20.7266747160464&lt;/D&gt;&lt;D xsi:type="xsd:double"&gt;19.9922074106609&lt;/D&gt;&lt;D xsi:type="xsd:double"&gt;20.1105268814189&lt;/D&gt;&lt;D xsi:type="xsd:double"&gt;19.3719867041447&lt;/D&gt;&lt;D xsi:type="xsd:double"&gt;18.9464992697531&lt;/D&gt;&lt;D xsi:type="xsd:double"&gt;18.903570838549&lt;/D&gt;&lt;D xsi:type="xsd:double"&gt;18.9560684752411&lt;/D&gt;&lt;D xsi:type="xsd:double"&gt;18.9391209560215&lt;/D&gt;&lt;D xsi:type="xsd:double"&gt;19.0318413341457&lt;/D&gt;&lt;D xsi:type="xsd:double"&gt;19.494488021289&lt;/D&gt;&lt;D xsi:type="xsd:double"&gt;19.7151895171371&lt;/D&gt;&lt;D xsi:type="xsd:double"&gt;19.7766676256144&lt;/D&gt;&lt;D xsi:type="xsd:double"&gt;19.6545895938301&lt;/D&gt;&lt;D xsi:type="xsd:double"&gt;18.66637789817&lt;/D&gt;&lt;D xsi:type="xsd:double"&gt;18.9604812019634&lt;/D&gt;&lt;D xsi:type="xsd:double"&gt;19.4076076398743&lt;/D&gt;&lt;D xsi:type="xsd:double"&gt;20.382991339686&lt;/D&gt;&lt;D xsi:type="xsd:double"&gt;20.5153367944633&lt;/D&gt;&lt;D xsi:type="xsd:double"&gt;20.3854807085872&lt;/D&gt;&lt;D xsi:type="xsd:double"&gt;20.4634967272117&lt;/D&gt;&lt;D xsi:type="xsd:double"&gt;20.3243000010053&lt;/D&gt;&lt;D xsi:type="xsd:double"&gt;20.6393410213898&lt;/D&gt;&lt;D xsi:type="xsd:double"&gt;20.8050620622324&lt;/D&gt;&lt;D xsi:type="xsd:double"&gt;21.2334940913362&lt;/D&gt;&lt;D xsi:type="xsd:double"&gt;21.3742904825042&lt;/D&gt;&lt;D xsi:type="xsd:double"&gt;21.5674342880663&lt;/D&gt;&lt;D xsi:type="xsd:double"&gt;22.0441440316891&lt;/D&gt;&lt;D xsi:type="xsd:double"&gt;22.8917118844766&lt;/D&gt;&lt;D xsi:type="xsd:double"&gt;21.7379853082338&lt;/D&gt;&lt;D xsi:type="xsd:double"&gt;21.5281926924535&lt;/D&gt;&lt;D xsi:type="xsd:double"&gt;21.4075203257139&lt;/D&gt;&lt;D xsi:type="xsd:double"&gt;21.2095506040439&lt;/D&gt;&lt;D xsi:type="xsd:double"&gt;21.3417229721849&lt;/D&gt;&lt;D xsi:type="xsd:double"&gt;21.2011392321993&lt;/D&gt;&lt;D xsi:type="xsd:double"&gt;21.9915360202367&lt;/D&gt;&lt;D xsi:type="xsd:double"&gt;22.3472247740354&lt;/D&gt;&lt;D xsi:type="xsd:double"&gt;20.8159969158288&lt;/D&gt;&lt;D xsi:type="xsd:double"&gt;21.3870322819392&lt;/D&gt;&lt;D xsi:type="xsd:double"&gt;21.5986787729737&lt;/D&gt;&lt;D xsi:type="xsd:double"&gt;21.5346252196266&lt;/D&gt;&lt;D xsi:type="xsd:double"&gt;21.3833351994898&lt;/D&gt;&lt;D xsi:type="xsd:double"&gt;21.7419668156881&lt;/D&gt;&lt;D xsi:type="xsd:double"&gt;21.6357247806119&lt;/D&gt;&lt;D xsi:type="xsd:double"&gt;21.248142970682&lt;/D&gt;&lt;D xsi:type="xsd:double"&gt;21.5139307896993&lt;/D&gt;&lt;D xsi:type="xsd:double"&gt;21.349186098858&lt;/D&gt;&lt;D xsi:type="xsd:double"&gt;21.0406653650418&lt;/D&gt;&lt;D xsi:type="xsd:double"&gt;21.1210578841334&lt;/D&gt;&lt;D xsi:type="xsd:double"&gt;21.5417934634329&lt;/D&gt;&lt;D xsi:type="xsd:double"&gt;22.7796101915031&lt;/D&gt;&lt;D xsi:type="xsd:double"&gt;23.0547623789205&lt;/D&gt;&lt;D xsi:type="xsd:double"&gt;23.6808277645398&lt;/D&gt;&lt;D xsi:type="xsd:double"&gt;23.4217184350525&lt;/D&gt;&lt;D xsi:type="xsd:double"&gt;20.4798869683996&lt;/D&gt;&lt;D xsi:type="xsd:double"&gt;20.4460666971392&lt;/D&gt;&lt;D xsi:type="xsd:double"&gt;21.1255224378277&lt;/D&gt;&lt;D xsi:type="xsd:double"&gt;22.6439396884373&lt;/D&gt;&lt;D xsi:type="xsd:double"&gt;24.244517653913&lt;/D&gt;&lt;D xsi:type="xsd:double"&gt;25.3773185359816&lt;/D&gt;&lt;D xsi:type="xsd:double"&gt;26.1588767296513&lt;/D&gt;&lt;D xsi:type="xsd:double"&gt;26.5672544200129&lt;/D&gt;&lt;D xsi:type="xsd:double"&gt;27.2819648051885&lt;/D&gt;&lt;D xsi:type="xsd:double"&gt;32.5758617650147&lt;/D&gt;&lt;D xsi:type="xsd:double"&gt;33.9564401486895&lt;/D&gt;&lt;D xsi:type="xsd:double"&gt;32.9896389957951&lt;/D&gt;&lt;D xsi:type="xsd:double"&gt;30.8332551300586&lt;/D&gt;&lt;D xsi:type="xsd:double"&gt;29.9548232068525&lt;/D&gt;&lt;D xsi:type="xsd:double"&gt;29.2576846113812&lt;/D&gt;&lt;D xsi:type="xsd:double"&gt;29.2926051194745&lt;/D&gt;&lt;D xsi:type="xsd:double"&gt;28.7942903643439&lt;/D&gt;&lt;D xsi:type="xsd:double"&gt;28.8768365824867&lt;/D&gt;&lt;D xsi:type="xsd:double"&gt;29.7124216447932&lt;/D&gt;&lt;D xsi:type="xsd:double"&gt;29.8181506171539&lt;/D&gt;&lt;D xsi:type="xsd:double"&gt;29.2902991144338&lt;/D&gt;&lt;D xsi:type="xsd:double"&gt;28.538490115151&lt;/D&gt;&lt;D xsi:type="xsd:double"&gt;29.6723024884675&lt;/D&gt;&lt;D xsi:type="xsd:double"&gt;27.4047110132198&lt;/D&gt;&lt;D xsi:type="xsd:double"&gt;26.2842747168734&lt;/D&gt;&lt;D xsi:type="xsd:double"&gt;26.1270599002332&lt;/D&gt;&lt;D xsi:type="xsd:double"&gt;24.9635152168961&lt;/D&gt;&lt;D xsi:type="xsd:double"&gt;24.3094931399276&lt;/D&gt;&lt;D xsi:type="xsd:double"&gt;24.4011964429327&lt;/D&gt;&lt;D xsi:type="xsd:double"&gt;25.9555588115699&lt;/D&gt;&lt;D xsi:type="xsd:double"&gt;25.5681109935928&lt;/D&gt;&lt;D xsi:type="xsd:double"&gt;24.9451268448561&lt;/D&gt;&lt;D xsi:type="xsd:double"&gt;26.3695213484106&lt;/D&gt;&lt;D xsi:type="xsd:double"&gt;26.3912884741759&lt;/D&gt;&lt;D xsi:type="xsd:double"&gt;25.7314404145163&lt;/D&gt;&lt;D xsi:type="xsd:double"&gt;25.2805445281883&lt;/D&gt;&lt;D xsi:type="xsd:double"&gt;23.9061635911633&lt;/D&gt;&lt;D xsi:type="xsd:double"&gt;23.8075949373574&lt;/D&gt;&lt;D xsi:type="xsd:double"&gt;23.8548762281358&lt;/D&gt;&lt;D xsi:type="xsd:double"&gt;24.112592469326&lt;/D&gt;&lt;D xsi:type="xsd:double"&gt;24.1877286538285&lt;/D&gt;&lt;D xsi:type="xsd:double"&gt;23.6992307564199&lt;/D&gt;&lt;D xsi:type="xsd:double"&gt;23.9715412327593&lt;/D&gt;&lt;D xsi:type="xsd:double"&gt;23.6268135369938&lt;/D&gt;&lt;D xsi:type="xsd:double"&gt;23.5418580929193&lt;/D&gt;&lt;D xsi:type="xsd:double"&gt;25.4317426224927&lt;/D&gt;&lt;D xsi:type="xsd:double"&gt;26.076095138222&lt;/D&gt;&lt;D xsi:type="xsd:double"&gt;26.3823259982741&lt;/D&gt;&lt;D xsi:type="xsd:double"&gt;25.9735065016963&lt;/D&gt;&lt;D xsi:type="xsd:double"&gt;25.7415833001606&lt;/D&gt;&lt;D xsi:type="xsd:double"&gt;25.6391095820743&lt;/D&gt;&lt;D xsi:type="xsd:double"&gt;25.9676056493751&lt;/D&gt;&lt;D xsi:type="xsd:double"&gt;26.3867930837834&lt;/D&gt;&lt;D xsi:type="xsd:double"&gt;26.0658222283448&lt;/D&gt;&lt;/FQL&gt;&lt;FQL&gt;&lt;Q&gt;DDR3512M-FDS^FG_PRICE_CHANGE(0,-1AM)&lt;/Q&gt;&lt;R&gt;1&lt;/R&gt;&lt;C&gt;1&lt;/C&gt;&lt;D xsi:type="xsd:double"&gt;-5.04623655913978&lt;/D&gt;&lt;/FQL&gt;&lt;FQL&gt;&lt;Q&gt;BRENT-FDS^FG_PRICE_CHANGE(0,-6AM)&lt;/Q&gt;&lt;R&gt;1&lt;/R&gt;&lt;C&gt;1&lt;/C&gt;&lt;D xsi:type="xsd:double"&gt;0&lt;/D&gt;&lt;/FQL&gt;&lt;FQL&gt;&lt;Q&gt;FC0000PH^FG_PRICE(0)&lt;/Q&gt;&lt;R&gt;1&lt;/R&gt;&lt;C&gt;1&lt;/C&gt;&lt;D xsi:type="xsd:double"&gt;334.7074&lt;/D&gt;&lt;/FQL&gt;&lt;FQL&gt;&lt;Q&gt;SET-BKK^FG_PRICE(0)&lt;/Q&gt;&lt;R&gt;1&lt;/R&gt;&lt;C&gt;1&lt;/C&gt;&lt;D xsi:type="xsd:double"&gt;1303&lt;/D&gt;&lt;/FQL&gt;&lt;FQL&gt;&lt;Q&gt;EWT^FG_PRICE_MAVG(0,,,,30)&lt;/Q&gt;&lt;R&gt;1&lt;/R&gt;&lt;C&gt;1&lt;/C&gt;&lt;D xsi:type="xsd:double"&gt;52.961666&lt;/D&gt;&lt;/FQL&gt;&lt;FQL&gt;&lt;Q&gt;KSA^FG_TOTAL_RETURNC(0,-1AM)&lt;/Q&gt;&lt;R&gt;1&lt;/R&gt;&lt;C&gt;1&lt;/C&gt;&lt;D xsi:type="xsd:double"&gt;-1.1884928&lt;/D&gt;&lt;/FQL&gt;&lt;FQL&gt;&lt;Q&gt;SET-BKK^FG_TOTAL_RETURNC(0,-3AM)&lt;/Q&gt;&lt;R&gt;1&lt;/R&gt;&lt;C&gt;1&lt;/C&gt;&lt;D xsi:type="xsd:double"&gt;-5.4234505&lt;/D&gt;&lt;/FQL&gt;&lt;FQL&gt;&lt;Q&gt;MCHI^FG_TOTAL_RETURNC(0,-1AM)&lt;/Q&gt;&lt;R&gt;1&lt;/R&gt;&lt;C&gt;1&lt;/C&gt;&lt;D xsi:type="xsd:double"&gt;-1.0682821&lt;/D&gt;&lt;/FQL&gt;&lt;FQL&gt;&lt;Q&gt;EWZ^FG_TOTAL_RETURNC(0,-3AM)&lt;/Q&gt;&lt;R&gt;1&lt;/R&gt;&lt;C&gt;1&lt;/C&gt;&lt;D xsi:type="xsd:double"&gt;-1.4737368&lt;/D&gt;&lt;/FQL&gt;&lt;FQL&gt;&lt;Q&gt;EWM^FG_TOTAL_RETURNC(0,-6AM)&lt;/Q&gt;&lt;R&gt;1&lt;/R&gt;&lt;C&gt;1&lt;/C&gt;&lt;D xsi:type="xsd:double"&gt;15.844954&lt;/D&gt;&lt;/FQL&gt;&lt;FQL&gt;&lt;Q&gt;EIDO^P_PRICE(0)/P_PRICE_HIGH_PR(0,,,,,,"PRICE","INTRA","52W")&lt;/Q&gt;&lt;R&gt;1&lt;/R&gt;&lt;C&gt;1&lt;/C&gt;&lt;D xsi:type="xsd:double"&gt;0.90835464&lt;/D&gt;&lt;/FQL&gt;&lt;FQL&gt;&lt;Q&gt;URTH^FG_TOTAL_RETURNC(0,-6AM)&lt;/Q&gt;&lt;R&gt;1&lt;/R&gt;&lt;C&gt;1&lt;/C&gt;&lt;D xsi:type="xsd:double"&gt;10.068071&lt;/D&gt;&lt;/FQL&gt;&lt;FQL&gt;&lt;Q&gt;URTH^FMA_PCT_ABOVE_MAVG(200,0,,,,"PORTAGG")&lt;/Q&gt;&lt;R&gt;1&lt;/R&gt;&lt;C&gt;1&lt;/C&gt;&lt;D xsi:type="xsd:double"&gt;58.9761570827489&lt;/D&gt;&lt;/FQL&gt;&lt;FQL&gt;&lt;Q&gt;SET-BKK^FMA_COS_UP("EPS","1M",+1,NOW,,,"PORTAGG","MEANR")&lt;/Q&gt;&lt;R&gt;1&lt;/R&gt;&lt;C&gt;1&lt;/C&gt;&lt;D xsi:type="xsd:double"&gt;63&lt;/D&gt;&lt;/FQL&gt;&lt;FQL&gt;&lt;Q&gt;EPOL^FMA_COS_DOWN("EPS","1M",+1,NOW,,,"PORTAGG","MEANR")&lt;/Q&gt;&lt;R&gt;1&lt;/R&gt;&lt;C&gt;1&lt;/C&gt;&lt;D xsi:type="xsd:double"&gt;7&lt;/D&gt;&lt;/FQL&gt;&lt;FQL&gt;&lt;Q&gt;KSA^FG_ROE(0)&lt;/Q&gt;&lt;R&gt;1&lt;/R&gt;&lt;C&gt;1&lt;/C&gt;&lt;D xsi:type="xsd:double"&gt;10.2919424796064&lt;/D&gt;&lt;/FQL&gt;&lt;FQL&gt;&lt;Q&gt;TRYMY10Y-FDS^FG_YIELD_NAME&lt;/Q&gt;&lt;R&gt;1&lt;/R&gt;&lt;C&gt;1&lt;/C&gt;&lt;D xsi:type="xsd:string"&gt;Treasury - Malaysia Benchmark Bond 10Y&lt;/D&gt;&lt;/FQL&gt;&lt;FQL&gt;&lt;Q&gt;REFZAREPO-FDS^PROPER_NAME(0,,,"SECURITY","NAME")&lt;/Q&gt;&lt;R&gt;1&lt;/R&gt;&lt;C&gt;1&lt;/C&gt;&lt;D xsi:type="xsd:string"&gt;South Africa Repo Rate&lt;/D&gt;&lt;/FQL&gt;&lt;FQL&gt;&lt;Q&gt;REFPEMPR-FDS^PROPER_NAME(0,,,"SECURITY","NAME")&lt;/Q&gt;&lt;R&gt;1&lt;/R&gt;&lt;C&gt;1&lt;/C&gt;&lt;D xsi:type="xsd:string"&gt;Peru Policy Rate&lt;/D&gt;&lt;/FQL&gt;&lt;FQL&gt;&lt;Q&gt;TRYZA10Y-FDS^PCTCHG(FG_YIELD(0,,,,"YTM"),FG_YIELD(-1AM,,,,"YTM"))&lt;/Q&gt;&lt;R&gt;1&lt;/R&gt;&lt;C&gt;1&lt;/C&gt;&lt;D xsi:type="xsd:double"&gt;-1.5278233&lt;/D&gt;&lt;/FQL&gt;&lt;FQL&gt;&lt;Q&gt;TRYQA10Y-FDS^FG_YIELD(0,,,,"YTM")&lt;/Q&gt;&lt;R&gt;0&lt;/R&gt;&lt;C&gt;0&lt;/C&gt;&lt;/FQL&gt;&lt;FQL&gt;&lt;Q&gt;CC_TR^IMF_IFS_RCPI_Q(0)&lt;/Q&gt;&lt;R&gt;1&lt;/R&gt;&lt;C&gt;1&lt;/C&gt;&lt;D xsi:type="xsd:double"&gt;72.27338&lt;/D&gt;&lt;/FQL&gt;&lt;FQL&gt;&lt;Q&gt;KSA^FMA_DIV_YLD(NTMA,NOW,NOW,M,"PORTAGG","MEANR")&lt;/Q&gt;&lt;R&gt;1&lt;/R&gt;&lt;C&gt;1&lt;/C&gt;&lt;D xsi:type="xsd:double"&gt;3.55663412030031&lt;/D&gt;&lt;/FQL&gt;&lt;FQL&gt;&lt;Q&gt;TUR^FMA_EVAL_EBITDA(NTMA,0,,,"PORTAGG","MEANR")&lt;/Q&gt;&lt;R&gt;1&lt;/R&gt;&lt;C&gt;1&lt;/C&gt;&lt;D xsi:type="xsd:double"&gt;5.16205360979048&lt;/D&gt;&lt;/FQL&gt;&lt;FQL&gt;&lt;Q&gt;GREK^FMA_EVAL_EBITDA(NTMA,0,,,"PORTAGG","MEANR")&lt;/Q&gt;&lt;R&gt;1&lt;/R&gt;&lt;C&gt;1&lt;/C&gt;&lt;D xsi:type="xsd:double"&gt;5.80444930516469&lt;/D&gt;&lt;/FQL&gt;&lt;FQL&gt;&lt;Q&gt;EWT^FMA_EVAL_EBITDA(NTMA,0,,,"PORTAGG","MEANR")&lt;/Q&gt;&lt;R&gt;1&lt;/R&gt;&lt;C&gt;1&lt;/C&gt;&lt;D xsi:type="xsd:double"&gt;9.69872202767664&lt;/D&gt;&lt;/FQL&gt;&lt;FQL&gt;&lt;Q&gt;EPU^FMA_PE(NTMA,0,,,"PORTAGG","MEANR")&lt;/Q&gt;&lt;R&gt;1&lt;/R&gt;&lt;C&gt;1&lt;/C&gt;&lt;D xsi:type="xsd:double"&gt;10.4590578330853&lt;/D&gt;&lt;/FQL&gt;&lt;FQL&gt;&lt;Q&gt;EIDO^FMA_EVAL_EBIT(LTMA,NOW,NOW,M,"PORTAGG","MEANR")&lt;/Q&gt;&lt;R&gt;1&lt;/R&gt;&lt;C&gt;1&lt;/C&gt;&lt;D xsi:type="xsd:double"&gt;9.25155636550519&lt;/D&gt;&lt;/FQL&gt;&lt;FQL&gt;&lt;Q&gt;CNYA^FMA_DIV_YLD(NTMA,NOW,NOW,M,"PORTAGG","MEANR")&lt;/Q&gt;&lt;R&gt;1&lt;/R&gt;&lt;C&gt;1&lt;/C&gt;&lt;D xsi:type="xsd:double"&gt;3.15319207535653&lt;/D&gt;&lt;/FQL&gt;&lt;FQL&gt;&lt;Q&gt;EWY^FG_COMPANY_NAME&lt;/Q&gt;&lt;R&gt;1&lt;/R&gt;&lt;C&gt;1&lt;/C&gt;&lt;D xsi:type="xsd:string"&gt;iShares MSCI South Korea ETF&lt;/D&gt;&lt;/FQL&gt;&lt;FQL&gt;&lt;Q&gt;UAE^FG_TOTAL_RETURNC(0,-1AM)&lt;/Q&gt;&lt;R&gt;1&lt;/R&gt;&lt;C&gt;1&lt;/C&gt;&lt;D xsi:type="xsd:double"&gt;2.7620435&lt;/D&gt;&lt;/FQL&gt;&lt;FQL&gt;&lt;Q&gt;CNYA^P_PRICE(0)/P_PRICE_HIGH_PR(0,,,,,,"PRICE","INTRA","52W")&lt;/Q&gt;&lt;R&gt;1&lt;/R&gt;&lt;C&gt;1&lt;/C&gt;&lt;D xsi:type="xsd:double"&gt;0.8613114&lt;/D&gt;&lt;/FQL&gt;&lt;FQL&gt;&lt;Q&gt;VWO^PERCENT_CHANGE(FMA_EPS(+1,0,,,,"PORTAGG","MEAN"),FMA_EPS(+1,-3AM,,,,"PORTAGG","MEAN"))&lt;/Q&gt;&lt;R&gt;1&lt;/R&gt;&lt;C&gt;1&lt;/C&gt;&lt;D xsi:type="xsd:double"&gt;-0.251208888876792&lt;/D&gt;&lt;/FQL&gt;&lt;FQL&gt;&lt;Q&gt;VGK^SIZE(FG_CONSTITUENTS)&lt;/Q&gt;&lt;R&gt;1&lt;/R&gt;&lt;C&gt;1&lt;/C&gt;&lt;D xsi:type="xsd:long"&gt;1283&lt;/D&gt;&lt;/FQL&gt;&lt;FQL&gt;&lt;Q&gt;REFTR1WREPO-FDS^PROPER_NAME(0,,,"SECURITY","NAME")&lt;/Q&gt;&lt;R&gt;1&lt;/R&gt;&lt;C&gt;1&lt;/C&gt;&lt;D xsi:type="xsd:string"&gt;Turkey Repo Rate - 1 Week&lt;/D&gt;&lt;/FQL&gt;&lt;FQL&gt;&lt;Q&gt;TRYVN10Y-FDS^PCTCHG(FG_YIELD(0,,,,"YTM"),FG_YIELD(-3AM,,,,"YTM"))&lt;/Q&gt;&lt;R&gt;1&lt;/R&gt;&lt;C&gt;1&lt;/C&gt;&lt;D xsi:type="xsd:double"&gt;-6.412649&lt;/D&gt;&lt;/FQL&gt;&lt;FQL&gt;&lt;Q&gt;KSA^FMA_PE(NTMA,0,,,"PORTAGG","MEANR")&lt;/Q&gt;&lt;R&gt;1&lt;/R&gt;&lt;C&gt;1&lt;/C&gt;&lt;D xsi:type="xsd:double"&gt;16.6702879204878&lt;/D&gt;&lt;/FQL&gt;&lt;FQL&gt;&lt;Q&gt;EWZ^FMA_PE(LTM,0,,,"PORTAGG","MEANR")&lt;/Q&gt;&lt;R&gt;1&lt;/R&gt;&lt;C&gt;1&lt;/C&gt;&lt;D xsi:type="xsd:double"&gt;8.47892896375702&lt;/D&gt;&lt;/FQL&gt;&lt;FQL&gt;&lt;Q&gt;KSA^PERCENT_CHANGE(FMA_EPS(+1,0,,,,"PORTAGG","MEAN"),FMA_EPS(+1,-3AM,,,,"PORTAGG","MEAN"))&lt;/Q&gt;&lt;R&gt;1&lt;/R&gt;&lt;C&gt;1&lt;/C&gt;&lt;D xsi:type="xsd:double"&gt;-4.04800768875746&lt;/D&gt;&lt;/FQL&gt;&lt;FQL&gt;&lt;Q&gt;EWZ^FG_TOTAL_RETURNC(0,-1AM)&lt;/Q&gt;&lt;R&gt;1&lt;/R&gt;&lt;C&gt;1&lt;/C&gt;&lt;D xsi:type="xsd:double"&gt;3.5971165&lt;/D&gt;&lt;/FQL&gt;&lt;FQL&gt;&lt;Q&gt;EWW^FMA_ROE(NTMA,-20AY,NOW,FY,"PORTAGG","MEANR")&lt;/Q&gt;&lt;R&gt;20&lt;/R&gt;&lt;C&gt;1&lt;/C&gt;&lt;D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xsi:type="xsd:double"&gt;1.211&lt;/D&gt;&lt;/FQL&gt;&lt;FQL&gt;&lt;Q&gt;CAGDPY@PL^EE_ACTUAL_ANNUAL(MED,0)&lt;/Q&gt;&lt;R&gt;1&lt;/R&gt;&lt;C&gt;1&lt;/C&gt;&lt;D xsi:type="xsd:double"&gt;1.56254742295506&lt;/D&gt;&lt;/FQL&gt;&lt;FQL&gt;&lt;Q&gt;USDTHB^FG_PRICE_CHANGE(0,-6AM)&lt;/Q&gt;&lt;R&gt;1&lt;/R&gt;&lt;C&gt;1&lt;/C&gt;&lt;D xsi:type="xsd:double"&gt;-2.775848&lt;/D&gt;&lt;/FQL&gt;&lt;FQL&gt;&lt;Q&gt;USDMXN^FG_PRICE_CHANGE(0,-6AM)&lt;/Q&gt;&lt;R&gt;1&lt;/R&gt;&lt;C&gt;1&lt;/C&gt;&lt;D xsi:type="xsd:double"&gt;9.456348&lt;/D&gt;&lt;/FQL&gt;&lt;FQL&gt;&lt;Q&gt;EWM^FG_TOTAL_RETURNC(-10AY,0,AM)&lt;/Q&gt;&lt;R&gt;121&lt;/R&gt;&lt;C&gt;1&lt;/C&gt;&lt;D xsi:type="xsd:double"&gt;-0.124150515&lt;/D&gt;&lt;D xsi:type="xsd:double"&gt;-2.299565&lt;/D&gt;&lt;D xsi:type="xsd:double"&gt;-6.8066177&lt;/D&gt;&lt;D xsi:type="xsd:double"&gt;0.95562935&lt;/D&gt;&lt;D xsi:type="xsd:double"&gt;-11.62948&lt;/D&gt;&lt;D xsi:type="xsd:double"&gt;3.8313866&lt;/D&gt;&lt;D xsi:type="xsd:double"&gt;2.9345393&lt;/D&gt;&lt;D xsi:type="xsd:double"&gt;-5.1169634&lt;/D&gt;&lt;D xsi:type="xsd:double"&gt;5.701089&lt;/D&gt;&lt;D xsi:type="xsd:double"&gt;0.43731928&lt;/D&gt;&lt;D xsi:type="xsd:double"&gt;-9.579098&lt;/D&gt;&lt;D xsi:type="xsd:double"&gt;-0.56152344&lt;/D&gt;&lt;D xsi:type="xsd:double"&gt;-15.126735&lt;/D&gt;&lt;D xsi:type="xsd:double"&gt;1.8304348&lt;/D&gt;&lt;D xsi:type="xsd:double"&gt;4.9195886&lt;/D&gt;&lt;D xsi:type="xsd:double"&gt;-7.213706&lt;/D&gt;&lt;D xsi:type="xsd:double"&gt;0.87463856&lt;/D&gt;&lt;D xsi:type="xsd:double"&gt;-5.663705&lt;/D&gt;&lt;D xsi:type="xsd:double"&gt;10.167133&lt;/D&gt;&lt;D xsi:type="xsd:double"&gt;4.9304724&lt;/D&gt;&lt;D xsi:type="xsd:double"&gt;6.6265106&lt;/D&gt;&lt;D xsi:type="xsd:double"&gt;-8.926553&lt;/D&gt;&lt;D xsi:type="xsd:double"&gt;-1.1166334&lt;/D&gt;&lt;D xsi:type="xsd:double"&gt;6.888807&lt;/D&gt;&lt;D xsi:type="xsd:double"&gt;1.189065&lt;/D&gt;&lt;D xsi:type="xsd:double"&gt;-5.5229187&lt;/D&gt;&lt;D xsi:type="xsd:double"&gt;-1.243782&lt;/D&gt;&lt;D xsi:type="xsd:double"&gt;-5.9823694&lt;/D&gt;&lt;D xsi:type="xsd:double"&gt;-1.5405238&lt;/D&gt;&lt;D xsi:type="xsd:double"&gt;3.2108784&lt;/D&gt;&lt;D xsi:type="xsd:double"&gt;1.7906308&lt;/D&gt;&lt;D xsi:type="xsd:double"&gt;3.213811&lt;/D&gt;&lt;D xsi:type="xsd:double"&gt;0.6227493&lt;/D&gt;&lt;D xsi:type="xsd:double"&gt;4.7556996&lt;/D&gt;&lt;D xsi:type="xsd:double"&gt;2.0522356&lt;/D&gt;&lt;D xsi:type="xsd:double"&gt;-1.9805789&lt;/D&gt;&lt;D xsi:type="xsd:double"&gt;0.18855333&lt;/D&gt;&lt;D xsi:type="xsd:double"&gt;3.4504414&lt;/D&gt;&lt;D xsi:type="xsd:double"&gt;-1.6980052&lt;/D&gt;&lt;D xsi:type="xsd:double"&gt;-0.52435994&lt;/D&gt;&lt;D xsi:type="xsd:double"&gt;4.15504&lt;/D&gt;&lt;D xsi:type="xsd:double"&gt;7.4947715&lt;/D&gt;&lt;D xsi:type="xsd:double"&gt;3.131342&lt;/D&gt;&lt;D xsi:type="xsd:double"&gt;-1.3494492&lt;/D&gt;&lt;D xsi:type="xsd:double"&gt;3.4482718&lt;/D&gt;&lt;D xsi:type="xsd:double"&gt;-3.7741005&lt;/D&gt;&lt;D xsi:type="xsd:double"&gt;-5.840254&lt;/D&gt;&lt;D xsi:type="xsd:double"&gt;-1.7509758&lt;/D&gt;&lt;D xsi:type="xsd:double"&gt;1.5782833&lt;/D&gt;&lt;D xsi:type="xsd:double"&gt;0.6525755&lt;/D&gt;&lt;D xsi:type="xsd:double"&gt;-3.2417417&lt;/D&gt;&lt;D xsi:type="xsd:double"&gt;-1.978308&lt;/D&gt;&lt;D xsi:type="xsd:double"&gt;-3.7109375&lt;/D&gt;&lt;D xsi:type="xsd:double"&gt;3.8330674&lt;/D&gt;&lt;D xsi:type="xsd:double"&gt;1.1928439&lt;/D&gt;&lt;D xsi:type="xsd:double"&gt;0.13097525&lt;/D&gt;&lt;D xsi:type="xsd:double"&gt;-3.9568305&lt;/D&gt;&lt;D xsi:type="xsd:double"&gt;-2.9281616&lt;/D&gt;&lt;D xsi:type="xsd:double"&gt;2.5605083&lt;/D&gt;&lt;D xsi:type="xsd:double"&gt;3.7808657&lt;/D&gt;&lt;D xsi:type="xsd:double"&gt;-6.2395153&lt;/D&gt;&lt;D xsi:type="xsd:double"&gt;0.7513404&lt;/D&gt;&lt;D xsi:type="xsd:double"&gt;-1.1008501&lt;/D&gt;&lt;D xsi:type="xsd:double"&gt;2.0825863&lt;/D&gt;&lt;D xsi:type="xsd:double"&gt;-1.4724255&lt;/D&gt;&lt;D xsi:type="xsd:double"&gt;3.2490969&lt;/D&gt;&lt;D xsi:type="xsd:double"&gt;-5.4195824&lt;/D&gt;&lt;D xsi:type="xsd:double"&gt;-25.804066&lt;/D&gt;&lt;D xsi:type="xsd:double"&gt;15.296459&lt;/D&gt;&lt;D xsi:type="xsd:double"&gt;2.1607637&lt;/D&gt;&lt;D xsi:type="xsd:double"&gt;10.594976&lt;/D&gt;&lt;D xsi:type="xsd:double"&gt;4.726553&lt;/D&gt;&lt;D xsi:type="xsd:double"&gt;1.8276811&lt;/D&gt;&lt;D xsi:type="xsd:double"&gt;-3.296703&lt;/D&gt;&lt;D xsi:type="xsd:double"&gt;0.0757575&lt;/D&gt;&lt;D xsi:type="xsd:double"&gt;5.4125667&lt;/D&gt;&lt;D xsi:type="xsd:double"&gt;5.9605002&lt;/D&gt;&lt;D xsi:type="xsd:double"&gt;-3.8630962&lt;/D&gt;&lt;D xsi:type="xsd:double"&gt;-0.8459687&lt;/D&gt;&lt;D xsi:type="xsd:double"&gt;-0.39103627&lt;/D&gt;&lt;D xsi:type="xsd:double"&gt;-0.4639566&lt;/D&gt;&lt;D xsi:type="xsd:double"&gt;-1.8644631&lt;/D&gt;&lt;D xsi:type="xsd:double"&gt;-0.88276863&lt;/D&gt;&lt;D xsi:type="xsd:double"&gt;-4.7908664&lt;/D&gt;&lt;D xsi:type="xsd:double"&gt;-1.1182129&lt;/D&gt;&lt;D xsi:type="xsd:double"&gt;4.765749&lt;/D&gt;&lt;D xsi:type="xsd:double"&gt;3.1996965&lt;/D&gt;&lt;D xsi:type="xsd:double"&gt;-4.8935413&lt;/D&gt;&lt;D xsi:type="xsd:double"&gt;-3.5691023&lt;/D&gt;&lt;D xsi:type="xsd:double"&gt;5.511141&lt;/D&gt;&lt;D xsi:type="xsd:double"&gt;2.791071&lt;/D&gt;&lt;D xsi:type="xsd:double"&gt;-0.5818546&lt;/D&gt;&lt;D xsi:type="xsd:double"&gt;-0.31213164&lt;/D&gt;&lt;D xsi:type="xsd:double"&gt;-6.614476&lt;/D&gt;&lt;D xsi:type="xsd:double"&gt;-5.1831603&lt;/D&gt;&lt;D xsi:type="xsd:double"&gt;-3.5182714&lt;/D&gt;&lt;D xsi:type="xsd:double"&gt;6.358111&lt;/D&gt;&lt;D xsi:type="xsd:double"&gt;-5.1868143&lt;/D&gt;&lt;D xsi:type="xsd:double"&gt;-8.205843&lt;/D&gt;&lt;D xsi:type="xsd:double"&gt;8.989906&lt;/D&gt;&lt;D xsi:type="xsd:double"&gt;5.085349&lt;/D&gt;&lt;D xsi:type="xsd:double"&gt;4.407847&lt;/D&gt;&lt;D xsi:type="xsd:double"&gt;-2.985078&lt;/D&gt;&lt;D xsi:type="xsd:double"&gt;-6.593406&lt;/D&gt;&lt;D xsi:type="xsd:double"&gt;5.2705884&lt;/D&gt;&lt;D xsi:type="xsd:double"&gt;-3.665632&lt;/D&gt;&lt;D xsi:type="xsd:double"&gt;-3.8601935&lt;/D&gt;&lt;D xsi:type="xsd:double"&gt;3.587222&lt;/D&gt;&lt;D xsi:type="xsd:double"&gt;0.6641388&lt;/D&gt;&lt;D xsi:type="xsd:double"&gt;-0.23562312&lt;/D&gt;&lt;D xsi:type="xsd:double"&gt;-1.6532838&lt;/D&gt;&lt;D xsi:type="xsd:double"&gt;2.9298782&lt;/D&gt;&lt;D xsi:type="xsd:double"&gt;-0.37330985&lt;/D&gt;&lt;D xsi:type="xsd:double"&gt;0.718832&lt;/D&gt;&lt;D xsi:type="xsd:double"&gt;1.2778044&lt;/D&gt;&lt;D xsi:type="xsd:double"&gt;3.3177614&lt;/D&gt;&lt;D xsi:type="xsd:double"&gt;-2.894622&lt;/D&gt;&lt;D xsi:type="xsd:double"&gt;7.731724&lt;/D&gt;&lt;D xsi:type="xsd:double"&gt;-0.41888952&lt;/D&gt;&lt;D xsi:type="xsd:double"&gt;2.8231144&lt;/D&gt;&lt;D xsi:type="xsd:double"&gt;4.6761036&lt;/D&gt;&lt;/FQL&gt;&lt;FQL&gt;&lt;Q&gt;EZA^FMA_PE(NTMA,-10AY,0,AM,"PORTAGG","MEANR")&lt;/Q&gt;&lt;R&gt;121&lt;/R&gt;&lt;C&gt;1&lt;/C&gt;&lt;D xsi:type="xsd:double"&gt;15.0707557707835&lt;/D&gt;&lt;D xsi:type="xsd:double"&gt;14.8080379667679&lt;/D&gt;&lt;D xsi:type="xsd:double"&gt;13.8933471599881&lt;/D&gt;&lt;D xsi:type="xsd:double"&gt;15.3639008384324&lt;/D&gt;&lt;D xsi:type="xsd:double"&gt;14.5638128089605&lt;/D&gt;&lt;D xsi:type="xsd:double"&gt;15.9447223741145&lt;/D&gt;&lt;D xsi:type="xsd:double"&gt;17.0521509426662&lt;/D&gt;&lt;D xsi:type="xsd:double"&gt;16.4554671689328&lt;/D&gt;&lt;D xsi:type="xsd:double"&gt;17.8524113441244&lt;/D&gt;&lt;D xsi:type="xsd:double"&gt;17.0590238312103&lt;/D&gt;&lt;D xsi:type="xsd:double"&gt;15.7789959275044&lt;/D&gt;&lt;D xsi:type="xsd:double"&gt;16.4088570347276&lt;/D&gt;&lt;D xsi:type="xsd:double"&gt;15.2987823857785&lt;/D&gt;&lt;D xsi:type="xsd:double"&gt;15.3066333186238&lt;/D&gt;&lt;D xsi:type="xsd:double"&gt;16.0532905976357&lt;/D&gt;&lt;D xsi:type="xsd:double"&gt;15.0648321325069&lt;/D&gt;&lt;D xsi:type="xsd:double"&gt;14.0114596426744&lt;/D&gt;&lt;D xsi:type="xsd:double"&gt;12.8225970814441&lt;/D&gt;&lt;D xsi:type="xsd:double"&gt;14.1269478653888&lt;/D&gt;&lt;D xsi:type="xsd:double"&gt;14.4018589098359&lt;/D&gt;&lt;D xsi:type="xsd:double"&gt;15.2258759882963&lt;/D&gt;&lt;D xsi:type="xsd:double"&gt;14.0748202015142&lt;/D&gt;&lt;D xsi:type="xsd:double"&gt;14.4100516588091&lt;/D&gt;&lt;D xsi:type="xsd:double"&gt;15.2747262491625&lt;/D&gt;&lt;D xsi:type="xsd:double"&gt;15.6984627452045&lt;/D&gt;&lt;D xsi:type="xsd:double"&gt;14.7711168732811&lt;/D&gt;&lt;D xsi:type="xsd:double"&gt;14.4267918254388&lt;/D&gt;&lt;D xsi:type="xsd:double"&gt;13.918618309722&lt;/D&gt;&lt;D xsi:type="xsd:double"&gt;13.9818903557459&lt;/D&gt;&lt;D xsi:type="xsd:double"&gt;15.1473644586294&lt;/D&gt;&lt;D xsi:type="xsd:double"&gt;15.5091874308512&lt;/D&gt;&lt;D xsi:type="xsd:double"&gt;16.2659174141173&lt;/D&gt;&lt;D xsi:type="xsd:double"&gt;16.1202509183228&lt;/D&gt;&lt;D xsi:type="xsd:double"&gt;16.2265202336525&lt;/D&gt;&lt;D xsi:type="xsd:double"&gt;14.8929044470493&lt;/D&gt;&lt;D xsi:type="xsd:double"&gt;15.5208354643384&lt;/D&gt;&lt;D xsi:type="xsd:double"&gt;15.8023655672115&lt;/D&gt;&lt;D xsi:type="xsd:double"&gt;15.0647283278712&lt;/D&gt;&lt;D xsi:type="xsd:double"&gt;15.6487015565947&lt;/D&gt;&lt;D xsi:type="xsd:double"&gt;15.6210247126291&lt;/D&gt;&lt;D xsi:type="xsd:double"&gt;14.2931521216478&lt;/D&gt;&lt;D xsi:type="xsd:double"&gt;15.1618806368678&lt;/D&gt;&lt;D xsi:type="xsd:double"&gt;15.2644364681587&lt;/D&gt;&lt;D xsi:type="xsd:double"&gt;15.8367840354714&lt;/D&gt;&lt;D xsi:type="xsd:double"&gt;15.1208498455236&lt;/D&gt;&lt;D xsi:type="xsd:double"&gt;15.1058093835643&lt;/D&gt;&lt;D xsi:type="xsd:double"&gt;14.3080690614834&lt;/D&gt;&lt;D xsi:type="xsd:double"&gt;13.6237104110684&lt;/D&gt;&lt;D xsi:type="xsd:double"&gt;13.1643801878808&lt;/D&gt;&lt;D xsi:type="xsd:double"&gt;13.1105881583741&lt;/D&gt;&lt;D xsi:type="xsd:double"&gt;12.2846726243027&lt;/D&gt;&lt;D xsi:type="xsd:double"&gt;12.3951154636591&lt;/D&gt;&lt;D xsi:type="xsd:double"&gt;12.378624267901&lt;/D&gt;&lt;D xsi:type="xsd:double"&gt;13.1039443556368&lt;/D&gt;&lt;D xsi:type="xsd:double"&gt;12.8299629799796&lt;/D&gt;&lt;D xsi:type="xsd:double"&gt;12.896717248479&lt;/D&gt;&lt;D xsi:type="xsd:double"&gt;13.6791045234402&lt;/D&gt;&lt;D xsi:type="xsd:double"&gt;13.2525745246402&lt;/D&gt;&lt;D xsi:type="xsd:double"&gt;13.0905783788872&lt;/D&gt;&lt;D xsi:type="xsd:double"&gt;13.151303008548&lt;/D&gt;&lt;D xsi:type="xsd:double"&gt;11.8312087459425&lt;/D&gt;&lt;D xsi:type="xsd:double"&gt;12.7501168025188&lt;/D&gt;&lt;D xsi:type="xsd:double"&gt;11.8690990360007&lt;/D&gt;&lt;D xsi:type="xsd:double"&gt;11.8075530130176&lt;/D&gt;&lt;D xsi:type="xsd:double"&gt;12.0395570258614&lt;/D&gt;&lt;D xsi:type="xsd:double"&gt;12.3617503484133&lt;/D&gt;&lt;D xsi:type="xsd:double"&gt;12.0047727952922&lt;/D&gt;&lt;D xsi:type="xsd:double"&gt;8.01063606399614&lt;/D&gt;&lt;D xsi:type="xsd:double"&gt;9.51526315673966&lt;/D&gt;&lt;D xsi:type="xsd:double"&gt;10.2377316387482&lt;/D&gt;&lt;D xsi:type="xsd:double"&gt;10.8824721599818&lt;/D&gt;&lt;D xsi:type="xsd:double"&gt;11.8196713817284&lt;/D&gt;&lt;D xsi:type="xsd:double"&gt;11.3467840871262&lt;/D&gt;&lt;D xsi:type="xsd:double"&gt;10.9746267632933&lt;/D&gt;&lt;D xsi:type="xsd:double"&gt;10.3503772636265&lt;/D&gt;&lt;D xsi:type="xsd:double"&gt;10.4785457539794&lt;/D&gt;&lt;D xsi:type="xsd:double"&gt;9.9377102360418&lt;/D&gt;&lt;D xsi:type="xsd:double"&gt;9.88346688855055&lt;/D&gt;&lt;D xsi:type="xsd:double"&gt;10.4842024024442&lt;/D&gt;&lt;D xsi:type="xsd:double"&gt;10.2461919185981&lt;/D&gt;&lt;D xsi:type="xsd:double"&gt;10.0238365084778&lt;/D&gt;&lt;D xsi:type="xsd:double"&gt;9.44727641178314&lt;/D&gt;&lt;D xsi:type="xsd:double"&gt;9.69871164252207&lt;/D&gt;&lt;D xsi:type="xsd:double"&gt;9.35801533578387&lt;/D&gt;&lt;D xsi:type="xsd:double"&gt;9.41972832493295&lt;/D&gt;&lt;D xsi:type="xsd:double"&gt;8.76722005348448&lt;/D&gt;&lt;D xsi:type="xsd:double"&gt;9.56172397793674&lt;/D&gt;&lt;D xsi:type="xsd:double"&gt;9.77653165993469&lt;/D&gt;&lt;D xsi:type="xsd:double"&gt;9.48311247105751&lt;/D&gt;&lt;D xsi:type="xsd:double"&gt;9.95040773161897&lt;/D&gt;&lt;D xsi:type="xsd:double"&gt;10.1145358384071&lt;/D&gt;&lt;D xsi:type="xsd:double"&gt;9.93305818580927&lt;/D&gt;&lt;D xsi:type="xsd:double"&gt;9.40007264055272&lt;/D&gt;&lt;D xsi:type="xsd:double"&gt;8.88325640798671&lt;/D&gt;&lt;D xsi:type="xsd:double"&gt;8.47432098910312&lt;/D&gt;&lt;D xsi:type="xsd:double"&gt;8.46289929138197&lt;/D&gt;&lt;D xsi:type="xsd:double"&gt;9.08136455873792&lt;/D&gt;&lt;D xsi:type="xsd:double"&gt;8.12342824945376&lt;/D&gt;&lt;D xsi:type="xsd:double"&gt;7.99694856699614&lt;/D&gt;&lt;D xsi:type="xsd:double"&gt;9.00013545844872&lt;/D&gt;&lt;D xsi:type="xsd:double"&gt;8.78197818299889&lt;/D&gt;&lt;D xsi:type="xsd:double"&gt;9.70943016479454&lt;/D&gt;&lt;D xsi:type="xsd:double"&gt;9.16952120707829&lt;/D&gt;&lt;D xsi:type="xsd:double"&gt;8.41446199209019&lt;/D&gt;&lt;D xsi:type="xsd:double"&gt;9.18149327540943&lt;/D&gt;&lt;D xsi:type="xsd:double"&gt;8.92600099300796&lt;/D&gt;&lt;D xsi:type="xsd:double"&gt;9.43159207433314&lt;/D&gt;&lt;D xsi:type="xsd:double"&gt;9.89267682804994&lt;/D&gt;&lt;D xsi:type="xsd:double"&gt;9.6694485617799&lt;/D&gt;&lt;D xsi:type="xsd:double"&gt;9.56612383244161&lt;/D&gt;&lt;D xsi:type="xsd:double"&gt;9.51945418403296&lt;/D&gt;&lt;D xsi:type="xsd:double"&gt;9.73933040047394&lt;/D&gt;&lt;D xsi:type="xsd:double"&gt;9.99643247554733&lt;/D&gt;&lt;D xsi:type="xsd:double"&gt;9.37344166839287&lt;/D&gt;&lt;D xsi:type="xsd:double"&gt;9.4119156691892&lt;/D&gt;&lt;D xsi:type="xsd:double"&gt;9.30264769590098&lt;/D&gt;&lt;D xsi:type="xsd:double"&gt;9.12373281377021&lt;/D&gt;&lt;D xsi:type="xsd:double"&gt;10.1053788000741&lt;/D&gt;&lt;D xsi:type="xsd:double"&gt;9.40930647708569&lt;/D&gt;&lt;D xsi:type="xsd:double"&gt;9.95380637404245&lt;/D&gt;&lt;D xsi:type="xsd:double"&gt;10.1156105804269&lt;/D&gt;&lt;/FQL&gt;&lt;FQL&gt;&lt;Q&gt;EZA^FMA_PE(LTMA,-10AY,0,AM,"PORTAGG","MEANR")&lt;/Q&gt;&lt;R&gt;121&lt;/R&gt;&lt;C&gt;1&lt;/C&gt;&lt;D xsi:type="xsd:double"&gt;16.2690543261544&lt;/D&gt;&lt;D xsi:type="xsd:double"&gt;16.2433335784898&lt;/D&gt;&lt;D xsi:type="xsd:double"&gt;15.6785933600878&lt;/D&gt;&lt;D xsi:type="xsd:double"&gt;17.0143588206501&lt;/D&gt;&lt;D xsi:type="xsd:double"&gt;15.7462189991537&lt;/D&gt;&lt;D xsi:type="xsd:double"&gt;16.9922138724151&lt;/D&gt;&lt;D xsi:type="xsd:double"&gt;18.4769607179044&lt;/D&gt;&lt;D xsi:type="xsd:double"&gt;18.3302019562352&lt;/D&gt;&lt;D xsi:type="xsd:double"&gt;18.6492690789925&lt;/D&gt;&lt;D xsi:type="xsd:double"&gt;18.4166632085329&lt;/D&gt;&lt;D xsi:type="xsd:double"&gt;17.8402403635107&lt;/D&gt;&lt;D xsi:type="xsd:double"&gt;18.0548953828606&lt;/D&gt;&lt;D xsi:type="xsd:double"&gt;17.322836005805&lt;/D&gt;&lt;D xsi:type="xsd:double"&gt;17.1330884735802&lt;/D&gt;&lt;D xsi:type="xsd:double"&gt;17.7707036029829&lt;/D&gt;&lt;D xsi:type="xsd:double"&gt;17.2135180726451&lt;/D&gt;&lt;D xsi:type="xsd:double"&gt;16.0272116830734&lt;/D&gt;&lt;D xsi:type="xsd:double"&gt;14.6097365086275&lt;/D&gt;&lt;D xsi:type="xsd:double"&gt;16.0210485986723&lt;/D&gt;&lt;D xsi:type="xsd:double"&gt;15.9221320837664&lt;/D&gt;&lt;D xsi:type="xsd:double"&gt;16.0739137103052&lt;/D&gt;&lt;D xsi:type="xsd:double"&gt;15.6344456149906&lt;/D&gt;&lt;D xsi:type="xsd:double"&gt;15.7275868813628&lt;/D&gt;&lt;D xsi:type="xsd:double"&gt;16.2115971587115&lt;/D&gt;&lt;D xsi:type="xsd:double"&gt;16.8780509784436&lt;/D&gt;&lt;D xsi:type="xsd:double"&gt;16.4932927314905&lt;/D&gt;&lt;D xsi:type="xsd:double"&gt;16.4451065594403&lt;/D&gt;&lt;D xsi:type="xsd:double"&gt;16.0488031997606&lt;/D&gt;&lt;D xsi:type="xsd:double"&gt;16.3242483817879&lt;/D&gt;&lt;D xsi:type="xsd:double"&gt;17.5670004694888&lt;/D&gt;&lt;D xsi:type="xsd:double"&gt;18.5825354333157&lt;/D&gt;&lt;D xsi:type="xsd:double"&gt;18.5146850324157&lt;/D&gt;&lt;D xsi:type="xsd:double"&gt;18.3542630305518&lt;/D&gt;&lt;D xsi:type="xsd:double"&gt;18.2928456295846&lt;/D&gt;&lt;D xsi:type="xsd:double"&gt;17.6155342580058&lt;/D&gt;&lt;D xsi:type="xsd:double"&gt;17.8815597935066&lt;/D&gt;&lt;D xsi:type="xsd:double"&gt;18.1058815542236&lt;/D&gt;&lt;D xsi:type="xsd:double"&gt;17.6149502230469&lt;/D&gt;&lt;D xsi:type="xsd:double"&gt;18.2779136179758&lt;/D&gt;&lt;D xsi:type="xsd:double"&gt;18.4934527772941&lt;/D&gt;&lt;D xsi:type="xsd:double"&gt;17.6071211122&lt;/D&gt;&lt;D xsi:type="xsd:double"&gt;18.652667257814&lt;/D&gt;&lt;D xsi:type="xsd:double"&gt;18.4209862955283&lt;/D&gt;&lt;D xsi:type="xsd:double"&gt;18.1736685758851&lt;/D&gt;&lt;D xsi:type="xsd:double"&gt;17.8132389308024&lt;/D&gt;&lt;D xsi:type="xsd:double"&gt;17.6291030824827&lt;/D&gt;&lt;D xsi:type="xsd:double"&gt;17.1142441112369&lt;/D&gt;&lt;D xsi:type="xsd:double"&gt;16.5535968240275&lt;/D&gt;&lt;D xsi:type="xsd:double"&gt;16.0787202293637&lt;/D&gt;&lt;D xsi:type="xsd:double"&gt;15.8584421180676&lt;/D&gt;&lt;D xsi:type="xsd:double"&gt;14.8747384514564&lt;/D&gt;&lt;D xsi:type="xsd:double"&gt;14.7767893170352&lt;/D&gt;&lt;D xsi:type="xsd:double"&gt;14.6448532502815&lt;/D&gt;&lt;D xsi:type="xsd:double"&gt;15.3675652831097&lt;/D&gt;&lt;D xsi:type="xsd:double"&gt;15.0420966797736&lt;/D&gt;&lt;D xsi:type="xsd:double"&gt;15.3033400555075&lt;/D&gt;&lt;D xsi:type="xsd:double"&gt;15.3608566399829&lt;/D&gt;&lt;D xsi:type="xsd:double"&gt;15.1338344832429&lt;/D&gt;&lt;D xsi:type="xsd:double"&gt;14.9638083294353&lt;/D&gt;&lt;D xsi:type="xsd:double"&gt;14.9077186448364&lt;/D&gt;&lt;D xsi:type="xsd:double"&gt;13.9957658172498&lt;/D&gt;&lt;D xsi:type="xsd:double"&gt;14.2528711978549&lt;/D&gt;&lt;D xsi:type="xsd:double"&gt;13.7203720375475&lt;/D&gt;&lt;D xsi:type="xsd:double"&gt;13.6562783811906&lt;/D&gt;&lt;D xsi:type="xsd:double"&gt;14.1801862798358&lt;/D&gt;&lt;D xsi:type="xsd:double"&gt;14.5377642804367&lt;/D&gt;&lt;D xsi:type="xsd:double"&gt;14.416227735508&lt;/D&gt;&lt;D xsi:type="xsd:double"&gt;12.0606006766775&lt;/D&gt;&lt;D xsi:type="xsd:double"&gt;12.1591956655955&lt;/D&gt;&lt;D xsi:type="xsd:double"&gt;12.3519842620828&lt;/D&gt;&lt;D xsi:type="xsd:double"&gt;12.7091461478097&lt;/D&gt;&lt;D xsi:type="xsd:double"&gt;13.4482353329263&lt;/D&gt;&lt;D xsi:type="xsd:double"&gt;13.4406850914403&lt;/D&gt;&lt;D xsi:type="xsd:double"&gt;13.5122762276909&lt;/D&gt;&lt;D xsi:type="xsd:double"&gt;13.224869256526&lt;/D&gt;&lt;D xsi:type="xsd:double"&gt;13.8060014731795&lt;/D&gt;&lt;D xsi:type="xsd:double"&gt;13.853239466408&lt;/D&gt;&lt;D xsi:type="xsd:double"&gt;13.8981592310036&lt;/D&gt;&lt;D xsi:type="xsd:double"&gt;14.5146840713413&lt;/D&gt;&lt;D xsi:type="xsd:double"&gt;13.5060760247544&lt;/D&gt;&lt;D xsi:type="xsd:double"&gt;13.1118251379309&lt;/D&gt;&lt;D xsi:type="xsd:double"&gt;12.6147279643108&lt;/D&gt;&lt;D xsi:type="xsd:double"&gt;12.3402466749245&lt;/D&gt;&lt;D xsi:type="xsd:double"&gt;11.8052617392937&lt;/D&gt;&lt;D xsi:type="xsd:double"&gt;11.4273874905576&lt;/D&gt;&lt;D xsi:type="xsd:double"&gt;10.6526992566411&lt;/D&gt;&lt;D xsi:type="xsd:double"&gt;10.9073435180513&lt;/D&gt;&lt;D xsi:type="xsd:double"&gt;10.7934745946792&lt;/D&gt;&lt;D xsi:type="xsd:double"&gt;10.2820234275435&lt;/D&gt;&lt;D xsi:type="xsd:double"&gt;10.7724890167641&lt;/D&gt;&lt;D xsi:type="xsd:double"&gt;11.2003922615688&lt;/D&gt;&lt;D xsi:type="xsd:double"&gt;11.128261450981&lt;/D&gt;&lt;D xsi:type="xsd:double"&gt;10.8882809382589&lt;/D&gt;&lt;D xsi:type="xsd:double"&gt;10.5593626497692&lt;/D&gt;&lt;D xsi:type="xsd:double"&gt;10.202038486641&lt;/D&gt;&lt;D xsi:type="xsd:double"&gt;10.0750336163586&lt;/D&gt;&lt;D xsi:type="xsd:double"&gt;10.4532073446714&lt;/D&gt;&lt;D xsi:type="xsd:double"&gt;9.67203310522386&lt;/D&gt;&lt;D xsi:type="xsd:double"&gt;9.38710200008004&lt;/D&gt;&lt;D xsi:type="xsd:double"&gt;10.2478447089403&lt;/D&gt;&lt;D xsi:type="xsd:double"&gt;9.99816617093237&lt;/D&gt;&lt;D xsi:type="xsd:double"&gt;11.0568462922138&lt;/D&gt;&lt;D xsi:type="xsd:double"&gt;10.5416674116837&lt;/D&gt;&lt;D xsi:type="xsd:double"&gt;10.1477442786949&lt;/D&gt;&lt;D xsi:type="xsd:double"&gt;10.2366138385858&lt;/D&gt;&lt;D xsi:type="xsd:double"&gt;10.0930541986863&lt;/D&gt;&lt;D xsi:type="xsd:double"&gt;10.2515667412933&lt;/D&gt;&lt;D xsi:type="xsd:double"&gt;10.5612933418723&lt;/D&gt;&lt;D xsi:type="xsd:double"&gt;10.5110411767218&lt;/D&gt;&lt;D xsi:type="xsd:double"&gt;10.6126097333012&lt;/D&gt;&lt;D xsi:type="xsd:double"&gt;10.7203577491137&lt;/D&gt;&lt;D xsi:type="xsd:double"&gt;11.0394367001006&lt;/D&gt;&lt;D xsi:type="xsd:double"&gt;11.52762864089&lt;/D&gt;&lt;D xsi:type="xsd:double"&gt;11.0042736975207&lt;/D&gt;&lt;D xsi:type="xsd:double"&gt;10.9107761920477&lt;/D&gt;&lt;D xsi:type="xsd:double"&gt;10.6534774622896&lt;/D&gt;&lt;D xsi:type="xsd:double"&gt;10.5189238170789&lt;/D&gt;&lt;D xsi:type="xsd:double"&gt;10.8294924708193&lt;/D&gt;&lt;D xsi:type="xsd:double"&gt;10.5505584479227&lt;/D&gt;&lt;D xsi:type="xsd:double"&gt;10.8914989057039&lt;/D&gt;&lt;D xsi:type="xsd:double"&gt;11.077847693709&lt;/D&gt;&lt;/FQL&gt;&lt;FQL&gt;&lt;Q&gt;NI-FDS^MAX(FG_PRICE(0,-5AY))&lt;/Q&gt;&lt;R&gt;1&lt;/R&gt;&lt;C&gt;1&lt;/C&gt;&lt;D xsi:type="xsd:double"&gt;48241&lt;/D&gt;&lt;/FQL&gt;&lt;FQL&gt;&lt;Q&gt;CPALM-FDS^FG_PRICE_CHANGE(0,-1AY)&lt;/Q&gt;&lt;R&gt;1&lt;/R&gt;&lt;C&gt;1&lt;/C&gt;&lt;D xsi:type="xsd:double"&gt;1.49410222804718&lt;/D&gt;&lt;/FQL&gt;&lt;FQL&gt;&lt;Q&gt;TIOS-FDS^FG_PRICE_CHANGE(0,-1AM)&lt;/Q&gt;&lt;R&gt;1&lt;/R&gt;&lt;C&gt;1&lt;/C&gt;&lt;D xsi:type="xsd:double"&gt;-9.90949812597129&lt;/D&gt;&lt;/FQL&gt;&lt;FQL&gt;&lt;Q&gt;FC0000GR^FG_PRICE(0)&lt;/Q&gt;&lt;R&gt;1&lt;/R&gt;&lt;C&gt;1&lt;/C&gt;&lt;D xsi:type="xsd:double"&gt;9.792417&lt;/D&gt;&lt;/FQL&gt;&lt;FQL&gt;&lt;Q&gt;KSA^FG_PRICE_MAVG(0,,,,30)&lt;/Q&gt;&lt;R&gt;1&lt;/R&gt;&lt;C&gt;1&lt;/C&gt;&lt;D xsi:type="xsd:double"&gt;41.322&lt;/D&gt;&lt;/FQL&gt;&lt;FQL&gt;&lt;Q&gt;EZA^FG_PRICE_MAVG(0,,,,60)&lt;/Q&gt;&lt;R&gt;1&lt;/R&gt;&lt;C&gt;1&lt;/C&gt;&lt;D xsi:type="xsd:double"&gt;43.161167&lt;/D&gt;&lt;/FQL&gt;&lt;FQL&gt;&lt;Q&gt;EIDO^FG_PRICE_MAVG(0,,,,200)&lt;/Q&gt;&lt;R&gt;1&lt;/R&gt;&lt;C&gt;1&lt;/C&gt;&lt;D xsi:type="xsd:double"&gt;21.22975&lt;/D&gt;&lt;/FQL&gt;&lt;FQL&gt;&lt;Q&gt;SET-BKK^FG_TOTAL_RETURNC(0,-1AM)&lt;/Q&gt;&lt;R&gt;1&lt;/R&gt;&lt;C&gt;1&lt;/C&gt;&lt;D xsi:type="xsd:double"&gt;-1.3857484&lt;/D&gt;&lt;/FQL&gt;&lt;FQL&gt;&lt;Q&gt;GREK^FG_TOTAL_RETURNC(0,-1AM)&lt;/Q&gt;&lt;R&gt;1&lt;/R&gt;&lt;C&gt;1&lt;/C&gt;&lt;D xsi:type="xsd:double"&gt;-0.35569668&lt;/D&gt;&lt;/FQL&gt;&lt;FQL&gt;&lt;Q&gt;EWW^FG_TOTAL_RETURNC(0,-3AM)&lt;/Q&gt;&lt;R&gt;1&lt;/R&gt;&lt;C&gt;1&lt;/C&gt;&lt;D xsi:type="xsd:double"&gt;-15.895778&lt;/D&gt;&lt;/FQL&gt;&lt;FQL&gt;&lt;Q&gt;EPOL^FG_TOTAL_RETURNC(0,-6AM)&lt;/Q&gt;&lt;R&gt;1&lt;/R&gt;&lt;C&gt;1&lt;/C&gt;&lt;D xsi:type="xsd:double"&gt;11.061025&lt;/D&gt;&lt;/FQL&gt;&lt;FQL&gt;&lt;Q&gt;EWZ^FMA_COS_UP("EPS","1M",+1,NOW,,,"PORTAGG","MEANR")&lt;/Q&gt;&lt;R&gt;1&lt;/R&gt;&lt;C&gt;1&lt;/C&gt;&lt;D xsi:type="xsd:double"&gt;18&lt;/D&gt;&lt;/FQL&gt;&lt;FQL&gt;&lt;Q&gt;SET-BKK^FMA_RBICS_REV_CURRENT(30, LOC, "PORTAGG")&lt;/Q&gt;&lt;R&gt;1&lt;/R&gt;&lt;C&gt;1&lt;/C&gt;&lt;D xsi:type="xsd:double"&gt;22.7421392321544&lt;/D&gt;&lt;/FQL&gt;&lt;FQL&gt;&lt;Q&gt;EIDO^FG_ROE(0)&lt;/Q&gt;&lt;R&gt;1&lt;/R&gt;&lt;C&gt;1&lt;/C&gt;&lt;D xsi:type="xsd:double"&gt;12.8532213569857&lt;/D&gt;&lt;/FQL&gt;&lt;FQL&gt;&lt;Q&gt;REFBRSELIC-FDS^(SUBARRAY(NOT_NA(NO_REPEAT_F(FG_YIELD(NOW,-10AY,D))),0,1)-SUBARRAY(NOT_NA(NO_REPEAT_F(FG_YIELD(NOW,-10AY,D))),1,1))*100&lt;/Q&gt;&lt;R&gt;1&lt;/R&gt;&lt;C&gt;1&lt;/C&gt;&lt;D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xsi:type="xsd:double"&gt;-25&lt;/D&gt;&lt;/FQL&gt;&lt;FQL&gt;&lt;Q&gt;TRYID10Y-FDS^PCTCHG(FG_YIELD(0,,,,"YTM"),FG_YIELD(-1AM,,,,"YTM"))&lt;/Q&gt;&lt;R&gt;1&lt;/R&gt;&lt;C&gt;1&lt;/C&gt;&lt;D xsi:type="xsd:double"&gt;-3.4061859&lt;/D&gt;&lt;/FQL&gt;&lt;FQL&gt;&lt;Q&gt;TRYMY10Y-FDS^FG_YIELD(0,,,,"YTM")&lt;/Q&gt;&lt;R&gt;1&lt;/R&gt;&lt;C&gt;1&lt;/C&gt;&lt;D xsi:type="xsd:double"&gt;3.767527&lt;/D&gt;&lt;/FQL&gt;&lt;FQL&gt;&lt;Q&gt;VWO^FMA_EVAL_EBIT(LTMA,NOW,NOW,M,"PORTAGG","MEANR")&lt;/Q&gt;&lt;R&gt;1&lt;/R&gt;&lt;C&gt;1&lt;/C&gt;&lt;D xsi:type="xsd:double"&gt;14.4188626352092&lt;/D&gt;&lt;/FQL&gt;&lt;FQL&gt;&lt;Q&gt;QAT^FMA_PE(LTM,0,,,"PORTAGG","MEANR")&lt;/Q&gt;&lt;R&gt;1&lt;/R&gt;&lt;C&gt;1&lt;/C&gt;&lt;D xsi:type="xsd:double"&gt;11.2488192164947&lt;/D&gt;&lt;/FQL&gt;&lt;FQL&gt;&lt;Q&gt;CAGDPY@QA^EE_ACTUAL_ANNUAL(MED,+1)&lt;/Q&gt;&lt;R&gt;1&lt;/R&gt;&lt;C&gt;1&lt;/C&gt;&lt;D xsi:type="xsd:double"&gt;14.1&lt;/D&gt;&lt;/FQL&gt;&lt;FQL&gt;&lt;Q&gt;CC_MX^FG_COMPANY_NAME&lt;/Q&gt;&lt;R&gt;1&lt;/R&gt;&lt;C&gt;1&lt;/C&gt;&lt;D xsi:type="xsd:string"&gt;Mexico&lt;/D&gt;&lt;/FQL&gt;&lt;FQL&gt;&lt;Q&gt;USDVND^FG_PRICE_CHANGE(0,-3AM)&lt;/Q&gt;&lt;R&gt;1&lt;/R&gt;&lt;C&gt;1&lt;/C&gt;&lt;D xsi:type="xsd:double"&gt;-1.4995158&lt;/D&gt;&lt;/FQL&gt;&lt;FQL&gt;&lt;Q&gt;USDCNH^FG_COMPANY_NAME&lt;/Q&gt;&lt;R&gt;1&lt;/R&gt;&lt;C&gt;1&lt;/C&gt;&lt;D xsi:type="xsd:string"&gt;Chinese Offshore Renminbi per U.S. Dollar&lt;/D&gt;&lt;/FQL&gt;&lt;FQL&gt;&lt;Q&gt;USDZAR^FG_PRICE_CHANGE(0,-3AM)&lt;/Q&gt;&lt;R&gt;1&lt;/R&gt;&lt;C&gt;1&lt;/C&gt;&lt;D xsi:type="xsd:double"&gt;-1.8046975&lt;/D&gt;&lt;/FQL&gt;&lt;FQL&gt;&lt;Q&gt;USDMYR^FG_COMPANY_NAME&lt;/Q&gt;&lt;R&gt;1&lt;/R&gt;&lt;C&gt;1&lt;/C&gt;&lt;D xsi:type="xsd:string"&gt;Malaysian Ringgit per U.S. Dollar&lt;/D&gt;&lt;/FQL&gt;&lt;FQL&gt;&lt;Q&gt;USDPHP^FG_PRICE_CHANGE(0,-3AM)&lt;/Q&gt;&lt;R&gt;1&lt;/R&gt;&lt;C&gt;1&lt;/C&gt;&lt;D xsi:type="xsd:double"&gt;-0.40017366&lt;/D&gt;&lt;/FQL&gt;&lt;FQL&gt;&lt;Q&gt;EPU^FMA_EPS(NTMA,-20AY,0,CY,,"PORTAGG","MEANR")&lt;/Q&gt;&lt;R&gt;20&lt;/R&gt;&lt;C&gt;1&lt;/C&gt;&lt;D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</t>
        </r>
      </text>
    </comment>
    <comment ref="A18" authorId="0" shapeId="0" xr:uid="{4B698735-2FC2-43B6-8A33-6D12DAD6A48A}">
      <text>
        <r>
          <rPr>
            <b/>
            <sz val="9"/>
            <color indexed="81"/>
            <rFont val="Tahoma"/>
            <charset val="1"/>
          </rPr>
          <t>921975997&lt;/D&gt;&lt;D xsi:type="xsd:double"&gt;2.8587512141433&lt;/D&gt;&lt;D xsi:type="xsd:double"&gt;3.049394604189&lt;/D&gt;&lt;D xsi:type="xsd:double"&gt;2.65459381565907&lt;/D&gt;&lt;D xsi:type="xsd:double"&gt;2.43665455107049&lt;/D&gt;&lt;D xsi:type="xsd:double"&gt;2.40987445846015&lt;/D&gt;&lt;D xsi:type="xsd:double"&gt;2.94593905031434&lt;/D&gt;&lt;D xsi:type="xsd:double"&gt;3.11440433945327&lt;/D&gt;&lt;D xsi:type="xsd:double"&gt;2.95814779163661&lt;/D&gt;&lt;/FQL&gt;&lt;FQL&gt;&lt;Q&gt;EWT^P_PRICE_RETURNS_PR('52W',2,-10AY,0,AM)&lt;/Q&gt;&lt;R&gt;121&lt;/R&gt;&lt;C&gt;1&lt;/C&gt;&lt;D xsi:type="xsd:double"&gt;23.381592&lt;/D&gt;&lt;D xsi:type="xsd:double"&gt;14.488661&lt;/D&gt;&lt;D xsi:type="xsd:double"&gt;5.523944&lt;/D&gt;&lt;D xsi:type="xsd:double"&gt;14.523077&lt;/D&gt;&lt;D xsi:type="xsd:double"&gt;6.960106&lt;/D&gt;&lt;D xsi:type="xsd:double"&gt;8.816719&lt;/D&gt;&lt;D xsi:type="xsd:double"&gt;17.895592&lt;/D&gt;&lt;D xsi:type="xsd:double"&gt;13.374865&lt;/D&gt;&lt;D xsi:type="xsd:double"&gt;9.4114065&lt;/D&gt;&lt;D xsi:type="xsd:double"&gt;13.842642&lt;/D&gt;&lt;D xsi:type="xsd:double"&gt;3.7059069&lt;/D&gt;&lt;D xsi:type="xsd:double"&gt;-2.3665726&lt;/D&gt;&lt;D xsi:type="xsd:double"&gt;-12.361204&lt;/D&gt;&lt;D xsi:type="xsd:double"&gt;-11.1192045&lt;/D&gt;&lt;D xsi:type="xsd:double"&gt;-2.1702468&lt;/D&gt;&lt;D xsi:type="xsd:double"&gt;-11.443835&lt;/D&gt;&lt;D xsi:type="xsd:double"&gt;-8.628929&lt;/D&gt;&lt;D xsi:type="xsd:double"&gt;-22.116709&lt;/D&gt;&lt;D xsi:type="xsd:double"&gt;-18.366468&lt;/D&gt;&lt;D xsi:type="xsd:double"&gt;-9.633261&lt;/D&gt;&lt;D xsi:type="xsd:double"&gt;-11.274332&lt;/D&gt;&lt;D xsi:type="xsd:double"&gt;-21.285564&lt;/D&gt;&lt;D xsi:type="xsd:double"&gt;-10.275686&lt;/D&gt;&lt;D xsi:type="xsd:double"&gt;-1.3320625&lt;/D&gt;&lt;D xsi:type="xsd:double"&gt;15.834438&lt;/D&gt;&lt;D xsi:type="xsd:double"&gt;11.389387&lt;/D&gt;&lt;D xsi:type="xsd:double"&gt;13.273251&lt;/D&gt;&lt;D xsi:type="xsd:double"&gt;13.291609&lt;/D&gt;&lt;D xsi:type="xsd:double"&gt;18.262661&lt;/D&gt;&lt;D xsi:type="xsd:double"&gt;35.396896&lt;/D&gt;&lt;D xsi:type="xsd:double"&gt;32.388973&lt;/D&gt;&lt;D xsi:type="xsd:double"&gt;23.693539&lt;/D&gt;&lt;D xsi:type="xsd:double"&gt;23.87706&lt;/D&gt;&lt;D xsi:type="xsd:double"&gt;41.139626&lt;/D&gt;&lt;D xsi:type="xsd:double"&gt;30.00778&lt;/D&gt;&lt;D xsi:type="xsd:double"&gt;28.647482&lt;/D&gt;&lt;D xsi:type="xsd:double"&gt;20.69316&lt;/D&gt;&lt;D xsi:type="xsd:double"&gt;26.376236&lt;/D&gt;&lt;D xsi:type="xsd:double"&gt;25.316536&lt;/D&gt;&lt;D xsi:type="xsd:double"&gt;29.104782&lt;/D&gt;&lt;D xsi:type="xsd:double"&gt;20.688295&lt;/D&gt;&lt;D xsi:type="xsd:double"&gt;25.409496&lt;/D&gt;&lt;D xsi:type="xsd:double"&gt;18.648434&lt;/D&gt;&lt;D xsi:type="xsd:double"&gt;18.89193&lt;/D&gt;&lt;D xsi:type="xsd:double"&gt;17.988539&lt;/D&gt;&lt;D xsi:type="xsd:double"&gt;10.98721&lt;/D&gt;&lt;D xsi:type="xsd:double"&gt;10.041761&lt;/D&gt;&lt;D xsi:type="xsd:double"&gt;1.8799186&lt;/D&gt;&lt;D xsi:type="xsd:double"&gt;3.141439&lt;/D&gt;&lt;D xsi:type="xsd:double"&gt;2.7209878&lt;/D&gt;&lt;D xsi:type="xsd:double"&gt;-6.8442225&lt;/D&gt;&lt;D xsi:type="xsd:double"&gt;-9.021115&lt;/D&gt;&lt;D xsi:type="xsd:double"&gt;-8.607274&lt;/D&gt;&lt;D xsi:type="xsd:double"&gt;-12.377829&lt;/D&gt;&lt;D xsi:type="xsd:double"&gt;-10.245073&lt;/D&gt;&lt;D xsi:type="xsd:double"&gt;-9.331745&lt;/D&gt;&lt;D xsi:type="xsd:double"&gt;-2.9755294&lt;/D&gt;&lt;D xsi:type="xsd:double"&gt;-6.480318&lt;/D&gt;&lt;D xsi:type="xsd:double"&gt;-7.191807&lt;/D&gt;&lt;D xsi:type="xsd:double"&gt;1.0264039&lt;/D&gt;&lt;D xsi:type="xsd:double"&gt;-3.3169568&lt;/D&gt;&lt;D xsi:type="xsd:double"&gt;1.5929222&lt;/D&gt;&lt;D xsi:type="xsd:double"&gt;13.987017&lt;/D&gt;&lt;D xsi:type="xsd:double"&gt;21.66394&lt;/D&gt;&lt;D xsi:type="xsd:double"&gt;33.242764&lt;/D&gt;&lt;D xsi:type="xsd:double"&gt;33.434795&lt;/D&gt;&lt;D xsi:type="xsd:double"&gt;26.622152&lt;/D&gt;&lt;D xsi:type="xsd:double"&gt;-5.8973017&lt;/D&gt;&lt;D xsi:type="xsd:double"&gt;1.7589927&lt;/D&gt;&lt;D xsi:type="xsd:double"&gt;9.793067&lt;/D&gt;&lt;D xsi:type="xsd:double"&gt;21.19385&lt;/D&gt;&lt;D xsi:type="xsd:double"&gt;22.969877&lt;/D&gt;&lt;D xsi:type="xsd:double"&gt;38.23296&lt;/D&gt;&lt;D xsi:type="xsd:double"&gt;28.080416&lt;/D&gt;&lt;D xsi:type="xsd:double"&gt;23.6161&lt;/D&gt;&lt;D xsi:type="xsd:double"&gt;27.43348&lt;/D&gt;&lt;D xsi:type="xsd:double"&gt;29.340267&lt;/D&gt;&lt;D xsi:type="xsd:double"&gt;41.213394&lt;/D&gt;&lt;D xsi:type="xsd:double"&gt;51.379585&lt;/D&gt;&lt;D xsi:type="xsd:double"&gt;93.25726&lt;/D&gt;&lt;D xsi:type="xsd:double"&gt;78.55618&lt;/D&gt;&lt;D xsi:type="xsd:double"&gt;61.48765&lt;/D&gt;&lt;D xsi:type="xsd:double"&gt;63.17483&lt;/D&gt;&lt;D xsi:type="xsd:double"&gt;53.48847&lt;/D&gt;&lt;D xsi:type="xsd:double"&gt;40.917873&lt;/D&gt;&lt;D xsi:type="xsd:double"&gt;44.514&lt;/D&gt;&lt;D xsi:type="xsd:double"&gt;37.491943&lt;/D&gt;&lt;D xsi:type="xsd:double"&gt;35.23035&lt;/D&gt;&lt;D xsi:type="xsd:double"&gt;27.32737&lt;/D&gt;&lt;D xsi:type="xsd:double"&gt;19.09523&lt;/D&gt;&lt;D xsi:type="xsd:double"&gt;13.611519&lt;/D&gt;&lt;D xsi:type="xsd:double"&gt;6.8415284&lt;/D&gt;&lt;D xsi:type="xsd:double"&gt;-0.7943094&lt;/D&gt;&lt;D xsi:type="xsd:double"&gt;-6.656444&lt;/D&gt;&lt;D xsi:type="xsd:double"&gt;-14.494777&lt;/D&gt;&lt;D xsi:type="xsd:double"&gt;-21.179283&lt;/D&gt;&lt;D xsi:type="xsd:double"&gt;-12.781739&lt;/D&gt;&lt;D xsi:type="xsd:double"&gt;-24.086666&lt;/D&gt;&lt;D xsi:type="xsd:double"&gt;-29.818594&lt;/D&gt;&lt;D xsi:type="xsd:double"&gt;-24.078703&lt;/D&gt;&lt;D xsi:type="xsd:double"&gt;-24.91132&lt;/D&gt;&lt;D xsi:type="xsd:double"&gt;-24.614244&lt;/D&gt;&lt;D xsi:type="xsd:double"&gt;-20.96948&lt;/D&gt;&lt;D xsi:type="xsd:double"&gt;-15.900355&lt;/D&gt;&lt;D xsi:type="xsd:double"&gt;-9.329695&lt;/D&gt;&lt;D xsi:type="xsd:double"&gt;-2.8602183&lt;/D&gt;&lt;D xsi:type="xsd:double"&gt;9.019529&lt;/D&gt;&lt;D xsi:type="xsd:double"&gt;16.915762&lt;/D&gt;&lt;D xsi:type="xsd:double"&gt;0.20575523&lt;/D&gt;&lt;D xsi:type="xsd:double"&gt;13.411676&lt;/D&gt;&lt;D xsi:type="xsd:double"&gt;29.609585&lt;/D&gt;&lt;D xsi:type="xsd:double"&gt;15.512144&lt;/D&gt;&lt;D xsi:type="xsd:double"&gt;20.525932&lt;/D&gt;&lt;D xsi:type="xsd:double"&gt;11.813927&lt;/D&gt;&lt;D xsi:type="xsd:double"&gt;17.148792&lt;/D&gt;&lt;D xsi:type="xsd:double"&gt;26.584423&lt;/D&gt;&lt;D xsi:type="xsd:double"&gt;16.373777&lt;/D&gt;&lt;D xsi:type="xsd:double"&gt;30.19476&lt;/D&gt;&lt;D xsi:type="xsd:double"&gt;23.108828&lt;/D&gt;&lt;D xsi:type="xsd:double"&gt;30.942894&lt;/D&gt;&lt;D xsi:type="xsd:double"&gt;34.745346&lt;/D&gt;&lt;/FQL&gt;&lt;FQL&gt;&lt;Q&gt;EWW^FMA_DIV_YLD(NTMA,-10AY,0,AM,"PORTAGG","MEANR")&lt;/Q&gt;&lt;R&gt;121&lt;/R&gt;&lt;C&gt;1&lt;/C&gt;&lt;D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xsi:type="xsd:double"&gt;2.21522564218024&lt;/D&gt;&lt;D xsi:type="xsd:double"&gt;2.17586543151593&lt;/D&gt;&lt;D xsi:type="xsd:double"&gt;2.11542978848789&lt;/D&gt;&lt;D xsi:type="xsd:double"&gt;2.05114125346808&lt;/D&gt;&lt;D xsi:type="xsd:double"&gt;2.07149281604543&lt;/D&gt;&lt;D xsi:type="xsd:double"&gt;2.13696977171165&lt;/D&gt;&lt;D xsi:type="xsd:double"&gt;2.06510102891301&lt;/D&gt;&lt;D xsi:type="xsd:double"&gt;2.00777293801842&lt;/D&gt;&lt;D xsi:type="xsd:double"&gt;2.13176132181579&lt;/D&gt;&lt;D xsi:type="xsd:double"&gt;2.09529591331297&lt;/D&gt;&lt;D xsi:type="xsd:double"&gt;2.28784572906966&lt;/D&gt;&lt;D xsi:type="xsd:double"&gt;2.38284145827238&lt;/D&gt;&lt;D xsi:type="xsd:double"&gt;2.37921063886803&lt;/D&gt;&lt;D xsi:type="xsd:double"&gt;2.37195093272548&lt;/D&gt;&lt;D xsi:type="xsd:double"&gt;2.39821923292602&lt;/D&gt;&lt;D xsi:type="xsd:double"&gt;2.39160630382268&lt;/D&gt;&lt;D xsi:type="xsd:double"&gt;2.37740947620261&lt;/D&gt;&lt;D xsi:type="xsd:double"&gt;2.48466312576632&lt;/D&gt;&lt;D xsi:type="xsd:double"&gt;2.38015194007871&lt;/D&gt;&lt;D xsi:type="xsd:double"&gt;2.35934334965576&lt;/D&gt;&lt;D xsi:type="xsd:double"&gt;2.46273037954956&lt;/D&gt;&lt;D xsi:type="xsd:double"&gt;2.48987810827293&lt;/D&gt;&lt;D xsi:type="xsd:double"&gt;2.54920422121116&lt;/D&gt;&lt;D xsi:type="xsd:double"&gt;2.5287982533537&lt;/D&gt;&lt;D xsi:type="xsd:double"&gt;2.49032125705546&lt;/D&gt;&lt;D xsi:type="xsd:double"&gt;2.62706572921456&lt;/D&gt;&lt;D xsi:type="xsd:double"&gt;2.61957148373876&lt;/D&gt;&lt;D xsi:type="xsd:double"&gt;2.60678152632868&lt;/D&gt;&lt;D xsi:type="xsd:double"&gt;2.84650243765209&lt;/D&gt;&lt;D xsi:type="xsd:double"&gt;2.84201549546782&lt;/D&gt;&lt;D xsi:type="xsd:double"&gt;2.73365984479016&lt;/D&gt;&lt;D xsi:type="xsd:double"&gt;2.82723915291375&lt;/D&gt;&lt;D xsi:type="xsd:double"&gt;2.75412792647965&lt;/D&gt;&lt;D xsi:type="xsd:double"&gt;2.85620586289542&lt;/D&gt;&lt;D xsi:type="xsd:double"&gt;3.42956714084556&lt;/D&gt;&lt;D xsi:type="xsd:double"&gt;3.46995198441177&lt;/D&gt;&lt;D xsi:type="xsd:double"&gt;3.26538776893639&lt;/D&gt;&lt;D xsi:type="xsd:double"&gt;3.34559829138291&lt;/D&gt;&lt;D xsi:type="xsd:double"&gt;3.47337234506616&lt;/D&gt;&lt;D xsi:type="xsd:double"&gt;3.30698221779132&lt;/D&gt;&lt;D xsi:type="xsd:double"&gt;3.49260442448042&lt;/D&gt;&lt;D xsi:type="xsd:double"&gt;3.54712753119993&lt;/D&gt;&lt;D xsi:type="xsd:double"&gt;3.5603393333367&lt;/D&gt;&lt;D xsi:type="xsd:double"&gt;3.94378369006553&lt;/D&gt;&lt;D xsi:type="xsd:double"&gt;3.61820385117037&lt;/D&gt;&lt;D xsi:type="xsd:double"&gt;3.47625460436545&lt;/D&gt;&lt;D xsi:type="xsd:double"&gt;3.51773510120048&lt;/D&gt;&lt;D xsi:type="xsd:double"&gt;3.47247396344614&lt;/D&gt;&lt;D xsi:type="xsd:double"&gt;3.41770695926118&lt;/D&gt;&lt;D xsi:type="xsd:double"&gt;3.32536421389389&lt;/D&gt;&lt;D xsi:type="xsd:double"&gt;4.00165593231317&lt;/D&gt;&lt;D xsi:type="xsd:double"&gt;4.47056815017762&lt;/D&gt;&lt;D xsi:type="xsd:double"&gt;3.63551192906797&lt;/D&gt;&lt;D xsi:type="xsd:double"&gt;3.06659870547919&lt;/D&gt;&lt;D xsi:type="xsd:double"&gt;3.17598467527778&lt;/D&gt;&lt;D xsi:type="xsd:double"&gt;2.9460023017089&lt;/D&gt;&lt;D xsi:type="xsd:double"&gt;3.24168467598105&lt;/D&gt;&lt;D xsi:type="xsd:double"&gt;3.34483144391913&lt;/D&gt;&lt;D xsi:type="xsd:double"&gt;3.30143897696353&lt;/D&gt;&lt;D xsi:type="xsd:double"&gt;3.43454203921634&lt;/D&gt;&lt;D xsi:type="xsd:double"&gt;3.34687296103816&lt;/D&gt;&lt;D xsi:type="xsd:double"&gt;3.46634283206667&lt;/D&gt;&lt;D xsi:type="xsd:double"&gt;3.32472068259877&lt;/D&gt;&lt;D xsi:type="xsd:double"&gt;3.20827157219276&lt;/D&gt;&lt;D xsi:type="xsd:double"&gt;3.14159421035243&lt;/D&gt;&lt;D xsi:type="xsd:double"&gt;3.13171790561115&lt;/D&gt;&lt;D xsi:type="xsd:double"&gt;3.1217882701488&lt;/D&gt;&lt;D xsi:type="xsd:double"&gt;3.16146461739345&lt;/D&gt;&lt;D xsi:type="xsd:double"&gt;3.10702320028779&lt;/D&gt;&lt;D xsi:type="xsd:double"&gt;3.26972722200987&lt;/D&gt;&lt;D xsi:type="xsd:double"&gt;3.50915840709707&lt;/D&gt;&lt;D xsi:type="xsd:double"&gt;3.4742523753326&lt;/D&gt;&lt;D xsi:type="xsd:double"&gt;3.38725189519874&lt;/D&gt;&lt;D xsi:type="xsd:double"&gt;3.57149980583026&lt;/D&gt;&lt;D xsi:type="xsd:double"&gt;3.54833355342088&lt;/D&gt;&lt;D xsi:type="xsd:double"&gt;3.52425220540051&lt;/D&gt;&lt;D xsi:type="xsd:double"&gt;3.77916279818972&lt;/D&gt;&lt;D xsi:type="xsd:double"&gt;4.18383673874636&lt;/D&gt;&lt;D xsi:type="xsd:double"&gt;4.0998461882774&lt;/D&gt;&lt;D xsi:type="xsd:double"&gt;3.93076784502539&lt;/D&gt;&lt;D xsi:type="xsd:double"&gt;4.10472231089178&lt;/D&gt;&lt;D xsi:type="xsd:double"&gt;4.18948868263916&lt;/D&gt;&lt;D xsi:type="xsd:double"&gt;3.68267182283154&lt;/D&gt;&lt;D xsi:type="xsd:double"&gt;3.88183490192917&lt;/D&gt;&lt;D xsi:type="xsd:double"&gt;3.62588266016752&lt;/D&gt;&lt;D xsi:type="xsd:double"&gt;3.56966918890584&lt;/D&gt;&lt;D xsi:type="xsd:double"&gt;3.81529907968866&lt;/D&gt;&lt;D xsi:type="xsd:double"&gt;3.66648011130925&lt;/D&gt;&lt;D xsi:type="xsd:double"&gt;3.57066394201668&lt;/D&gt;&lt;D xsi:type="xsd:double"&gt;3.66553970073259&lt;/D&gt;&lt;D xsi:type="xsd:double"&gt;3.8908115710669&lt;/D&gt;&lt;D xsi:type="xsd:double"&gt;3.94537420690115&lt;/D&gt;&lt;D xsi:type="xsd:double"&gt;4.1735973117482&lt;/D&gt;&lt;D xsi:type="xsd:double"&gt;4.33758013263539&lt;/D&gt;&lt;D xsi:type="xsd:double"&gt;4.0847499452892&lt;/D&gt;&lt;D xsi:type="xsd:double"&gt;3.7587802739262&lt;/D&gt;&lt;D xsi:type="xsd:double"&gt;3.93141505343444&lt;/D&gt;&lt;D xsi:type="xsd:double"&gt;3.7817137981575&lt;/D&gt;&lt;D xsi:type="xsd:double"&gt;4.04834430960548&lt;/D&gt;&lt;D xsi:type="xsd:double"&gt;4.14785703492096&lt;/D&gt;&lt;D xsi:type="xsd:double"&gt;4.19484524274818&lt;/D&gt;&lt;D xsi:type="xsd:double"&gt;4.65116843428038&lt;/D&gt;&lt;D xsi:type="xsd:double"&gt;4.3891354562142&lt;/D&gt;&lt;D xsi:type="xsd:double"&gt;4.41823429992503&lt;/D&gt;&lt;/FQL&gt;&lt;FQL&gt;&lt;Q&gt;DDR3512M-FDS^FG_PRICE_MAVG(0,,,,30)&lt;/Q&gt;&lt;R&gt;1&lt;/R&gt;&lt;C&gt;1&lt;/C&gt;&lt;D xsi:type="xsd:double"&gt;0.90866166&lt;/D&gt;&lt;/FQL&gt;&lt;FQL&gt;&lt;Q&gt;BRENT-FDS^FG_PRICE_CHANGE(0,-3AM)&lt;/Q&gt;&lt;R&gt;1&lt;/R&gt;&lt;C&gt;1&lt;/C&gt;&lt;D xsi:type="xsd:double"&gt;0&lt;/D&gt;&lt;/FQL&gt;&lt;FQL&gt;&lt;Q&gt;QAT^FG_PRICE_MAVG(0,,,,200)&lt;/Q&gt;&lt;R&gt;1&lt;/R&gt;&lt;C&gt;1&lt;/C&gt;&lt;D xsi:type="xsd:double"&gt;17.356415&lt;/D&gt;&lt;/FQL&gt;&lt;FQL&gt;&lt;Q&gt;EWT^FG_PRICE(0)&lt;/Q&gt;&lt;R&gt;1&lt;/R&gt;&lt;C&gt;1&lt;/C&gt;&lt;D xsi:type="xsd:double"&gt;53.79&lt;/D&gt;&lt;/FQL&gt;&lt;FQL&gt;&lt;Q&gt;SET-BKK^PERCENT_CHANGE(FMA_EPS(+1,0,,,,"PORTAGG","MEAN"),FMA_EPS(+1,-3AM,,,,"PORTAGG","MEAN"))&lt;/Q&gt;&lt;R&gt;1&lt;/R&gt;&lt;C&gt;1&lt;/C&gt;&lt;D xsi:type="xsd:double"&gt;-3.32237485444476&lt;/D&gt;&lt;/FQL&gt;&lt;FQL&gt;&lt;Q&gt;MCHI^PERCENT_CHANGE(FMA_EPS(+1,0,,,,"PORTAGG","MEAN"),FMA_EPS(+1,-3AM,,,,"PORTAGG","MEAN"))&lt;/Q&gt;&lt;R&gt;1&lt;/R&gt;&lt;C&gt;1&lt;/C&gt;&lt;D xsi:type="xsd:double"&gt;0.789284242089593&lt;/D&gt;&lt;/FQL&gt;&lt;FQL&gt;&lt;Q&gt;EWT^FMA_ROE(NTMA,-20AY,NOW,FY,"PORTAGG","MEANR")&lt;/Q&gt;&lt;R&gt;20&lt;/R&gt;&lt;C&gt;1&lt;/C&gt;&lt;D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xsi:type="xsd:double"&gt;10.8983134847244&lt;/D&gt;&lt;D xsi:type="xsd:double"&gt;11.6209109010153&lt;/D&gt;&lt;D xsi:type="xsd:double"&gt;14.7244119837318&lt;/D&gt;&lt;D xsi:type="xsd:double"&gt;12.9407920965652&lt;/D&gt;&lt;D xsi:type="xsd:double"&gt;11.9161173260775&lt;/D&gt;&lt;/FQL&gt;&lt;FQL&gt;&lt;Q&gt;TRYDE10Y-FDS^FG_YIELD(-10AY,0,Y,,"YTM")&lt;/Q&gt;&lt;R&gt;10&lt;/R&gt;&lt;C&gt;1&lt;/C&gt;&lt;D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xsi:type="xsd:double"&gt;2.004&lt;/D&gt;&lt;/FQL&gt;&lt;FQL&gt;&lt;Q&gt;CAGDPY@PH^EE_ACTUAL_ANNUAL(MED,+1)&lt;/Q&gt;&lt;R&gt;1&lt;/R&gt;&lt;C&gt;1&lt;/C&gt;&lt;D xsi:type="xsd:double"&gt;-2.4&lt;/D&gt;&lt;/FQL&gt;&lt;FQL&gt;&lt;Q&gt;USDTHB^FG_PRICE_CHANGE(0,-3AM)&lt;/Q&gt;&lt;R&gt;1&lt;/R&gt;&lt;C&gt;1&lt;/C&gt;&lt;D xsi:type="xsd:double"&gt;-3.0785203&lt;/D&gt;&lt;/FQL&gt;&lt;FQL&gt;&lt;Q&gt;USDMXN^FG_PRICE_CHANGE(0,-3AM)&lt;/Q&gt;&lt;R&gt;1&lt;/R&gt;&lt;C&gt;1&lt;/C&gt;&lt;D xsi:type="xsd:double"&gt;11.897206&lt;/D&gt;&lt;/FQL&gt;&lt;FQL&gt;&lt;Q&gt;EPHE^FMA_ROE(NTMA,-20AY,NOW,FY,"PORTAGG","MEANR")&lt;/Q&gt;&lt;R&gt;20&lt;/R&gt;&lt;C&gt;1&lt;/C&gt;&lt;D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xsi:type="xsd:double"&gt;11.9407094450378&lt;/D&gt;&lt;/FQL&gt;&lt;FQL&gt;&lt;Q&gt;TRYPH10Y-FDS^FG_YIELD(-10AY,0,Y,,"YTM")&lt;/Q&gt;&lt;R&gt;10&lt;/R&gt;&lt;C&gt;1&lt;/C&gt;&lt;D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xsi:type="xsd:double"&gt;6.0028777&lt;/D&gt;&lt;/FQL&gt;&lt;FQL&gt;&lt;Q&gt;CC_TW^FG_COMPANY_NAME&lt;/Q&gt;&lt;R&gt;1&lt;/R&gt;&lt;C&gt;1&lt;/C&gt;&lt;D xsi:type="xsd:string"&gt;Taiwan, China&lt;/D&gt;&lt;/FQL&gt;&lt;FQL&gt;&lt;Q&gt;USDINR^STD(FG_PRICE_CHANGE(0,-3AY,M))&lt;/Q&gt;&lt;R&gt;1&lt;/R&gt;&lt;C&gt;1&lt;/C&gt;&lt;D xsi:type="xsd:double"&gt;0.951138161150903&lt;/D&gt;&lt;/FQL&gt;&lt;FQL&gt;&lt;Q&gt;USDPEN^STD(FG_PRICE_CHANGE(0,-3AY,M))&lt;/Q&gt;&lt;R&gt;1&lt;/R&gt;&lt;C&gt;1&lt;/C&gt;&lt;D xsi:type="xsd:double"&gt;2.2394750659784&lt;/D&gt;&lt;/FQL&gt;&lt;FQL&gt;&lt;Q&gt;FC0000PL^FMA_EPS(NTMA,-20AY,0,CY,,"PORTAGG","MEANR")&lt;/Q&gt;&lt;R&gt;20&lt;/R&gt;&lt;C&gt;1&lt;/C&gt;&lt;D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xsi:type="xsd:double"&gt;23.3955887248491&lt;/D&gt;&lt;/FQL&gt;&lt;FQL&gt;&lt;Q&gt;EWT^FMA_DIV_YLD(NTMA,-10AY,0,AM,"PORTAGG","MEANR")&lt;/Q&gt;&lt;R&gt;121&lt;/R&gt;&lt;C&gt;1&lt;/C&gt;&lt;D xsi:type="xsd:double"&gt;3.27078527383513&lt;/D&gt;&lt;D xsi:type="xsd:double"&gt;3.35728471586193&lt;/D&gt;&lt;D xsi:type="xsd:double"&gt;3.63213330626084&lt;/D&gt;&lt;D xsi:type="xsd:double"&gt;3.43820161876874&lt;/D&gt;&lt;D xsi:type="xsd:double"&gt;3.50352734085285&lt;/D&gt;&lt;D xsi:type="xsd:double"&gt;3.54842433282164&lt;/D&gt;&lt;D xsi:type="xsd:double"&gt;3.40584088126428&lt;/D&gt;&lt;D xsi:type="xsd:double"&gt;3.45541187473054&lt;/D&gt;&lt;D xsi:type="xsd:double"&gt;3.56225006158538&lt;/D&gt;&lt;D xsi:type="xsd:double"&gt;3.69679931926185&lt;/D&gt;&lt;D xsi:type="xsd:double"&gt;3.88336280987547&lt;/D&gt;&lt;D xsi:type="xsd:double"&gt;4.02616036205103&lt;/D&gt;&lt;D xsi:type="xsd:double"&gt;4.30044297589173&lt;/D&gt;&lt;D xsi:type="xsd:double"&gt;4.27315593692315&lt;/D&gt;&lt;D xsi:type="xsd:double"&gt;4.11794385350482&lt;/D&gt;&lt;D xsi:type="xsd:double"&gt;4.22788099673488&lt;/D&gt;&lt;D xsi:type="xsd:double"&gt;4.2568346397531&lt;/D&gt;&lt;D xsi:type="xsd:double"&gt;4.61372359480547&lt;/D&gt;&lt;D xsi:type="xsd:double"&gt;4.33032766420821&lt;/D&gt;&lt;D xsi:type="xsd:double"&gt;4.15990986713428&lt;/D&gt;&lt;D xsi:type="xsd:double"&gt;4.23596329723292&lt;/D&gt;&lt;D xsi:type="xsd:double"&gt;4.57556745628222&lt;/D&gt;&lt;D xsi:type="xsd:double"&gt;4.27138634082913&lt;/D&gt;&lt;D xsi:type="xsd:double"&gt;4.07893536857955&lt;/D&gt;&lt;D xsi:type="xsd:double"&gt;4.0303498146094&lt;/D&gt;&lt;D xsi:type="xsd:double"&gt;4.19155473854849&lt;/D&gt;&lt;D xsi:type="xsd:double"&gt;4.03389762399191&lt;/D&gt;&lt;D xsi:type="xsd:double"&gt;4.25254717016645&lt;/D&gt;&lt;D xsi:type="xsd:double"&gt;4.14792243247906&lt;/D&gt;&lt;D xsi:type="xsd:double"&gt;4.17387257977116&lt;/D&gt;&lt;D xsi:type="xsd:double"&gt;4.06423872624146&lt;/D&gt;&lt;D xsi:type="xsd:double"&gt;4.10660039528553&lt;/D&gt;&lt;D xsi:type="xsd:double"&gt;4.11555963582893&lt;/D&gt;&lt;D xsi:type="xsd:double"&gt;4.06661273009493&lt;/D&gt;&lt;D xsi:type="xsd:double"&gt;4.04703869152097&lt;/D&gt;&lt;D xsi:type="xsd:double"&gt;3.96849293834271&lt;/D&gt;&lt;D xsi:type="xsd:double"&gt;4.05290595348359&lt;/D&gt;&lt;D xsi:type="xsd:double"&gt;4.04738715207564&lt;/D&gt;&lt;D xsi:type="xsd:double"&gt;3.9873084826122&lt;/D&gt;&lt;D xsi:type="xsd:double"&gt;4.07812917583054&lt;/D&gt;&lt;D xsi:type="xsd:double"&gt;4.20410831326901&lt;/D&gt;&lt;D xsi:type="xsd:double"&gt;4.11786500684197&lt;/D&gt;&lt;D xsi:type="xsd:double"&gt;4.31142778466364&lt;/D&gt;&lt;D xsi:type="xsd:double"&gt;4.10588545072384&lt;/D&gt;&lt;D xsi:type="xsd:double"&gt;4.16451891577035&lt;/D&gt;&lt;D xsi:type="xsd:double"&gt;4.31722647852118&lt;/D&gt;&lt;D xsi:type="xsd:double"&gt;4.31209690731126&lt;/D&gt;&lt;D xsi:type="xsd:double"&gt;4.45917398610258&lt;/D&gt;&lt;D xsi:type="xsd:double"&gt;4.49828935226343&lt;/D&gt;&lt;D xsi:type="xsd:double"&gt;4.43787923746491&lt;/D&gt;&lt;D xsi:type="xsd:double"&gt;4.9007574969009&lt;/D&gt;&lt;D xsi:type="xsd:double"&gt;4.87095826999278&lt;/D&gt;&lt;D xsi:type="xsd:double"&gt;4.91337664284588&lt;/D&gt;&lt;D xsi:type="xsd:double"&gt;4.82819358305297&lt;/D&gt;&lt;D xsi:type="xsd:double"&gt;4.56685304605726&lt;/D&gt;&lt;D xsi:type="xsd:double"&gt;4.37978015708902&lt;/D&gt;&lt;D xsi:type="xsd:double"&gt;4.14590970868496&lt;/D&gt;&lt;D xsi:type="xsd:double"&gt;4.44650939083523&lt;/D&gt;&lt;D xsi:type="xsd:double"&gt;4.47485298166261&lt;/D&gt;&lt;D xsi:type="xsd:double"&gt;4.27469328270284&lt;/D&gt;&lt;D xsi:type="xsd:double"&gt;4.4776628867931&lt;/D&gt;&lt;D xsi:type="xsd:double"&gt;4.23537958249171&lt;/D&gt;&lt;D xsi:type="xsd:double"&gt;4.16847017124656&lt;/D&gt;&lt;D xsi:type="xsd:double"&gt;4.06187081625428&lt;/D&gt;&lt;D xsi:type="xsd:double"&gt;3.98169280233535&lt;/D&gt;&lt;D xsi:type="xsd:double"&gt;3.98868146353262&lt;/D&gt;&lt;D xsi:type="xsd:double"&gt;4.03770599701215&lt;/D&gt;&lt;D xsi:type="xsd:double"&gt;4.86317615157444&lt;/D&gt;&lt;D xsi:type="xsd:double"&gt;4.34105983253813&lt;/D&gt;&lt;D xsi:type="xsd:double"&gt;4.14317142521227&lt;/D&gt;&lt;D xsi:type="xsd:double"&gt;3.93484233256412&lt;/D&gt;&lt;D xsi:type="xsd:double"&gt;3.7448317412472&lt;/D&gt;&lt;D xsi:type="xsd:double"&gt;3.6692671533606&lt;/D&gt;&lt;D xsi:type="xsd:double"&gt;3.76604720322518&lt;/D&gt;&lt;D xsi:type="xsd:double"&gt;3.87100893418208&lt;/D&gt;&lt;D xsi:type="xsd:double"&gt;3.7803592709369&lt;/D&gt;&lt;D xsi:type="xsd:double"&gt;3.66620120385563&lt;/D&gt;&lt;D xsi:type="xsd:double"&gt;3.44840294126312&lt;/D&gt;&lt;D xsi:type="xsd:double"&gt;3.53620109149372&lt;/D&gt;&lt;D xsi:type="xsd:double"&gt;3.59638111752295&lt;/D&gt;&lt;D xsi:type="xsd:double"&gt;3.60967636048753&lt;/D&gt;&lt;D xsi:type="xsd:double"&gt;4.26320874315601&lt;/D&gt;&lt;D xsi:type="xsd:double"&gt;4.01304621879287&lt;/D&gt;&lt;D xsi:type="xsd:double"&gt;4.00975075009896&lt;/D&gt;&lt;D xsi:type="xsd:double"&gt;4.36273586327683&lt;/D&gt;&lt;D xsi:type="xsd:double"&gt;4.26846453455944&lt;/D&gt;&lt;D xsi:type="xsd:double"&gt;4.46647677903725&lt;/D&gt;&lt;D xsi:type="xsd:double"&gt;4.24994103958245&lt;/D&gt;&lt;D xsi:type="xsd:double"&gt;4.21094815853781&lt;/D&gt;&lt;D xsi:type="xsd:double"&gt;4.19615513392733&lt;/D&gt;&lt;D xsi:type="xsd:double"&gt;4.28663467408344&lt;/D&gt;&lt;D xsi:type="xsd:double"&gt;4.69028288984935&lt;/D&gt;&lt;D xsi:type="xsd:double"&gt;4.60924668337908&lt;/D&gt;&lt;D xsi:type="xsd:double"&gt;4.92205338289041&lt;/D&gt;&lt;D xsi:type="xsd:double"&gt;4.88312952750403&lt;/D&gt;&lt;D xsi:type="xsd:double"&gt;5.30161256058131&lt;/D&gt;&lt;D xsi:type="xsd:double"&gt;4.89304296631445&lt;/D&gt;&lt;D xsi:type="xsd:double"&gt;5.06527264638551&lt;/D&gt;&lt;D xsi:type="xsd:double"&gt;5.34012663631119&lt;/D&gt;&lt;D xsi:type="xsd:double"&gt;4.47967186391107&lt;/D&gt;&lt;D xsi:type="xsd:double"&gt;4.4452893811831&lt;/D&gt;&lt;D xsi:type="xsd:double"&gt;4.29418779913687&lt;/D&gt;&lt;D xsi:type="xsd:double"&gt;4.006896821183&lt;/D&gt;&lt;D xsi:type="xsd:double"&gt;4.04078976335917&lt;/D&gt;&lt;D xsi:type="xsd:double"&gt;3.86067989883813&lt;/D&gt;&lt;D xsi:type="xsd:double"&gt;3.7577303591542&lt;/D&gt;&lt;D xsi:type="xsd:double"&gt;3.43849351943359&lt;/D&gt;&lt;D xsi:type="xsd:double"&gt;3.40734701655755&lt;/D&gt;&lt;D xsi:type="xsd:double"&gt;3.58452023596526&lt;/D&gt;&lt;D xsi:type="xsd:double"&gt;3.5471493832364&lt;/D&gt;&lt;D xsi:type="xsd:double"&gt;3.57900548195215&lt;/D&gt;&lt;D xsi:type="xsd:double"&gt;3.47449459845474&lt;/D&gt;&lt;D xsi:type="xsd:double"&gt;3.35984863336885&lt;/D&gt;&lt;D xsi:type="xsd:double"&gt;3.43124794861656&lt;/D&gt;&lt;D xsi:type="xsd:double"&gt;3.31302867505583&lt;/D&gt;&lt;D xsi:type="xsd:double"&gt;3.15398262347684&lt;/D&gt;&lt;D xsi:type="xsd:double"&gt;3.20582745738949&lt;/D&gt;&lt;D xsi:type="xsd:double"&gt;3.06490418580113&lt;/D&gt;&lt;D xsi:type="xsd:double"&gt;3.00669819291413&lt;/D&gt;&lt;D xsi:type="xsd:double"&gt;2.90288567939355&lt;/D&gt;&lt;D xsi:type="xsd:double"&gt;3.23576264766405&lt;/D&gt;&lt;/FQL&gt;&lt;FQL&gt;&lt;Q&gt;DDR3512M-FDS^FG_PRICE(0)&lt;/Q&gt;&lt;R&gt;1&lt;/R&gt;&lt;C&gt;1&lt;/C&gt;&lt;D xsi:type="xsd:double"&gt;0.88307&lt;/D&gt;&lt;/FQL&gt;&lt;FQL&gt;&lt;Q&gt;BRENT-FDS^FG_PRICE_CHANGE(0,-1AM)&lt;/Q&gt;&lt;R&gt;1&lt;/R&gt;&lt;C&gt;1&lt;/C&gt;&lt;D xsi:type="xsd:double"&gt;0&lt;/D&gt;&lt;/FQL&gt;&lt;FQL&gt;&lt;Q&gt;QAT^FG_PRICE_MAVG(0,,,,60)&lt;/Q&gt;&lt;R&gt;1&lt;/R&gt;&lt;C&gt;1&lt;/C&gt;&lt;D xsi:type="xsd:double"&gt;17.006058&lt;/D&gt;&lt;/FQL&gt;&lt;FQL&gt;&lt;Q&gt;EWM^FG_PRICE_MAVG(0,,,,200)&lt;/Q&gt;&lt;R&gt;1&lt;/R&gt;&lt;C&gt;1&lt;/C&gt;&lt;D xsi:type="xsd:double"&gt;22.0763&lt;/D&gt;&lt;/FQL&gt;&lt;FQL&gt;&lt;Q&gt;KSA^PERCENT_CHANGE(FMA_EPS(+1,0,,,,"PORTAGG","MEAN"),FMA_EPS(+1,-1AM,,,,"PORTAGG","MEAN"))&lt;/Q&gt;&lt;R&gt;1&lt;/R&gt;&lt;C&gt;1&lt;/C&gt;&lt;D xsi:type="xsd:double"&gt;-0.251477623525988&lt;/D&gt;&lt;/FQL&gt;&lt;FQL&gt;&lt;Q&gt;UAE^PERCENT_CHANGE(FMA_EPS(+1,0,,,,"PORTAGG","MEAN"),FMA_EPS(+1,-1AM,,,,"PORTAGG","MEAN"))&lt;/Q&gt;&lt;R&gt;1&lt;/R&gt;&lt;C&gt;1&lt;/C&gt;&lt;D xsi:type="xsd:double"&gt;0.254282330792554&lt;/D&gt;&lt;/FQL&gt;&lt;FQL&gt;&lt;Q&gt;TRYKR10Y-FDS^FG_YIELD(-10AY,0,Y,,"YTM")&lt;/Q&gt;&lt;R&gt;10&lt;/R&gt;&lt;C&gt;1&lt;/C&gt;&lt;D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xsi:type="xsd:double"&gt;3.1928&lt;/D&gt;&lt;/FQL&gt;&lt;FQL&gt;&lt;Q&gt;CAGDPY@IN^EE_ACTUAL_ANNUAL(MED,0)&lt;/Q&gt;&lt;R&gt;1&lt;/R&gt;&lt;C&gt;1&lt;/C&gt;&lt;D xsi:type="xsd:double"&gt;-0.651406479275637&lt;/D&gt;&lt;/FQL&gt;&lt;FQL&gt;&lt;Q&gt;CAGDPY@PH^EE_ACTUAL_ANNUAL(MED,0)&lt;/Q&gt;&lt;R&gt;1&lt;/R&gt;&lt;C&gt;1&lt;/C&gt;&lt;D xsi:type="xsd:double"&gt;-2.56663776811855&lt;/D&gt;&lt;/FQL&gt;&lt;FQL&gt;&lt;Q&gt;USDAED^STD(FG_PRICE_CHANGE(0,-3AY,M))&lt;/Q&gt;&lt;R&gt;1&lt;/R&gt;&lt;C&gt;1&lt;/C&gt;&lt;D xsi:type="xsd:double"&gt;0.008718447877662&lt;/D&gt;&lt;/FQL&gt;&lt;FQL&gt;&lt;Q&gt;USDTHB^FG_PRICE_CHANGE(0,-1AM)&lt;/Q&gt;&lt;R&gt;1&lt;/R&gt;&lt;C&gt;1&lt;/C&gt;&lt;D xsi:type="xsd:double"&gt;-2.9778302&lt;/D&gt;&lt;/FQL&gt;&lt;FQL&gt;&lt;Q&gt;USDBRL^STD(FG_PRICE_CHANGE(0,-3AY,M))&lt;/Q&gt;&lt;R&gt;1&lt;/R&gt;&lt;C&gt;1&lt;/C&gt;&lt;D xsi:type="xsd:double"&gt;3.64571092391046&lt;/D&gt;&lt;/FQL&gt;&lt;FQL&gt;&lt;Q&gt;USDMXN^FG_PRICE_CHANGE(0,-1AM)&lt;/Q&gt;&lt;R&gt;1&lt;/R&gt;&lt;C&gt;1&lt;/C&gt;&lt;D xsi:type="xsd:double"&gt;5.5459857&lt;/D&gt;&lt;/FQL&gt;&lt;FQL&gt;&lt;Q&gt;USDIDR^STD(FG_PRICE_CHANGE(0,-3AY,M))&lt;/Q&gt;&lt;R&gt;1&lt;/R&gt;&lt;C&gt;1&lt;/C&gt;&lt;D xsi:type="xsd:double"&gt;1.53950145993669&lt;/D&gt;&lt;/FQL&gt;&lt;FQL&gt;&lt;Q&gt;EIDO^P_PRICE_RETURNS_PR('52W',2,-10AY,0,AM)&lt;/Q&gt;&lt;R&gt;121&lt;/R&gt;&lt;C&gt;1&lt;/C&gt;&lt;D xsi:type="xsd:double"&gt;0.44882298&lt;/D&gt;&lt;D xsi:type="xsd:double"&gt;10.042513&lt;/D&gt;&lt;D xsi:type="xsd:double"&gt;0.4991889&lt;/D&gt;&lt;D xsi:type="xsd:double"&gt;11.958086&lt;/D&gt;&lt;D xsi:type="xsd:double"&gt;15.107191&lt;/D&gt;&lt;D xsi:type="xsd:double"&gt;16.170097&lt;/D&gt;&lt;D xsi:type="xsd:double"&gt;14.120221&lt;/D&gt;&lt;D xsi:type="xsd:double"&gt;-2.9750407&lt;/D&gt;&lt;D xsi:type="xsd:double"&gt;-0.5419612&lt;/D&gt;&lt;D xsi:type="xsd:double"&gt;-8.209414&lt;/D&gt;&lt;D xsi:type="xsd:double"&gt;-10.950118&lt;/D&gt;&lt;D xsi:type="xsd:double"&gt;-17.60106&lt;/D&gt;&lt;D xsi:type="xsd:double"&gt;-27.14873&lt;/D&gt;&lt;D xsi:type="xsd:double"&gt;-31.90874&lt;/D&gt;&lt;D xsi:type="xsd:double"&gt;-17.218655&lt;/D&gt;&lt;D xsi:type="xsd:double"&gt;-23.294098&lt;/D&gt;&lt;D xsi:type="xsd:double"&gt;-15.854698&lt;/D&gt;&lt;D xsi:type="xsd:double"&gt;-23.15082&lt;/D&gt;&lt;D xsi:type="xsd:double"&gt;-16.909958&lt;/D&gt;&lt;D xsi:type="xsd:double"&gt;-9.155589&lt;/D&gt;&lt;D xsi:type="xsd:double"&gt;-14.489084&lt;/D&gt;&lt;D xsi:type="xsd:double"&gt;-13.202959&lt;/D&gt;&lt;D xsi:type="xsd:double"&gt;-0.4274726&lt;/D&gt;&lt;D xsi:type="xsd:double"&gt;9.339201&lt;/D&gt;&lt;D xsi:type="xsd:double"&gt;27.185022&lt;/D&gt;&lt;D xsi:type="xsd:double"&gt;36.243893&lt;/D&gt;&lt;D xsi:type="xsd:double"&gt;27.797377&lt;/D&gt;&lt;D xsi:type="xsd:double"&gt;17.691051&lt;/D&gt;&lt;D xsi:type="xsd:double"&gt;16.053593&lt;/D&gt;&lt;D xsi:type="xsd:double"&gt;20.936954&lt;/D&gt;&lt;D xsi:type="xsd:double"&gt;10.602247&lt;/D&gt;&lt;D xsi:type="xsd:double"&gt;7.427132&lt;/D&gt;&lt;D xsi:type="xsd:double"&gt;10.868061&lt;/D&gt;&lt;D xsi:type="xsd:double"&gt;20.341528&lt;/D&gt;&lt;D xsi:type="xsd:double"&gt;18.341887&lt;/D&gt;&lt;D xsi:type="xsd:double"&gt;9.985006&lt;/D&gt;&lt;D xsi:type="xsd:double"&gt;5.124855&lt;/D&gt;&lt;D xsi:type="xsd:double"&gt;7.4255705&lt;/D&gt;&lt;D xsi:type="xsd:double"&gt;4.3129206&lt;/D&gt;&lt;D xsi:type="xsd:double"&gt;14.3689995&lt;/D&gt;&lt;D xsi:type="xsd:double"&gt;16.084862&lt;/D&gt;&lt;D xsi:type="xsd:double"&gt;21.270657&lt;/D&gt;&lt;D xsi:type="xsd:double"&gt;23.031664&lt;/D&gt;&lt;D xsi:type="xsd:double"&gt;8.805561&lt;/D&gt;&lt;D xsi:type="xsd:double"&gt;7.139647&lt;/D&gt;&lt;D xsi:type="xsd:double"&gt;-6.307501&lt;/D&gt;&lt;D xsi:type="xsd:double"&gt;-8.184015&lt;/D&gt;&lt;D xsi:type="xsd:double"&gt;-13.830811&lt;/D&gt;&lt;D xsi:type="xsd:double"&gt;-14.968306&lt;/D&gt;&lt;D xsi:type="xsd:double"&gt;-12.905657&lt;/D&gt;&lt;D xsi:type="xsd:double"&gt;-16.461086&lt;/D&gt;&lt;D xsi:type="xsd:double"&gt;-6.7971888&lt;/D&gt;&lt;D xsi:type="xsd:double"&gt;-7.546532&lt;/D&gt;&lt;D xsi:type="xsd:double"&gt;-6.8077445&lt;/D&gt;&lt;D xsi:type="xsd:double"&gt;-11.430788&lt;/D&gt;&lt;D xsi:type="xsd:double"&gt;-3.582567&lt;/D&gt;&lt;D xsi:type="xsd:double"&gt;-2.1618724&lt;/D&gt;&lt;D xsi:type="xsd:double"&gt;-5.090487&lt;/D&gt;&lt;D xsi:type="xsd:double"&gt;1.2218118&lt;/D&gt;&lt;D xsi:type="xsd:double"&gt;16.330826&lt;/D&gt;&lt;D xsi:type="xsd:double"&gt;11.4826565&lt;/D&gt;&lt;D xsi:type="xsd:double"&gt;12.182819&lt;/D&gt;&lt;D xsi:type="xsd:double"&gt;13.758779&lt;/D&gt;&lt;D xsi:type="xsd:double"&gt;4.2990327&lt;/D&gt;&lt;D xsi:type="xsd:double"&gt;3.7366629&lt;/D&gt;&lt;D xsi:type="xsd:double"&gt;0.4105091&lt;/D&gt;&lt;D xsi:type="xsd:double"&gt;-5.5898547&lt;/D&gt;&lt;D xsi:type="xsd:double"&gt;-39.114017&lt;/D&gt;&lt;D xsi:type="xsd:double"&gt;-43.198467&lt;/D&gt;&lt;D xsi:type="xsd:double"&gt;-31.526232&lt;/D&gt;&lt;D xsi:type="xsd:double"&gt;-22.520208&lt;/D&gt;&lt;D xsi:type="xsd:double"&gt;-27.012657&lt;/D&gt;&lt;D xsi:type="xsd:double"&gt;-19.265837&lt;/D&gt;&lt;D xsi:type="xsd:double"&gt;-26.855827&lt;/D&gt;&lt;D xsi:type="xsd:double"&gt;-24.73188&lt;/D&gt;&lt;D xsi:type="xsd:double"&gt;-12.166471&lt;/D&gt;&lt;D xsi:type="xsd:double"&gt;-3.0924678&lt;/D&gt;&lt;D xsi:type="xsd:double"&gt;-4.4947805&lt;/D&gt;&lt;D xsi:type="xsd:double"&gt;0.6467104&lt;/D&gt;&lt;D xsi:type="xsd:double"&gt;50.516724&lt;/D&gt;&lt;D xsi:type="xsd:double"&gt;51.92512&lt;/D&gt;&lt;D xsi:type="xsd:double"&gt;38.84728&lt;/D&gt;&lt;D xsi:type="xsd:double"&gt;14.4784565&lt;/D&gt;&lt;D xsi:type="xsd:double"&gt;7.829237&lt;/D&gt;&lt;D xsi:type="xsd:double"&gt;8.896648&lt;/D&gt;&lt;D xsi:type="xsd:double"&gt;19.80604&lt;/D&gt;&lt;D xsi:type="xsd:double"&gt;36.485527&lt;/D&gt;&lt;D xsi:type="xsd:double"&gt;10.7276325&lt;/D&gt;&lt;D xsi:type="xsd:double"&gt;-3.1648934&lt;/D&gt;&lt;D xsi:type="xsd:double"&gt;-3.7396789&lt;/D&gt;&lt;D xsi:type="xsd:double"&gt;3.3022523&lt;/D&gt;&lt;D xsi:type="xsd:double"&gt;11.732447&lt;/D&gt;&lt;D xsi:type="xsd:double"&gt;14.32457&lt;/D&gt;&lt;D xsi:type="xsd:double"&gt;8.232605&lt;/D&gt;&lt;D xsi:type="xsd:double"&gt;9.644138&lt;/D&gt;&lt;D xsi:type="xsd:double"&gt;9.740901&lt;/D&gt;&lt;D xsi:type="xsd:double"&gt;17.345787&lt;/D&gt;&lt;D xsi:type="xsd:double"&gt;15.499711&lt;/D&gt;&lt;D xsi:type="xsd:double"&gt;-6.3039303&lt;/D&gt;&lt;D xsi:type="xsd:double"&gt;-1.4244378&lt;/D&gt;&lt;D xsi:type="xsd:double"&gt;1.5424132&lt;/D&gt;&lt;D xsi:type="xsd:double"&gt;-2.50175&lt;/D&gt;&lt;D xsi:type="xsd:double"&gt;-1.7828226&lt;/D&gt;&lt;D xsi:type="xsd:double"&gt;-11.828697&lt;/D&gt;&lt;D xsi:type="xsd:double"&gt;1.552701&lt;/D&gt;&lt;D xsi:type="xsd:double"&gt;3.5352826&lt;/D&gt;&lt;D xsi:type="xsd:double"&gt;4.499638&lt;/D&gt;&lt;D xsi:type="xsd:double"&gt;13.327896&lt;/D&gt;&lt;D xsi:type="xsd:double"&gt;-2.141589&lt;/D&gt;&lt;D xsi:type="xsd:double"&gt;-5.144411&lt;/D&gt;&lt;D xsi:type="xsd:double"&gt;-0.506562&lt;/D&gt;&lt;D xsi:type="xsd:double"&gt;-2.1509588&lt;/D&gt;&lt;D xsi:type="xsd:double"&gt;-0.24958849&lt;/D&gt;&lt;D xsi:type="xsd:double"&gt;3.4056664&lt;/D&gt;&lt;D xsi:type="xsd:double"&gt;0.46856403&lt;/D&gt;&lt;D xsi:type="xsd:double"&gt;8.186377&lt;/D&gt;&lt;D xsi:type="xsd:double"&gt;-11.309028&lt;/D&gt;&lt;D xsi:type="xsd:double"&gt;-7.999688&lt;/D&gt;&lt;D xsi:type="xsd:double"&gt;-18.821812&lt;/D&gt;&lt;D xsi:type="xsd:double"&gt;-11.249227&lt;/D&gt;&lt;D xsi:type="xsd:double"&gt;-2.2952616&lt;/D&gt;&lt;/FQL&gt;&lt;FQL&gt;&lt;Q&gt;EPOL^FG_TOTAL_RETURNC(-10AY,0,AM)&lt;/Q&gt;&lt;R&gt;121&lt;/R&gt;&lt;C&gt;1&lt;/C&gt;&lt;D xsi:type="xsd:double"&gt;-2.6000679&lt;/D&gt;&lt;D xsi:type="xsd:double"&gt;3.0207276&lt;/D&gt;&lt;D xsi:type="xsd:double"&gt;-7.8758955&lt;/D&gt;&lt;D xsi:type="xsd:double"&gt;-0.07402301&lt;/D&gt;&lt;D xsi:type="xsd:double"&gt;-5.5925903&lt;/D&gt;&lt;D xsi:type="xsd:double"&gt;-9.571916&lt;/D&gt;&lt;D xsi:type="xsd:double"&gt;4.793608&lt;/D&gt;&lt;D xsi:type="xsd:double"&gt;-5.9296966&lt;/D&gt;&lt;D xsi:type="xsd:double"&gt;12.021613&lt;/D&gt;&lt;D xsi:type="xsd:double"&gt;6.591642&lt;/D&gt;&lt;D xsi:type="xsd:double"&gt;-9.766215&lt;/D&gt;&lt;D xsi:type="xsd:double"&gt;-3.5828888&lt;/D&gt;&lt;D xsi:type="xsd:double"&gt;-2.842158&lt;/D&gt;&lt;D xsi:type="xsd:double"&gt;-0.09000301&lt;/D&gt;&lt;D xsi:type="xsd:double"&gt;-0.5855918&lt;/D&gt;&lt;D xsi:type="xsd:double"&gt;-12.233793&lt;/D&gt;&lt;D xsi:type="xsd:double"&gt;-6.9695415&lt;/D&gt;&lt;D xsi:type="xsd:double"&gt;-8.710891&lt;/D&gt;&lt;D xsi:type="xsd:double"&gt;6.900811&lt;/D&gt;&lt;D xsi:type="xsd:double"&gt;11.239183&lt;/D&gt;&lt;D xsi:type="xsd:double"&gt;-0.25906563&lt;/D&gt;&lt;D xsi:type="xsd:double"&gt;-5.3506556&lt;/D&gt;&lt;D xsi:type="xsd:double"&gt;-7.7936354&lt;/D&gt;&lt;D xsi:type="xsd:double"&gt;1.6105771&lt;/D&gt;&lt;D xsi:type="xsd:double"&gt;11.978853&lt;/D&gt;&lt;D xsi:type="xsd:double"&gt;-5.1389575&lt;/D&gt;&lt;D xsi:type="xsd:double"&gt;-2.1558821&lt;/D&gt;&lt;D xsi:type="xsd:double"&gt;-4.858762&lt;/D&gt;&lt;D xsi:type="xsd:double"&gt;7.452488&lt;/D&gt;&lt;D xsi:type="xsd:double"&gt;7.9493046&lt;/D&gt;&lt;D xsi:type="xsd:double"&gt;11.58663&lt;/D&gt;&lt;D xsi:type="xsd:double"&gt;4.303086&lt;/D&gt;&lt;D xsi:type="xsd:double"&gt;-3.4080625&lt;/D&gt;&lt;D xsi:type="xsd:double"&gt;12.07056&lt;/D&gt;&lt;D xsi:type="xsd:double"&gt;-0.91134906&lt;/D&gt;&lt;D xsi:type="xsd:double"&gt;5.792153&lt;/D&gt;&lt;D xsi:type="xsd:double"&gt;1.7843008&lt;/D&gt;&lt;D xsi:type="xsd:double"&gt;5.765486&lt;/D&gt;&lt;D xsi:type="xsd:double"&gt;1.5101314&lt;/D&gt;&lt;D xsi:type="xsd:double"&gt;-4.862118&lt;/D&gt;&lt;D xsi:type="xsd:double"&gt;0.8390546&lt;/D&gt;&lt;D xsi:type="xsd:double"&gt;11.18207&lt;/D&gt;&lt;D xsi:type="xsd:double"&gt;-4.4936123&lt;/D&gt;&lt;D xsi:type="xsd:double"&gt;-7.5280485&lt;/D&gt;&lt;D xsi:type="xsd:double"&gt;3.3659458&lt;/D&gt;&lt;D xsi:type="xsd:double"&gt;-8.595228&lt;/D&gt;&lt;D xsi:type="xsd:double"&gt;-4.970998&lt;/D&gt;&lt;D xsi:type="xsd:double"&gt;-2.1434665&lt;/D&gt;&lt;D xsi:type="xsd:double"&gt;1.9170761&lt;/D&gt;&lt;D xsi:type="xsd:double"&gt;0.8748889&lt;/D&gt;&lt;D xsi:type="xsd:double"&gt;0.17346144&lt;/D&gt;&lt;D xsi:type="xsd:double"&gt;-3.8095295&lt;/D&gt;&lt;D xsi:type="xsd:double"&gt;5.085516&lt;/D&gt;&lt;D xsi:type="xsd:double"&gt;4.026401&lt;/D&gt;&lt;D xsi:type="xsd:double"&gt;-3.6295354&lt;/D&gt;&lt;D xsi:type="xsd:double"&gt;2.2510886&lt;/D&gt;&lt;D xsi:type="xsd:double"&gt;0.6350517&lt;/D&gt;&lt;D xsi:type="xsd:double"&gt;-10.012627&lt;/D&gt;&lt;D xsi:type="xsd:double"&gt;6.778872&lt;/D&gt;&lt;D xsi:type="xsd:double"&gt;2.1063209&lt;/D&gt;&lt;D xsi:type="xsd:double"&gt;-12.414092&lt;/D&gt;&lt;D xsi:type="xsd:double"&gt;5.934286&lt;/D&gt;&lt;D xsi:type="xsd:double"&gt;-1.2500048&lt;/D&gt;&lt;D xsi:type="xsd:double"&gt;3.141117&lt;/D&gt;&lt;D xsi:type="xsd:double"&gt;-3.6878943&lt;/D&gt;&lt;D xsi:type="xsd:double"&gt;3.7197948&lt;/D&gt;&lt;D xsi:type="xsd:double"&gt;-6.241268&lt;/D&gt;&lt;D xsi:type="xsd:double"&gt;-38.251366&lt;/D&gt;&lt;D xsi:type="xsd:double"&gt;15.285599&lt;/D&gt;&lt;D xsi:type="xsd:double"&gt;-0.802511&lt;/D&gt;&lt;D xsi:type="xsd:double"&gt;21.53424&lt;/D&gt;&lt;D xsi:type="xsd:double"&gt;-0.40935278&lt;/D&gt;&lt;D xsi:type="xsd:double"&gt;8.925414&lt;/D&gt;&lt;D xsi:type="xsd:double"&gt;-8.247972&lt;/D&gt;&lt;D xsi:type="xsd:double"&gt;-7.638073&lt;/D&gt;&lt;D xsi:type="xsd:double"&gt;9.79644&lt;/D&gt;&lt;D xsi:type="xsd:double"&gt;13.740528&lt;/D&gt;&lt;D xsi:type="xsd:double"&gt;-1.6897082&lt;/D&gt;&lt;D xsi:type="xsd:double"&gt;3.2812476&lt;/D&gt;&lt;D xsi:type="xsd:double"&gt;-5.3958654&lt;/D&gt;&lt;D xsi:type="xsd:double"&gt;4.957354&lt;/D&gt;&lt;D xsi:type="xsd:double"&gt;6.0944557&lt;/D&gt;&lt;D xsi:type="xsd:double"&gt;4.3503165&lt;/D&gt;&lt;D xsi:type="xsd:double"&gt;-0.91995597&lt;/D&gt;&lt;D xsi:type="xsd:double"&gt;3.0640602&lt;/D&gt;&lt;D xsi:type="xsd:double"&gt;4.031527&lt;/D&gt;&lt;D xsi:type="xsd:double"&gt;3.3557057&lt;/D&gt;&lt;D xsi:type="xsd:double"&gt;-7.9597893&lt;/D&gt;&lt;D xsi:type="xsd:double"&gt;-6.2865553&lt;/D&gt;&lt;D xsi:type="xsd:double"&gt;11.438394&lt;/D&gt;&lt;D xsi:type="xsd:double"&gt;-5.8590293&lt;/D&gt;&lt;D xsi:type="xsd:double"&gt;-13.8043995&lt;/D&gt;&lt;D xsi:type="xsd:double"&gt;-0.05428791&lt;/D&gt;&lt;D xsi:type="xsd:double"&gt;-17.490494&lt;/D&gt;&lt;D xsi:type="xsd:double"&gt;-6.4639273&lt;/D&gt;&lt;D xsi:type="xsd:double"&gt;-6.534094&lt;/D&gt;&lt;D xsi:type="xsd:double"&gt;11.17022&lt;/D&gt;&lt;D xsi:type="xsd:double"&gt;-15.379357&lt;/D&gt;&lt;D xsi:type="xsd:double"&gt;-11.712438&lt;/D&gt;&lt;D xsi:type="xsd:double"&gt;34.858177&lt;/D&gt;&lt;D xsi:type="xsd:double"&gt;2.9279828&lt;/D&gt;&lt;D xsi:type="xsd:double"&gt;13.547956&lt;/D&gt;&lt;D xsi:type="xsd:double"&gt;-6.4382734&lt;/D&gt;&lt;D xsi:type="xsd:double"&gt;-7.2601023&lt;/D&gt;&lt;D xsi:type="xsd:double"&gt;13.546634&lt;/D&gt;&lt;D xsi:type="xsd:double"&gt;7.4940085&lt;/D&gt;&lt;D xsi:type="xsd:double"&gt;7.808137&lt;/D&gt;&lt;D xsi:type="xsd:double"&gt;5.2767754&lt;/D&gt;&lt;D xsi:type="xsd:double"&gt;-5.208844&lt;/D&gt;&lt;D xsi:type="xsd:double"&gt;-7.9834166&lt;/D&gt;&lt;D xsi:type="xsd:double"&gt;8.50705&lt;/D&gt;&lt;D xsi:type="xsd:double"&gt;11.111105&lt;/D&gt;&lt;D xsi:type="xsd:double"&gt;6.1214924&lt;/D&gt;&lt;D xsi:type="xsd:double"&gt;-5.4611387&lt;/D&gt;&lt;D xsi:type="xsd:double"&gt;8.4851265&lt;/D&gt;&lt;D xsi:type="xsd:double"&gt;1.9885182&lt;/D&gt;&lt;D xsi:type="xsd:double"&gt;-3.0329347&lt;/D&gt;&lt;D xsi:type="xsd:double"&gt;14.655948&lt;/D&gt;&lt;D xsi:type="xsd:double"&gt;-9.517479&lt;/D&gt;&lt;D xsi:type="xsd:double"&gt;8.117592&lt;/D&gt;&lt;D xsi:type="xsd:double"&gt;0.12176037&lt;/D&gt;&lt;/FQL&gt;&lt;FQL&gt;&lt;Q&gt;EWY^FMA_PE(NTMA,-10AY,0,AM,"PORTAGG","MEANR")&lt;/Q&gt;&lt;R&gt;121&lt;/R&gt;&lt;C&gt;1&lt;/C&gt;&lt;D xsi:type="xsd:double"&gt;10.3288896271606&lt;/D&gt;&lt;D xsi:type="xsd:double"&gt;10.2375376930676&lt;/D&gt;&lt;D xsi:type="xsd:double"&gt;9.32336161396376&lt;/D&gt;&lt;D xsi:type="xsd:double"&gt;9.68080818001421&lt;/D&gt;&lt;D xsi:type="xsd:double"&gt;9.50158520808141&lt;/D&gt;&lt;D xsi:type="xsd:double"&gt;9.36033783739593&lt;/D&gt;&lt;D xsi:type="xsd:double"&gt;9.78646167240602&lt;/D&gt;&lt;D xsi:type="xsd:double"&gt;9.81243495646232&lt;/D&gt;&lt;D xsi:type="xsd:double"&gt;10.36390404</t>
        </r>
      </text>
    </comment>
    <comment ref="A19" authorId="0" shapeId="0" xr:uid="{1417F3B5-9500-405F-BB9F-5A8F19CF85BE}">
      <text>
        <r>
          <rPr>
            <b/>
            <sz val="9"/>
            <color indexed="81"/>
            <rFont val="Tahoma"/>
            <charset val="1"/>
          </rPr>
          <t>39951&lt;/D&gt;&lt;D xsi:type="xsd:double"&gt;9.87764256112025&lt;/D&gt;&lt;D xsi:type="xsd:double"&gt;9.38438343979771&lt;/D&gt;&lt;D xsi:type="xsd:double"&gt;9.61983898384846&lt;/D&gt;&lt;D xsi:type="xsd:double"&gt;9.46061714091032&lt;/D&gt;&lt;D xsi:type="xsd:double"&gt;9.64403548238376&lt;/D&gt;&lt;D xsi:type="xsd:double"&gt;10.1085337185037&lt;/D&gt;&lt;D xsi:type="xsd:double"&gt;9.93138995471635&lt;/D&gt;&lt;D xsi:type="xsd:double"&gt;10.0508336127054&lt;/D&gt;&lt;D xsi:type="xsd:double"&gt;9.77222607682048&lt;/D&gt;&lt;D xsi:type="xsd:double"&gt;10.1484144733771&lt;/D&gt;&lt;D xsi:type="xsd:double"&gt;10.5187973419196&lt;/D&gt;&lt;D xsi:type="xsd:double"&gt;10.673853549128&lt;/D&gt;&lt;D xsi:type="xsd:double"&gt;9.88776947583412&lt;/D&gt;&lt;D xsi:type="xsd:double"&gt;9.84777440214466&lt;/D&gt;&lt;D xsi:type="xsd:double"&gt;10.1511106765054&lt;/D&gt;&lt;D xsi:type="xsd:double"&gt;10.1090230752729&lt;/D&gt;&lt;D xsi:type="xsd:double"&gt;9.91326076647663&lt;/D&gt;&lt;D xsi:type="xsd:double"&gt;9.94464344142836&lt;/D&gt;&lt;D xsi:type="xsd:double"&gt;9.58940393244097&lt;/D&gt;&lt;D xsi:type="xsd:double"&gt;9.90990014832141&lt;/D&gt;&lt;D xsi:type="xsd:double"&gt;9.80826102728116&lt;/D&gt;&lt;D xsi:type="xsd:double"&gt;9.44530397623124&lt;/D&gt;&lt;D xsi:type="xsd:double"&gt;9.73149028835016&lt;/D&gt;&lt;D xsi:type="xsd:double"&gt;9.23164408663158&lt;/D&gt;&lt;D xsi:type="xsd:double"&gt;9.43358567345858&lt;/D&gt;&lt;D xsi:type="xsd:double"&gt;9.50301273866337&lt;/D&gt;&lt;D xsi:type="xsd:double"&gt;9.58390251579225&lt;/D&gt;&lt;D xsi:type="xsd:double"&gt;9.08890648869398&lt;/D&gt;&lt;D xsi:type="xsd:double"&gt;9.18758763550975&lt;/D&gt;&lt;D xsi:type="xsd:double"&gt;9.41585391646556&lt;/D&gt;&lt;D xsi:type="xsd:double"&gt;9.3953690681144&lt;/D&gt;&lt;D xsi:type="xsd:double"&gt;9.14556602172251&lt;/D&gt;&lt;D xsi:type="xsd:double"&gt;9.34598112343536&lt;/D&gt;&lt;D xsi:type="xsd:double"&gt;8.97438295611793&lt;/D&gt;&lt;D xsi:type="xsd:double"&gt;9.17775329301574&lt;/D&gt;&lt;D xsi:type="xsd:double"&gt;8.95841609423703&lt;/D&gt;&lt;D xsi:type="xsd:double"&gt;8.81450944992409&lt;/D&gt;&lt;D xsi:type="xsd:double"&gt;8.72144949860317&lt;/D&gt;&lt;D xsi:type="xsd:double"&gt;8.3610005212789&lt;/D&gt;&lt;D xsi:type="xsd:double"&gt;8.07517916065403&lt;/D&gt;&lt;D xsi:type="xsd:double"&gt;8.29583982130275&lt;/D&gt;&lt;D xsi:type="xsd:double"&gt;7.78456978267328&lt;/D&gt;&lt;D xsi:type="xsd:double"&gt;7.9283485329801&lt;/D&gt;&lt;D xsi:type="xsd:double"&gt;8.2147494028292&lt;/D&gt;&lt;D xsi:type="xsd:double"&gt;9.02902861683718&lt;/D&gt;&lt;D xsi:type="xsd:double"&gt;10.1781563561422&lt;/D&gt;&lt;D xsi:type="xsd:double"&gt;10.5065986512406&lt;/D&gt;&lt;D xsi:type="xsd:double"&gt;11.365079961763&lt;/D&gt;&lt;D xsi:type="xsd:double"&gt;10.6142419245957&lt;/D&gt;&lt;D xsi:type="xsd:double"&gt;10.8971538850446&lt;/D&gt;&lt;D xsi:type="xsd:double"&gt;11.2924615840865&lt;/D&gt;&lt;D xsi:type="xsd:double"&gt;10.5173670920043&lt;/D&gt;&lt;D xsi:type="xsd:double"&gt;11.0669784313841&lt;/D&gt;&lt;D xsi:type="xsd:double"&gt;11.047995901142&lt;/D&gt;&lt;D xsi:type="xsd:double"&gt;11.559323361232&lt;/D&gt;&lt;D xsi:type="xsd:double"&gt;11.3357436013934&lt;/D&gt;&lt;D xsi:type="xsd:double"&gt;11.6022087626387&lt;/D&gt;&lt;D xsi:type="xsd:double"&gt;11.5441875654358&lt;/D&gt;&lt;D xsi:type="xsd:double"&gt;8.84328428460602&lt;/D&gt;&lt;D xsi:type="xsd:double"&gt;10.4695707134439&lt;/D&gt;&lt;D xsi:type="xsd:double"&gt;11.4995643423721&lt;/D&gt;&lt;D xsi:type="xsd:double"&gt;12.6777010510946&lt;/D&gt;&lt;D xsi:type="xsd:double"&gt;12.6655197371148&lt;/D&gt;&lt;D xsi:type="xsd:double"&gt;13.4034258380127&lt;/D&gt;&lt;D xsi:type="xsd:double"&gt;12.9723058170078&lt;/D&gt;&lt;D xsi:type="xsd:double"&gt;12.1161541697632&lt;/D&gt;&lt;D xsi:type="xsd:double"&gt;12.5557013175749&lt;/D&gt;&lt;D xsi:type="xsd:double"&gt;13.2712967982478&lt;/D&gt;&lt;D xsi:type="xsd:double"&gt;14.3902992836145&lt;/D&gt;&lt;D xsi:type="xsd:double"&gt;14.1319746343231&lt;/D&gt;&lt;D xsi:type="xsd:double"&gt;13.391470313047&lt;/D&gt;&lt;D xsi:type="xsd:double"&gt;13.1920613582539&lt;/D&gt;&lt;D xsi:type="xsd:double"&gt;11.088602225203&lt;/D&gt;&lt;D xsi:type="xsd:double"&gt;11.3185912999749&lt;/D&gt;&lt;D xsi:type="xsd:double"&gt;11.0733949783369&lt;/D&gt;&lt;D xsi:type="xsd:double"&gt;10.3246911403397&lt;/D&gt;&lt;D xsi:type="xsd:double"&gt;10.2408002437241&lt;/D&gt;&lt;D xsi:type="xsd:double"&gt;10.0063603930383&lt;/D&gt;&lt;D xsi:type="xsd:double"&gt;10.1476384754703&lt;/D&gt;&lt;D xsi:type="xsd:double"&gt;10.3157382246391&lt;/D&gt;&lt;D xsi:type="xsd:double"&gt;9.90471047350374&lt;/D&gt;&lt;D xsi:type="xsd:double"&gt;9.46817019462593&lt;/D&gt;&lt;D xsi:type="xsd:double"&gt;9.10656825090878&lt;/D&gt;&lt;D xsi:type="xsd:double"&gt;9.15660573785912&lt;/D&gt;&lt;D xsi:type="xsd:double"&gt;8.77343198640235&lt;/D&gt;&lt;D xsi:type="xsd:double"&gt;8.24870131309612&lt;/D&gt;&lt;D xsi:type="xsd:double"&gt;8.22298334700146&lt;/D&gt;&lt;D xsi:type="xsd:double"&gt;8.89780473320702&lt;/D&gt;&lt;D xsi:type="xsd:double"&gt;8.54914643934507&lt;/D&gt;&lt;D xsi:type="xsd:double"&gt;8.79218573374844&lt;/D&gt;&lt;D xsi:type="xsd:double"&gt;10.7592555484482&lt;/D&gt;&lt;D xsi:type="xsd:double"&gt;10.8313683582982&lt;/D&gt;&lt;D xsi:type="xsd:double"&gt;11.4095045427783&lt;/D&gt;&lt;D xsi:type="xsd:double"&gt;12.7847281775693&lt;/D&gt;&lt;D xsi:type="xsd:double"&gt;12.7045156686675&lt;/D&gt;&lt;D xsi:type="xsd:double"&gt;14.2225233767569&lt;/D&gt;&lt;D xsi:type="xsd:double"&gt;12.7952848343333&lt;/D&gt;&lt;D xsi:type="xsd:double"&gt;12.6964449766&lt;/D&gt;&lt;D xsi:type="xsd:double"&gt;12.1775601241362&lt;/D&gt;&lt;D xsi:type="xsd:double"&gt;11.1379115356701&lt;/D&gt;&lt;D xsi:type="xsd:double"&gt;11.344487427182&lt;/D&gt;&lt;D xsi:type="xsd:double"&gt;10.2899492909979&lt;/D&gt;&lt;D xsi:type="xsd:double"&gt;10.2539146131275&lt;/D&gt;&lt;D xsi:type="xsd:double"&gt;10.2600447844221&lt;/D&gt;&lt;D xsi:type="xsd:double"&gt;9.72062759047321&lt;/D&gt;&lt;D xsi:type="xsd:double"&gt;10.4836110112021&lt;/D&gt;&lt;D xsi:type="xsd:double"&gt;10.4868733585977&lt;/D&gt;&lt;D xsi:type="xsd:double"&gt;10.0197181144429&lt;/D&gt;&lt;D xsi:type="xsd:double"&gt;10.0133311207844&lt;/D&gt;&lt;D xsi:type="xsd:double"&gt;9.73816458142374&lt;/D&gt;&lt;D xsi:type="xsd:double"&gt;9.65935015708627&lt;/D&gt;&lt;D xsi:type="xsd:double"&gt;8.47346831882742&lt;/D&gt;&lt;/FQL&gt;&lt;FQL&gt;&lt;Q&gt;EWY^FMA_PE(LTMA,-10AY,0,AM,"PORTAGG","MEANR")&lt;/Q&gt;&lt;R&gt;121&lt;/R&gt;&lt;C&gt;1&lt;/C&gt;&lt;D xsi:type="xsd:double"&gt;11.6501631117342&lt;/D&gt;&lt;D xsi:type="xsd:double"&gt;11.6223082794832&lt;/D&gt;&lt;D xsi:type="xsd:double"&gt;10.9863955542711&lt;/D&gt;&lt;D xsi:type="xsd:double"&gt;11.5296392353274&lt;/D&gt;&lt;D xsi:type="xsd:double"&gt;11.3740745511198&lt;/D&gt;&lt;D xsi:type="xsd:double"&gt;11.2287231215788&lt;/D&gt;&lt;D xsi:type="xsd:double"&gt;12.2749034310274&lt;/D&gt;&lt;D xsi:type="xsd:double"&gt;12.1604475542964&lt;/D&gt;&lt;D xsi:type="xsd:double"&gt;12.1040110692895&lt;/D&gt;&lt;D xsi:type="xsd:double"&gt;11.7551718362065&lt;/D&gt;&lt;D xsi:type="xsd:double"&gt;11.3171497607357&lt;/D&gt;&lt;D xsi:type="xsd:double"&gt;11.2166811958598&lt;/D&gt;&lt;D xsi:type="xsd:double"&gt;10.9774323090782&lt;/D&gt;&lt;D xsi:type="xsd:double"&gt;10.8383587896769&lt;/D&gt;&lt;D xsi:type="xsd:double"&gt;11.1158524804486&lt;/D&gt;&lt;D xsi:type="xsd:double"&gt;11.0927791167326&lt;/D&gt;&lt;D xsi:type="xsd:double"&gt;10.5892907529454&lt;/D&gt;&lt;D xsi:type="xsd:double"&gt;9.61812669424602&lt;/D&gt;&lt;D xsi:type="xsd:double"&gt;10.4141567804684&lt;/D&gt;&lt;D xsi:type="xsd:double"&gt;10.6175527417362&lt;/D&gt;&lt;D xsi:type="xsd:double"&gt;10.6992634927322&lt;/D&gt;&lt;D xsi:type="xsd:double"&gt;10.4378998523315&lt;/D&gt;&lt;D xsi:type="xsd:double"&gt;10.4166862552076&lt;/D&gt;&lt;D xsi:type="xsd:double"&gt;10.5956904209866&lt;/D&gt;&lt;D xsi:type="xsd:double"&gt;10.5881457752878&lt;/D&gt;&lt;D xsi:type="xsd:double"&gt;10.5478825363137&lt;/D&gt;&lt;D xsi:type="xsd:double"&gt;10.7008835044482&lt;/D&gt;&lt;D xsi:type="xsd:double"&gt;10.6186418454461&lt;/D&gt;&lt;D xsi:type="xsd:double"&gt;11.1412390314212&lt;/D&gt;&lt;D xsi:type="xsd:double"&gt;11.2991989781452&lt;/D&gt;&lt;D xsi:type="xsd:double"&gt;11.6905199994858&lt;/D&gt;&lt;D xsi:type="xsd:double"&gt;11.615494112063&lt;/D&gt;&lt;D xsi:type="xsd:double"&gt;11.3100815097791&lt;/D&gt;&lt;D xsi:type="xsd:double"&gt;11.1617151455814&lt;/D&gt;&lt;D xsi:type="xsd:double"&gt;11.0126275031272&lt;/D&gt;&lt;D xsi:type="xsd:double"&gt;10.9479178783802&lt;/D&gt;&lt;D xsi:type="xsd:double"&gt;10.4680496137762&lt;/D&gt;&lt;D xsi:type="xsd:double"&gt;10.409935972832&lt;/D&gt;&lt;D xsi:type="xsd:double"&gt;10.5837009017156&lt;/D&gt;&lt;D xsi:type="xsd:double"&gt;10.4582683198815&lt;/D&gt;&lt;D xsi:type="xsd:double"&gt;10.1915164978479&lt;/D&gt;&lt;D xsi:type="xsd:double"&gt;10.4838169423701&lt;/D&gt;&lt;D xsi:type="xsd:double"&gt;10.5379243184531&lt;/D&gt;&lt;D xsi:type="xsd:double"&gt;10.5374689930042&lt;/D&gt;&lt;D xsi:type="xsd:double"&gt;10.3578541304801&lt;/D&gt;&lt;D xsi:type="xsd:double"&gt;10.191139519479&lt;/D&gt;&lt;D xsi:type="xsd:double"&gt;10.0163893521155&lt;/D&gt;&lt;D xsi:type="xsd:double"&gt;9.68806220442405&lt;/D&gt;&lt;D xsi:type="xsd:double"&gt;9.34692266205555&lt;/D&gt;&lt;D xsi:type="xsd:double"&gt;9.3762574571108&lt;/D&gt;&lt;D xsi:type="xsd:double"&gt;8.7790745081875&lt;/D&gt;&lt;D xsi:type="xsd:double"&gt;8.54252057785447&lt;/D&gt;&lt;D xsi:type="xsd:double"&gt;8.35161633397077&lt;/D&gt;&lt;D xsi:type="xsd:double"&gt;8.65916476425331&lt;/D&gt;&lt;D xsi:type="xsd:double"&gt;9.81788809086575&lt;/D&gt;&lt;D xsi:type="xsd:double"&gt;10.0691754304892&lt;/D&gt;&lt;D xsi:type="xsd:double"&gt;10.4771250024469&lt;/D&gt;&lt;D xsi:type="xsd:double"&gt;10.4213728127478&lt;/D&gt;&lt;D xsi:type="xsd:double"&gt;10.7586996119739&lt;/D&gt;&lt;D xsi:type="xsd:double"&gt;11.2691065706561&lt;/D&gt;&lt;D xsi:type="xsd:double"&gt;11.1477018766255&lt;/D&gt;&lt;D xsi:type="xsd:double"&gt;11.9144263657105&lt;/D&gt;&lt;D xsi:type="xsd:double"&gt;12.3943999324609&lt;/D&gt;&lt;D xsi:type="xsd:double"&gt;13.7118919343997&lt;/D&gt;&lt;D xsi:type="xsd:double"&gt;14.183750229496&lt;/D&gt;&lt;D xsi:type="xsd:double"&gt;14.9847444404334&lt;/D&gt;&lt;D xsi:type="xsd:double"&gt;16.6194953289396&lt;/D&gt;&lt;D xsi:type="xsd:double"&gt;14.6457152629705&lt;/D&gt;&lt;D xsi:type="xsd:double"&gt;14.6625242033754&lt;/D&gt;&lt;D xsi:type="xsd:double"&gt;14.890950362301&lt;/D&gt;&lt;D xsi:type="xsd:double"&gt;15.4061250443903&lt;/D&gt;&lt;D xsi:type="xsd:double"&gt;15.524624380301&lt;/D&gt;&lt;D xsi:type="xsd:double"&gt;16.3597129170119&lt;/D&gt;&lt;D xsi:type="xsd:double"&gt;16.4512762700573&lt;/D&gt;&lt;D xsi:type="xsd:double"&gt;15.9081056073966&lt;/D&gt;&lt;D xsi:type="xsd:double"&gt;16.9911562272714&lt;/D&gt;&lt;D xsi:type="xsd:double"&gt;18.8018877111177&lt;/D&gt;&lt;D xsi:type="xsd:double"&gt;21.3254085605895&lt;/D&gt;&lt;D xsi:type="xsd:double"&gt;21.7079482170767&lt;/D&gt;&lt;D xsi:type="xsd:double"&gt;20.146660009854&lt;/D&gt;&lt;D xsi:type="xsd:double"&gt;19.4655757649551&lt;/D&gt;&lt;D xsi:type="xsd:double"&gt;17.9021927584914&lt;/D&gt;&lt;D xsi:type="xsd:double"&gt;17.0555206362073&lt;/D&gt;&lt;D xsi:type="xsd:double"&gt;16.0662181278661&lt;/D&gt;&lt;D xsi:type="xsd:double"&gt;14.6117711166397&lt;/D&gt;&lt;D xsi:type="xsd:double"&gt;13.539377263171&lt;/D&gt;&lt;D xsi:type="xsd:double"&gt;12.3066911090232&lt;/D&gt;&lt;D xsi:type="xsd:double"&gt;11.0928833638231&lt;/D&gt;&lt;D xsi:type="xsd:double"&gt;10.1166094854656&lt;/D&gt;&lt;D xsi:type="xsd:double"&gt;9.46820525231335&lt;/D&gt;&lt;D xsi:type="xsd:double"&gt;9.37459956099407&lt;/D&gt;&lt;D xsi:type="xsd:double"&gt;9.26442904891797&lt;/D&gt;&lt;D xsi:type="xsd:double"&gt;9.31549694239355&lt;/D&gt;&lt;D xsi:type="xsd:double"&gt;9.1944618384289&lt;/D&gt;&lt;D xsi:type="xsd:double"&gt;8.94993745046194&lt;/D&gt;&lt;D xsi:type="xsd:double"&gt;8.85635948243138&lt;/D&gt;&lt;D xsi:type="xsd:double"&gt;9.15043768152764&lt;/D&gt;&lt;D xsi:type="xsd:double"&gt;8.73975110174247&lt;/D&gt;&lt;D xsi:type="xsd:double"&gt;8.58210251825809&lt;/D&gt;&lt;D xsi:type="xsd:double"&gt;9.9944758239647&lt;/D&gt;&lt;D xsi:type="xsd:double"&gt;9.73355564494288&lt;/D&gt;&lt;D xsi:type="xsd:double"&gt;10.2114137083361&lt;/D&gt;&lt;D xsi:type="xsd:double"&gt;10.9879338930041&lt;/D&gt;&lt;D xsi:type="xsd:double"&gt;11.1539791244149&lt;/D&gt;&lt;D xsi:type="xsd:double"&gt;12.0418242531644&lt;/D&gt;&lt;D xsi:type="xsd:double"&gt;12.0919418977618&lt;/D&gt;&lt;D xsi:type="xsd:double"&gt;12.5829696627697&lt;/D&gt;&lt;D xsi:type="xsd:double"&gt;12.8955588893903&lt;/D&gt;&lt;D xsi:type="xsd:double"&gt;12.8471686676599&lt;/D&gt;&lt;D xsi:type="xsd:double"&gt;13.8159034057337&lt;/D&gt;&lt;D xsi:type="xsd:double"&gt;13.5307027601854&lt;/D&gt;&lt;D xsi:type="xsd:double"&gt;14.2094201836369&lt;/D&gt;&lt;D xsi:type="xsd:double"&gt;14.918518289622&lt;/D&gt;&lt;D xsi:type="xsd:double"&gt;14.728046451934&lt;/D&gt;&lt;D xsi:type="xsd:double"&gt;16.6289307699455&lt;/D&gt;&lt;D xsi:type="xsd:double"&gt;16.0820978350887&lt;/D&gt;&lt;D xsi:type="xsd:double"&gt;15.4274662160089&lt;/D&gt;&lt;D xsi:type="xsd:double"&gt;14.9142772796591&lt;/D&gt;&lt;D xsi:type="xsd:double"&gt;14.3646306936649&lt;/D&gt;&lt;D xsi:type="xsd:double"&gt;13.873021455008&lt;/D&gt;&lt;D xsi:type="xsd:double"&gt;12.6766590489131&lt;/D&gt;&lt;/FQL&gt;&lt;FQL&gt;&lt;Q&gt;NI-FDS^FG_PRICE_CHANGE(0,-1AY)&lt;/Q&gt;&lt;R&gt;1&lt;/R&gt;&lt;C&gt;1&lt;/C&gt;&lt;D xsi:type="xsd:double"&gt;-19.8740554156171&lt;/D&gt;&lt;/FQL&gt;&lt;FQL&gt;&lt;Q&gt;CPALM-FDS^FG_PRICE_CHANGE(0,-3AM)&lt;/Q&gt;&lt;R&gt;1&lt;/R&gt;&lt;C&gt;1&lt;/C&gt;&lt;D xsi:type="xsd:double"&gt;1.28171592989799&lt;/D&gt;&lt;/FQL&gt;&lt;FQL&gt;&lt;Q&gt;TIOS-FDS^FG_PRICE(0)&lt;/Q&gt;&lt;R&gt;1&lt;/R&gt;&lt;C&gt;1&lt;/C&gt;&lt;D xsi:type="xsd:double"&gt;98.55&lt;/D&gt;&lt;/FQL&gt;&lt;FQL&gt;&lt;Q&gt;EIDO^FMA_ROE(NTMA,-20AY,NOW,FY,"PORTAGG","MEANR")&lt;/Q&gt;&lt;R&gt;20&lt;/R&gt;&lt;C&gt;1&lt;/C&gt;&lt;D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xsi:type="xsd:double"&gt;11.4814604214712&lt;/D&gt;&lt;D xsi:type="xsd:double"&gt;13.6928560106621&lt;/D&gt;&lt;D xsi:type="xsd:double"&gt;15.6524440673878&lt;/D&gt;&lt;D xsi:type="xsd:double"&gt;14.02340332534&lt;/D&gt;&lt;/FQL&gt;&lt;FQL&gt;&lt;Q&gt;CC_MY^FG_COMPANY_NAME&lt;/Q&gt;&lt;R&gt;1&lt;/R&gt;&lt;C&gt;1&lt;/C&gt;&lt;D xsi:type="xsd:string"&gt;Malaysia&lt;/D&gt;&lt;/FQL&gt;&lt;FQL&gt;&lt;Q&gt;USDINR^STD(FG_PRICE_CHANGE(0,-1AY,AM))&lt;/Q&gt;&lt;R&gt;1&lt;/R&gt;&lt;C&gt;1&lt;/C&gt;&lt;D xsi:type="xsd:double"&gt;0.36353552261369&lt;/D&gt;&lt;/FQL&gt;&lt;FQL&gt;&lt;Q&gt;USDPEN^STD(FG_PRICE_CHANGE(0,-1AY,AM))&lt;/Q&gt;&lt;R&gt;1&lt;/R&gt;&lt;C&gt;1&lt;/C&gt;&lt;D xsi:type="xsd:double"&gt;2.29086342230194&lt;/D&gt;&lt;/FQL&gt;&lt;FQL&gt;&lt;Q&gt;FC0000PH^FMA_EPS(NTMA,-20AY,0,CY,,"PORTAGG","MEANR")&lt;/Q&gt;&lt;R&gt;20&lt;/R&gt;&lt;C&gt;1&lt;/C&gt;&lt;D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xsi:type="xsd:double"&gt;30.8315679687197&lt;/D&gt;&lt;/FQL&gt;&lt;FQL&gt;&lt;Q&gt;EWM^FMA_DIV_YLD(NTMA,-10AY,0,AM,"PORTAGG","MEANR")&lt;/Q&gt;&lt;R&gt;121&lt;/R&gt;&lt;C&gt;1&lt;/C&gt;&lt;D xsi:type="xsd:double"&gt;3.15705232672311&lt;/D&gt;&lt;D xsi:type="xsd:double"&gt;3.19966662755553&lt;/D&gt;&lt;D xsi:type="xsd:double"&gt;3.36219910256231&lt;/D&gt;&lt;D xsi:type="xsd:double"&gt;3.25457690668094&lt;/D&gt;&lt;D xsi:type="xsd:double"&gt;3.49614137846413&lt;/D&gt;&lt;D xsi:type="xsd:double"&gt;3.33722156553257&lt;/D&gt;&lt;D xsi:type="xsd:double"&gt;3.2142374224853&lt;/D&gt;&lt;D xsi:type="xsd:double"&gt;3.24656446310122&lt;/D&gt;&lt;D xsi:type="xsd:double"&gt;3.12409550988697&lt;/D&gt;&lt;D xsi:type="xsd:double"&gt;3.15154987822708&lt;/D&gt;&lt;D xsi:type="xsd:double"&gt;3.26092129703684&lt;/D&gt;&lt;D xsi:type="xsd:double"&gt;3.26759491877008&lt;/D&gt;&lt;D xsi:type="xsd:double"&gt;3.53858475455946&lt;/D&gt;&lt;D xsi:type="xsd:double"&gt;3.3821347080887&lt;/D&gt;&lt;D xsi:type="xsd:double"&gt;3.23668756770102&lt;/D&gt;&lt;D xsi:type="xsd:double"&gt;3.33882437822719&lt;/D&gt;&lt;D xsi:type="xsd:double"&gt;3.34494604971296&lt;/D&gt;&lt;D xsi:type="xsd:double"&gt;3.3660149057184&lt;/D&gt;&lt;D xsi:type="xsd:double"&gt;3.21789534384551&lt;/D&gt;&lt;D xsi:type="xsd:double"&gt;3.101949008285&lt;/D&gt;&lt;D xsi:type="xsd:double"&gt;3.03623243482496&lt;/D&gt;&lt;D xsi:type="xsd:double"&gt;3.24422417559514&lt;/D&gt;&lt;D xsi:type="xsd:double"&gt;3.12650901796715&lt;/D&gt;&lt;D xsi:type="xsd:double"&gt;2.99660532647802&lt;/D&gt;&lt;D xsi:type="xsd:double"&gt;2.92908143504848&lt;/D&gt;&lt;D xsi:type="xsd:double"&gt;2.97779915014239&lt;/D&gt;&lt;D xsi:type="xsd:double"&gt;2.96023229224254&lt;/D&gt;&lt;D xsi:type="xsd:double"&gt;3.0393652791375&lt;/D&gt;&lt;D xsi:type="xsd:double"&gt;3.01651711946476&lt;/D&gt;&lt;D xsi:type="xsd:double"&gt;3.01544049440454&lt;/D&gt;&lt;D xsi:type="xsd:double"&gt;2.97242912381904&lt;/D&gt;&lt;D xsi:type="xsd:double"&gt;2.96283887178624&lt;/D&gt;&lt;D xsi:type="xsd:double"&gt;2.99260350421505&lt;/D&gt;&lt;D xsi:type="xsd:double"&gt;2.94430206175428&lt;/D&gt;&lt;D xsi:type="xsd:double"&gt;2.99392649609923&lt;/D&gt;&lt;D xsi:type="xsd:double"&gt;3.05661711422717&lt;/D&gt;&lt;D xsi:type="xsd:double"&gt;3.03742430524649&lt;/D&gt;&lt;D xsi:type="xsd:double"&gt;3.00854108876595&lt;/D&gt;&lt;D xsi:type="xsd:double"&gt;3.09164915032685&lt;/D&gt;&lt;D xsi:type="xsd:double"&gt;3.27677077909148&lt;/D&gt;&lt;D xsi:type="xsd:double"&gt;3.22212066934638&lt;/D&gt;&lt;D xsi:type="xsd:double"&gt;3.11398475285136&lt;/D&gt;&lt;D xsi:type="xsd:double"&gt;3.12739410808487&lt;/D&gt;&lt;D xsi:type="xsd:double"&gt;3.20470058384159&lt;/D&gt;&lt;D xsi:type="xsd:double"&gt;3.15597721277286&lt;/D&gt;&lt;D xsi:type="xsd:double"&gt;3.21159135710061&lt;/D&gt;&lt;D xsi:type="xsd:double"&gt;3.24292158621641&lt;/D&gt;&lt;D xsi:type="xsd:double"&gt;3.31585627648563&lt;/D&gt;&lt;D xsi:type="xsd:double"&gt;3.23240814863094&lt;/D&gt;&lt;D xsi:type="xsd:double"&gt;3.19263903721661&lt;/D&gt;&lt;D xsi:type="xsd:double"&gt;3.35085942220175&lt;/D&gt;&lt;D xsi:type="xsd:double"&gt;3.37207316241075&lt;/D&gt;&lt;D xsi:type="xsd:double"&gt;3.34263175606463&lt;/D&gt;&lt;D xsi:type="xsd:double"&gt;3.29629315481487&lt;/D&gt;&lt;D xsi:type="xsd:double"&gt;3.27511562896835&lt;/D&gt;&lt;D xsi:type="xsd:double"&gt;3.31878745704384&lt;/D&gt;&lt;D xsi:type="xsd:double"&gt;3.41376846233479&lt;/D&gt;&lt;D xsi:type="xsd:double"&gt;3.49589256274816&lt;/D&gt;&lt;D xsi:type="xsd:double"&gt;3.49337451737945&lt;/D&gt;&lt;D xsi:type="xsd:double"&gt;3.425006649753&lt;/D&gt;&lt;D xsi:type="xsd:double"&gt;3.50213784290222&lt;/D&gt;&lt;D xsi:type="xsd:double"&gt;3.50647640631181&lt;/D&gt;&lt;D xsi:type="xsd:double"&gt;3.54803442836279&lt;/D&gt;&lt;D xsi:type="xsd:double"&gt;3.48273698220857&lt;/D&gt;&lt;D xsi:type="xsd:double"&gt;3.52784153173372&lt;/D&gt;&lt;D xsi:type="xsd:double"&gt;3.4915030271167&lt;/D&gt;&lt;D xsi:type="xsd:double"&gt;3.59990034538297&lt;/D&gt;&lt;D xsi:type="xsd:double"&gt;4.33622535371004&lt;/D&gt;&lt;D xsi:type="xsd:double"&gt;3.84850561366186&lt;/D&gt;&lt;D xsi:type="xsd:double"&gt;3.66711758374272&lt;/D&gt;&lt;D xsi:type="xsd:double"&gt;3.11790716264462&lt;/D&gt;&lt;D xsi:type="xsd:double"&gt;3.06948767239101&lt;/D&gt;&lt;D xsi:type="xsd:double"&gt;3.14596496329068&lt;/D&gt;&lt;D xsi:type="xsd:double"&gt;3.14300474419486&lt;/D&gt;&lt;D xsi:type="xsd:double"&gt;3.28114612562174&lt;/D&gt;&lt;D xsi:type="xsd:double"&gt;3.37976346020795&lt;/D&gt;&lt;D xsi:type="xsd:double"&gt;3.4502361231874&lt;/D&gt;&lt;D xsi:type="xsd:double"&gt;3.66358299940714&lt;/D&gt;&lt;D xsi:type="xsd:double"&gt;3.81235487463932&lt;/D&gt;&lt;D xsi:type="xsd:double"&gt;3.96508377139092&lt;/D&gt;&lt;D xsi:type="xsd:double"&gt;3.97056600076104&lt;/D&gt;&lt;D xsi:type="xsd:double"&gt;4.04174407795966&lt;/D&gt;&lt;D xsi:type="xsd:double"&gt;4.10213239977723&lt;/D&gt;&lt;D xsi:type="xsd:double"&gt;4.23565787967684&lt;/D&gt;&lt;D xsi:type="xsd:double"&gt;4.24885188736567&lt;/D&gt;&lt;D xsi:type="xsd:double"&gt;4.10177373581177&lt;/D&gt;&lt;D xsi:type="xsd:double"&gt;3.88035567174795&lt;/D&gt;&lt;D xsi:type="xsd:double"&gt;3.98184077519558&lt;/D&gt;&lt;D xsi:type="xsd:double"&gt;3.9337699104288&lt;/D&gt;&lt;D xsi:type="xsd:double"&gt;3.74556971083897&lt;/D&gt;&lt;D xsi:type="xsd:double"&gt;3.71773414839812&lt;/D&gt;&lt;D xsi:type="xsd:double"&gt;3.8437965677477&lt;/D&gt;&lt;D xsi:type="xsd:double"&gt;3.80985888593176&lt;/D&gt;&lt;D xsi:type="xsd:double"&gt;3.99877772717656&lt;/D&gt;&lt;D xsi:type="xsd:double"&gt;4.12850318820216&lt;/D&gt;&lt;D xsi:type="xsd:double"&gt;4.25355771430748&lt;/D&gt;&lt;D xsi:type="xsd:double"&gt;3.99993480706121&lt;/D&gt;&lt;D xsi:type="xsd:double"&gt;4.20075833309293&lt;/D&gt;&lt;D xsi:type="xsd:double"&gt;4.47364667492866&lt;/D&gt;&lt;D xsi:type="xsd:double"&gt;4.27350236659995&lt;/D&gt;&lt;D xsi:type="xsd:double"&gt;4.21580120914529&lt;/D&gt;&lt;D xsi:type="xsd:double"&gt;4.18805642055928&lt;/D&gt;&lt;D xsi:type="xsd:double"&gt;4.25448748319811&lt;/D&gt;&lt;D xsi:type="xsd:double"&gt;4.55464520552562&lt;/D&gt;&lt;D xsi:type="xsd:double"&gt;4.38267987946348&lt;/D&gt;&lt;D xsi:type="xsd:double"&gt;4.41847332117684&lt;/D&gt;&lt;D xsi:type="xsd:double"&gt;4.41759034542153&lt;/D&gt;&lt;D xsi:type="xsd:double"&gt;4.36570006683988&lt;/D&gt;&lt;D xsi:type="xsd:double"&gt;4.22531801404537&lt;/D&gt;&lt;D xsi:type="xsd:double"&gt;4.26129146379673&lt;/D&gt;&lt;D xsi:type="xsd:double"&gt;4.3132514486766&lt;/D&gt;&lt;D xsi:type="xsd:double"&gt;4.26424054146644&lt;/D&gt;&lt;D xsi:type="xsd:double"&gt;4.2758463329368&lt;/D&gt;&lt;D xsi:type="xsd:double"&gt;4.26150328238612&lt;/D&gt;&lt;D xsi:type="xsd:double"&gt;4.17048537082839&lt;/D&gt;&lt;D xsi:type="xsd:double"&gt;4.13014433335161&lt;/D&gt;&lt;D xsi:type="xsd:double"&gt;4.19491591992818&lt;/D&gt;&lt;D xsi:type="xsd:double"&gt;4.05035111625304&lt;/D&gt;&lt;D xsi:type="xsd:double"&gt;4.07239025856665&lt;/D&gt;&lt;D xsi:type="xsd:double"&gt;4.05281399024104&lt;/D&gt;&lt;D xsi:type="xsd:double"&gt;4.14005128932645&lt;/D&gt;&lt;/FQL&gt;&lt;FQL&gt;&lt;Q&gt;WL-FDS^MAX(FG_PRICE(0,-5AY))&lt;/Q&gt;&lt;R&gt;1&lt;/R&gt;&lt;C&gt;1&lt;/C&gt;&lt;D xsi:type="xsd:double"&gt;763.4&lt;/D&gt;&lt;/FQL&gt;&lt;FQL&gt;&lt;Q&gt;BRENT-FDS^FG_PRICE_MAVG(0,,,,30)&lt;/Q&gt;&lt;R&gt;1&lt;/R&gt;&lt;C&gt;1&lt;/C&gt;&lt;D xsi:type="xsd:double"&gt;85.86&lt;/D&gt;&lt;/FQL&gt;&lt;FQL&gt;&lt;Q&gt;QAT^FG_PRICE_MAVG(0,,,,30)&lt;/Q&gt;&lt;R&gt;1&lt;/R&gt;&lt;C&gt;1&lt;/C&gt;&lt;D xsi:type="xsd:double"&gt;17.25573&lt;/D&gt;&lt;/FQL&gt;&lt;FQL&gt;&lt;Q&gt;EWM^FG_PRICE_MAVG(0,,,,60)&lt;/Q&gt;&lt;R&gt;1&lt;/R&gt;&lt;C&gt;1&lt;/C&gt;&lt;D xsi:type="xsd:double"&gt;23.149&lt;/D&gt;&lt;/FQL&gt;&lt;FQL&gt;&lt;Q&gt;KSA^FMA_PCT_ABOVE_MAVG(200,0,,,,"PORTAGG")&lt;/Q&gt;&lt;R&gt;1&lt;/R&gt;&lt;C&gt;1&lt;/C&gt;&lt;D xsi:type="xsd:double"&gt;43.0894308943089&lt;/D&gt;&lt;/FQL&gt;&lt;FQL&gt;&lt;Q&gt;TUR^FG_TOTAL_RETURNC(0,-12AM)&lt;/Q&gt;&lt;R&gt;1&lt;/R&gt;&lt;C&gt;1&lt;/C&gt;&lt;D xsi:type="xsd:double"&gt;8.737553&lt;/D&gt;&lt;/FQL&gt;&lt;FQL&gt;&lt;Q&gt;MCHI^FMA_PCT_ABOVE_MAVG(200,0,,,,"PORTAGG")&lt;/Q&gt;&lt;R&gt;1&lt;/R&gt;&lt;C&gt;1&lt;/C&gt;&lt;D xsi:type="xsd:double"&gt;30.8166409861325&lt;/D&gt;&lt;/FQL&gt;&lt;FQL&gt;&lt;Q&gt;EWZ^PERCENT_CHANGE(FMA_EPS(+1,0,,,,"PORTAGG","MEAN"),FMA_EPS(+1,-1AM,,,,"PORTAGG","MEAN"))&lt;/Q&gt;&lt;R&gt;1&lt;/R&gt;&lt;C&gt;1&lt;/C&gt;&lt;D xsi:type="xsd:double"&gt;-0.578976090523152&lt;/D&gt;&lt;/FQL&gt;&lt;FQL&gt;&lt;Q&gt;EWM^PERCENT_CHANGE(FMA_EPS(+1,0,,,,"PORTAGG","MEAN"),FMA_EPS(+1,-3AM,,,,"PORTAGG","MEAN"))&lt;/Q&gt;&lt;R&gt;1&lt;/R&gt;&lt;C&gt;1&lt;/C&gt;&lt;D xsi:type="xsd:double"&gt;5.50062008863518&lt;/D&gt;&lt;/FQL&gt;&lt;FQL&gt;&lt;Q&gt;EIDO^FG_TOTAL_RETURNC(0,-1AM)&lt;/Q&gt;&lt;R&gt;1&lt;/R&gt;&lt;C&gt;1&lt;/C&gt;&lt;D xsi:type="xsd:double"&gt;6.125498&lt;/D&gt;&lt;/FQL&gt;&lt;FQL&gt;&lt;Q&gt;CNYA^FG_TOTAL_RETURNC(0,-1AM)&lt;/Q&gt;&lt;R&gt;1&lt;/R&gt;&lt;C&gt;1&lt;/C&gt;&lt;D xsi:type="xsd:double"&gt;-2.4873674&lt;/D&gt;&lt;/FQL&gt;&lt;FQL&gt;&lt;Q&gt;VGK^PERCENT_CHANGE(FMA_EPS(+1,0,,,,"PORTAGG","MEAN"),FMA_EPS(+1,-3AM,,,,"PORTAGG","MEAN"))&lt;/Q&gt;&lt;R&gt;1&lt;/R&gt;&lt;C&gt;1&lt;/C&gt;&lt;D xsi:type="xsd:double"&gt;1.06642143542723&lt;/D&gt;&lt;/FQL&gt;&lt;FQL&gt;&lt;Q&gt;QAT^FMA_COS_UP("EPS","1M",+1,NOW,,,"PORTAGG","MEANR")&lt;/Q&gt;&lt;R&gt;1&lt;/R&gt;&lt;C&gt;1&lt;/C&gt;&lt;D xsi:type="xsd:double"&gt;5&lt;/D&gt;&lt;/FQL&gt;&lt;FQL&gt;&lt;Q&gt;EPHE^FMA_COS_DOWN("EPS","1M",+1,NOW,,,"PORTAGG","MEANR")&lt;/Q&gt;&lt;R&gt;1&lt;/R&gt;&lt;C&gt;1&lt;/C&gt;&lt;D xsi:type="xsd:double"&gt;12&lt;/D&gt;&lt;/FQL&gt;&lt;FQL&gt;&lt;Q&gt;TUR^FG_ROE(0)&lt;/Q&gt;&lt;R&gt;1&lt;/R&gt;&lt;C&gt;1&lt;/C&gt;&lt;D xsi:type="xsd:double"&gt;17.095935181153&lt;/D&gt;&lt;/FQL&gt;&lt;FQL&gt;&lt;Q&gt;REFQALEND-FDS^(SUBARRAY(NOT_NA(NO_REPEAT_F(FG_YIELD(NOW,-10AY,D))),0,1)-SUBARRAY(NOT_NA(NO_REPEAT_F(FG_YIELD(NOW,-10AY,D))),1,1))*100&lt;/Q&gt;&lt;R&gt;1&lt;/R&gt;&lt;C&gt;1&lt;/C&gt;&lt;D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xsi:type="xsd:double"&gt;25&lt;/D&gt;&lt;/FQL&gt;&lt;FQL&gt;&lt;Q&gt;REFPL7D-FDS^PROPER_NAME(0,,,"SECURITY","NAME")&lt;/Q&gt;&lt;R&gt;1&lt;/R&gt;&lt;C&gt;1&lt;/C&gt;&lt;D xsi:type="xsd:string"&gt;Poland Reference Rate - 7 Day&lt;/D&gt;&lt;/FQL&gt;&lt;FQL&gt;&lt;Q&gt;TRYKR10Y-FDS^PCTCHG(FG_YIELD(0,,,,"YTM"),FG_YIELD(-3AM,,,,"YTM"))&lt;/Q&gt;&lt;R&gt;1&lt;/R&gt;&lt;C&gt;1&lt;/C&gt;&lt;D xsi:type="xsd:double"&gt;-14.135233&lt;/D&gt;&lt;/FQL&gt;&lt;FQL&gt;&lt;Q&gt;TRYPL10Y-FDS^FG_YIELD(-10AY,0,Y,,"YTM")&lt;/Q&gt;&lt;R&gt;10&lt;/R&gt;&lt;C&gt;1&lt;/C&gt;&lt;D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xsi:type="xsd:double"&gt;5.1912&lt;/D&gt;&lt;/FQL&gt;&lt;FQL&gt;&lt;Q&gt;CAGDPY@GR^EE_ACTUAL_ANNUAL(MED,+1)&lt;/Q&gt;&lt;R&gt;1&lt;/R&gt;&lt;C&gt;1&lt;/C&gt;&lt;D xsi:type="xsd:double"&gt;-6.9&lt;/D&gt;&lt;/FQL&gt;&lt;FQL&gt;&lt;Q&gt;CAGDPY@ID^EE_ACTUAL_ANNUAL(MED,+1)&lt;/Q&gt;&lt;R&gt;1&lt;/R&gt;&lt;C&gt;1&lt;/C&gt;&lt;D xsi:type="xsd:double"&gt;-0.7&lt;/D&gt;&lt;/FQL&gt;&lt;FQL&gt;&lt;Q&gt;USDAED^STD(FG_PRICE_CHANGE(0,-1AY,AM))&lt;/Q&gt;&lt;R&gt;1&lt;/R&gt;&lt;C&gt;1&lt;/C&gt;&lt;D xsi:type="xsd:double"&gt;0.00618283614667127&lt;/D&gt;&lt;/FQL&gt;&lt;FQL&gt;&lt;Q&gt;USDTHB^FG_PRICE_CHANGE(0,-1AY)&lt;/Q&gt;&lt;R&gt;1&lt;/R&gt;&lt;C&gt;1&lt;/C&gt;&lt;D xsi:type="xsd:double"&gt;-0.9684026&lt;/D&gt;&lt;/FQL&gt;&lt;FQL&gt;&lt;Q&gt;USDBRL^STD(FG_PRICE_CHANGE(0,-1AY,AM))&lt;/Q&gt;&lt;R&gt;1&lt;/R&gt;&lt;C&gt;1&lt;/C&gt;&lt;D xsi:type="xsd:double"&gt;2.87995596767334&lt;/D&gt;&lt;/FQL&gt;&lt;FQL&gt;&lt;Q&gt;USDMXN^FG_PRICE_CHANGE(0,-1AY)&lt;/Q&gt;&lt;R&gt;1&lt;/R&gt;&lt;C&gt;1&lt;/C&gt;&lt;D xsi:type="xsd:double"&gt;9.586393&lt;/D&gt;&lt;/FQL&gt;&lt;FQL&gt;&lt;Q&gt;USDIDR^STD(FG_PRICE_CHANGE(0,-1AY,AM))&lt;/Q&gt;&lt;R&gt;1&lt;/R&gt;&lt;C&gt;1&lt;/C&gt;&lt;D xsi:type="xsd:double"&gt;1.97161891316615&lt;/D&gt;&lt;/FQL&gt;&lt;FQL&gt;&lt;Q&gt;ECH^P_PRICE_RETURNS_PR('52W',2,-10AY,0,AM)&lt;/Q&gt;&lt;R&gt;121&lt;/R&gt;&lt;C&gt;1&lt;/C&gt;&lt;D xsi:type="xsd:double"&gt;-9.553504&lt;/D&gt;&lt;D xsi:type="xsd:double"&gt;-13.541621&lt;/D&gt;&lt;D xsi:type="xsd:double"&gt;-19.724232&lt;/D&gt;&lt;D xsi:type="xsd:double"&gt;-12.160277&lt;/D&gt;&lt;D xsi:type="xsd:double"&gt;-17.41864&lt;/D&gt;&lt;D xsi:type="xsd:double"&gt;-15.981447&lt;/D&gt;&lt;D xsi:type="xsd:double"&gt;-4.3183684&lt;/D&gt;&lt;D xsi:type="xsd:double"&gt;-7.1293173&lt;/D&gt;&lt;D xsi:type="xsd:double"&gt;-7.871586&lt;/D&gt;&lt;D xsi:type="xsd:double"&gt;-4.81236&lt;/D&gt;&lt;D xsi:type="xsd:double"&gt;-11.7627325&lt;/D&gt;&lt;D xsi:type="xsd:double"&gt;-16.803926&lt;/D&gt;&lt;D xsi:type="xsd:double"&gt;-20.263863&lt;/D&gt;&lt;D xsi:type="xsd:double"&gt;-16.385513&lt;/D&gt;&lt;D xsi:type="xsd:double"&gt;-11.053777&lt;/D&gt;&lt;D xsi:type="xsd:double"&gt;-19.302494&lt;/D&gt;&lt;D xsi:type="xsd:double"&gt;-14.406222&lt;/D&gt;&lt;D xsi:type="xsd:double"&gt;-19.417107&lt;/D&gt;&lt;D xsi:type="xsd:double"&gt;-18.149979&lt;/D&gt;&lt;D xsi:type="xsd:double"&gt;-5.431664&lt;/D&gt;&lt;D xsi:type="xsd:double"&gt;-10.91885&lt;/D&gt;&lt;D xsi:type="xsd:double"&gt;-18.242191&lt;/D&gt;&lt;D xsi:type="xsd:double"&gt;-7.9606175&lt;/D&gt;&lt;D xsi:type="xsd:double"&gt;3.1221032&lt;/D&gt;&lt;D xsi:type="xsd:double"&gt;15.045059&lt;/D&gt;&lt;D xsi:type="xsd:double"&gt;3.6664128&lt;/D&gt;&lt;D xsi:type="xsd:double"&gt;8.713234&lt;/D&gt;&lt;D xsi:type="xsd:double"&gt;14.564252&lt;/D&gt;&lt;D xsi:type="xsd:double"&gt;20.508612&lt;/D&gt;&lt;D xsi:type="xsd:double"&gt;30.777668&lt;/D&gt;&lt;D xsi:type="xsd:double"&gt;27.376389&lt;/D&gt;&lt;D xsi:type="xsd:double"&gt;20.923508&lt;/D&gt;&lt;D xsi:type="xsd:double"&gt;24.771477&lt;/D&gt;&lt;D xsi:type="xsd:double"&gt;25.29633&lt;/D&gt;&lt;D xsi:type="xsd:double"&gt;23.598183&lt;/D&gt;&lt;D xsi:type="xsd:double"&gt;18.602455&lt;/D&gt;&lt;D xsi:type="xsd:double"&gt;20.91837&lt;/D&gt;&lt;D xsi:type="xsd:double"&gt;35.58624&lt;/D&gt;&lt;D xsi:type="xsd:double"&gt;40.336643&lt;/D&gt;&lt;D xsi:type="xsd:double"&gt;33.449028&lt;/D&gt;&lt;D xsi:type="xsd:double"&gt;26.213444&lt;/D&gt;&lt;D xsi:type="xsd:double"&gt;43.1214&lt;/D&gt;&lt;D xsi:type="xsd:double"&gt;34.755314&lt;/D&gt;&lt;D xsi:type="xsd:double"&gt;27.507591&lt;/D&gt;&lt;D xsi:type="xsd:double"&gt;22.915161&lt;/D&gt;&lt;D xsi:type="xsd:double"&gt;21.973347&lt;/D&gt;&lt;D xsi:type="xsd:double"&gt;16.407442&lt;/D&gt;&lt;D xsi:type="xsd:double"&gt;5.4650545&lt;/D&gt;&lt;D xsi:type="xsd:double"&gt;-2.5853574&lt;/D&gt;&lt;D xsi:type="xsd:double"&gt;-6.642932&lt;/D&gt;&lt;D xsi:type="xsd:double"&gt;-13.572609&lt;/D&gt;&lt;D xsi:type="xsd:double"&gt;-8.627415&lt;/D&gt;&lt;D xsi:type="xsd:double"&gt;-6.238425&lt;/D&gt;&lt;D xsi:type="xsd:double"&gt;-14.970237&lt;/D&gt;&lt;D xsi:type="xsd:double"&gt;-15.46821&lt;/D&gt;&lt;D xsi:type="xsd:double"&gt;-13.901835&lt;/D&gt;&lt;D xsi:type="xsd:double"&gt;-16.792637&lt;/D&gt;&lt;D xsi:type="xsd:double"&gt;-21.98649&lt;/D&gt;&lt;D xsi:type="xsd:double"&gt;-18.261707&lt;/D&gt;&lt;D xsi:type="xsd:double"&gt;-10.108089&lt;/D&gt;&lt;D xsi:type="xsd:double"&gt;-15.558547&lt;/D&gt;&lt;D xsi:type="xsd:double"&gt;-11.889446&lt;/D&gt;&lt;D xsi:type="xsd:double"&gt;-9.7501335&lt;/D&gt;&lt;D xsi:type="xsd:double"&gt;-22.116734&lt;/D&gt;&lt;D xsi:type="xsd:double"&gt;-18.762636&lt;/D&gt;&lt;D xsi:type="xsd:double"&gt;-24.172424&lt;/D&gt;&lt;D xsi:type="xsd:double"&gt;-29.738785&lt;/D&gt;&lt;D xsi:type="xsd:double"&gt;-53.73902&lt;/D&gt;&lt;D xsi:type="xsd:double"&gt;-45.597996&lt;/D&gt;&lt;D xsi:type="xsd:double"&gt;-41.261967&lt;/D&gt;&lt;D xsi:type="xsd:double"&gt;-31.492407&lt;/D&gt;&lt;D xsi:type="xsd:double"&gt;-32.68222&lt;/D&gt;&lt;D xsi:type="xsd:double"&gt;-25.74823&lt;/D&gt;&lt;D xsi:type="xsd:double"&gt;-32.16942&lt;/D&gt;&lt;D xsi:type="xsd:double"&gt;-36.845215&lt;/D&gt;&lt;D xsi:type="xsd:double"&gt;-15.39259&lt;/D&gt;&lt;D xsi:type="xsd:double"&gt;-13.483006&lt;/D&gt;&lt;D xsi:type="xsd:double"&gt;-3.0127525&lt;/D&gt;&lt;D xsi:type="xsd:double"&gt;7.931292&lt;/D&gt;&lt;D xsi:type="xsd:double"&gt;72.349075&lt;/D&gt;&lt;D xsi:type="xsd:double"&gt;54.478477&lt;/D&gt;&lt;D xsi:type="xsd:double"&gt;40.39316&lt;/D&gt;&lt;D xsi:type="xsd:double"&gt;14.066529&lt;/D&gt;&lt;D xsi:type="xsd:double"&gt;2.2275925&lt;/D&gt;&lt;D xsi:type="xsd:double"&gt;4.9096107&lt;/D&gt;&lt;D xsi:type="xsd:double"&gt;11.41839&lt;/D&gt;&lt;D xsi:type="xsd:double"&gt;2.055347&lt;/D&gt;&lt;D xsi:type="xsd:double"&gt;-5.082321&lt;/D&gt;&lt;D xsi:type="xsd:double"&gt;-11.126548&lt;/D&gt;&lt;D xsi:type="xsd:double"&gt;-19.111282&lt;/D&gt;&lt;D xsi:type="xsd:double"&gt;-14.323198&lt;/D&gt;&lt;D xsi:type="xsd:double"&gt;-15.418112&lt;/D&gt;&lt;D xsi:type="xsd:double"&gt;-15.796405&lt;/D&gt;&lt;D xsi:type="xsd:double"&gt;-15.417176&lt;/D&gt;&lt;D xsi:type="xsd:double"&gt;-4.8195243&lt;/D&gt;&lt;D xsi:type="xsd:double"&gt;-4.630393&lt;/D&gt;&lt;D xsi:type="xsd:double"&gt;11.292052&lt;/D&gt;&lt;D xsi:type="xsd:double"&gt;4.7103167&lt;/D&gt;&lt;D xsi:type="xsd:double"&gt;5.159807&lt;/D&gt;&lt;D xsi:type="xsd:double"&gt;11.126888&lt;/D&gt;&lt;D xsi:type="xsd:double"&gt;11.716377&lt;/D&gt;&lt;D xsi:type="xsd:double"&gt;16.248154&lt;/D&gt;&lt;D xsi:type="xsd:double"&gt;19.064283&lt;/D&gt;&lt;D xsi:type="xsd:double"&gt;5.4463744&lt;/D&gt;&lt;D xsi:type="xsd:double"&gt;12.091673&lt;/D&gt;&lt;D xsi:type="xsd:double"&gt;21.138632&lt;/D&gt;&lt;D xsi:type="xsd:double"&gt;20.596552&lt;/D&gt;&lt;D xsi:type="xsd:double"&gt;47.845795&lt;/D&gt;&lt;D xsi:type="xsd:double"&gt;9.29482&lt;/D&gt;&lt;D xsi:type="xsd:double"&gt;7.4912667&lt;/D&gt;&lt;D xsi:type="xsd:double"&gt;15.278542&lt;/D&gt;&lt;D xsi:type="xsd:double"&gt;4.2036295&lt;/D&gt;&lt;D xsi:type="xsd:double"&gt;16.638052&lt;/D&gt;&lt;D xsi:type="xsd:double"&gt;-1.7706096&lt;/D&gt;&lt;D xsi:type="xsd:double"&gt;-10.525054&lt;/D&gt;&lt;D xsi:type="xsd:double"&gt;5.2751064&lt;/D&gt;&lt;D xsi:type="xsd:double"&gt;-8.010406&lt;/D&gt;&lt;D xsi:type="xsd:double"&gt;1.9477963&lt;/D&gt;&lt;D xsi:type="xsd:double"&gt;-5.926001&lt;/D&gt;&lt;D xsi:type="xsd:double"&gt;-7.9359827&lt;/D&gt;&lt;D xsi:type="xsd:double"&gt;-5.9011755&lt;/D&gt;&lt;/FQL&gt;&lt;FQL&gt;&lt;Q&gt;EPHE^FG_TOTAL_RETURNC(-10AY,0,AM)&lt;/Q&gt;&lt;R&gt;121&lt;/R&gt;&lt;C&gt;1&lt;/C&gt;&lt;D xsi:type="xsd:double"&gt;2.2665977&lt;/D&gt;&lt;D xsi:type="xsd:double"&gt;1.7414212&lt;/D&gt;&lt;D xsi:type="xsd:double"&gt;-3.9419115&lt;/D&gt;&lt;D xsi:type="xsd:double"&gt;3.6447048&lt;/D&gt;&lt;D xsi:type="xsd:double"&gt;-1.641053&lt;/D&gt;&lt;D xsi:type="xsd:double"&gt;6.7784905&lt;/D&gt;&lt;D xsi:type="xsd:double"&gt;3.606069&lt;/D&gt;&lt;D xsi:type="xsd:double"&gt;-0.888139&lt;/D&gt;&lt;D xsi:type="xsd:double"&gt;1.2593865&lt;/D&gt;&lt;D xsi:type="xsd:double"&gt;0&lt;/D&gt;&lt;D xsi:type="xsd:double"&gt;-7.0318165&lt;/D&gt;&lt;D xsi:type="xsd:double"&gt;1.2218118&lt;/D&gt;&lt;D xsi:type="xsd:double"&gt;-5.4192185&lt;/D&gt;&lt;D xsi:type="xsd:double"&gt;-3.9459407&lt;/D&gt;&lt;D xsi:type="xsd:double"&gt;2.30726&lt;/D&gt;&lt;D xsi:type="xsd:double"&gt;-6.133109&lt;/D&gt;&lt;D xsi:type="xsd:double"&gt;-0.3223002&lt;/D&gt;&lt;D xsi:type="xsd:double"&gt;-11.202133&lt;/D&gt;&lt;D xsi:type="xsd:double"&gt;8.870435&lt;/D&gt;&lt;D xsi:type="xsd:double"&gt;8.758009&lt;/D&gt;&lt;D xsi:type="xsd:double"&gt;2.2446632&lt;/D&gt;&lt;D xsi:type="xsd:double"&gt;4.1437984&lt;/D&gt;&lt;D xsi:type="xsd:double"&gt;2.055335&lt;/D&gt;&lt;D xsi:type="xsd:double"&gt;4.58256&lt;/D&gt;&lt;D xsi:type="xsd:double"&gt;-0.91674924&lt;/D&gt;&lt;D xsi:type="xsd:double"&gt;-8.002001&lt;/D&gt;&lt;D xsi:type="xsd:double"&gt;-4.1315613&lt;/D&gt;&lt;D xsi:type="xsd:double"&gt;-6.0391307&lt;/D&gt;&lt;D xsi:type="xsd:double"&gt;-3.7416995&lt;/D&gt;&lt;D xsi:type="xsd:double"&gt;7.8619003&lt;/D&gt;&lt;D xsi:type="xsd:double"&gt;-1.078409&lt;/D&gt;&lt;D xsi:type="xsd:double"&gt;1.5321136&lt;/D&gt;&lt;D xsi:type="xsd:double"&gt;4.4689536&lt;/D&gt;&lt;D xsi:type="xsd:double"&gt;1.4722228&lt;/D&gt;&lt;D xsi:type="xsd:double"&gt;1.3687372&lt;/D&gt;&lt;D xsi:type="xsd:double"&gt;-1.0896683&lt;/D&gt;&lt;D xsi:type="xsd:double"&gt;-1.5338182&lt;/D&gt;&lt;D xsi:type="xsd:double"&gt;2.0027757&lt;/D&gt;&lt;D xsi:type="xsd:double"&gt;2.8633833&lt;/D&gt;&lt;D xsi:type="xsd:double"&gt;-2.3064733&lt;/D&gt;&lt;D xsi:type="xsd:double"&gt;2.279508&lt;/D&gt;&lt;D xsi:type="xsd:double"&gt;4.102409&lt;/D&gt;&lt;D xsi:type="xsd:double"&gt;-5.126238&lt;/D&gt;&lt;D xsi:type="xsd:double"&gt;-4.704303&lt;/D&gt;&lt;D xsi:type="xsd:double"&gt;-3.8081884&lt;/D&gt;&lt;D xsi:type="xsd:double"&gt;-0.14662743&lt;/D&gt;&lt;D xsi:type="xsd:double"&gt;-7.7533007&lt;/D&gt;&lt;D xsi:type="xsd:double"&gt;-1.8084645&lt;/D&gt;&lt;D xsi:type="xsd:double"&gt;2.2135377&lt;/D&gt;&lt;D xsi:type="xsd:double"&gt;-2.1656036&lt;/D&gt;&lt;D xsi:type="xsd:double"&gt;-3.7434876&lt;/D&gt;&lt;D xsi:type="xsd:double"&gt;3.2803535&lt;/D&gt;&lt;D xsi:type="xsd:double"&gt;4.125726&lt;/D&gt;&lt;D xsi:type="xsd:double"&gt;7.617712&lt;/D&gt;&lt;D xsi:type="xsd:double"&gt;0&lt;/D&gt;&lt;D xsi:type="xsd:double"&gt;-1.2280762&lt;/D&gt;&lt;D xsi:type="xsd:double"&gt;2.2202492&lt;/D&gt;&lt;D xsi:type="xsd:double"&gt;-6.602949&lt;/D&gt;&lt;D xsi:type="xsd:double"&gt;6.759691&lt;/D&gt;&lt;D xsi:type="xsd:double"&gt;7.681823&lt;/D&gt;&lt;D xsi:type="xsd:double"&gt;-9.125477&lt;/D&gt;&lt;D xsi:type="xsd:double"&gt;2.6300073&lt;/D&gt;&lt;D xsi:type="xsd:double"&gt;0.84450245&lt;/D&gt;&lt;D xsi:type="xsd:double"&gt;1.6170859&lt;/D&gt;&lt;D xsi:type="xsd:double"&gt;-2.9239774&lt;/D&gt;&lt;D xsi:type="xsd:double"&gt;-1.7286837&lt;/D&gt;&lt;D xsi:type="xsd:double"&gt;-4.3231964&lt;/D&gt;&lt;D xsi:type="xsd:double"&gt;-38.423187&lt;/D&gt;&lt;D xsi:type="xsd:double"&gt;21.508099&lt;/D&gt;&lt;D xsi:type="xsd:double"&gt;-0.7080376&lt;/D&gt;&lt;D xsi:type="xsd:double"&gt;14.439047&lt;/D&gt;&lt;D xsi:type="xsd:double"&gt;0.5162239&lt;/D&gt;&lt;D xsi:type="xsd:double"&gt;0.44020414&lt;/D&gt;&lt;D xsi:type="xsd:double"&gt;-2.3739934&lt;/D&gt;&lt;D xsi:type="xsd:double"&gt;-0.4863441&lt;/D&gt;&lt;D xsi:type="xsd:double"&gt;18.496239&lt;/D&gt;&lt;D xsi:type="xsd:double"&gt;4.542625&lt;/D&gt;&lt;D xsi:type="xsd:double"&gt;0.30412674&lt;/D&gt;&lt;D xsi:type="xsd:double"&gt;-4.972708&lt;/D&gt;&lt;D xsi:type="xsd:double"&gt;-5.807275&lt;/D&gt;&lt;D xsi:type="xsd:double"&gt;0.47425032&lt;/D&gt;&lt;D xsi:type="xsd:double"&gt;-3.4389794&lt;/D&gt;&lt;D xsi:type="xsd:double"&gt;11.120629&lt;/D&gt;&lt;D xsi:type="xsd:double"&gt;-8.003801&lt;/D&gt;&lt;D xsi:type="xsd:double"&gt;-2.7510285&lt;/D&gt;&lt;D xsi:type="xsd:double"&gt;8.627998&lt;/D&gt;&lt;D xsi:type="xsd:double"&gt;5.501306&lt;/D&gt;&lt;D xsi:type="xsd:double"&gt;1.0490537&lt;/D&gt;&lt;D xsi:type="xsd:double"&gt;-0.82747936&lt;/D&gt;&lt;D xsi:type="xsd:double"&gt;-1.6996324&lt;/D&gt;&lt;D xsi:type="xsd:double"&gt;3.8352728&lt;/D&gt;&lt;D xsi:type="xsd:double"&gt;-7.387221&lt;/D&gt;&lt;D xsi:type="xsd:double"&gt;-2.4844706&lt;/D&gt;&lt;D xsi:type="xsd:double"&gt;-6.2353373&lt;/D&gt;&lt;D xsi:type="xsd:double"&gt;-4.501486&lt;/D&gt;&lt;D xsi:type="xsd:double"&gt;-6.136358&lt;/D&gt;&lt;D xsi:type="xsd:double"&gt;12.348663&lt;/D&gt;&lt;D xsi:type="xsd:double"&gt;-7.8304586&lt;/D&gt;&lt;D xsi:type="xsd:double"&gt;-12.860483&lt;/D&gt;&lt;D xsi:type="xsd:double"&gt;11.851513&lt;/D&gt;&lt;D xsi:type="xsd:double"&gt;3.31707&lt;/D&gt;&lt;D xsi:type="xsd:double"&gt;11.664081&lt;/D&gt;&lt;D xsi:type="xsd:double"&gt;-3.0988812&lt;/D&gt;&lt;D xsi:type="xsd:double"&gt;-6.1085167&lt;/D&gt;&lt;D xsi:type="xsd:double"&gt;0.19135475&lt;/D&gt;&lt;D xsi:type="xsd:double"&gt;0.42016506&lt;/D&gt;&lt;D xsi:type="xsd:double"&gt;-1.1393011&lt;/D&gt;&lt;D xsi:type="xsd:double"&gt;5.0233603&lt;/D&gt;&lt;D xsi:type="xsd:double"&gt;-7.304412&lt;/D&gt;&lt;D xsi:type="xsd:double"&gt;-3.4400046&lt;/D&gt;&lt;D xsi:type="xsd:double"&gt;2.1955252&lt;/D&gt;&lt;D xsi:type="xsd:double"&gt;0.20266771&lt;/D&gt;&lt;D xsi:type="xsd:double"&gt;4.0453076&lt;/D&gt;&lt;D xsi:type="xsd:double"&gt;3.2907605&lt;/D&gt;&lt;D xsi:type="xsd:double"&gt;4.5161366&lt;/D&gt;&lt;D xsi:type="xsd:double"&gt;-0.5809784&lt;/D&gt;&lt;D xsi:type="xsd:double"&gt;-8.984655&lt;/D&gt;&lt;D xsi:type="xsd:double"&gt;3.9727092&lt;/D&gt;&lt;D xsi:type="xsd:double"&gt;-5.9720516&lt;/D&gt;&lt;D xsi:type="xsd:double"&gt;5.4999948&lt;/D&gt;&lt;D xsi:type="xsd:double"&gt;6.0821533&lt;/D&gt;&lt;/FQL&gt;&lt;FQL&gt;&lt;Q&gt;EWW^FMA_PE(LTMA,-10AY,0,AM,"PORTAGG","MEANR")&lt;/Q&gt;&lt;R&gt;121&lt;/R&gt;&lt;C&gt;1&lt;/C&gt;&lt;D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xsi:type="xsd:double"&gt;22.1994685523522&lt;/D&gt;&lt;D xsi:type="xsd:double"&gt;23.6126847531502&lt;/D&gt;&lt;D xsi:type="xsd:double"&gt;24.7002711215004&lt;/D&gt;&lt;D xsi:type="xsd:double"&gt;24.6436553164603&lt;/D&gt;&lt;D xsi:type="xsd:double"&gt;24.3774659601858&lt;/D&gt;&lt;D xsi:type="xsd:double"&gt;23.1934481843739&lt;/D&gt;&lt;D xsi:type="xsd:double"&gt;22.9385596776567&lt;/D&gt;&lt;D xsi:type="xsd:double"&gt;23.0657096386131&lt;/D&gt;&lt;D xsi:type="xsd:double"&gt;21.6953387316197&lt;/D&gt;&lt;D xsi:type="xsd:double"&gt;22.0327311219057&lt;/D&gt;&lt;D xsi:type="xsd:double"&gt;20.7432078825343&lt;/D&gt;&lt;D xsi:type="xsd:double"&gt;20.5167386815569&lt;/D&gt;&lt;D xsi:type="xsd:double"&gt;20.3689639310616&lt;/D&gt;&lt;D xsi:type="xsd:double"&gt;21.81773892229&lt;/D&gt;&lt;D xsi:type="xsd:double"&gt;21.3905758008473&lt;/D&gt;&lt;D xsi:type="xsd:double"&gt;21.055079882182&lt;/D&gt;&lt;D xsi:type="xsd</t>
        </r>
      </text>
    </comment>
    <comment ref="A20" authorId="0" shapeId="0" xr:uid="{1666DC73-0C4D-4342-B12F-3868E5CA3BFE}">
      <text>
        <r>
          <rPr>
            <b/>
            <sz val="9"/>
            <color indexed="81"/>
            <rFont val="Tahoma"/>
            <charset val="1"/>
          </rPr>
          <t>:double"&gt;20.6089083278851&lt;/D&gt;&lt;D xsi:type="xsd:double"&gt;20.1631810379322&lt;/D&gt;&lt;D xsi:type="xsd:double"&gt;19.9804531780009&lt;/D&gt;&lt;D xsi:type="xsd:double"&gt;19.6342697598906&lt;/D&gt;&lt;D xsi:type="xsd:double"&gt;19.1959837868748&lt;/D&gt;&lt;D xsi:type="xsd:double"&gt;18.4167540437607&lt;/D&gt;&lt;D xsi:type="xsd:double"&gt;16.9377262421452&lt;/D&gt;&lt;D xsi:type="xsd:double"&gt;17.0003539621639&lt;/D&gt;&lt;D xsi:type="xsd:double"&gt;17.2168569066089&lt;/D&gt;&lt;D xsi:type="xsd:double"&gt;17.8494757382631&lt;/D&gt;&lt;D xsi:type="xsd:double"&gt;17.847267229879&lt;/D&gt;&lt;D xsi:type="xsd:double"&gt;17.7687562120091&lt;/D&gt;&lt;D xsi:type="xsd:double"&gt;17.3384471791403&lt;/D&gt;&lt;D xsi:type="xsd:double"&gt;17.2329301090808&lt;/D&gt;&lt;D xsi:type="xsd:double"&gt;17.4284465739979&lt;/D&gt;&lt;D xsi:type="xsd:double"&gt;17.0365377484733&lt;/D&gt;&lt;D xsi:type="xsd:double"&gt;17.2663085209836&lt;/D&gt;&lt;D xsi:type="xsd:double"&gt;16.7331703622267&lt;/D&gt;&lt;D xsi:type="xsd:double"&gt;15.0178024236474&lt;/D&gt;&lt;D xsi:type="xsd:double"&gt;14.5944800978987&lt;/D&gt;&lt;D xsi:type="xsd:double"&gt;15.3558067648085&lt;/D&gt;&lt;D xsi:type="xsd:double"&gt;15.5803068794362&lt;/D&gt;&lt;D xsi:type="xsd:double"&gt;15.4010359119381&lt;/D&gt;&lt;D xsi:type="xsd:double"&gt;15.4406744139985&lt;/D&gt;&lt;D xsi:type="xsd:double"&gt;15.1124510672256&lt;/D&gt;&lt;D xsi:type="xsd:double"&gt;14.9447533540686&lt;/D&gt;&lt;D xsi:type="xsd:double"&gt;14.8738856731356&lt;/D&gt;&lt;D xsi:type="xsd:double"&gt;14.2251212189333&lt;/D&gt;&lt;D xsi:type="xsd:double"&gt;15.0621975601566&lt;/D&gt;&lt;D xsi:type="xsd:double"&gt;15.3442248320127&lt;/D&gt;&lt;D xsi:type="xsd:double"&gt;15.4470963244205&lt;/D&gt;&lt;D xsi:type="xsd:double"&gt;15.7659860446561&lt;/D&gt;&lt;D xsi:type="xsd:double"&gt;16.1091095121806&lt;/D&gt;&lt;D xsi:type="xsd:double"&gt;16.5686900600187&lt;/D&gt;&lt;D xsi:type="xsd:double"&gt;14.800169477865&lt;/D&gt;&lt;D xsi:type="xsd:double"&gt;14.348711763214&lt;/D&gt;&lt;D xsi:type="xsd:double"&gt;15.8205287597427&lt;/D&gt;&lt;D xsi:type="xsd:double"&gt;17.3472434561171&lt;/D&gt;&lt;D xsi:type="xsd:double"&gt;18.1065789598642&lt;/D&gt;&lt;D xsi:type="xsd:double"&gt;20.5644738415997&lt;/D&gt;&lt;D xsi:type="xsd:double"&gt;20.0862258581552&lt;/D&gt;&lt;D xsi:type="xsd:double"&gt;20.4367624224557&lt;/D&gt;&lt;D xsi:type="xsd:double"&gt;23.0890636411288&lt;/D&gt;&lt;D xsi:type="xsd:double"&gt;30.2836144101431&lt;/D&gt;&lt;D xsi:type="xsd:double"&gt;32.349911357891&lt;/D&gt;&lt;D xsi:type="xsd:double"&gt;29.4057922233273&lt;/D&gt;&lt;D xsi:type="xsd:double"&gt;26.9993912290559&lt;/D&gt;&lt;D xsi:type="xsd:double"&gt;25.8392919431971&lt;/D&gt;&lt;D xsi:type="xsd:double"&gt;24.6172773800588&lt;/D&gt;&lt;D xsi:type="xsd:double"&gt;23.4931824770308&lt;/D&gt;&lt;D xsi:type="xsd:double"&gt;22.0616517683429&lt;/D&gt;&lt;D xsi:type="xsd:double"&gt;20.6827155083265&lt;/D&gt;&lt;D xsi:type="xsd:double"&gt;19.4595048167598&lt;/D&gt;&lt;D xsi:type="xsd:double"&gt;17.90021105645&lt;/D&gt;&lt;D xsi:type="xsd:double"&gt;16.431340823186&lt;/D&gt;&lt;D xsi:type="xsd:double"&gt;15.3782377353039&lt;/D&gt;&lt;D xsi:type="xsd:double"&gt;15.4189283931688&lt;/D&gt;&lt;D xsi:type="xsd:double"&gt;15.2838851419517&lt;/D&gt;&lt;D xsi:type="xsd:double"&gt;15.0183293828607&lt;/D&gt;&lt;D xsi:type="xsd:double"&gt;14.9892073432375&lt;/D&gt;&lt;D xsi:type="xsd:double"&gt;14.4607058192154&lt;/D&gt;&lt;D xsi:type="xsd:double"&gt;13.8247598186671&lt;/D&gt;&lt;D xsi:type="xsd:double"&gt;13.5558215175515&lt;/D&gt;&lt;D xsi:type="xsd:double"&gt;13.6714774344027&lt;/D&gt;&lt;D xsi:type="xsd:double"&gt;13.0054919960205&lt;/D&gt;&lt;D xsi:type="xsd:double"&gt;12.6728266829633&lt;/D&gt;&lt;D xsi:type="xsd:double"&gt;13.6925735391324&lt;/D&gt;&lt;D xsi:type="xsd:double"&gt;13.0591161442013&lt;/D&gt;&lt;D xsi:type="xsd:double"&gt;13.9950121047687&lt;/D&gt;&lt;D xsi:type="xsd:double"&gt;14.622255308723&lt;/D&gt;&lt;D xsi:type="xsd:double"&gt;14.4934913664423&lt;/D&gt;&lt;D xsi:type="xsd:double"&gt;14.4059830323256&lt;/D&gt;&lt;D xsi:type="xsd:double"&gt;14.1870393259526&lt;/D&gt;&lt;D xsi:type="xsd:double"&gt;13.7708782780714&lt;/D&gt;&lt;D xsi:type="xsd:double"&gt;13.4112616275705&lt;/D&gt;&lt;D xsi:type="xsd:double"&gt;13.2351083873332&lt;/D&gt;&lt;D xsi:type="xsd:double"&gt;12.7565215036009&lt;/D&gt;&lt;D xsi:type="xsd:double"&gt;12.2398245655516&lt;/D&gt;&lt;D xsi:type="xsd:double"&gt;12.9146510630708&lt;/D&gt;&lt;D xsi:type="xsd:double"&gt;14.02235128756&lt;/D&gt;&lt;D xsi:type="xsd:double"&gt;13.4855624113911&lt;/D&gt;&lt;D xsi:type="xsd:double"&gt;14.6998497277028&lt;/D&gt;&lt;D xsi:type="xsd:double"&gt;15.7403447318474&lt;/D&gt;&lt;D xsi:type="xsd:double"&gt;15.4129534479014&lt;/D&gt;&lt;D xsi:type="xsd:double"&gt;15.2626944671705&lt;/D&gt;&lt;D xsi:type="xsd:double"&gt;14.4136402651694&lt;/D&gt;&lt;D xsi:type="xsd:double"&gt;14.3237566897595&lt;/D&gt;&lt;D xsi:type="xsd:double"&gt;13.7373683944866&lt;/D&gt;&lt;/FQL&gt;&lt;FQL&gt;&lt;Q&gt;NI-FDS^FG_PRICE_CHANGE(0,-6AM)&lt;/Q&gt;&lt;R&gt;1&lt;/R&gt;&lt;C&gt;1&lt;/C&gt;&lt;D xsi:type="xsd:double"&gt;-1.14978247358608&lt;/D&gt;&lt;/FQL&gt;&lt;FQL&gt;&lt;Q&gt;CPALM-FDS^FG_PRICE_CHANGE(0,-1AM)&lt;/Q&gt;&lt;R&gt;1&lt;/R&gt;&lt;C&gt;1&lt;/C&gt;&lt;D xsi:type="xsd:double"&gt;-2.37014624306606&lt;/D&gt;&lt;/FQL&gt;&lt;FQL&gt;&lt;Q&gt;FC0000SA^FG_PRICE(0)&lt;/Q&gt;&lt;R&gt;1&lt;/R&gt;&lt;C&gt;1&lt;/C&gt;&lt;D xsi:type="xsd:double"&gt;48.444748&lt;/D&gt;&lt;/FQL&gt;&lt;FQL&gt;&lt;Q&gt;FC0000TW^FG_PRICE(0)&lt;/Q&gt;&lt;R&gt;1&lt;/R&gt;&lt;C&gt;1&lt;/C&gt;&lt;D xsi:type="xsd:double"&gt;374.11053&lt;/D&gt;&lt;/FQL&gt;&lt;FQL&gt;&lt;Q&gt;VNM^FG_PRICE_MAVG(0,,,,60)&lt;/Q&gt;&lt;R&gt;1&lt;/R&gt;&lt;C&gt;1&lt;/C&gt;&lt;D xsi:type="xsd:double"&gt;12.3125&lt;/D&gt;&lt;/FQL&gt;&lt;FQL&gt;&lt;Q&gt;EWZ^FG_PRICE_MAVG(0,,,,200)&lt;/Q&gt;&lt;R&gt;1&lt;/R&gt;&lt;C&gt;1&lt;/C&gt;&lt;D xsi:type="xsd:double"&gt;31.52275&lt;/D&gt;&lt;/FQL&gt;&lt;FQL&gt;&lt;Q&gt;EIDO^FG_PRICE(0)&lt;/Q&gt;&lt;R&gt;1&lt;/R&gt;&lt;C&gt;1&lt;/C&gt;&lt;D xsi:type="xsd:double"&gt;21.31&lt;/D&gt;&lt;/FQL&gt;&lt;FQL&gt;&lt;Q&gt;VNM^FG_TOTAL_RETURNC(0,-12AM)&lt;/Q&gt;&lt;R&gt;1&lt;/R&gt;&lt;C&gt;1&lt;/C&gt;&lt;D xsi:type="xsd:double"&gt;-16.213417&lt;/D&gt;&lt;/FQL&gt;&lt;FQL&gt;&lt;Q&gt;QAT^FG_TOTAL_RETURNC(0,-12AM)&lt;/Q&gt;&lt;R&gt;1&lt;/R&gt;&lt;C&gt;1&lt;/C&gt;&lt;D xsi:type="xsd:double"&gt;1.0929823&lt;/D&gt;&lt;/FQL&gt;&lt;FQL&gt;&lt;Q&gt;GREK^FMA_PCT_ABOVE_MAVG(200,0,,,,"PORTAGG")&lt;/Q&gt;&lt;R&gt;1&lt;/R&gt;&lt;C&gt;1&lt;/C&gt;&lt;D xsi:type="xsd:double"&gt;48.2758620689655&lt;/D&gt;&lt;/FQL&gt;&lt;FQL&gt;&lt;Q&gt;EWW^PERCENT_CHANGE(FMA_EPS(+1,0,,,,"PORTAGG","MEAN"),FMA_EPS(+1,-1AM,,,,"PORTAGG","MEAN"))&lt;/Q&gt;&lt;R&gt;1&lt;/R&gt;&lt;C&gt;1&lt;/C&gt;&lt;D xsi:type="xsd:double"&gt;-4.23289164865673&lt;/D&gt;&lt;/FQL&gt;&lt;FQL&gt;&lt;Q&gt;EPOL^PERCENT_CHANGE(FMA_EPS(+1,0,,,,"PORTAGG","MEAN"),FMA_EPS(+1,-3AM,,,,"PORTAGG","MEAN"))&lt;/Q&gt;&lt;R&gt;1&lt;/R&gt;&lt;C&gt;1&lt;/C&gt;&lt;D xsi:type="xsd:double"&gt;-0.498799810500453&lt;/D&gt;&lt;/FQL&gt;&lt;FQL&gt;&lt;Q&gt;CNYA^PERCENT_CHANGE(FMA_EPS(+1,0,,,,"PORTAGG","MEAN"),FMA_EPS(+1,-3AM,,,,"PORTAGG","MEAN"))&lt;/Q&gt;&lt;R&gt;1&lt;/R&gt;&lt;C&gt;1&lt;/C&gt;&lt;D xsi:type="xsd:double"&gt;1.89360073097277&lt;/D&gt;&lt;/FQL&gt;&lt;FQL&gt;&lt;Q&gt;VWO^FG_TOTAL_RETURNC(0,-3AM)&lt;/Q&gt;&lt;R&gt;1&lt;/R&gt;&lt;C&gt;1&lt;/C&gt;&lt;D xsi:type="xsd:double"&gt;0.7480979&lt;/D&gt;&lt;/FQL&gt;&lt;FQL&gt;&lt;Q&gt;KSA^SIZE(FG_CONSTITUENTS)&lt;/Q&gt;&lt;R&gt;1&lt;/R&gt;&lt;C&gt;1&lt;/C&gt;&lt;D xsi:type="xsd:long"&gt;124&lt;/D&gt;&lt;/FQL&gt;&lt;FQL&gt;&lt;Q&gt;EWY^FMA_COS_UP("EPS","1M",+1,NOW,,,"PORTAGG","MEANR")&lt;/Q&gt;&lt;R&gt;1&lt;/R&gt;&lt;C&gt;1&lt;/C&gt;&lt;D xsi:type="xsd:double"&gt;56&lt;/D&gt;&lt;/FQL&gt;&lt;FQL&gt;&lt;Q&gt;INDA^FMA_RBICS_REV_CURRENT(30, LOC, "PORTAGG")&lt;/Q&gt;&lt;R&gt;1&lt;/R&gt;&lt;C&gt;1&lt;/C&gt;&lt;D xsi:type="xsd:double"&gt;28.5481595516191&lt;/D&gt;&lt;/FQL&gt;&lt;FQL&gt;&lt;Q&gt;REFKRBASE-FDS^(SUBARRAY(NOT_NA(NO_REPEAT_F(FG_YIELD(NOW,-10AY,D))),0,1)-SUBARRAY(NOT_NA(NO_REPEAT_F(FG_YIELD(NOW,-10AY,D))),1,1))*100&lt;/Q&gt;&lt;R&gt;1&lt;/R&gt;&lt;C&gt;1&lt;/C&gt;&lt;D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xsi:type="xsd:double"&gt;25&lt;/D&gt;&lt;/FQL&gt;&lt;FQL&gt;&lt;Q&gt;TRYAE10Y-FDS^PCTCHG(FG_YIELD(0,,,,"YTM"),FG_YIELD(-1AM,,,,"YTM"))&lt;/Q&gt;&lt;R&gt;1&lt;/R&gt;&lt;C&gt;1&lt;/C&gt;&lt;D xsi:type="xsd:double"&gt;-5.93505&lt;/D&gt;&lt;/FQL&gt;&lt;FQL&gt;&lt;Q&gt;ECH^FMA_ROE(NTMA,-20AY,NOW,FY,"PORTAGG","MEANR")&lt;/Q&gt;&lt;R&gt;20&lt;/R&gt;&lt;C&gt;1&lt;/C&gt;&lt;D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xsi:type="xsd:double"&gt;8.82258324228265&lt;/D&gt;&lt;D xsi:type="xsd:double"&gt;8.75463942854793&lt;/D&gt;&lt;D xsi:type="xsd:double"&gt;10.6038911833674&lt;/D&gt;&lt;D xsi:type="xsd:double"&gt;12.7874449851799&lt;/D&gt;&lt;D xsi:type="xsd:double"&gt;10.9752156802623&lt;/D&gt;&lt;/FQL&gt;&lt;FQL&gt;&lt;Q&gt;CC_PE^FG_COMPANY_NAME&lt;/Q&gt;&lt;R&gt;1&lt;/R&gt;&lt;C&gt;1&lt;/C&gt;&lt;D xsi:type="xsd:string"&gt;Peru&lt;/D&gt;&lt;/FQL&gt;&lt;FQL&gt;&lt;Q&gt;USDINR^FG_PRICE_CHANGE(0,-6AM)&lt;/Q&gt;&lt;R&gt;1&lt;/R&gt;&lt;C&gt;1&lt;/C&gt;&lt;D xsi:type="xsd:double"&gt;1.1277914&lt;/D&gt;&lt;/FQL&gt;&lt;FQL&gt;&lt;Q&gt;USDPEN^FG_PRICE_CHANGE(0,-6AM)&lt;/Q&gt;&lt;R&gt;1&lt;/R&gt;&lt;C&gt;1&lt;/C&gt;&lt;D xsi:type="xsd:double"&gt;-2.12335&lt;/D&gt;&lt;/FQL&gt;&lt;FQL&gt;&lt;Q&gt;FC0000ID^FMA_EPS(NTMA,-20AY,0,CY,,"PORTAGG","MEANR")&lt;/Q&gt;&lt;R&gt;20&lt;/R&gt;&lt;C&gt;1&lt;/C&gt;&lt;D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xsi:type="xsd:double"&gt;67.9891570247354&lt;/D&gt;&lt;/FQL&gt;&lt;FQL&gt;&lt;Q&gt;EPU^FMA_DIV_YLD(NTMA,-10AY,0,AM,"PORTAGG","MEANR")&lt;/Q&gt;&lt;R&gt;121&lt;/R&gt;&lt;C&gt;1&lt;/C&gt;&lt;D xsi:type="xsd:double"&gt;2.16998526711929&lt;/D&gt;&lt;D xsi:type="xsd:double"&gt;2.10349566869601&lt;/D&gt;&lt;D xsi:type="xsd:double"&gt;2.30905614950679&lt;/D&gt;&lt;D xsi:type="xsd:double"&gt;2.27784810892991&lt;/D&gt;&lt;D xsi:type="xsd:double"&gt;2.26951429348975&lt;/D&gt;&lt;D xsi:type="xsd:double"&gt;2.26731739626595&lt;/D&gt;&lt;D xsi:type="xsd:double"&gt;2.13120914256778&lt;/D&gt;&lt;D xsi:type="xsd:double"&gt;2.39629624336659&lt;/D&gt;&lt;D xsi:type="xsd:double"&gt;2.22407335727644&lt;/D&gt;&lt;D xsi:type="xsd:double"&gt;1.891472715474&lt;/D&gt;&lt;D xsi:type="xsd:double"&gt;2.0514902972092&lt;/D&gt;&lt;D xsi:type="xsd:double"&gt;1.99637297497398&lt;/D&gt;&lt;D xsi:type="xsd:double"&gt;2.26568875047532&lt;/D&gt;&lt;D xsi:type="xsd:double"&gt;2.50333602010379&lt;/D&gt;&lt;D xsi:type="xsd:double"&gt;2.40302898589539&lt;/D&gt;&lt;D xsi:type="xsd:double"&gt;2.3468811597093&lt;/D&gt;&lt;D xsi:type="xsd:double"&gt;2.62865824776293&lt;/D&gt;&lt;D xsi:type="xsd:double"&gt;2.92045389460717&lt;/D&gt;&lt;D xsi:type="xsd:double"&gt;2.51748581669316&lt;/D&gt;&lt;D xsi:type="xsd:double"&gt;2.17673364407253&lt;/D&gt;&lt;D xsi:type="xsd:double"&gt;1.9798022198679&lt;/D&gt;&lt;D xsi:type="xsd:double"&gt;1.67371442935705&lt;/D&gt;&lt;D xsi:type="xsd:double"&gt;1.80784433139441&lt;/D&gt;&lt;D xsi:type="xsd:double"&gt;1.85990272034875&lt;/D&gt;&lt;D xsi:type="xsd:double"&gt;1.44084121819331&lt;/D&gt;&lt;D xsi:type="xsd:double"&gt;1.55096959487034&lt;/D&gt;&lt;D xsi:type="xsd:double"&gt;1.59967241903492&lt;/D&gt;&lt;D xsi:type="xsd:double"&gt;1.94451700156131&lt;/D&gt;&lt;D xsi:type="xsd:double"&gt;2.20390528791215&lt;/D&gt;&lt;D xsi:type="xsd:double"&gt;2.16503697640278&lt;/D&gt;&lt;D xsi:type="xsd:double"&gt;1.96785251000176&lt;/D&gt;&lt;D xsi:type="xsd:double"&gt;2.12649054210511&lt;/D&gt;&lt;D xsi:type="xsd:double"&gt;2.06991316811413&lt;/D&gt;&lt;D xsi:type="xsd:double"&gt;2.25618301509293&lt;/D&gt;&lt;D xsi:type="xsd:double"&gt;2.28818529059288&lt;/D&gt;&lt;D xsi:type="xsd:double"&gt;2.25133802678725&lt;/D&gt;&lt;D xsi:type="xsd:double"&gt;2.28695003343953&lt;/D&gt;&lt;D xsi:type="xsd:double"&gt;2.13744830469555&lt;/D&gt;&lt;D xsi:type="xsd:double"&gt;2.19905676663317&lt;/D&gt;&lt;D xsi:type="xsd:double"&gt;2.68036756188675&lt;/D&gt;&lt;D xsi:type="xsd:double"&gt;2.97069827745865&lt;/D&gt;&lt;D xsi:type="xsd:double"&gt;2.59567456439832&lt;/D&gt;&lt;D xsi:type="xsd:double"&gt;2.51930944419881&lt;/D&gt;&lt;D xsi:type="xsd:double"&gt;2.21863134438123&lt;/D&gt;&lt;D xsi:type="xsd:double"&gt;2.09159744002463&lt;/D&gt;&lt;D xsi:type="xsd:double"&gt;4.76518691197081&lt;/D&gt;&lt;D xsi:type="xsd:double"&gt;1.94209874144&lt;/D&gt;&lt;D xsi:type="xsd:double"&gt;2.12192408400101&lt;/D&gt;&lt;D xsi:type="xsd:double"&gt;4.44853830000634&lt;/D&gt;&lt;D xsi:type="xsd:double"&gt;2.49471560275959&lt;/D&gt;&lt;D xsi:type="xsd:double"&gt;2.28854176013194&lt;/D&gt;&lt;D xsi:type="xsd:double"&gt;2.37910755252793&lt;/D&gt;&lt;D xsi:type="xsd:double"&gt;2.41442646624005&lt;/D&gt;&lt;D xsi:type="xsd:double"&gt;2.29807762117606&lt;/D&gt;&lt;D xsi:type="xsd:double"&gt;2.23326563978342&lt;/D&gt;&lt;D xsi:type="xsd:double"&gt;2.22452277101865&lt;/D&gt;&lt;D xsi:type="xsd:double"&gt;2.2266457643679&lt;/D&gt;&lt;D xsi:type="xsd:double"&gt;2.66079926402628&lt;/D&gt;&lt;D xsi:type="xsd:double"&gt;2.69392477190625&lt;/D&gt;&lt;D xsi:type="xsd:double"&gt;2.66509925837755&lt;/D&gt;&lt;D xsi:type="xsd:double"&gt;2.96536351514539&lt;/D&gt;&lt;D xsi:type="xsd:double"&gt;2.8913153866553&lt;/D&gt;&lt;D xsi:type="xsd:double"&gt;3.02988528446286&lt;/D&gt;&lt;D xsi:type="xsd:double"&gt;2.93684310308578&lt;/D&gt;&lt;D xsi:type="xsd:double"&gt;2.69790913607114&lt;/D&gt;&lt;D xsi:type="xsd:double"&gt;2.62088640435574&lt;/D&gt;&lt;D xsi:type="xsd:double"&gt;3.05727454481477&lt;/D&gt;&lt;D xsi:type="xsd:double"&gt;4.29647666645432&lt;/D&gt;&lt;D xsi:type="xsd:double"&gt;4.05998116733167&lt;/D&gt;&lt;D xsi:type="xsd:double"&gt;3.30863839743217&lt;/D&gt;&lt;D xsi:type="xsd:double"&gt;3.11304154547704&lt;/D&gt;&lt;D xsi:type="xsd:double"&gt;3.05349757253498&lt;/D&gt;&lt;D xsi:type="xsd:double"&gt;2.56524780438664&lt;/D&gt;&lt;D xsi:type="xsd:double"&gt;2.53788619022816&lt;/D&gt;&lt;D xsi:type="xsd:double"&gt;2.63529161050501&lt;/D&gt;&lt;D xsi:type="xsd:double"&gt;2.22200927614762&lt;/D&gt;&lt;D xsi:type="xsd:double"&gt;1.73673877376331&lt;/D&gt;&lt;D xsi:type="xsd:double"&gt;1.70712327436954&lt;/D&gt;&lt;D xsi:type="xsd:double"&gt;1.66278046994353&lt;/D&gt;&lt;D xsi:type="xsd:double"&gt;1.98462289304839&lt;/D&gt;&lt;D xsi:type="xsd:double"&gt;2.11104311828305&lt;/D&gt;&lt;D xsi:type="xsd:double"&gt;2.21521229106095&lt;/D&gt;&lt;D xsi:type="xsd:double"&gt;2.80017774428636&lt;/D&gt;&lt;D xsi:type="xsd:double"&gt;2.99360727220273&lt;/D&gt;&lt;D xsi:type="xsd:double"&gt;3.49429777739761&lt;/D&gt;&lt;D xsi:type="xsd:double"&gt;3.64781073177874&lt;/D&gt;&lt;D xsi:type="xsd:double"&gt;3.44698397551076&lt;/D&gt;&lt;D xsi:type="xsd:double"&gt;3.69956755329388&lt;/D&gt;&lt;D xsi:type="xsd:double"&gt;4.26738497459352&lt;/D&gt;&lt;D xsi:type="xsd:double"&gt;3.69887962640137&lt;/D&gt;&lt;D xsi:type="xsd:double"&gt;3.48538840483486&lt;/D&gt;&lt;D xsi:type="xsd:double"&gt;3.55575011397222&lt;/D&gt;&lt;D xsi:type="xsd:double"&gt;3.79744941504806&lt;/D&gt;&lt;D xsi:type="xsd:double"&gt;4.51637454612178&lt;/D&gt;&lt;D xsi:type="xsd:double"&gt;4.9535119921874&lt;/D&gt;&lt;D xsi:type="xsd:double"&gt;5.46963030959382&lt;/D&gt;&lt;D xsi:type="xsd:double"&gt;4.99893817284861&lt;/D&gt;&lt;D xsi:type="xsd:double"&gt;4.98351485216956&lt;/D&gt;&lt;D xsi:type="xsd:double"&gt;4.97831586123461&lt;/D&gt;&lt;D xsi:type="xsd:double"&gt;3.72909883617386&lt;/D&gt;&lt;D xsi:type="xsd:double"&gt;3.92451420184848&lt;/D&gt;&lt;D xsi:type="xsd:double"&gt;3.66921629437533&lt;/D&gt;&lt;D xsi:type="xsd:double"&gt;4.14006913019213&lt;/D&gt;&lt;D xsi:type="xsd:double"&gt;4.8016335083017&lt;/D&gt;&lt;D xsi:type="xsd:double"&gt;4.62693324354502&lt;/D&gt;&lt;D xsi:type="xsd:double"&gt;5.05572210383451&lt;/D&gt;&lt;D xsi:type="xsd:double"&gt;4.8781038496366&lt;/D&gt;&lt;D xsi:type="xsd:double"&gt;4.63720244820827&lt;/D&gt;&lt;D xsi:type="xsd:double"&gt;4.52181840514509&lt;/D&gt;&lt;D xsi:type="xsd:double"&gt;4.72111024038207&lt;/D&gt;&lt;D xsi:type="xsd:double"&gt;5.13225663040987&lt;/D&gt;&lt;D xsi:type="xsd:double"&gt;4.33743638114686&lt;/D&gt;&lt;D xsi:type="xsd:double"&gt;3.80447395705994&lt;/D&gt;&lt;D xsi:type="xsd:double"&gt;3.60843070323301&lt;/D&gt;&lt;D xsi:type="xsd:double"&gt;3.71709582217741&lt;/D&gt;&lt;D xsi:type="xsd:double"&gt;3.34718941113189&lt;/D&gt;&lt;D xsi:type="xsd:double"&gt;3.40253831447289&lt;/D&gt;&lt;D xsi:type="xsd:double"&gt;3.447091787234&lt;/D&gt;&lt;D xsi:type="xsd:double"&gt;4.10898914794376&lt;/D&gt;&lt;D xsi:type="xsd:double"&gt;3.98684329265283&lt;/D&gt;&lt;D xsi:type="xsd:double"&gt;4.05919011788764&lt;/D&gt;&lt;/FQL&gt;&lt;FQL&gt;&lt;Q&gt;EPOL^FMA_PE(NTMA,-10AY,0,AM,"PORTAGG","MEANR")&lt;/Q&gt;&lt;R&gt;121&lt;/R&gt;&lt;C&gt;1&lt;/C&gt;&lt;D xsi:type="xsd:double"&gt;13.1294511191567&lt;/D&gt;&lt;D xsi:type="xsd:double"&gt;13.5458020553633&lt;/D&gt;&lt;D xsi:type="xsd:double"&gt;13.1783697543746&lt;/D&gt;&lt;D xsi:type="xsd:double"&gt;13.366613173408&lt;/D&gt;&lt;D xsi:type="xsd:double"&gt;13.1587586369985&lt;/D&gt;&lt;D xsi:type="xsd:double"&gt;12.9530128207367&lt;/D&gt;&lt;D xsi:type="xsd:double"&gt;13.3718663570406&lt;/D&gt;&lt;D xsi:type="xsd:double"&gt;13.4334163299604&lt;/D&gt;&lt;D xsi:type="xsd:double"&gt;14.8724848971732&lt;/D&gt;&lt;D xsi:type="xsd:double"&gt;14.6023362076159&lt;/D&gt;&lt;D xsi:type="xsd:double"&gt;13.5539026241333&lt;/D&gt;&lt;D xsi:type="xsd:double"&gt;13.1830801443971&lt;/D&gt;&lt;D xsi:type="xsd:double"&gt;12.8169027706886&lt;/D&gt;&lt;D xsi:type="xsd:double"&gt;12.7338344476176&lt;/D&gt;&lt;D xsi:type="xsd:double"&gt;12.3589868380789&lt;/D&gt;&lt;D xsi:type="xsd:double"&gt;11.7246873597356&lt;/D&gt;&lt;D xsi:type="xsd:double"&gt;11.6345192058343&lt;/D&gt;&lt;D xsi:type="xsd:double"&gt;12.0031391766976&lt;/D&gt;&lt;D xsi:type="xsd:double"&gt;12.6410522426648&lt;/D&gt;&lt;D xsi:type="xsd:double"&gt;13.2682677778529&lt;/D&gt;&lt;D xsi:type="xsd:double"&gt;13.2071568133276&lt;/D&gt;&lt;D xsi:type="xsd:double"&gt;12.2291409229567&lt;/D&gt;&lt;D xsi:type="xsd:double"&gt;11.3619624698938&lt;/D&gt;&lt;D xsi:type="xsd:double"&gt;11.4776413158766&lt;/D&gt;&lt;D xsi:type="xsd:double"&gt;12.4783267093765&lt;/D&gt;&lt;D xsi:type="xsd:double"&gt;11.6255586925626&lt;/D&gt;&lt;D xsi:type="xsd:double"&gt;11.4600371958011&lt;/D&gt;&lt;D xsi:type="xsd:double"&gt;11.4168814758269&lt;/D&gt;&lt;D xsi:type="xsd:double"&gt;11.9919415983667&lt;/D&gt;&lt;D xsi:type="xsd:double"&gt;12.2149840602551&lt;/D&gt;&lt;D xsi:type="xsd:double"&gt;13.1003980449155&lt;/D&gt;&lt;D xsi:type="xsd:double"&gt;12.7323656299923&lt;/D&gt;&lt;D xsi:type="xsd:double"&gt;12.3259621662432&lt;/D&gt;&lt;D xsi:type="xsd:double"&gt;12.5013495959218&lt;/D&gt;&lt;D xsi:type="xsd:double"&gt;12.3596070987777&lt;/D&gt;&lt;D xsi:type="xsd:double"&gt;12.6652131647054&lt;/D&gt;&lt;D xsi:type="xsd:double"&gt;12.6084408938043&lt;/D&gt;&lt;D xsi:type="xsd:double"&gt;12.4728582230754&lt;/D&gt;&lt;D xsi:type="xsd:double"&gt;12.417592212765&lt;/D&gt;&lt;D xsi:type="xsd:double"&gt;11.6472271680484&lt;/D&gt;&lt;D xsi:type="xsd:double"&gt;11.696953034037&lt;/D&gt;&lt;D xsi:type="xsd:double"&gt;12.5829056051456&lt;/D&gt;&lt;D xsi:type="xsd:double"&gt;11.6770508966233&lt;/D&gt;&lt;D xsi:type="xsd:double"&gt;11.1015815826714&lt;/D&gt;&lt;D xsi:type="xsd:double"&gt;11.4567294035827&lt;/D&gt;&lt;D xsi:type="xsd:double"&gt;11.3111475560447&lt;/D&gt;&lt;D xsi:type="xsd:double"&gt;10.7088831729814&lt;/D&gt;&lt;D xsi:type="xsd:double"&gt;10.3735492276309&lt;/D&gt;&lt;D xsi:type="xsd:double"&gt;10.8908898258736&lt;/D&gt;&lt;D xsi:type="xsd:double"&gt;10.5887294845469&lt;/D&gt;&lt;D xsi:type="xsd:double"&gt;10.577543994687&lt;/D&gt;&lt;D xsi:type="xsd:double"&gt;10.213591555842&lt;/D&gt;&lt;D xsi:type="xsd:double"&gt;10.7828833182423&lt;/D&gt;&lt;D xsi:type="xsd:double"&gt;10.9016497763081&lt;/D&gt;&lt;D xsi:type="xsd:double"&gt;10.7120383106372&lt;/D&gt;&lt;D xsi:type="xsd:double"&gt;11.216363442888&lt;/D&gt;&lt;D xsi:type="xsd:double"&gt;11.264008632959&lt;/D&gt;&lt;D xsi:type="xsd:double"&gt;10.2619085677829&lt;/D&gt;&lt;D xsi:type="xsd:double"&gt;10.596852482115&lt;/D&gt;&lt;D xsi:type="xsd:double"&gt;10.7987077521781&lt;/D&gt;&lt;D xsi:type="xsd:double"&gt;9.46265462717494&lt;/D&gt;&lt;D xsi:type="xsd:double"&gt;10.0880827867148&lt;/D&gt;&lt;D xsi:type="xsd:double"&gt;9.86619570024696&lt;/D&gt;&lt;D xsi:type="xsd:double"&gt;10.2795392042737&lt;/D&gt;&lt;D xsi:type="xsd:double"&gt;10.0742199996333&lt;/D&gt;&lt;D xsi:type="xsd:double"&gt;10.5267796199417&lt;/D&gt;&lt;D xsi:type="xsd:double"&gt;10.63091807367&lt;/D&gt;&lt;D xsi:type="xsd:double"&gt;7.3103465835961&lt;/D&gt;&lt;D xsi:type="xsd:double"&gt;10.4922227130075&lt;/D&gt;&lt;D xsi:type="xsd:double"&gt;11.2778798931125&lt;/D&gt;&lt;D xsi:type="xsd:double"&gt;13.1398823786023&lt;/D&gt;&lt;D xsi:type="xsd:double"&gt;12.5283283407878&lt;/D&gt;&lt;D xsi:type="xsd:double"&gt;12.7692332731077&lt;/D&gt;&lt;D xsi:type="xsd:double"&gt;11.7393251920235&lt;/D&gt;&lt;D xsi:type="xsd:double"&gt;11.4433091392916&lt;/D&gt;&lt;D xsi:type="xsd:double"&gt;13.6760476930568&lt;/D&gt;&lt;D xsi:type="xsd:double"&gt;13.7839603677768&lt;/D&gt;&lt;D xsi:type="xsd:double"&gt;13.7805030779913&lt;/D&gt;&lt;D xsi:type="xsd:double"&gt;11.4106918154851&lt;/D&gt;&lt;D xsi:type="xsd:double"&gt;11.6890681566799&lt;/D&gt;&lt;D xsi:type="xsd:double"&gt;11.9333792253029&lt;/D&gt;&lt;D xsi:type="xsd:double"&gt;12.6343511448916&lt;/D&gt;&lt;D xsi:type="xsd:double"&gt;12.6425664688685&lt;/D&gt;&lt;D xsi:type="xsd:double"&gt;11.9423612502692&lt;/D&gt;&lt;D xsi:type="xsd:double"&gt;11.9208843861137&lt;/D&gt;&lt;D xsi:type="xsd:double"&gt;11.5724725690072&lt;/D&gt;&lt;D xsi:type="xsd:double"&gt;12.1965512344884&lt;/D&gt;&lt;D xsi:type="xsd:double"&gt;11.6319811976589&lt;/D&gt;&lt;D xsi:type="xsd:double"&gt;10.2907120443212&lt;/D&gt;&lt;D xsi:type="xsd:double"&gt;11.0468011010795&lt;/D&gt;&lt;D xsi:type="xsd:double"&gt;10.1412726701623&lt;/D&gt;&lt;D xsi:type="xsd:double"&gt;9.46806125069008&lt;/D&gt;&lt;D xsi:type="xsd:double"&gt;8.69267058812509&lt;/D&gt;&lt;D xsi:type="xsd:double"&gt;6.83333607247479&lt;/D&gt;&lt;D xsi:type="xsd:double"&gt;6.61139219923008&lt;/D&gt;&lt;D xsi:type="xsd:double"&gt;5.91266903960321&lt;/D&gt;&lt;D xsi:type="xsd:double"&gt;6.42997030646165&lt;/D&gt;&lt;D xsi:type="xsd:double"&gt;5.7969857700436&lt;/D&gt;&lt;D xsi:type="xsd:double"&gt;6.39263237250844&lt;/D&gt;&lt;D xsi:type="xsd:double"&gt;7.56905987927818&lt;/D&gt;&lt;D xsi:type="xsd:double"&gt;7.24508507107931&lt;/D&gt;&lt;D xsi:type="xsd:double"&gt;8.01551155132279&lt;/D&gt;&lt;D xsi:type="xsd:double"&gt;7.73456799490243&lt;/D&gt;&lt;D xsi:type="xsd:double"&gt;6.88311982616994&lt;/D&gt;&lt;D xsi:type="xsd:double"&gt;7.04261437250283&lt;/D&gt;&lt;D xsi:type="xsd:double"&gt;7.27606008983356&lt;/D&gt;&lt;D xsi:type="xsd:double"&gt;8.141149513748&lt;/D&gt;&lt;D xsi:type="xsd:double"&gt;7.7952586151724&lt;/D&gt;&lt;D xsi:type="xsd:double"&gt;8.12435093807181&lt;/D&gt;&lt;D xsi:type="xsd:double"&gt;8.12400059105251&lt;/D&gt;&lt;D xsi:type="xsd:double"&gt;8.45801845065884&lt;/D&gt;&lt;D xsi:type="xsd:double"&gt;8.34562489784795&lt;/D&gt;&lt;D xsi:type="xsd:double"&gt;9.00589281641436&lt;/D&gt;&lt;D xsi:type="xsd:double"&gt;8.08608281320177&lt;/D&gt;&lt;D xsi:type="xsd:double"&gt;9.07444088429165&lt;/D&gt;&lt;D xsi:type="xsd:double"&gt;9.18520591095364&lt;/D&gt;&lt;D xsi:type="xsd:double"&gt;8.49916114504675&lt;/D&gt;&lt;D xsi:type="xsd:double"&gt;9.01788686594863&lt;/D&gt;&lt;D xsi:type="xsd:double"&gt;8.76036590570125&lt;/D&gt;&lt;D xsi:type="xsd:double"&gt;8.54075036230694&lt;/D&gt;&lt;D xsi:type="xsd:double"&gt;7.9674680826325&lt;/D&gt;&lt;/FQL&gt;&lt;FQL&gt;&lt;Q&gt;WL-FDS^FG_PRICE(0)/MAX(FG_PRICE(0,-1AY))&lt;/Q&gt;&lt;R&gt;1&lt;/R&gt;&lt;C&gt;1&lt;/C&gt;&lt;D xsi:type="xsd:double"&gt;0.676840450615667&lt;/D&gt;&lt;/FQL&gt;&lt;FQL&gt;&lt;Q&gt;BRENT-FDS^FG_PRICE(0)&lt;/Q&gt;&lt;R&gt;1&lt;/R&gt;&lt;C&gt;1&lt;/C&gt;&lt;D xsi:type="xsd:double"&gt;85.86&lt;/D&gt;&lt;/FQL&gt;&lt;FQL&gt;&lt;Q&gt;QAT^FG_PRICE(0)&lt;/Q&gt;&lt;R&gt;1&lt;/R&gt;&lt;C&gt;1&lt;/C&gt;&lt;D xsi:type="xsd:double"&gt;17.66&lt;/D&gt;&lt;/FQL&gt;&lt;FQL&gt;&lt;Q&gt;EWM^FG_PRICE_MAVG(0,,,,30)&lt;/Q&gt;&lt;R&gt;1&lt;/R&gt;&lt;C&gt;1&lt;/C&gt;&lt;D xsi:type="xsd:double"&gt;23.466&lt;/D&gt;&lt;/FQL&gt;&lt;FQL&gt;&lt;Q&gt;VNM^P_PRICE(0)/P_PRICE_LOW_PR(0,,,,,,"PRICE","INTRA","52W")-1&lt;/Q&gt;&lt;R&gt;1&lt;/R&gt;&lt;C&gt;1&lt;/C&gt;&lt;D xsi:type="xsd:double"&gt;0.07999992&lt;/D&gt;&lt;/FQL&gt;&lt;FQL&gt;&lt;Q&gt;TUR^P_PRICE(0)/P_PRICE_LOW_PR(0,,,,,,"PRICE","INTRA","52W")-1&lt;/Q&gt;&lt;R&gt;1&lt;/R&gt;&lt;C&gt;1&lt;/C&gt;&lt;D xsi:type="xsd:double"&gt;0.20126402&lt;/D&gt;&lt;/FQL&gt;&lt;FQL&gt;&lt;Q&gt;INDA^FG_TOTAL_RETURNC(0,-12AM)&lt;/Q&gt;&lt;R&gt;1&lt;/R&gt;&lt;C&gt;1&lt;/C&gt;&lt;D xsi:type="xsd:double"&gt;30.004608&lt;/D&gt;&lt;/FQL&gt;&lt;FQL&gt;&lt;Q&gt;EWZ^FMA_PCT_ABOVE_MAVG(200,0,,,,"PORTAGG")&lt;/Q&gt;&lt;R&gt;1&lt;/R&gt;&lt;C&gt;1&lt;/C&gt;&lt;D xsi:type="xsd:double"&gt;69.3877551020408&lt;/D&gt;&lt;/FQL&gt;&lt;FQL&gt;&lt;Q&gt;EWM^PERCENT_CHANGE(FMA_EPS(+1,0,,,,"PORTAGG","MEAN"),FMA_EPS(+1,-1AM,,,,"PORTAGG","MEAN"))&lt;/Q&gt;&lt;R&gt;1&lt;/R&gt;&lt;C&gt;1&lt;/C&gt;&lt;D xsi:type="xsd:double"&gt;5.14210307145434&lt;/D&gt;&lt;/FQL&gt;&lt;FQL&gt;&lt;Q&gt;EIDO^PERCENT_CHANGE(FMA_EPS(+1,0,,,,"PORTAGG","MEAN"),FMA_EPS(+1,-3AM,,,,"PORTAGG","MEAN"))&lt;/Q&gt;&lt;R&gt;1&lt;/R&gt;&lt;C&gt;1&lt;/C&gt;&lt;D xsi:type="xsd:double"&gt;-5.71514541536368&lt;/D&gt;&lt;/FQL&gt;&lt;FQL&gt;&lt;Q&gt;CNYA^PERCENT_CHANGE(FMA_EPS(+1,0,,,,"PORTAGG","MEAN"),FMA_EPS(+1,-1AM,,,,"PORTAGG","MEAN"))&lt;/Q&gt;&lt;R&gt;1&lt;/R&gt;&lt;C&gt;1&lt;/C&gt;&lt;D xsi:type="xsd:double"&gt;1.7606663875861&lt;/D&gt;&lt;/FQL&gt;&lt;FQL&gt;&lt;Q&gt;VGK^PERCENT_CHANGE(FMA_EPS(+1,0,,,,"PORTAGG","MEAN"),FMA_EPS(+1,-1AM,,,,"PORTAGG","MEAN"))&lt;/Q&gt;&lt;R&gt;1&lt;/R&gt;&lt;C&gt;1&lt;/C&gt;&lt;D xsi:type="xsd:double"&gt;0&lt;/D&gt;&lt;/FQL&gt;&lt;FQL&gt;&lt;Q&gt;MCHI^SIZE(FG_CONSTITUENTS)&lt;/Q&gt;&lt;R&gt;1&lt;/R&gt;&lt;C&gt;1&lt;/C&gt;&lt;D xsi:type="xsd:long"&gt;651&lt;/D&gt;&lt;/FQL&gt;&lt;FQL&gt;&lt;Q&gt;EPHE^FMA_COS_UP("EPS","1M",+1,NOW,,,"PORTAGG","MEANR")&lt;/Q&gt;&lt;R&gt;1&lt;/R&gt;&lt;C&gt;1&lt;/C&gt;&lt;D xsi:type="xsd:double"&gt;11&lt;/D&gt;&lt;/FQL&gt;&lt;FQL&gt;&lt;Q&gt;SET-BKK^FG_ROE(0)&lt;/Q&gt;&lt;R&gt;1&lt;/R&gt;&lt;C&gt;1&lt;/C&gt;&lt;D xsi:type="xsd:double"&gt;7.99865893206898&lt;/D&gt;&lt;/FQL&gt;&lt;FQL&gt;&lt;Q&gt;REFQALEND-FDS^FG_YIELD(NOW,,,0)&lt;/Q&gt;&lt;R&gt;1&lt;/R&gt;&lt;C&gt;1&lt;/C&gt;&lt;D xsi:type="xsd:double"&gt;6.25&lt;/D&gt;&lt;/FQL&gt;&lt;FQL&gt;&lt;Q&gt;REFPHRREPO-FDS^(SUBARRAY(NOT_NA(NO_REPEAT_F(FG_YIELD(NOW,-10AY,D))),0,1)-SUBARRAY(NOT_NA(NO_REPEAT_F(FG_YIELD(NOW,-10AY,D))),1,1))*100&lt;/Q&gt;&lt;R&gt;1&lt;/R&gt;&lt;C&gt;1&lt;/C&gt;&lt;D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xsi:type="xsd:double"&gt;-25&lt;/D&gt;&lt;/FQL&gt;&lt;FQL&gt;&lt;Q&gt;TRYKR10Y-FDS^PCTCHG(FG_YIELD(0,,,,"YTM"),FG_YIELD(-1AM,,,,"YTM"))&lt;/Q&gt;&lt;R&gt;1&lt;/R&gt;&lt;C&gt;1&lt;/C&gt;&lt;D xsi:type="xsd:double"&gt;-5.1576266&lt;/D&gt;&lt;/FQL&gt;&lt;FQL&gt;&lt;Q&gt;TRYIN10Y-FDS^FG_YIELD(0,,,,"YTM")&lt;/Q&gt;&lt;R&gt;1&lt;/R&gt;&lt;C&gt;1&lt;/C&gt;&lt;D xsi:type="xsd:double"&gt;6.875&lt;/D&gt;&lt;/FQL&gt;&lt;FQL&gt;&lt;Q&gt;CC_GR^IMF_IFS_RCPI_Q(0)&lt;/Q&gt;&lt;R&gt;1&lt;/R&gt;&lt;C&gt;1&lt;/C&gt;&lt;D xsi:type="xsd:double"&gt;2.571976&lt;/D&gt;&lt;/FQL&gt;&lt;FQL&gt;&lt;Q&gt;VWO^FG_PE(0)&lt;/Q&gt;&lt;R&gt;1&lt;/R&gt;&lt;C&gt;1&lt;/C&gt;&lt;D xsi:type="xsd:double"&gt;15.0645995254156&lt;/D&gt;&lt;/FQL&gt;&lt;FQL&gt;&lt;Q&gt;TUR^FMA_PE(LTM,0,,,"PORTAGG","MEANR")&lt;/Q&gt;&lt;R&gt;1&lt;/R&gt;&lt;C&gt;1&lt;/C&gt;&lt;D xsi:type="xsd:double"&gt;8.48791331292799&lt;/D&gt;&lt;/FQL&gt;&lt;FQL&gt;&lt;Q&gt;GREK^FMA_PE(LTM,0,,,"PORTAGG","MEANR")&lt;/Q&gt;&lt;R&gt;1&lt;/R&gt;&lt;C&gt;1&lt;/C&gt;&lt;D xsi:type="xsd:double"&gt;7.40235890687451&lt;/D&gt;&lt;/FQL&gt;&lt;FQL&gt;&lt;Q&gt;EWT^FMA_PE(LTM,0,,,"PORTAGG","MEANR")&lt;/Q&gt;&lt;R&gt;1&lt;/R&gt;&lt;C&gt;1&lt;/C&gt;&lt;D xsi:type="xsd:double"&gt;20.6669505554499&lt;/D&gt;&lt;/FQL&gt;&lt;FQL&gt;&lt;Q&gt;EPOL^FMA_EVAL_EBITDA(NTMA,0,,,"PORTAGG","MEANR")&lt;/Q&gt;&lt;R&gt;1&lt;/R&gt;&lt;C&gt;1&lt;/C&gt;&lt;D xsi:type="xsd:double"&gt;4.41961018746849&lt;/D&gt;&lt;/FQL&gt;&lt;FQL&gt;&lt;Q&gt;EIDO^FMA_PE(NTMA,0,,,"PORTAGG","MEANR")&lt;/Q&gt;&lt;R&gt;1&lt;/R&gt;&lt;C&gt;1&lt;/C&gt;&lt;D xsi:type="xsd:double"&gt;12.6225127081841&lt;/D&gt;&lt;/FQL&gt;&lt;FQL&gt;&lt;Q&gt;CC_US^IMF_IFS_RCPI_Q(0)&lt;/Q&gt;&lt;R&gt;1&lt;/R&gt;&lt;C&gt;1&lt;/C&gt;&lt;D xsi:type="xsd:double"&gt;3.19889&lt;/D&gt;&lt;/FQL&gt;&lt;FQL&gt;&lt;Q&gt;EPU^FG_COMPANY_NAME&lt;/Q&gt;&lt;R&gt;1&lt;/R&gt;&lt;C&gt;1&lt;/C&gt;&lt;D xsi:type="xsd:string"&gt;iShares MSCI Peru and Global Exposure ETF&lt;/D&gt;&lt;/FQL&gt;&lt;FQL&gt;&lt;Q&gt;TRYZA10Y-FDS^FG_YIELD(-10AY,0,Y,,"YTM")&lt;/Q&gt;&lt;R&gt;10&lt;/R&gt;&lt;C&gt;1&lt;/C&gt;&lt;D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xsi:type="xsd:double"&gt;11.358896&lt;/D&gt;&lt;/FQL&gt;&lt;FQL&gt;&lt;Q&gt;CAGDPY@GR^EE_ACTUAL_ANNUAL(MED,0)&lt;/Q&gt;&lt;R&gt;1&lt;/R&gt;&lt;C&gt;1&lt;/C&gt;&lt;D xsi:type="xsd:double"&gt;-6.34900481476264&lt;/D&gt;&lt;/FQL&gt;&lt;FQL&gt;&lt;Q&gt;USDAED^FG_PRICE_CHANGE(0,-6AM)&lt;/Q&gt;&lt;R&gt;1&lt;/R&gt;&lt;C&gt;1&lt;/C&gt;&lt;D xsi:type="xsd:double"&gt;0.0027298927&lt;/D&gt;&lt;/FQL&gt;&lt;FQL&gt;&lt;Q&gt;USDBRL^FG_PRICE_CHANGE(0,-6AM)&lt;/Q&gt;&lt;R&gt;1&lt;/R&gt;&lt;C&gt;1&lt;/C&gt;&lt;D xsi:type="xsd:double"&gt;10.346424&lt;/D&gt;&lt;/FQL&gt;&lt;FQL&gt;&lt;Q&gt;USDIDR^FG_PRICE_CHANGE(0,-6AM)&lt;/Q&gt;&lt;R&gt;1&lt;/R&gt;&lt;C&gt;1&lt;/C&gt;&lt;D xsi:type="xsd:double"&gt;0.44814348&lt;/D&gt;&lt;/FQL&gt;&lt;FQL&gt;&lt;Q&gt;CNYA^P_PRICE_RETURNS_PR('52W',2,-10AY,0,AM)&lt;/Q&gt;&lt;R&gt;121&lt;/R&gt;&lt;C&gt;1&lt;/C&gt;&lt;D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xsi:type="xsd:double"&gt;11.110234&lt;/D&gt;&lt;D xsi:type="xsd:double"&gt;11.181855&lt;/D&gt;&lt;D xsi:type="xsd:double"&gt;8.862675&lt;/D&gt;&lt;D xsi:type="xsd:double"&gt;20.715069&lt;/D&gt;&lt;D xsi:type="xsd:double"&gt;20.61019&lt;/D&gt;&lt;D xsi:type="xsd:double"&gt;23.381365&lt;/D&gt;&lt;D xsi:type="xsd:double"&gt;22.999096&lt;/D&gt;&lt;D xsi:type="xsd:double"&gt;35.058117&lt;/D&gt;&lt;D xsi:type="xsd:double"&gt;28.22832&lt;/D&gt;&lt;D xsi:type="xsd:double"&gt;24.673319&lt;/D&gt;&lt;D xsi:type="xsd:double"&gt;15.456367&lt;/D&gt;&lt;D xsi:type="xsd:double"&gt;25.423325&lt;/D&gt;&lt;D xsi:type="xsd:double"&gt;13.500118&lt;/D&gt;&lt;D xsi:type="xsd:double"&gt;-4.3444037&lt;/D&gt;&lt;D xsi:type="xsd:double"&gt;-12.380499&lt;/D&gt;&lt;D xsi:type="xsd:double"&gt;-18.89773&lt;/D&gt;&lt;D xsi:type="xsd:double"&gt;-21.5214&lt;/D&gt;&lt;D xsi:type="xsd:double"&gt;-21.136486&lt;/D&gt;&lt;D xsi:type="xsd:double"&gt;-21.619946&lt;/D&gt;&lt;D xsi:type="xsd:double"&gt;-26.078838&lt;/D&gt;&lt;D xsi:type="xsd:double"&gt;-18.889124&lt;/D&gt;&lt;D xsi:type="xsd:double"&gt;-10.825032&lt;/D&gt;&lt;D xsi:type="xsd:double"&gt;2.3564577&lt;/D&gt;&lt;D xsi:type="xsd:double"&gt;-9.998101&lt;/D&gt;&lt;D xsi:type="xsd:double"&gt;-9.650725&lt;/D&gt;&lt;D xsi:type="xsd:double"&gt;7.8894734&lt;/D&gt;&lt;D xsi:type="xsd:double"&gt;12.371456&lt;/D&gt;&lt;D xsi:type="xsd:double"&gt;20.336056&lt;/D&gt;&lt;D xsi:type="xsd:double"&gt;22.751247&lt;/D&gt;&lt;D xsi:type="xsd:double"&gt;19.913662&lt;/D&gt;&lt;D xsi:type="xsd:double"&gt;25.903202&lt;/D&gt;&lt;D xsi:type="xsd:double"&gt;31.69173&lt;/D&gt;&lt;D xsi:type="xsd:double"&gt;15.600861&lt;/D&gt;&lt;D xsi:type="xsd:double"&gt;-5.303538&lt;/D&gt;&lt;D xsi:type="xsd:double"&gt;-8.023286&lt;/D&gt;&lt;D xsi:type="xsd:double"&gt;6.8887115&lt;/D&gt;&lt;D xsi:type="xsd:double"&gt;13.878143&lt;/D&gt;&lt;D xsi:type="xsd:double"&gt;26.371622&lt;/D&gt;&lt;D xsi:type="xsd:double"&gt;38.81843&lt;/D&gt;&lt;D xsi:type="xsd:double"&gt;30.067432&lt;/D&gt;&lt;D xsi:type="xsd:double"&gt;35.871685&lt;/D&gt;&lt;D xsi:type="xsd:double"&gt;40.55538&lt;/D&gt;&lt;D xsi:type="xsd:double"&gt;39.57355&lt;/D&gt;&lt;D xsi:type="xsd:double"&gt;43.745388&lt;/D&gt;&lt;D xsi:type="xsd:double"&gt;66.821884&lt;/D&gt;&lt;D xsi:type="xsd:double"&gt;55.619442&lt;/D&gt;&lt;D xsi:type="xsd:double"&gt;46.286797&lt;/D&gt;&lt;D xsi:type="xsd:double"&gt;46.856163&lt;/D&gt;&lt;D xsi:type="xsd:double"&gt;42.491817&lt;/D&gt;&lt;D xsi:type="xsd:double"&gt;24.12585&lt;/D&gt;&lt;D xsi:type="xsd:double"&gt;18.357908&lt;/D&gt;&lt;D xsi:type="xsd:double"&gt;15.111923&lt;/D&gt;&lt;D xsi:type="xsd:double"&gt;13.769221&lt;/D&gt;&lt;D xsi:type="xsd:double"&gt;8.65494&lt;/D&gt;&lt;D xsi:type="xsd:double"&gt;9.762823&lt;/D&gt;&lt;D xsi:type="xsd:double"&gt;-6.86363&lt;/D&gt;&lt;D xsi:type="xsd:double"&gt;-16.218693&lt;/D&gt;&lt;D xsi:type="xsd:double"&gt;-7.213187&lt;/D&gt;&lt;D xsi:type="xsd:double"&gt;-9.434313&lt;/D&gt;&lt;D xsi:type="xsd:double"&gt;-22.79485&lt;/D&gt;&lt;D xsi:type="xsd:double"&gt;-14.949656&lt;/D&gt;&lt;D xsi:type="xsd:double"&gt;-18.154394&lt;/D&gt;&lt;D xsi:type="xsd:double"&gt;-16.276276&lt;/D&gt;&lt;D xsi:type="xsd:double"&gt;-22.862207&lt;/D&gt;&lt;D xsi:type="xsd:double"&gt;-28.125107&lt;/D&gt;&lt;D xsi:type="xsd:double"&gt;-26.823557&lt;/D&gt;&lt;D xsi:type="xsd:double"&gt;-26.6124&lt;/D&gt;&lt;D xsi:type="xsd:double"&gt;-16.233122&lt;/D&gt;&lt;D xsi:type="xsd:double"&gt;-16.192215&lt;/D&gt;&lt;D xsi:type="xsd:double"&gt;-13.6436825&lt;/D&gt;&lt;D xsi:type="xsd:double"&gt;-7.237858&lt;/D&gt;&lt;D xsi:type="xsd:double"&gt;-1.1759162&lt;/D&gt;&lt;D xsi:type="xsd:double"&gt;-12.631721&lt;/D&gt;&lt;D xsi:type="xsd:double"&gt;-15.030259&lt;/D&gt;&lt;D xsi:type="xsd:double"&gt;-17.161673&lt;/D&gt;&lt;D xsi:type="xsd:double"&gt;-12.048942&lt;/D&gt;&lt;D xsi:type="xsd:double"&gt;-7.1771383&lt;/D&gt;&lt;D xsi:type="xsd:double"&gt;-10.015631&lt;/D&gt;&lt;D xsi:type="xsd:double"&gt;-16.652573&lt;/D&gt;&lt;D xsi:type="xsd:double"&gt;-24.808575&lt;/D&gt;&lt;D xsi:type="xsd:double"&gt;-20.162857&lt;/D&gt;&lt;D xsi:type="xsd:double"&gt;-13.144695&lt;/D&gt;&lt;D xsi:type="xsd:double"&gt;-17.938364&lt;/D&gt;&lt;D xsi:type="xsd:double"&gt;-10.205996&lt;/D&gt;&lt;D xsi:type="xsd:double"&gt;-8.6045265&lt;/D&gt;&lt;D xsi:type="xsd:double"&gt;-10.510177&lt;/D&gt;&lt;D xsi:type="xsd:double"&gt;-8.473164&lt;/D&gt;&lt;/FQL&gt;&lt;FQL&gt;&lt;Q&gt;EIDO^FG_TOTAL_RETURNC(-10AY,0,AM)&lt;/Q&gt;&lt;R&gt;121&lt;/R&gt;&lt;C&gt;1&lt;/C&gt;&lt;D xsi:type="xsd:double"&gt;0&lt;/D&gt;&lt;D xsi:type="xsd:double"&gt;-2.081889&lt;/D&gt;&lt;D xsi:type="xsd:double"&gt;-7.654148&lt;/D&gt;&lt;D xsi:type="xsd:double"&gt;4.4128895&lt;/D&gt;&lt;D xsi:type="xsd:double"&gt;-7.8647556&lt;/D&gt;&lt;D xsi:type="xsd:double"&gt;6.9746137&lt;/D&gt;&lt;D xsi:type="xsd:double"&gt;3.6649227&lt;/D&gt;&lt;D xsi:type="xsd:double"&gt;-3.174603&lt;/D&gt;&lt;D xsi:type="xsd:double"&gt;3.0923963&lt;/D&gt;&lt;D xsi:type="xsd:double"&gt;-5.746299&lt;/D&gt;&lt;D xsi:type="xsd:double"&gt;-9.585887&lt;/D&gt;&lt;D xsi:type="xsd:double"&gt;0.4148841&lt;/D&gt;&lt;D xsi:type="xsd:double"&gt;-10.697472&lt;/D&gt;&lt;D xsi:type="xsd:double"&gt;-9.391475&lt;/D&gt;&lt;D xsi:type="xsd:double"&gt;12.268639&lt;/D&gt;&lt;D xsi:type="xsd:double"&gt;-3.2501101&lt;/D&gt;&lt;D xsi:type="xsd:double"&gt;1.0710716&lt;/D&gt;&lt;D xsi:type="xsd:double"&gt;-2.995199&lt;/D&gt;&lt;D xsi:type="xsd:double"&gt;12.885571&lt;/D&gt;&lt;D xsi:type="xsd:double"&gt;5.861616&lt;/D&gt;&lt;D xsi:type="xsd:double"&gt;-3.205663&lt;/D&gt;&lt;D xsi:type="xsd:double"&gt;-4.0860233&lt;/D&gt;&lt;D xsi:type="xsd:double"&gt;3.7219763&lt;/D&gt;&lt;D xsi:type="xsd:double"&gt;8.990276&lt;/D&gt;&lt;D xsi:type="xsd:double"&gt;5.0922155&lt;/D&gt;&lt;D xsi:type="xsd:double"&gt;-2.9378057&lt;/D&gt;&lt;D xsi:type="xsd:double"&gt;3.0267239&lt;/D&gt;&lt;D xsi:type="xsd:double"&gt;-8.927881&lt;/D&gt;&lt;D xsi:type="xsd:double"&gt;-0.33515096&lt;/D&gt;&lt;D xsi:type="xsd:double"&gt;3.098297&lt;/D&gt;&lt;D xsi:type="xsd:double"&gt;1.224482&lt;/D&gt;&lt;D xsi:type="xsd:double"&gt;2.822578&lt;/D&gt;&lt;D xsi:type="xsd:double"&gt;1.9999981&lt;/D&gt;&lt;D xsi:type="xsd:double"&gt;1.9607902&lt;/D&gt;&lt;D xsi:type="xsd:double"&gt;1.9984841&lt;/D&gt;&lt;D xsi:type="xsd:double"&gt;2.3091555&lt;/D&gt;&lt;D xsi:type="xsd:double"&gt;-0.5486429&lt;/D&gt;&lt;D xsi:type="xsd:double"&gt;-0.735569&lt;/D&gt;&lt;D xsi:type="xsd:double"&gt;-0.037050247&lt;/D&gt;&lt;D xsi:type="xsd:double"&gt;-0.14825463&lt;/D&gt;&lt;D xsi:type="xsd:double"&gt;1.6703725&lt;/D&gt;&lt;D xsi:type="xsd:double"&gt;7.1634173&lt;/D&gt;&lt;D xsi:type="xsd:double"&gt;2.6944041&lt;/D&gt;&lt;D xsi:type="xsd:double"&gt;-9.066761&lt;/D&gt;&lt;D xsi:type="xsd:double"&gt;0.43828487&lt;/D&gt;&lt;D xsi:type="xsd:double"&gt;-10.836363&lt;/D&gt;&lt;D xsi:type="xsd:double"&gt;1.1011481&lt;/D&gt;&lt;D xsi:type="xsd:double"&gt;-5.070895&lt;/D&gt;&lt;D xsi:type="xsd:double"&gt;-1.8614709&lt;/D&gt;&lt;D xsi:type="xsd:double"&gt;0.6175518&lt;/D&gt;&lt;D xsi:type="xsd:double"&gt;-3.1126678&lt;/D&gt;&lt;D xsi:type="xsd:double"&gt;11.402714&lt;/D&gt;&lt;D xsi:type="xsd:double"&gt;0.8529663&lt;/D&gt;&lt;D xsi:type="xsd:double"&gt;8.019757&lt;/D&gt;&lt;D xsi:type="xsd:double"&gt;-2.9510677&lt;/D&gt;&lt;D xsi:type="xsd:double"&gt;-0.19245148&lt;/D&gt;&lt;D xsi:type="xsd:double"&gt;1.6583085&lt;/D&gt;&lt;D xsi:type="xsd:double"&gt;-13.505316&lt;/D&gt;&lt;D xsi:type="xsd:double"&gt;10.000002&lt;/D&gt;&lt;D xsi:type="xsd:double"&gt;6.941855&lt;/D&gt;&lt;D xsi:type="xsd:double"&gt;-5.951476&lt;/D&gt;&lt;D xsi:type="xsd:double"&gt;1.2495041&lt;/D&gt;&lt;D xsi:type="xsd:double"&gt;-1.7515957&lt;/D&gt;&lt;D xsi:type="xsd:double"&gt;0.7698536&lt;/D&gt;&lt;D xsi:type="xsd:double"&gt;1.671958&lt;/D&gt;&lt;D xsi:type="xsd:double"&gt;4.5562625&lt;/D&gt;&lt;D xsi:type="xsd:double"&gt;-8.715421&lt;/D&gt;&lt;D xsi:type="xsd:double"&gt;-35.657948&lt;/D&gt;&lt;D xsi:type="xsd:double"&gt;-5.161291&lt;/D&gt;&lt;D xsi:type="xsd:double"&gt;6.3265324&lt;/D&gt;&lt;D xsi:type="xsd:double"&gt;22.058725&lt;/D&gt;&lt;D xsi:type="xsd:double"&gt;0.7411361&lt;/D&gt;&lt;D xsi:type="xsd:double"&gt;2.1019459&lt;/D&gt;&lt;D xsi:type="xsd:double"&gt;-6.5362873&lt;/D&gt;&lt;D xsi:type="xsd:double"&gt;1.101327&lt;/D&gt;&lt;D xsi:type="xsd:double"&gt;17.592585&lt;/D&gt;&lt;D xsi:type="xsd:double"&gt;12.175596&lt;/D&gt;&lt;D xsi:type="xsd:double"&gt;1.871872&lt;/D&gt;&lt;D xsi:type="xsd:double"&gt;-2.6949763&lt;/D&gt;&lt;D xsi:type="xsd:double"&gt;-3.776753&lt;/D&gt;&lt;D xsi:type="xsd:double"&gt;-4.2738733&lt;/D&gt;&lt;D xsi:type="xsd:double"&gt;-0.7744849&lt;/D&gt;&lt;D xsi:type="xsd:double"&gt;-1.4444053&lt;/D&gt;&lt;D xsi:type="xsd:double"&gt;-5.110174&lt;/D&gt;&lt;D xsi:type="xsd:double"&gt;3.11265&lt;/D&gt;&lt;D xsi:type="xsd:double"&gt;2.8270125&lt;/D&gt;&lt;D xsi:type="xsd:double"&gt;15.05127&lt;/D&gt;&lt;D xsi:type="xsd:double"&gt;-4.495752&lt;/D&gt;&lt;D xsi:type="xsd:double"&gt;-1.8986046&lt;/D&gt;&lt;D xsi:type="xsd:double"&gt;3.0039191&lt;/D&gt;&lt;D xsi:type="xsd:double"&gt;2.6627302&lt;/D&gt;&lt;D xsi:type="xsd:double"&gt;4.0757537&lt;/D&gt;&lt;D xsi:type="xsd:double"&gt;-3.4810185&lt;/D&gt;&lt;D xsi:type="xsd:double"&gt;-4.6721277&lt;/D&gt;&lt;D xsi:type="xsd:double"&gt;-0.1590848&lt;/D&gt;&lt;D xsi:type="xsd:double"&gt;-5.5895147&lt;/D&gt;&lt;D xsi:type="xsd:double"&gt;10.915815&lt;/D&gt;&lt;D xsi:type="xsd:double"&gt;1.2093425&lt;/D&gt;&lt;D xsi:type="xsd:double"&gt;-7.04574&lt;/D&gt;&lt;D xsi:type="xsd:double"&gt;0.8865237&lt;/D&gt;&lt;D xsi:type="xsd:double"&gt;1.0539889&lt;/D&gt;&lt;D xsi:type="xsd:double"&gt;-1.9762874&lt;/D&gt;&lt;D xsi:type="xsd:double"&gt;4.345882&lt;/D&gt;&lt;D xsi:type="xsd:double"&gt;-6.5693436&lt;/D&gt;&lt;D xsi:type="xsd:double"&gt;11.167276&lt;/D&gt;&lt;D xsi:type="xsd:double"&gt;-2.8110802&lt;/D&gt;&lt;D xsi:type="xsd:double"&gt;0.770843&lt;/D&gt;&lt;D xsi:type="xsd:double"&gt;1.7233968&lt;/D&gt;&lt;D xsi:type="xsd:double"&gt;-3.6001682&lt;/D&gt;&lt;D xsi:type="xsd:double"&gt;0.043940544&lt;/D&gt;&lt;D xsi:type="xsd:double"&gt;-4.3917418&lt;/D&gt;&lt;D xsi:type="xsd:double"&gt;-0.7808924&lt;/D&gt;&lt;D xsi:type="xsd:double"&gt;1.3888836&lt;/D&gt;&lt;D xsi:type="xsd:double"&gt;3.2480836&lt;/D&gt;&lt;D xsi:type="xsd:double"&gt;1.3820767&lt;/D&gt;&lt;D xsi:type="xsd:double"&gt;-0.13192892&lt;/D&gt;&lt;D xsi:type="xsd:double"&gt;-8.190221&lt;/D&gt;&lt;D xsi:type="xsd:double"&gt;0.8153438</t>
        </r>
      </text>
    </comment>
    <comment ref="A21" authorId="0" shapeId="0" xr:uid="{C8899567-9D79-4086-932F-6B4AE8A46D6C}">
      <text>
        <r>
          <rPr>
            <b/>
            <sz val="9"/>
            <color indexed="81"/>
            <rFont val="Tahoma"/>
            <charset val="1"/>
          </rPr>
          <t>6&lt;/D&gt;&lt;D xsi:type="xsd:double"&gt;-10.125232&lt;/D&gt;&lt;D xsi:type="xsd:double"&gt;10.027397&lt;/D&gt;&lt;D xsi:type="xsd:double"&gt;6.125498&lt;/D&gt;&lt;/FQL&gt;&lt;FQL&gt;&lt;Q&gt;EWT^FMA_PE(LTMA,-10AY,0,AM,"PORTAGG","MEANR")&lt;/Q&gt;&lt;R&gt;121&lt;/R&gt;&lt;C&gt;1&lt;/C&gt;&lt;D xsi:type="xsd:double"&gt;14.9495971237288&lt;/D&gt;&lt;D xsi:type="xsd:double"&gt;14.6245981615681&lt;/D&gt;&lt;D xsi:type="xsd:double"&gt;13.8284182639322&lt;/D&gt;&lt;D xsi:type="xsd:double"&gt;14.0499343010415&lt;/D&gt;&lt;D xsi:type="xsd:double"&gt;13.5020547944495&lt;/D&gt;&lt;D xsi:type="xsd:double"&gt;13.7528343719015&lt;/D&gt;&lt;D xsi:type="xsd:double"&gt;14.2967690521221&lt;/D&gt;&lt;D xsi:type="xsd:double"&gt;14.2245386915494&lt;/D&gt;&lt;D xsi:type="xsd:double"&gt;14.1393916314598&lt;/D&gt;&lt;D xsi:type="xsd:double"&gt;14.0181605993427&lt;/D&gt;&lt;D xsi:type="xsd:double"&gt;13.7793397016407&lt;/D&gt;&lt;D xsi:type="xsd:double"&gt;13.5233097049606&lt;/D&gt;&lt;D xsi:type="xsd:double"&gt;12.9250771582446&lt;/D&gt;&lt;D xsi:type="xsd:double"&gt;12.8142617328292&lt;/D&gt;&lt;D xsi:type="xsd:double"&gt;12.8867699934009&lt;/D&gt;&lt;D xsi:type="xsd:double"&gt;12.549327928385&lt;/D&gt;&lt;D xsi:type="xsd:double"&gt;12.2104340540171&lt;/D&gt;&lt;D xsi:type="xsd:double"&gt;11.2218104941015&lt;/D&gt;&lt;D xsi:type="xsd:double"&gt;12.1007292651403&lt;/D&gt;&lt;D xsi:type="xsd:double"&gt;12.4658025397098&lt;/D&gt;&lt;D xsi:type="xsd:double"&gt;12.5695603842674&lt;/D&gt;&lt;D xsi:type="xsd:double"&gt;12.4005906758726&lt;/D&gt;&lt;D xsi:type="xsd:double"&gt;12.8251724125939&lt;/D&gt;&lt;D xsi:type="xsd:double"&gt;13.3366593350423&lt;/D&gt;&lt;D xsi:type="xsd:double"&gt;13.7662390526469&lt;/D&gt;&lt;D xsi:type="xsd:double"&gt;13.7153739347202&lt;/D&gt;&lt;D xsi:type="xsd:double"&gt;14.1939909616971&lt;/D&gt;&lt;D xsi:type="xsd:double"&gt;13.8098531350925&lt;/D&gt;&lt;D xsi:type="xsd:double"&gt;14.3725152040955&lt;/D&gt;&lt;D xsi:type="xsd:double"&gt;14.3981603432607&lt;/D&gt;&lt;D xsi:type="xsd:double"&gt;14.6653185327312&lt;/D&gt;&lt;D xsi:type="xsd:double"&gt;14.4929519302999&lt;/D&gt;&lt;D xsi:type="xsd:double"&gt;14.396164492589&lt;/D&gt;&lt;D xsi:type="xsd:double"&gt;14.3689437700409&lt;/D&gt;&lt;D xsi:type="xsd:double"&gt;14.4039907301744&lt;/D&gt;&lt;D xsi:type="xsd:double"&gt;14.6960630142979&lt;/D&gt;&lt;D xsi:type="xsd:double"&gt;14.6461041920086&lt;/D&gt;&lt;D xsi:type="xsd:double"&gt;14.5827550429619&lt;/D&gt;&lt;D xsi:type="xsd:double"&gt;14.7802432859181&lt;/D&gt;&lt;D xsi:type="xsd:double"&gt;14.7887078749884&lt;/D&gt;&lt;D xsi:type="xsd:double"&gt;14.469698759183&lt;/D&gt;&lt;D xsi:type="xsd:double"&gt;14.817849324517&lt;/D&gt;&lt;D xsi:type="xsd:double"&gt;14.0742315816994&lt;/D&gt;&lt;D xsi:type="xsd:double"&gt;14.499267487031&lt;/D&gt;&lt;D xsi:type="xsd:double"&gt;14.3807128011433&lt;/D&gt;&lt;D xsi:type="xsd:double"&gt;14.3387255182179&lt;/D&gt;&lt;D xsi:type="xsd:double"&gt;14.3314614046201&lt;/D&gt;&lt;D xsi:type="xsd:double"&gt;14.0792406522921&lt;/D&gt;&lt;D xsi:type="xsd:double"&gt;13.9237471437073&lt;/D&gt;&lt;D xsi:type="xsd:double"&gt;13.816311097847&lt;/D&gt;&lt;D xsi:type="xsd:double"&gt;12.8242916073681&lt;/D&gt;&lt;D xsi:type="xsd:double"&gt;12.6177907803138&lt;/D&gt;&lt;D xsi:type="xsd:double"&gt;12.5628365737967&lt;/D&gt;&lt;D xsi:type="xsd:double"&gt;12.8101416217096&lt;/D&gt;&lt;D xsi:type="xsd:double"&gt;13.5402434599586&lt;/D&gt;&lt;D xsi:type="xsd:double"&gt;14.1415468761089&lt;/D&gt;&lt;D xsi:type="xsd:double"&gt;14.460027481512&lt;/D&gt;&lt;D xsi:type="xsd:double"&gt;14.3743957002847&lt;/D&gt;&lt;D xsi:type="xsd:double"&gt;14.5559335903893&lt;/D&gt;&lt;D xsi:type="xsd:double"&gt;15.088793147989&lt;/D&gt;&lt;D xsi:type="xsd:double"&gt;14.7940971120194&lt;/D&gt;&lt;D xsi:type="xsd:double"&gt;15.5291759439923&lt;/D&gt;&lt;D xsi:type="xsd:double"&gt;16.003066769181&lt;/D&gt;&lt;D xsi:type="xsd:double"&gt;16.6364210793766&lt;/D&gt;&lt;D xsi:type="xsd:double"&gt;17.2356155414642&lt;/D&gt;&lt;D xsi:type="xsd:double"&gt;17.5563254665879&lt;/D&gt;&lt;D xsi:type="xsd:double"&gt;17.3018705123091&lt;/D&gt;&lt;D xsi:type="xsd:double"&gt;15.9089162663667&lt;/D&gt;&lt;D xsi:type="xsd:double"&gt;16.194308188191&lt;/D&gt;&lt;D xsi:type="xsd:double"&gt;16.4940674177998&lt;/D&gt;&lt;D xsi:type="xsd:double"&gt;17.0424020075309&lt;/D&gt;&lt;D xsi:type="xsd:double"&gt;17.5390635839452&lt;/D&gt;&lt;D xsi:type="xsd:double"&gt;17.7282927513543&lt;/D&gt;&lt;D xsi:type="xsd:double"&gt;17.4371900770208&lt;/D&gt;&lt;D xsi:type="xsd:double"&gt;17.0557441921182&lt;/D&gt;&lt;D xsi:type="xsd:double"&gt;17.2707785310496&lt;/D&gt;&lt;D xsi:type="xsd:double"&gt;17.816302358795&lt;/D&gt;&lt;D xsi:type="xsd:double"&gt;19.0692338964325&lt;/D&gt;&lt;D xsi:type="xsd:double"&gt;18.7118750492884&lt;/D&gt;&lt;D xsi:type="xsd:double"&gt;18.5036406197362&lt;/D&gt;&lt;D xsi:type="xsd:double"&gt;18.1155236727562&lt;/D&gt;&lt;D xsi:type="xsd:double"&gt;16.9634862314919&lt;/D&gt;&lt;D xsi:type="xsd:double"&gt;16.734312094068&lt;/D&gt;&lt;D xsi:type="xsd:double"&gt;16.3314768719423&lt;/D&gt;&lt;D xsi:type="xsd:double"&gt;15.037624617079&lt;/D&gt;&lt;D xsi:type="xsd:double"&gt;14.6649079314321&lt;/D&gt;&lt;D xsi:type="xsd:double"&gt;13.7219745545562&lt;/D&gt;&lt;D xsi:type="xsd:double"&gt;13.5561045417264&lt;/D&gt;&lt;D xsi:type="xsd:double"&gt;12.9291554414028&lt;/D&gt;&lt;D xsi:type="xsd:double"&gt;13.0897534589406&lt;/D&gt;&lt;D xsi:type="xsd:double"&gt;12.8137600055595&lt;/D&gt;&lt;D xsi:type="xsd:double"&gt;12.2434343865411&lt;/D&gt;&lt;D xsi:type="xsd:double"&gt;12.2032928060944&lt;/D&gt;&lt;D xsi:type="xsd:double"&gt;11.8627447113669&lt;/D&gt;&lt;D xsi:type="xsd:double"&gt;11.7391688608859&lt;/D&gt;&lt;D xsi:type="xsd:double"&gt;11.0236434646381&lt;/D&gt;&lt;D xsi:type="xsd:double"&gt;11.3811039419123&lt;/D&gt;&lt;D xsi:type="xsd:double"&gt;10.9171802345544&lt;/D&gt;&lt;D xsi:type="xsd:double"&gt;10.0691627019313&lt;/D&gt;&lt;D xsi:type="xsd:double"&gt;10.9429780472932&lt;/D&gt;&lt;D xsi:type="xsd:double"&gt;11.017154165093&lt;/D&gt;&lt;D xsi:type="xsd:double"&gt;11.4117903615578&lt;/D&gt;&lt;D xsi:type="xsd:double"&gt;12.3017607589776&lt;/D&gt;&lt;D xsi:type="xsd:double"&gt;12.5913300811466&lt;/D&gt;&lt;D xsi:type="xsd:double"&gt;13.1170489990293&lt;/D&gt;&lt;D xsi:type="xsd:double"&gt;13.6808243708849&lt;/D&gt;&lt;D xsi:type="xsd:double"&gt;14.8564644902788&lt;/D&gt;&lt;D xsi:type="xsd:double"&gt;15.5905497448576&lt;/D&gt;&lt;D xsi:type="xsd:double"&gt;15.8311040875595&lt;/D&gt;&lt;D xsi:type="xsd:double"&gt;16.4816596339366&lt;/D&gt;&lt;D xsi:type="xsd:double"&gt;16.7022509238641&lt;/D&gt;&lt;D xsi:type="xsd:double"&gt;17.1825450887335&lt;/D&gt;&lt;D xsi:type="xsd:double"&gt;18.352738210932&lt;/D&gt;&lt;D xsi:type="xsd:double"&gt;18.5702855333662&lt;/D&gt;&lt;D xsi:type="xsd:double"&gt;19.5102030724108&lt;/D&gt;&lt;D xsi:type="xsd:double"&gt;19.8380962749071&lt;/D&gt;&lt;D xsi:type="xsd:double"&gt;19.5659390099656&lt;/D&gt;&lt;D xsi:type="xsd:double"&gt;19.8266154654366&lt;/D&gt;&lt;D xsi:type="xsd:double"&gt;19.8781688989546&lt;/D&gt;&lt;D xsi:type="xsd:double"&gt;20.1547692046016&lt;/D&gt;&lt;D xsi:type="xsd:double"&gt;18.8503427369644&lt;/D&gt;&lt;/FQL&gt;&lt;FQL&gt;&lt;Q&gt;NI-FDS^FG_PRICE_CHANGE(0,-3AM)&lt;/Q&gt;&lt;R&gt;1&lt;/R&gt;&lt;C&gt;1&lt;/C&gt;&lt;D xsi:type="xsd:double"&gt;-17.7398500129299&lt;/D&gt;&lt;/FQL&gt;&lt;FQL&gt;&lt;Q&gt;CPALM-FDS^FG_PRICE_MAVG(0,,,,30)&lt;/Q&gt;&lt;R&gt;1&lt;/R&gt;&lt;C&gt;1&lt;/C&gt;&lt;D xsi:type="xsd:double"&gt;3957.1333&lt;/D&gt;&lt;/FQL&gt;&lt;FQL&gt;&lt;Q&gt;VNM^FG_PRICE_MAVG(0,,,,30)&lt;/Q&gt;&lt;R&gt;1&lt;/R&gt;&lt;C&gt;1&lt;/C&gt;&lt;D xsi:type="xsd:double"&gt;12.0185&lt;/D&gt;&lt;/FQL&gt;&lt;FQL&gt;&lt;Q&gt;EWZ^FG_PRICE_MAVG(0,,,,60)&lt;/Q&gt;&lt;R&gt;1&lt;/R&gt;&lt;C&gt;1&lt;/C&gt;&lt;D xsi:type="xsd:double"&gt;28.459833&lt;/D&gt;&lt;/FQL&gt;&lt;FQL&gt;&lt;Q&gt;ECH^FG_PRICE_MAVG(0,,,,200)&lt;/Q&gt;&lt;R&gt;1&lt;/R&gt;&lt;C&gt;1&lt;/C&gt;&lt;D xsi:type="xsd:double"&gt;26.53725&lt;/D&gt;&lt;/FQL&gt;&lt;FQL&gt;&lt;Q&gt;VNM^P_PRICE(0)/P_PRICE_HIGH_PR(0,,,,,,"PRICE","INTRA","52W")&lt;/Q&gt;&lt;R&gt;1&lt;/R&gt;&lt;C&gt;1&lt;/C&gt;&lt;D xsi:type="xsd:double"&gt;0.7766059&lt;/D&gt;&lt;/FQL&gt;&lt;FQL&gt;&lt;Q&gt;QAT^P_PRICE(0)/P_PRICE_LOW_PR(0,,,,,,"PRICE","INTRA","52W")-1&lt;/Q&gt;&lt;R&gt;1&lt;/R&gt;&lt;C&gt;1&lt;/C&gt;&lt;D xsi:type="xsd:double"&gt;0.12771392&lt;/D&gt;&lt;/FQL&gt;&lt;FQL&gt;&lt;Q&gt;EZA^FG_TOTAL_RETURNC(0,-12AM)&lt;/Q&gt;&lt;R&gt;1&lt;/R&gt;&lt;C&gt;1&lt;/C&gt;&lt;D xsi:type="xsd:double"&gt;23.35255&lt;/D&gt;&lt;/FQL&gt;&lt;FQL&gt;&lt;Q&gt;EWW^FMA_PCT_ABOVE_MAVG(200,0,,,,"PORTAGG")&lt;/Q&gt;&lt;R&gt;1&lt;/R&gt;&lt;C&gt;1&lt;/C&gt;&lt;D xsi:type="xsd:double"&gt;31.8181818181818&lt;/D&gt;&lt;/FQL&gt;&lt;FQL&gt;&lt;Q&gt;EPOL^PERCENT_CHANGE(FMA_EPS(+1,0,,,,"PORTAGG","MEAN"),FMA_EPS(+1,-1AM,,,,"PORTAGG","MEAN"))&lt;/Q&gt;&lt;R&gt;1&lt;/R&gt;&lt;C&gt;1&lt;/C&gt;&lt;D xsi:type="xsd:double"&gt;0.648464331943525&lt;/D&gt;&lt;/FQL&gt;&lt;FQL&gt;&lt;Q&gt;EIDO^PERCENT_CHANGE(FMA_EPS(+1,0,,,,"PORTAGG","MEAN"),FMA_EPS(+1,-1AM,,,,"PORTAGG","MEAN"))&lt;/Q&gt;&lt;R&gt;1&lt;/R&gt;&lt;C&gt;1&lt;/C&gt;&lt;D xsi:type="xsd:double"&gt;1.95891359409391&lt;/D&gt;&lt;/FQL&gt;&lt;FQL&gt;&lt;Q&gt;VGK^P_PRICE(0)/P_PRICE_LOW_PR(0,,,,,,"PRICE","INTRA","52W")-1&lt;/Q&gt;&lt;R&gt;1&lt;/R&gt;&lt;C&gt;1&lt;/C&gt;&lt;D xsi:type="xsd:double"&gt;0.24990916&lt;/D&gt;&lt;/FQL&gt;&lt;FQL&gt;&lt;Q&gt;KSA^FMA_COS_DOWN("EPS","1M",+1,NOW,,,"PORTAGG","MEANR")&lt;/Q&gt;&lt;R&gt;1&lt;/R&gt;&lt;C&gt;1&lt;/C&gt;&lt;D xsi:type="xsd:double"&gt;46&lt;/D&gt;&lt;/FQL&gt;&lt;FQL&gt;&lt;Q&gt;EWW^SIZE(FG_CONSTITUENTS)&lt;/Q&gt;&lt;R&gt;1&lt;/R&gt;&lt;C&gt;1&lt;/C&gt;&lt;D xsi:type="xsd:long"&gt;44&lt;/D&gt;&lt;/FQL&gt;&lt;FQL&gt;&lt;Q&gt;GREK^FMA_RBICS_REV_CURRENT(30, LOC, "PORTAGG")&lt;/Q&gt;&lt;R&gt;1&lt;/R&gt;&lt;C&gt;1&lt;/C&gt;&lt;D xsi:type="xsd:double"&gt;43.1447826395963&lt;/D&gt;&lt;/FQL&gt;&lt;FQL&gt;&lt;Q&gt;TRYAE10Y-FDS^FG_YIELD_NAME&lt;/Q&gt;&lt;R&gt;1&lt;/R&gt;&lt;C&gt;1&lt;/C&gt;&lt;D xsi:type="xsd:string"&gt;Treasury - United Arab Emirates USD Benchmark Bond 10Y&lt;/D&gt;&lt;/FQL&gt;&lt;FQL&gt;&lt;Q&gt;REFKRBASE-FDS^FG_YIELD(NOW,,,0)&lt;/Q&gt;&lt;R&gt;1&lt;/R&gt;&lt;C&gt;1&lt;/C&gt;&lt;D xsi:type="xsd:double"&gt;3.5&lt;/D&gt;&lt;/FQL&gt;&lt;FQL&gt;&lt;Q&gt;TRYTR7Y-FDS^PCTCHG(FG_YIELD(0,,,,"YTM"),FG_YIELD(-3AM,,,,"YTM"))&lt;/Q&gt;&lt;R&gt;1&lt;/R&gt;&lt;C&gt;1&lt;/C&gt;&lt;D xsi:type="xsd:double"&gt;0.43779907&lt;/D&gt;&lt;/FQL&gt;&lt;FQL&gt;&lt;Q&gt;TRYCN10Y-FDS^PCTCHG(FG_YIELD(0,,,,"YTM"),FG_YIELD(-1AM,,,,"YTM"))&lt;/Q&gt;&lt;R&gt;1&lt;/R&gt;&lt;C&gt;1&lt;/C&gt;&lt;D xsi:type="xsd:double"&gt;-2.9612873&lt;/D&gt;&lt;/FQL&gt;&lt;FQL&gt;&lt;Q&gt;TRYPL10Y-FDS^FG_YIELD(0,,,,"YTM")&lt;/Q&gt;&lt;R&gt;1&lt;/R&gt;&lt;C&gt;1&lt;/C&gt;&lt;D xsi:type="xsd:double"&gt;5.2978&lt;/D&gt;&lt;/FQL&gt;&lt;FQL&gt;&lt;Q&gt;CC_ZA^IMF_IFS_RCPI_Q(0)&lt;/Q&gt;&lt;R&gt;1&lt;/R&gt;&lt;C&gt;1&lt;/C&gt;&lt;D xsi:type="xsd:double"&gt;5.0606&lt;/D&gt;&lt;/FQL&gt;&lt;FQL&gt;&lt;Q&gt;VNM^FG_FCF_YIELD_NTM(0)&lt;/Q&gt;&lt;R&gt;1&lt;/R&gt;&lt;C&gt;1&lt;/C&gt;&lt;D xsi:type="xsd:double"&gt;1.59498314922148&lt;/D&gt;&lt;/FQL&gt;&lt;FQL&gt;&lt;Q&gt;MCHI^FG_FCF_YIELD_NTM(0)&lt;/Q&gt;&lt;R&gt;1&lt;/R&gt;&lt;C&gt;1&lt;/C&gt;&lt;D xsi:type="xsd:double"&gt;7.85951613315087&lt;/D&gt;&lt;/FQL&gt;&lt;FQL&gt;&lt;Q&gt;CNYA^FMA_ROE(NTMA,-20AY,NOW,FY,"PORTAGG","MEANR")&lt;/Q&gt;&lt;R&gt;20&lt;/R&gt;&lt;C&gt;1&lt;/C&gt;&lt;D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xsi:type="xsd:double"&gt;12.9923016366103&lt;/D&gt;&lt;D xsi:type="xsd:double"&gt;13.7666448458541&lt;/D&gt;&lt;D xsi:type="xsd:double"&gt;13.3712630657165&lt;/D&gt;&lt;D xsi:type="xsd:double"&gt;12.0221312528261&lt;/D&gt;&lt;/FQL&gt;&lt;FQL&gt;&lt;Q&gt;CAGDPY@CL^EE_ACTUAL_ANNUAL(MED,+1)&lt;/Q&gt;&lt;R&gt;1&lt;/R&gt;&lt;C&gt;1&lt;/C&gt;&lt;D xsi:type="xsd:double"&gt;-3.2&lt;/D&gt;&lt;/FQL&gt;&lt;FQL&gt;&lt;Q&gt;CC_PL^FG_COMPANY_NAME&lt;/Q&gt;&lt;R&gt;1&lt;/R&gt;&lt;C&gt;1&lt;/C&gt;&lt;D xsi:type="xsd:string"&gt;Poland&lt;/D&gt;&lt;/FQL&gt;&lt;FQL&gt;&lt;Q&gt;USDTHB^FG_COMPANY_NAME&lt;/Q&gt;&lt;R&gt;1&lt;/R&gt;&lt;C&gt;1&lt;/C&gt;&lt;D xsi:type="xsd:string"&gt;Thailand Baht per U.S. Dollar&lt;/D&gt;&lt;/FQL&gt;&lt;FQL&gt;&lt;Q&gt;USDINR^FG_PRICE_CHANGE(0,-3AM)&lt;/Q&gt;&lt;R&gt;1&lt;/R&gt;&lt;C&gt;1&lt;/C&gt;&lt;D xsi:type="xsd:double"&gt;0.5404115&lt;/D&gt;&lt;/FQL&gt;&lt;FQL&gt;&lt;Q&gt;USDMXN^FG_COMPANY_NAME&lt;/Q&gt;&lt;R&gt;1&lt;/R&gt;&lt;C&gt;1&lt;/C&gt;&lt;D xsi:type="xsd:string"&gt;Mexican Peso per U.S. Dollar&lt;/D&gt;&lt;/FQL&gt;&lt;FQL&gt;&lt;Q&gt;USDPEN^FG_PRICE_CHANGE(0,-3AM)&lt;/Q&gt;&lt;R&gt;1&lt;/R&gt;&lt;C&gt;1&lt;/C&gt;&lt;D xsi:type="xsd:double"&gt;0.61963797&lt;/D&gt;&lt;/FQL&gt;&lt;FQL&gt;&lt;Q&gt;FC0000CL^FMA_EPS(NTMA,-20AY,0,CY,,"PORTAGG","MEANR")&lt;/Q&gt;&lt;R&gt;20&lt;/R&gt;&lt;C&gt;1&lt;/C&gt;&lt;D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xsi:type="xsd:double"&gt;5.62910943949759&lt;/D&gt;&lt;D xsi:type="xsd:double"&gt;18.8550541128375&lt;/D&gt;&lt;D xsi:type="xsd:double"&gt;26.2429355934646&lt;/D&gt;&lt;D xsi:type="xsd:double"&gt;19.8551268980436&lt;/D&gt;&lt;/FQL&gt;&lt;FQL&gt;&lt;Q&gt;EPOL^FMA_DIV_YLD(NTMA,-10AY,0,AM,"PORTAGG","MEANR")&lt;/Q&gt;&lt;R&gt;121&lt;/R&gt;&lt;C&gt;1&lt;/C&gt;&lt;D xsi:type="xsd:double"&gt;4.15344753280631&lt;/D&gt;&lt;D xsi:type="xsd:double"&gt;4.15236826751598&lt;/D&gt;&lt;D xsi:type="xsd:double"&gt;4.15078560201187&lt;/D&gt;&lt;D xsi:type="xsd:double"&gt;3.98967200108176&lt;/D&gt;&lt;D xsi:type="xsd:double"&gt;4.09466220572059&lt;/D&gt;&lt;D xsi:type="xsd:double"&gt;4.1490033430902&lt;/D&gt;&lt;D xsi:type="xsd:double"&gt;3.80380504594908&lt;/D&gt;&lt;D xsi:type="xsd:double"&gt;3.76901931625449&lt;/D&gt;&lt;D xsi:type="xsd:double"&gt;3.34272869363236&lt;/D&gt;&lt;D xsi:type="xsd:double"&gt;3.32839097699815&lt;/D&gt;&lt;D xsi:type="xsd:double"&gt;3.55730316715578&lt;/D&gt;&lt;D xsi:type="xsd:double"&gt;3.57000315184824&lt;/D&gt;&lt;D xsi:type="xsd:double"&gt;3.65894593541372&lt;/D&gt;&lt;D xsi:type="xsd:double"&gt;3.58345108648342&lt;/D&gt;&lt;D xsi:type="xsd:double"&gt;3.67584081156399&lt;/D&gt;&lt;D xsi:type="xsd:double"&gt;3.94461731840213&lt;/D&gt;&lt;D xsi:type="xsd:double"&gt;4.20365899310886&lt;/D&gt;&lt;D xsi:type="xsd:double"&gt;4.31269249677219&lt;/D&gt;&lt;D xsi:type="xsd:double"&gt;4.18310158035619&lt;/D&gt;&lt;D xsi:type="xsd:double"&gt;3.86500353828882&lt;/D&gt;&lt;D xsi:type="xsd:double"&gt;3.6320372736395&lt;/D&gt;&lt;D xsi:type="xsd:double"&gt;3.79262713887887&lt;/D&gt;&lt;D xsi:type="xsd:double"&gt;3.95281375745695&lt;/D&gt;&lt;D xsi:type="xsd:double"&gt;3.68189791646829&lt;/D&gt;&lt;D xsi:type="xsd:double"&gt;3.44114068215126&lt;/D&gt;&lt;D xsi:type="xsd:double"&gt;3.63265527451656&lt;/D&gt;&lt;D xsi:type="xsd:double"&gt;3.49393214005455&lt;/D&gt;&lt;D xsi:type="xsd:double"&gt;3.4616912188735&lt;/D&gt;&lt;D xsi:type="xsd:double"&gt;3.07588026891091&lt;/D&gt;&lt;D xsi:type="xsd:double"&gt;2.8854178635247&lt;/D&gt;&lt;D xsi:type="xsd:double"&gt;2.56617257158923&lt;/D&gt;&lt;D xsi:type="xsd:double"&gt;2.37557075655313&lt;/D&gt;&lt;D xsi:type="xsd:double"&gt;2.53129545560504&lt;/D&gt;&lt;D xsi:type="xsd:double"&gt;2.44894414184147&lt;/D&gt;&lt;D xsi:type="xsd:double"&gt;2.52671653138&lt;/D&gt;&lt;D xsi:type="xsd:double"&gt;2.42150465916631&lt;/D&gt;&lt;D xsi:type="xsd:double"&gt;2.40976968270127&lt;/D&gt;&lt;D xsi:type="xsd:double"&gt;2.60453779569293&lt;/D&gt;&lt;D xsi:type="xsd:double"&gt;2.45666177743262&lt;/D&gt;&lt;D xsi:type="xsd:double"&gt;2.50686333828529&lt;/D&gt;&lt;D xsi:type="xsd:double"&gt;2.84611983730204&lt;/D&gt;&lt;D xsi:type="xsd:double"&gt;2.69640199719664&lt;/D&gt;&lt;D xsi:type="xsd:double"&gt;2.99140171729266&lt;/D&gt;&lt;D xsi:type="xsd:double"&gt;3.04790082584074&lt;/D&gt;&lt;D xsi:type="xsd:double"&gt;3.01953808011357&lt;/D&gt;&lt;D xsi:type="xsd:double"&gt;3.03472334734352&lt;/D&gt;&lt;D xsi:type="xsd:double"&gt;3.13008038884854&lt;/D&gt;&lt;D xsi:type="xsd:double"&gt;3.00828629679078&lt;/D&gt;&lt;D xsi:type="xsd:double"&gt;2.87429057541101&lt;/D&gt;&lt;D xsi:type="xsd:double"&gt;3.01677928940297&lt;/D&gt;&lt;D xsi:type="xsd:double"&gt;3.12314137710956&lt;/D&gt;&lt;D xsi:type="xsd:double"&gt;3.19283390937112&lt;/D&gt;&lt;D xsi:type="xsd:double"&gt;3.09488949813405&lt;/D&gt;&lt;D xsi:type="xsd:double"&gt;3.03510101355004&lt;/D&gt;&lt;D xsi:type="xsd:double"&gt;3.04655822551501&lt;/D&gt;&lt;D xsi:type="xsd:double"&gt;3.0288091478091&lt;/D&gt;&lt;D xsi:type="xsd:double"&gt;3.01692219343648&lt;/D&gt;&lt;D xsi:type="xsd:double"&gt;3.367808878704&lt;/D&gt;&lt;D xsi:type="xsd:double"&gt;3.27390607308973&lt;/D&gt;&lt;D xsi:type="xsd:double"&gt;3.28229715085375&lt;/D&gt;&lt;D xsi:type="xsd:double"&gt;3.87109856281227&lt;/D&gt;&lt;D xsi:type="xsd:double"&gt;3.54819453026437&lt;/D&gt;&lt;D xsi:type="xsd:double"&gt;3.52463680153466&lt;/D&gt;&lt;D xsi:type="xsd:double"&gt;3.32725703384368&lt;/D&gt;&lt;D xsi:type="xsd:double"&gt;3.57896237815001&lt;/D&gt;&lt;D xsi:type="xsd:double"&gt;3.5667623076676&lt;/D&gt;&lt;D xsi:type="xsd:double"&gt;3.68718625575412&lt;/D&gt;&lt;D xsi:type="xsd:double"&gt;5.28418730426915&lt;/D&gt;&lt;D xsi:type="xsd:double"&gt;3.73138669391369&lt;/D&gt;&lt;D xsi:type="xsd:double"&gt;3.31380246154115&lt;/D&gt;&lt;D xsi:type="xsd:double"&gt;2.44470421139241&lt;/D&gt;&lt;D xsi:type="xsd:double"&gt;2.31907597724229&lt;/D&gt;&lt;D xsi:type="xsd:double"&gt;2.67145528272981&lt;/D&gt;&lt;D xsi:type="xsd:double"&gt;2.93275940759185&lt;/D&gt;&lt;D xsi:type="xsd:double"&gt;3.26345238395766&lt;/D&gt;&lt;D xsi:type="xsd:double"&gt;2.57408887190058&lt;/D&gt;&lt;D xsi:type="xsd:double"&gt;2.70004778287684&lt;/D&gt;&lt;D xsi:type="xsd:double"&gt;2.89546085488965&lt;/D&gt;&lt;D xsi:type="xsd:double"&gt;2.74075019811381&lt;/D&gt;&lt;D xsi:type="xsd:double"&gt;2.91530612268169&lt;/D&gt;&lt;D xsi:type="xsd:double"&gt;2.90527437822099&lt;/D&gt;&lt;D xsi:type="xsd:double"&gt;2.87834284393948&lt;/D&gt;&lt;D xsi:type="xsd:double"&gt;2.99518551331364&lt;/D&gt;&lt;D xsi:type="xsd:double"&gt;3.08886256550384&lt;/D&gt;&lt;D xsi:type="xsd:double"&gt;2.97032307592366&lt;/D&gt;&lt;D xsi:type="xsd:double"&gt;2.94249724077217&lt;/D&gt;&lt;D xsi:type="xsd:double"&gt;2.95622466482404&lt;/D&gt;&lt;D xsi:type="xsd:double"&gt;3.10818166374267&lt;/D&gt;&lt;D xsi:type="xsd:double"&gt;3.38119158882549&lt;/D&gt;&lt;D xsi:type="xsd:double"&gt;3.0415293767492&lt;/D&gt;&lt;D xsi:type="xsd:double"&gt;3.29978029368882&lt;/D&gt;&lt;D xsi:type="xsd:double"&gt;3.59177163149095&lt;/D&gt;&lt;D xsi:type="xsd:double"&gt;3.47112585916551&lt;/D&gt;&lt;D xsi:type="xsd:double"&gt;4.01334254186327&lt;/D&gt;&lt;D xsi:type="xsd:double"&gt;4.34679753681777&lt;/D&gt;&lt;D xsi:type="xsd:double"&gt;4.20451061091807&lt;/D&gt;&lt;D xsi:type="xsd:double"&gt;4.17559903930165&lt;/D&gt;&lt;D xsi:type="xsd:double"&gt;4.67092733852005&lt;/D&gt;&lt;D xsi:type="xsd:double"&gt;5.25702450230346&lt;/D&gt;&lt;D xsi:type="xsd:double"&gt;4.1599408823046&lt;/D&gt;&lt;D xsi:type="xsd:double"&gt;4.30072344758899&lt;/D&gt;&lt;D xsi:type="xsd:double"&gt;3.9247556258496&lt;/D&gt;&lt;D xsi:type="xsd:double"&gt;4.20656337069237&lt;/D&gt;&lt;D xsi:type="xsd:double"&gt;4.81513983624131&lt;/D&gt;&lt;D xsi:type="xsd:double"&gt;4.60760975949787&lt;/D&gt;&lt;D xsi:type="xsd:double"&gt;4.32650612572795&lt;/D&gt;&lt;D xsi:type="xsd:double"&gt;3.89443905247198&lt;/D&gt;&lt;D xsi:type="xsd:double"&gt;4.1016157536058&lt;/D&gt;&lt;D xsi:type="xsd:double"&gt;3.97458502247331&lt;/D&gt;&lt;D xsi:type="xsd:double"&gt;4.29087940572395&lt;/D&gt;&lt;D xsi:type="xsd:double"&gt;4.14203908655435&lt;/D&gt;&lt;D xsi:type="xsd:double"&gt;4.33949794782687&lt;/D&gt;&lt;D xsi:type="xsd:double"&gt;4.97592473382092&lt;/D&gt;&lt;D xsi:type="xsd:double"&gt;5.14731643893887&lt;/D&gt;&lt;D xsi:type="xsd:double"&gt;4.7704452506998&lt;/D&gt;&lt;D xsi:type="xsd:double"&gt;5.0071734170842&lt;/D&gt;&lt;D xsi:type="xsd:double"&gt;5.16538807170791&lt;/D&gt;&lt;D xsi:type="xsd:double"&gt;5.02043734294412&lt;/D&gt;&lt;D xsi:type="xsd:double"&gt;5.31300878827331&lt;/D&gt;&lt;D xsi:type="xsd:double"&gt;5.14833567460358&lt;/D&gt;&lt;D xsi:type="xsd:double"&gt;5.56613819042186&lt;/D&gt;&lt;/FQL&gt;&lt;FQL&gt;&lt;Q&gt;EPHE^FMA_PE(NTMA,-10AY,0,AM,"PORTAGG","MEANR")&lt;/Q&gt;&lt;R&gt;121&lt;/R&gt;&lt;C&gt;1&lt;/C&gt;&lt;D xsi:type="xsd:double"&gt;17.3842184513769&lt;/D&gt;&lt;D xsi:type="xsd:double"&gt;17.6221794100146&lt;/D&gt;&lt;D xsi:type="xsd:double"&gt;17.0362586204919&lt;/D&gt;&lt;D xsi:type="xsd:double"&gt;17.6608559711847&lt;/D&gt;&lt;D xsi:type="xsd:double"&gt;17.0531698079015&lt;/D&gt;&lt;D xsi:type="xsd:double"&gt;17.7955309724831&lt;/D&gt;&lt;D xsi:type="xsd:double"&gt;18.1585637668681&lt;/D&gt;&lt;D xsi:type="xsd:double"&gt;17.9902441858246&lt;/D&gt;&lt;D xsi:type="xsd:double"&gt;18.2998226190484&lt;/D&gt;&lt;D xsi:type="xsd:double"&gt;18.3685949871988&lt;/D&gt;&lt;D xsi:type="xsd:double"&gt;17.218549646386&lt;/D&gt;&lt;D xsi:type="xsd:double"&gt;17.6638028614294&lt;/D&gt;&lt;D xsi:type="xsd:double"&gt;17.2875423986721&lt;/D&gt;&lt;D xsi:type="xsd:double"&gt;16.5920955337165&lt;/D&gt;&lt;D xsi:type="xsd:double"&gt;16.6301938461062&lt;/D&gt;&lt;D xsi:type="xsd:double"&gt;15.6487018114016&lt;/D&gt;&lt;D xsi:type="xsd:double"&gt;15.9146863406636&lt;/D&gt;&lt;D xsi:type="xsd:double"&gt;14.8964745760146&lt;/D&gt;&lt;D xsi:type="xsd:double"&gt;15.392070187038&lt;/D&gt;&lt;D xsi:type="xsd:double"&gt;16.087970432385&lt;/D&gt;&lt;D xsi:type="xsd:double"&gt;16.8833841024529&lt;/D&gt;&lt;D xsi:type="xsd:double"&gt;16.4275654689979&lt;/D&gt;&lt;D xsi:type="xsd:double"&gt;17.0513740797666&lt;/D&gt;&lt;D xsi:type="xsd:double"&gt;18.0013502530551&lt;/D&gt;&lt;D xsi:type="xsd:double"&gt;18.2773912248117&lt;/D&gt;&lt;D xsi:type="xsd:double"&gt;16.9081449473198&lt;/D&gt;&lt;D xsi:type="xsd:double"&gt;16.384679034158&lt;/D&gt;&lt;D xsi:type="xsd:double"&gt;15.5302865613389&lt;/D&gt;&lt;D xsi:type="xsd:double"&gt;15.3236870913936&lt;/D&gt;&lt;D xsi:type="xsd:double"&gt;16.5591553131206&lt;/D&gt;&lt;D xsi:type="xsd:double"&gt;16.6476580517753&lt;/D&gt;&lt;D xsi:type="xsd:double"&gt;16.7989962233498&lt;/D&gt;&lt;D xsi:type="xsd:double"&gt;17.5596939082238&lt;/D&gt;&lt;D xsi:type="xsd:double"&gt;17.3014187860872&lt;/D&gt;&lt;D xsi:type="xsd:double"&gt;17.6223625632323&lt;/D&gt;&lt;D xsi:type="xsd:double"&gt;16.7956055354362&lt;/D&gt;&lt;D xsi:type="xsd:double"&gt;16.6673496795514&lt;/D&gt;&lt;D xsi:type="xsd:double"&gt;17.1132667709306&lt;/D&gt;&lt;D xsi:type="xsd:double"&gt;17.8078213351476&lt;/D&gt;&lt;D xsi:type="xsd:double"&gt;17.2679097764377&lt;/D&gt;&lt;D xsi:type="xsd:double"&gt;17.2214498816681&lt;/D&gt;&lt;D xsi:type="xsd:double"&gt;18.0709689331669&lt;/D&gt;&lt;D xsi:type="xsd:double"&gt;17.2563602100785&lt;/D&gt;&lt;D xsi:type="xsd:double"&gt;16.7318876064142&lt;/D&gt;&lt;D xsi:type="xsd:double"&gt;15.9462815592935&lt;/D&gt;&lt;D xsi:type="xsd:double"&gt;16.3554543944941&lt;/D&gt;&lt;D xsi:type="xsd:double"&gt;15.7499769983667&lt;/D&gt;&lt;D xsi:type="xsd:double"&gt;15.0170986859139&lt;/D&gt;&lt;D xsi:type="xsd:double"&gt;15.1516221382547&lt;/D&gt;&lt;D xsi:type="xsd:double"&gt;14.2713016890544&lt;/D&gt;&lt;D xsi:type="xsd:double"&gt;13.5864667768056&lt;/D&gt;&lt;D xsi:type="xsd:double"&gt;13.5950366105231&lt;/D&gt;&lt;D xsi:type="xsd:double"&gt;14.9128398614679&lt;/D&gt;&lt;D xsi:type="xsd:double"&gt;15.457753127919&lt;/D&gt;&lt;D xsi:type="xsd:double"&gt;15.3677099764411&lt;/D&gt;&lt;D xsi:type="xsd:double"&gt;15.0840633358995&lt;/D&gt;&lt;D xsi:type="xsd:double"&gt;15.1253402702573&lt;/D&gt;&lt;D xsi:type="xsd:double"&gt;14.5762778765252&lt;/D&gt;&lt;D xsi:type="xsd:double"&gt;15.4415831016735&lt;/D&gt;&lt;D xsi:type="xsd:double"&gt;15.8051836730333&lt;/D&gt;&lt;D xsi:type="xsd:double"&gt;14.4740634155702&lt;/D&gt;&lt;D xsi:type="xsd:double"&gt;14.1326574400885&lt;/D&gt;&lt;D xsi:type="xsd:double"&gt;13.9221800905413&lt;/D&gt;&lt;D xsi:type="xsd:double"&gt;13.884337884208&lt;/D&gt;&lt;D xsi:type="xsd:double"&gt;13.8862736448099&lt;/D&gt;&lt;D xsi:type="xsd:double"&gt;13.5440316370789&lt;/D&gt;&lt;D xsi:type="xsd:double"&gt;13.0151458187881&lt;/D&gt;&lt;D xsi:type="xsd:double"&gt;9.64656517865217&lt;/D&gt;&lt;D xsi:type="xsd:double"&gt;10.8825484525345&lt;/D&gt;&lt;D xsi:type="xsd:double"&gt;12.7131108532286&lt;/D&gt;&lt;D xsi:type="xsd:double"&gt;15.5778292341091&lt;/D&gt;&lt;D xsi:type="xsd:double"&gt;15.43123510695&lt;/D&gt;&lt;D xsi:type="xsd:double"&gt;16.370128249679&lt;/D&gt;&lt;D xsi:type="xsd:double"&gt;15.8864059753768&lt;/D&gt;&lt;D xsi:type="xsd:double"&gt;15.6184206049659&lt;/D&gt;&lt;D xsi:type="xsd:double"&gt;17.5518459802239&lt;/D&gt;&lt;D xsi:type="xsd:double"&gt;17.0599399317923&lt;/D&gt;&lt;D xsi:type="xsd:double"&gt;16.7256321884733&lt;/D&gt;&lt;D xsi:type="xsd:double"&gt;16.203006633215&lt;/D&gt;&lt;D xsi:type="xsd:double"&gt;15.0659763931596&lt;/D&gt;&lt;D xsi:type="xsd:double"&gt;14.8190651259918&lt;/D&gt;&lt;D xsi:type="xsd:double"&gt;14.361990021075&lt;/D&gt;&lt;D xsi:type="xsd:double"&gt;16.6799053971289&lt;/D&gt;&lt;D xsi:type="xsd:double"&gt;15.6402556902057&lt;/D&gt;&lt;D xsi:type="xsd:double"&gt;14.9145440326023&lt;/D&gt;&lt;D xsi:type="xsd:double"&gt;15.9201564829621&lt;/D&gt;&lt;D xsi:type="xsd:double"&gt;16.6837391217155&lt;/D&gt;&lt;D xsi:type="xsd:double"&gt;16.2266509528015&lt;/D&gt;&lt;D xsi:type="xsd:double"&gt;15.4812826294798&lt;/D&gt;&lt;D xsi:type="xsd:double"&gt;15.3006342403822&lt;/D&gt;&lt;D xsi:type="xsd:double"&gt;15.3734461604328&lt;/D&gt;&lt;D xsi:type="xsd:double"&gt;14.2800993937587&lt;/D&gt;&lt;D xsi:type="xsd:double"&gt;14.1742684352451&lt;/D&gt;&lt;D xsi:type="xsd:double"&gt;12.818047602112&lt;/D&gt;&lt;D xsi:type="xsd:double"&gt;12.8864864576366&lt;/D&gt;&lt;D xsi:type="xsd:double"&gt;12.4741908108014&lt;/D&gt;&lt;D xsi:type="xsd:double"&gt;13.3570131093331&lt;/D&gt;&lt;D xsi:type="xsd:double"&gt;12.6621450093606&lt;/D&gt;&lt;D xsi:type="xsd:double"&gt;11.3822545247432&lt;/D&gt;&lt;D xsi:type="xsd:double"&gt;11.9943557811844&lt;/D&gt;&lt;D xsi:type="xsd:double"&gt;12.2988405154081&lt;/D&gt;&lt;D xsi:type="xsd:double"&gt;13.249745444554&lt;/D&gt;&lt;D xsi:type="xsd:double"&gt;12.6827099484629&lt;/D&gt;&lt;D xsi:type="xsd:double"&gt;11.455581325457&lt;/D&gt;&lt;D xsi:type="xsd:double"&gt;11.430620107146&lt;/D&gt;&lt;D xsi:type="xsd:double"&gt;11.2163184903585&lt;/D&gt;&lt;D xsi:type="xsd:double"&gt;10.228604085975&lt;/D&gt;&lt;D xsi:type="xsd:double"&gt;10.298962602736&lt;/D&gt;&lt;D xsi:type="xsd:double"&gt;9.81692697931948&lt;/D&gt;&lt;D xsi:type="xsd:double"&gt;9.58302882501991&lt;/D&gt;&lt;D xsi:type="xsd:double"&gt;9.80492315262321&lt;/D&gt;&lt;D xsi:type="xsd:double"&gt;9.56267229029125&lt;/D&gt;&lt;D xsi:type="xsd:double"&gt;9.31726736073327&lt;/D&gt;&lt;D xsi:type="xsd:double"&gt;9.54437772675057&lt;/D&gt;&lt;D xsi:type="xsd:double"&gt;9.8503361740693&lt;/D&gt;&lt;D xsi:type="xsd:double"&gt;9.7180913333562&lt;/D&gt;&lt;D xsi:type="xsd:double"&gt;8.82235396863393&lt;/D&gt;&lt;D xsi:type="xsd:double"&gt;9.1229279899025&lt;/D&gt;&lt;D xsi:type="xsd:double"&gt;8.79019333677488&lt;/D&gt;&lt;D xsi:type="xsd:double"&gt;9.44556489155298&lt;/D&gt;&lt;D xsi:type="xsd:double"&gt;9.45396953889675&lt;/D&gt;&lt;/FQL&gt;&lt;FQL&gt;&lt;Q&gt;WL-FDS^FG_PRICE_CHANGE(0,-1AY)&lt;/Q&gt;&lt;R&gt;1&lt;/R&gt;&lt;C&gt;1&lt;/C&gt;&lt;D xsi:type="xsd:double"&gt;-26.3540478905359&lt;/D&gt;&lt;/FQL&gt;&lt;FQL&gt;&lt;Q&gt;COPP-FDS^MAX(FG_PRICE(0,-5AY))&lt;/Q&gt;&lt;R&gt;1&lt;/R&gt;&lt;C&gt;1&lt;/C&gt;&lt;D xsi:type="xsd:double"&gt;5.119&lt;/D&gt;&lt;/FQL&gt;&lt;FQL&gt;&lt;Q&gt;MCHI^FG_PRICE_MAVG(0,,,,200)&lt;/Q&gt;&lt;R&gt;1&lt;/R&gt;&lt;C&gt;1&lt;/C&gt;&lt;D xsi:type="xsd:double"&gt;41.3038&lt;/D&gt;&lt;/FQL&gt;&lt;FQL&gt;&lt;Q&gt;EWM^FG_PRICE(0)&lt;/Q&gt;&lt;R&gt;1&lt;/R&gt;&lt;C&gt;1&lt;/C&gt;&lt;D xsi:type="xsd:double"&gt;24.4&lt;/D&gt;&lt;/FQL&gt;&lt;FQL&gt;&lt;Q&gt;ECH^FG_PRICE_MAVG(0,,,,60)&lt;/Q&gt;&lt;R&gt;1&lt;/R&gt;&lt;C&gt;1&lt;/C&gt;&lt;D xsi:type="xsd:double"&gt;26.594833&lt;/D&gt;&lt;/FQL&gt;&lt;FQL&gt;&lt;Q&gt;TUR^P_PRICE(0)/P_PRICE_HIGH_PR(0,,,,,,"PRICE","INTRA","52W")&lt;/Q&gt;&lt;R&gt;1&lt;/R&gt;&lt;C&gt;1&lt;/C&gt;&lt;D xsi:type="xsd:double"&gt;0.85341144&lt;/D&gt;&lt;/FQL&gt;&lt;FQL&gt;&lt;Q&gt;INDA^P_PRICE(0)/P_PRICE_LOW_PR(0,,,,,,"PRICE","INTRA","52W")-1&lt;/Q&gt;&lt;R&gt;1&lt;/R&gt;&lt;C&gt;1&lt;/C&gt;&lt;D xsi:type="xsd:double"&gt;0.32106864&lt;/D&gt;&lt;/FQL&gt;&lt;FQL&gt;&lt;Q&gt;EWY^FG_TOTAL_RETURNC(0,-12AM)&lt;/Q&gt;&lt;R&gt;1&lt;/R&gt;&lt;C&gt;1&lt;/C&gt;&lt;D xsi:type="xsd:double"&gt;10.688484&lt;/D&gt;&lt;/FQL&gt;&lt;FQL&gt;&lt;Q&gt;EWM^FMA_PCT_ABOVE_MAVG(200,0,,,,"PORTAGG")&lt;/Q&gt;&lt;R&gt;1&lt;/R&gt;&lt;C&gt;1&lt;/C&gt;&lt;D xsi:type="xsd:double"&gt;57.5757575757576&lt;/D&gt;&lt;/FQL&gt;&lt;FQL&gt;&lt;Q&gt;EIDO^FMA_PCT_ABOVE_MAVG(200,0,,,,"PORTAGG")&lt;/Q&gt;&lt;R&gt;1&lt;/R&gt;&lt;C&gt;1&lt;/C&gt;&lt;D xsi:type="xsd:double"&gt;52.112676056338&lt;/D&gt;&lt;/FQL&gt;&lt;FQL&gt;&lt;Q&gt;CNYA^FMA_PCT_ABOVE_MAVG(200,0,,,,"PORTAGG")&lt;/Q&gt;&lt;R&gt;1&lt;/R&gt;&lt;C&gt;1&lt;/C&gt;&lt;D xsi:type="xsd:double"&gt;27.6288659793814&lt;/D&gt;&lt;/FQL&gt;&lt;FQL&gt;&lt;Q&gt;VGK^FMA_PCT_ABOVE_MAVG(200,0,,,,"PORTAGG")&lt;/Q&gt;&lt;R&gt;1&lt;/R&gt;&lt;C&gt;1&lt;/C&gt;&lt;D xsi:type="xsd:double"&gt;60.1114649681529&lt;/D&gt;&lt;/FQL&gt;&lt;FQL&gt;&lt;Q&gt;MCHI^FMA_COS_DOWN("EPS","1M",+1,NOW,,,"PORTAGG","MEANR")&lt;/Q&gt;&lt;R&gt;1&lt;/R&gt;&lt;C&gt;1&lt;/C&gt;&lt;D xsi:type="xsd:double"&gt;298&lt;/D&gt;&lt;/FQL&gt;&lt;FQL&gt;&lt;Q&gt;EIDO^SIZE(FG_CONSTITUENTS)&lt;/Q&gt;&lt;R&gt;1&lt;/R&gt;&lt;C&gt;1&lt;/C&gt;&lt;D xsi:type="xsd:long"&gt;71&lt;/D&gt;&lt;/FQL&gt;&lt;FQL&gt;&lt;Q&gt;TRYCA10Y-FDS^FG_YIELD(-10AY,0,Y,,"YTM")&lt;/Q&gt;&lt;R&gt;10&lt;/R&gt;&lt;C&gt;1&lt;/C&gt;&lt;D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xsi:type="xsd:double"&gt;3.0987&lt;/D&gt;&lt;/FQL&gt;&lt;FQL&gt;&lt;Q&gt;CAGDPY@ZA^EE_ACTUAL_ANNUAL(MED,+1)&lt;/Q&gt;&lt;R&gt;1&lt;/R&gt;&lt;C&gt;1&lt;/C&gt;&lt;D xsi:type="xsd:double"&gt;-1.75&lt;/D&gt;&lt;/FQL&gt;&lt;FQL&gt;&lt;Q&gt;USDAED^FG_PRICE_CHANGE(0,-3AM)&lt;/Q&gt;&lt;R&gt;1&lt;/R&gt;&lt;C&gt;1&lt;/C&gt;&lt;D xsi:type="xsd:double"&gt;-0.0013649464&lt;/D&gt;&lt;/FQL&gt;&lt;FQL&gt;&lt;Q&gt;USDBRL^FG_PRICE_CHANGE(0,-3AM)&lt;/Q&gt;&lt;R&gt;1&lt;/R&gt;&lt;C&gt;1&lt;/C&gt;&lt;D xsi:type="xsd:double"&gt;6.8587303&lt;/D&gt;&lt;/FQL&gt;&lt;FQL&gt;&lt;Q&gt;USDIDR^FG_PRICE_CHANGE(0,-3AM)&lt;/Q&gt;&lt;R&gt;1&lt;/R&gt;&lt;C&gt;1&lt;/C&gt;&lt;D xsi:type="xsd:double"&gt;-1.475668&lt;/D&gt;&lt;/FQL&gt;&lt;FQL&gt;&lt;Q&gt;ECH^JULIAN(P_PRICE_RETURNS_PR('52W',2,-10AY,0,AM).DATES)&lt;/Q&gt;&lt;R&gt;121&lt;/R&gt;&lt;C&gt;1&lt;/C&gt;&lt;D xsi:type="xsd:long"&gt;41866&lt;/D&gt;&lt;D xsi:type="xsd:long"&gt;41898&lt;/D&gt;&lt;D xsi:type="xsd:long"&gt;41928&lt;/D&gt;&lt;D xsi:type="xsd:long"&gt;41957&lt;/D&gt;&lt;D xsi:type="xsd:long"&gt;41989&lt;/D&gt;&lt;D xsi:type="xsd:long"&gt;42020&lt;/D&gt;&lt;D xsi:type="xsd:long"&gt;42048&lt;/D&gt;&lt;D xsi:type="xsd:long"&gt;42079&lt;/D&gt;&lt;D xsi:type="xsd:long"&gt;42110&lt;/D&gt;&lt;D xsi:type="xsd:long"&gt;42139&lt;/D&gt;&lt;D xsi:type="xsd:long"&gt;42171&lt;/D&gt;&lt;D xsi:type="xsd:long"&gt;42201&lt;/D&gt;&lt;D xsi:type="xsd:long"&gt;42230&lt;/D&gt;&lt;D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xsi:type="xsd:long"&gt;45520&lt;/D&gt;&lt;/FQL&gt;&lt;FQL&gt;&lt;Q&gt;ECH^FG_TOTAL_RETURNC(-10AY,0,AM)&lt;/Q&gt;&lt;R&gt;121&lt;/R&gt;&lt;C&gt;1&lt;/C&gt;&lt;D xsi:type="xsd:double"&gt;-5.1894903&lt;/D&gt;&lt;D xsi:type="xsd:double"&gt;-1.8169403&lt;/D&gt;&lt;D xsi:type="xsd:double"&gt;-5.4129066&lt;/D&gt;&lt;D xsi:type="xsd:double"&gt;2.8613448&lt;/D&gt;&lt;D xsi:type="xsd:double"&gt;-9.70043&lt;/D&gt;&lt;D xsi:type="xsd:double"&gt;-0.72458386&lt;/D&gt;&lt;D xsi:type="xsd:double"&gt;8.950865&lt;/D&gt;&lt;D xsi:type="xsd:double"&gt;-6.728429&lt;/D&gt;&lt;D xsi:type="xsd:double"&gt;11.082077&lt;/D&gt;&lt;D xsi:type="xsd:double"&gt;4.070592&lt;/D&gt;&lt;D xsi:type="xsd:double"&gt;-10.445398&lt;/D&gt;&lt;D xsi:type="xsd:double"&gt;-2.6000977&lt;/D&gt;&lt;D xsi:type="xsd:double"&gt;-9.153074&lt;/D&gt;&lt;D xsi:type="xsd:double"&gt;2.9820442&lt;/D&gt;&lt;D xsi:type="xsd:double"&gt;0.6185055&lt;/D&gt;&lt;D xsi:type="xsd:double"&gt;-6.677842&lt;/D&gt;&lt;D xsi:type="xsd:double"&gt;-4.2215643&lt;/D&gt;&lt;D xsi:type="xsd:double"&gt;-6.8591475&lt;/D&gt;&lt;D xsi:type="xsd:double"&gt;11.047495&lt;/D&gt;&lt;D xsi:type="xsd:double"&gt;7.7646255&lt;/D&gt;&lt;D xsi:type="xsd:double"&gt;3.7996173&lt;/D&gt;&lt;D xsi:type="xsd:double"&gt;-3.7147582&lt;/D&gt;&lt;D xsi:type="xsd:double"&gt;0.816679&lt;/D&gt;&lt;D xsi:type="xsd:double"&gt;8.46796&lt;/D&gt;&lt;D xsi:type="xsd:double"&gt;1.9674659&lt;/D&gt;&lt;D xsi:type="xsd:double"&gt;-7.2034955&lt;/D&gt;&lt;D xsi:type="xsd:double"&gt;3.6595464&lt;/D&gt;&lt;D xsi:type="xsd:double"&gt;0.10697842&lt;/D&gt;&lt;D xsi:type="xsd:double"&gt;0.74806213&lt;/D&gt;&lt;D xsi:type="xsd:double"&gt;2.7459502&lt;/D&gt;&lt;D xsi:type="xsd:double"&gt;6.403303&lt;/D&gt;&lt;D xsi:type="xsd:double"&gt;2.3052692&lt;/D&gt;&lt;D xsi:type="xsd:double"&gt;7.0445895&lt;/D&gt;&lt;D xsi:type="xsd:double"&gt;-3.2572567&lt;/D&gt;&lt;D xsi:type="xsd:double"&gt;-0.54970384&lt;/D&gt;&lt;D xsi:type="xsd:double"&gt;4.247594&lt;/D&gt;&lt;D xsi:type="xsd:double"&gt;3.7951946&lt;/D&gt;&lt;D xsi:type="xsd:double"&gt;5.149281&lt;/D&gt;&lt;D xsi:type="xsd:double"&gt;6.172836&lt;/D&gt;&lt;D xsi:type="xsd:double"&gt;-4.806203&lt;/D&gt;&lt;D xsi:type="xsd:double"&gt;-3.5016239&lt;/D&gt;&lt;D xsi:type="xsd:double"&gt;15.04575&lt;/D&gt;&lt;D xsi:type="xsd:double"&gt;0.18355846&lt;/D&gt;&lt;D xsi:type="xsd:double"&gt;-3.1971455&lt;/D&gt;&lt;D xsi:type="xsd:double"&gt;3.1891823&lt;/D&gt;&lt;D xsi:type="xsd:double"&gt;-3.9985359&lt;/D&gt;&lt;D xsi:type="xsd:double"&gt;-4.8910975&lt;/D&gt;&lt;D xsi:type="xsd:double"&gt;-5.7471457&lt;/D&gt;&lt;D xsi:type="xsd:double"&gt;-4.127741&lt;/D&gt;&lt;D xsi:type="xsd:double"&gt;0.2719164&lt;/D&gt;&lt;D xsi:type="xsd:double"&gt;-1.2203395&lt;/D&gt;&lt;D xsi:type="xsd:double"&gt;0.64059496&lt;/D&gt;&lt;D xsi:type="xsd:double"&gt;-2.7960956&lt;/D&gt;&lt;D xsi:type="xsd:double"&gt;6.282556&lt;/D&gt;&lt;D xsi:type="xsd:double"&gt;0.30850172&lt;/D&gt;&lt;D xsi:type="xsd:double"&gt;-1.5377879&lt;/D&gt;&lt;D xsi:type="xsd:double"&gt;-0.8478403&lt;/D&gt;&lt;D xsi:type="xsd:double"&gt;-9.990996&lt;/D&gt;&lt;D xsi:type="xsd:double"&gt;-0.2499938&lt;/D&gt;&lt;D xsi:type="xsd:double"&gt;3.5508156&lt;/D&gt;&lt;D xsi:type="xsd:double"&gt;-9.940804&lt;/D&gt;&lt;D xsi:type="xsd:double"&gt;4.628873&lt;/D&gt;&lt;D xsi:type="xsd:double"&gt;1.1780143&lt;/D&gt;&lt;D xsi:type="xsd:double"&gt;-13.919794&lt;/D&gt;&lt;D xsi:type="xsd:double"&gt;2.2969842&lt;/D&gt;&lt;D xsi:type="xsd:double"&gt;-0.79505444&lt;/D&gt;&lt;D xsi:type="xsd:double"&gt;-7.361233&lt;/D&gt;&lt;D xsi:type="xsd:double"&gt;-34.95675&lt;/D&gt;&lt;D xsi:type="xsd:double"&gt;16.60099&lt;/D&gt;&lt;D xsi:type="xsd:double"&gt;-2.1123767&lt;/D&gt;&lt;D xsi:type="xsd:double"&gt;15.503443&lt;/D&gt;&lt;D xsi:type="xsd:double"&gt;1.7523766&lt;/D&gt;&lt;D xsi:type="xsd:double"&gt;-1.5350044&lt;/D&gt;&lt;D xsi:type="xsd:double"&gt;-3.5741389&lt;/D&gt;&lt;D xsi:type="xsd:double"&gt;-5.7965336&lt;/D&gt;&lt;D xsi:type="xsd:double"&gt;15.320217&lt;/D&gt;&lt;D xsi:type="xsd:double"&gt;4.6058297&lt;/D&gt;&lt;D xsi:type="xsd:double"&gt;10.84758&lt;/D&gt;&lt;D xsi:type="xsd:double"&gt;3.42983&lt;/D&gt;&lt;D xsi:type="xsd:double"&gt;3.8637042&lt;/D&gt;&lt;D xsi:type="xsd:double"&gt;4.5108438&lt;/D&gt;&lt;D xsi:type="xsd:double"&gt;-8.772427&lt;/D&gt;&lt;D xsi:type="xsd:double"&gt;-8.486164&lt;/D&gt;&lt;D xsi:type="xsd:double"&gt;-8.8084755&lt;/D&gt;&lt;D xsi:type="xsd:double"&gt;1.0483027&lt;/D&gt;&lt;D xsi:type="xsd:double"&gt;2.4083018&lt;/D&gt;&lt;D xsi:type="xsd:double"&gt;-14.254702&lt;/D&gt;&lt;D xsi:type="xsd:double"&gt;7.932484&lt;/D&gt;&lt;D xsi:type="xsd:double"&gt;-2.0553172&lt;/D&gt;&lt;D xsi:type="xsd:double"&gt;3.6822438&lt;/D&gt;&lt;D xsi:type="xsd:double"&gt;6.600392&lt;/D&gt;&lt;D xsi:type="xsd:double"&gt;2.5363684&lt;/D&gt;&lt;D xsi:type="xsd:double"&gt;1.273191&lt;/D&gt;&lt;D xsi:type="xsd:double"&gt;-5.854887&lt;/D&gt;&lt;D xsi:type="xsd:double"&gt;2.9798985&lt;/D&gt;&lt;D xsi:type="xsd:double"&gt;-8.285171&lt;/D&gt;&lt;D xsi:type="xsd:double"&gt;17.47899&lt;/D&gt;&lt;D xsi:type="xsd:double"&gt;-3.6480665&lt;/D&gt;&lt;D xsi:type="xsd:double"&gt;-14.068306&lt;/D&gt;&lt;D xsi:type="xsd:double"&gt;14.298058&lt;/D&gt;&lt;D xsi:type="xsd:double"&gt;-1.5357614&lt;/D&gt;&lt;D xsi:type="xsd:double"&gt;7.7165365&lt;/D&gt;&lt;D xsi:type="xsd:double"&gt;9.356726&lt;/D&gt;&lt;D xsi:type="xsd:double"&gt;-9.191179&lt;/D&gt;&lt;D xsi:type="xsd:double"&gt;7.6555014&lt;/D&gt;&lt;D xsi:type="xsd:double"&gt;1.7435908&lt;/D&gt;&lt;D xsi:type="xsd:double"&gt;2.5190592&lt;/D&gt;&lt;D xsi:type="xsd:double"&gt;4.737556&lt;/D&gt;&lt;D xsi:type="xsd:double"&gt;-6.768632&lt;/D&gt;&lt;D xsi:type="xsd:double"&gt;-4.921466&lt;/D&gt;&lt;D xsi:type="xsd:double"&gt;-8.149778&lt;/D&gt;&lt;D xsi:type="xsd:double"&gt;3.3173442&lt;/D&gt;&lt;D xsi:type="xsd:double"&gt;10.56093&lt;/D&gt;&lt;D xsi:type="xsd:double"&gt;-9.568893&lt;/D&gt;&lt;D xsi:type="xsd:double"&gt;-0.38940907&lt;/D&gt;&lt;D xsi:type="xsd:double"&gt;6.2939763&lt;/D&gt;&lt;D xsi:type="xsd:double"&gt;-5.443186&lt;/D&gt;&lt;D xsi:type="xsd:double"&gt;12.757683&lt;/D&gt;&lt;D xsi:type="xsd:double"&gt;-6.7852917&lt;/D&gt;&lt;D xsi:type="xsd:do</t>
        </r>
      </text>
    </comment>
    <comment ref="A22" authorId="0" shapeId="0" xr:uid="{AF31CA1D-BE75-4B7A-B87E-C0A514FE35F2}">
      <text>
        <r>
          <rPr>
            <b/>
            <sz val="9"/>
            <color indexed="81"/>
            <rFont val="Tahoma"/>
            <charset val="1"/>
          </rPr>
          <t>uble"&gt;4.024291&lt;/D&gt;&lt;D xsi:type="xsd:double"&gt;-4.708028&lt;/D&gt;&lt;/FQL&gt;&lt;FQL&gt;&lt;Q&gt;EWM^FMA_PE(LTMA,-10AY,0,AM,"PORTAGG","MEANR")&lt;/Q&gt;&lt;R&gt;121&lt;/R&gt;&lt;C&gt;1&lt;/C&gt;&lt;D xsi:type="xsd:double"&gt;16.7099001144612&lt;/D&gt;&lt;D xsi:type="xsd:double"&gt;16.7650546448846&lt;/D&gt;&lt;D xsi:type="xsd:double"&gt;16.1450010198488&lt;/D&gt;&lt;D xsi:type="xsd:double"&gt;16.3910913203438&lt;/D&gt;&lt;D xsi:type="xsd:double"&gt;15.5568192744704&lt;/D&gt;&lt;D xsi:type="xsd:double"&gt;16.1723007875636&lt;/D&gt;&lt;D xsi:type="xsd:double"&gt;16.5707128841081&lt;/D&gt;&lt;D xsi:type="xsd:double"&gt;16.9776578507686&lt;/D&gt;&lt;D xsi:type="xsd:double"&gt;17.048720560052&lt;/D&gt;&lt;D xsi:type="xsd:double"&gt;16.9047418789515&lt;/D&gt;&lt;D xsi:type="xsd:double"&gt;16.6301781295984&lt;/D&gt;&lt;D xsi:type="xsd:double"&gt;16.6118007569687&lt;/D&gt;&lt;D xsi:type="xsd:double"&gt;15.8045197987682&lt;/D&gt;&lt;D xsi:type="xsd:double"&gt;16.2602458586989&lt;/D&gt;&lt;D xsi:type="xsd:double"&gt;16.8112218492924&lt;/D&gt;&lt;D xsi:type="xsd:double"&gt;16.346142495062&lt;/D&gt;&lt;D xsi:type="xsd:double"&gt;16.3394801753134&lt;/D&gt;&lt;D xsi:type="xsd:double"&gt;16.1414941414976&lt;/D&gt;&lt;D xsi:type="xsd:double"&gt;16.5443363565307&lt;/D&gt;&lt;D xsi:type="xsd:double"&gt;16.6309633002888&lt;/D&gt;&lt;D xsi:type="xsd:double"&gt;16.7034388463718&lt;/D&gt;&lt;D xsi:type="xsd:double"&gt;16.3403892577424&lt;/D&gt;&lt;D xsi:type="xsd:double"&gt;16.5099360028832&lt;/D&gt;&lt;D xsi:type="xsd:double"&gt;16.8301246485019&lt;/D&gt;&lt;D xsi:type="xsd:double"&gt;17.0887140287065&lt;/D&gt;&lt;D xsi:type="xsd:double"&gt;17.0827481695684&lt;/D&gt;&lt;D xsi:type="xsd:double"&gt;17.2887334900816&lt;/D&gt;&lt;D xsi:type="xsd:double"&gt;16.9673674566695&lt;/D&gt;&lt;D xsi:type="xsd:double"&gt;17.0153272567943&lt;/D&gt;&lt;D xsi:type="xsd:double"&gt;17.2609795206531&lt;/D&gt;&lt;D xsi:type="xsd:double"&gt;17.2840547547296&lt;/D&gt;&lt;D xsi:type="xsd:double"&gt;17.1031418393316&lt;/D&gt;&lt;D xsi:type="xsd:double"&gt;17.1251770082761&lt;/D&gt;&lt;D xsi:type="xsd:double"&gt;17.3110330353473&lt;/D&gt;&lt;D xsi:type="xsd:double"&gt;17.2701858541599&lt;/D&gt;&lt;D xsi:type="xsd:double"&gt;17.1724036642704&lt;/D&gt;&lt;D xsi:type="xsd:double"&gt;17.3265032573141&lt;/D&gt;&lt;D xsi:type="xsd:double"&gt;17.606739018621&lt;/D&gt;&lt;D xsi:type="xsd:double"&gt;17.4203789852735&lt;/D&gt;&lt;D xsi:type="xsd:double"&gt;17.1254564240187&lt;/D&gt;&lt;D xsi:type="xsd:double"&gt;17.8784681282745&lt;/D&gt;&lt;D xsi:type="xsd:double"&gt;18.5787287197694&lt;/D&gt;&lt;D xsi:type="xsd:double"&gt;18.5014942934472&lt;/D&gt;&lt;D xsi:type="xsd:double"&gt;18.4692149638328&lt;/D&gt;&lt;D xsi:type="xsd:double"&gt;18.3706997448559&lt;/D&gt;&lt;D xsi:type="xsd:double"&gt;18.1665339072813&lt;/D&gt;&lt;D xsi:type="xsd:double"&gt;17.8908493265126&lt;/D&gt;&lt;D xsi:type="xsd:double"&gt;17.5637249408016&lt;/D&gt;&lt;D xsi:type="xsd:double"&gt;17.7513497602452&lt;/D&gt;&lt;D xsi:type="xsd:double"&gt;17.789742050284&lt;/D&gt;&lt;D xsi:type="xsd:double"&gt;17.076985023935&lt;/D&gt;&lt;D xsi:type="xsd:double"&gt;16.759492782807&lt;/D&gt;&lt;D xsi:type="xsd:double"&gt;16.6197031644003&lt;/D&gt;&lt;D xsi:type="xsd:double"&gt;16.7925818097736&lt;/D&gt;&lt;D xsi:type="xsd:double"&gt;16.9574465566008&lt;/D&gt;&lt;D xsi:type="xsd:double"&gt;17.0560989663734&lt;/D&gt;&lt;D xsi:type="xsd:double"&gt;16.8967971682411&lt;/D&gt;&lt;D xsi:type="xsd:double"&gt;16.7081249297301&lt;/D&gt;&lt;D xsi:type="xsd:double"&gt;17.0645751903025&lt;/D&gt;&lt;D xsi:type="xsd:double"&gt;17.1948178372806&lt;/D&gt;&lt;D xsi:type="xsd:double"&gt;16.8405100647733&lt;/D&gt;&lt;D xsi:type="xsd:double"&gt;16.9143013311133&lt;/D&gt;&lt;D xsi:type="xsd:double"&gt;16.6833570092881&lt;/D&gt;&lt;D xsi:type="xsd:double"&gt;16.8462249058623&lt;/D&gt;&lt;D xsi:type="xsd:double"&gt;16.7987219779313&lt;/D&gt;&lt;D xsi:type="xsd:double"&gt;16.9535796230128&lt;/D&gt;&lt;D xsi:type="xsd:double"&gt;16.4397943667225&lt;/D&gt;&lt;D xsi:type="xsd:double"&gt;15.9628151301855&lt;/D&gt;&lt;D xsi:type="xsd:double"&gt;16.4195550430382&lt;/D&gt;&lt;D xsi:type="xsd:double"&gt;16.7282619981323&lt;/D&gt;&lt;D xsi:type="xsd:double"&gt;18.5060819497705&lt;/D&gt;&lt;D xsi:type="xsd:double"&gt;19.2265330330303&lt;/D&gt;&lt;D xsi:type="xsd:double"&gt;19.6082703126364&lt;/D&gt;&lt;D xsi:type="xsd:double"&gt;20.595866109318&lt;/D&gt;&lt;D xsi:type="xsd:double"&gt;20.5260640048784&lt;/D&gt;&lt;D xsi:type="xsd:double"&gt;20.9372215358408&lt;/D&gt;&lt;D xsi:type="xsd:double"&gt;21.7247813362667&lt;/D&gt;&lt;D xsi:type="xsd:double"&gt;20.9084294768333&lt;/D&gt;&lt;D xsi:type="xsd:double"&gt;19.671780163415&lt;/D&gt;&lt;D xsi:type="xsd:double"&gt;19.5716690223895&lt;/D&gt;&lt;D xsi:type="xsd:double"&gt;18.9745893338077&lt;/D&gt;&lt;D xsi:type="xsd:double"&gt;18.3140445766805&lt;/D&gt;&lt;D xsi:type="xsd:double"&gt;17.6913703528954&lt;/D&gt;&lt;D xsi:type="xsd:double"&gt;16.8945048771355&lt;/D&gt;&lt;D xsi:type="xsd:double"&gt;16.1369896196854&lt;/D&gt;&lt;D xsi:type="xsd:double"&gt;15.7737387371747&lt;/D&gt;&lt;D xsi:type="xsd:double"&gt;15.6926394054864&lt;/D&gt;&lt;D xsi:type="xsd:double"&gt;14.6341591192806&lt;/D&gt;&lt;D xsi:type="xsd:double"&gt;14.9714190929948&lt;/D&gt;&lt;D xsi:type="xsd:double"&gt;15.4267766079835&lt;/D&gt;&lt;D xsi:type="xsd:double"&gt;15.8404826892379&lt;/D&gt;&lt;D xsi:type="xsd:double"&gt;15.873761342634&lt;/D&gt;&lt;D xsi:type="xsd:double"&gt;15.8697510194246&lt;/D&gt;&lt;D xsi:type="xsd:double"&gt;15.6216988856959&lt;/D&gt;&lt;D xsi:type="xsd:double"&gt;15.2955156408819&lt;/D&gt;&lt;D xsi:type="xsd:double"&gt;14.9292693213864&lt;/D&gt;&lt;D xsi:type="xsd:double"&gt;15.3881608419508&lt;/D&gt;&lt;D xsi:type="xsd:double"&gt;15.0116207995748&lt;/D&gt;&lt;D xsi:type="xsd:double"&gt;14.293710201382&lt;/D&gt;&lt;D xsi:type="xsd:double"&gt;14.6932581096071&lt;/D&gt;&lt;D xsi:type="xsd:double"&gt;14.8527030242237&lt;/D&gt;&lt;D xsi:type="xsd:double"&gt;14.9972463172748&lt;/D&gt;&lt;D xsi:type="xsd:double"&gt;14.7410763195081&lt;/D&gt;&lt;D xsi:type="xsd:double"&gt;14.7030248995139&lt;/D&gt;&lt;D xsi:type="xsd:double"&gt;14.6776493582694&lt;/D&gt;&lt;D xsi:type="xsd:double"&gt;14.5158646094904&lt;/D&gt;&lt;D xsi:type="xsd:double"&gt;14.5427356785689&lt;/D&gt;&lt;D xsi:type="xsd:double"&gt;14.6221665768372&lt;/D&gt;&lt;D xsi:type="xsd:double"&gt;14.8259183838672&lt;/D&gt;&lt;D xsi:type="xsd:double"&gt;14.9700629412775&lt;/D&gt;&lt;D xsi:type="xsd:double"&gt;14.8393004147894&lt;/D&gt;&lt;D xsi:type="xsd:double"&gt;15.0379967759779&lt;/D&gt;&lt;D xsi:type="xsd:double"&gt;15.2324731367606&lt;/D&gt;&lt;D xsi:type="xsd:double"&gt;15.3124078583086&lt;/D&gt;&lt;D xsi:type="xsd:double"&gt;15.5497020186247&lt;/D&gt;&lt;D xsi:type="xsd:double"&gt;15.7756750087504&lt;/D&gt;&lt;D xsi:type="xsd:double"&gt;15.5839014239634&lt;/D&gt;&lt;D xsi:type="xsd:double"&gt;15.6619579028013&lt;/D&gt;&lt;D xsi:type="xsd:double"&gt;15.4788836542285&lt;/D&gt;&lt;D xsi:type="xsd:double"&gt;15.4696595391005&lt;/D&gt;&lt;D xsi:type="xsd:double"&gt;15.303287107799&lt;/D&gt;&lt;/FQL&gt;&lt;FQL&gt;&lt;Q&gt;NI-FDS^FG_PRICE_CHANGE(0,-1AM)&lt;/Q&gt;&lt;R&gt;1&lt;/R&gt;&lt;C&gt;1&lt;/C&gt;&lt;D xsi:type="xsd:double"&gt;-3.22482506845148&lt;/D&gt;&lt;/FQL&gt;&lt;FQL&gt;&lt;Q&gt;CPALM-FDS^FG_PRICE(0)&lt;/Q&gt;&lt;R&gt;1&lt;/R&gt;&lt;C&gt;1&lt;/C&gt;&lt;D xsi:type="xsd:double"&gt;3872&lt;/D&gt;&lt;/FQL&gt;&lt;FQL&gt;&lt;Q&gt;COPP-FDS^FG_PRICE(0)/MAX(FG_PRICE(0,-1AY))&lt;/Q&gt;&lt;R&gt;1&lt;/R&gt;&lt;C&gt;1&lt;/C&gt;&lt;D xsi:type="xsd:double"&gt;0.806309826137918&lt;/D&gt;&lt;/FQL&gt;&lt;FQL&gt;&lt;Q&gt;VNM^FG_PRICE(0)&lt;/Q&gt;&lt;R&gt;1&lt;/R&gt;&lt;C&gt;1&lt;/C&gt;&lt;D xsi:type="xsd:double"&gt;12.15&lt;/D&gt;&lt;/FQL&gt;&lt;FQL&gt;&lt;Q&gt;EWZ^FG_PRICE_MAVG(0,,,,30)&lt;/Q&gt;&lt;R&gt;1&lt;/R&gt;&lt;C&gt;1&lt;/C&gt;&lt;D xsi:type="xsd:double"&gt;28.452333&lt;/D&gt;&lt;/FQL&gt;&lt;FQL&gt;&lt;Q&gt;ECH^FG_PRICE_MAVG(0,,,,30)&lt;/Q&gt;&lt;R&gt;1&lt;/R&gt;&lt;C&gt;1&lt;/C&gt;&lt;D xsi:type="xsd:double"&gt;25.997334&lt;/D&gt;&lt;/FQL&gt;&lt;FQL&gt;&lt;Q&gt;VNM^FG_TOTAL_RETURNC(0,-6AM)&lt;/Q&gt;&lt;R&gt;1&lt;/R&gt;&lt;C&gt;1&lt;/C&gt;&lt;D xsi:type="xsd:double"&gt;-7.744879&lt;/D&gt;&lt;/FQL&gt;&lt;FQL&gt;&lt;Q&gt;QAT^P_PRICE(0)/P_PRICE_HIGH_PR(0,,,,,,"PRICE","INTRA","52W")&lt;/Q&gt;&lt;R&gt;1&lt;/R&gt;&lt;C&gt;1&lt;/C&gt;&lt;D xsi:type="xsd:double"&gt;0.95511085&lt;/D&gt;&lt;/FQL&gt;&lt;FQL&gt;&lt;Q&gt;EZA^P_PRICE(0)/P_PRICE_LOW_PR(0,,,,,,"PRICE","INTRA","52W")-1&lt;/Q&gt;&lt;R&gt;1&lt;/R&gt;&lt;C&gt;1&lt;/C&gt;&lt;D xsi:type="xsd:double"&gt;0.3115214&lt;/D&gt;&lt;/FQL&gt;&lt;FQL&gt;&lt;Q&gt;EWT^FG_TOTAL_RETURNC(0,-12AM)&lt;/Q&gt;&lt;R&gt;1&lt;/R&gt;&lt;C&gt;1&lt;/C&gt;&lt;D xsi:type="xsd:double"&gt;34.745346&lt;/D&gt;&lt;/FQL&gt;&lt;FQL&gt;&lt;Q&gt;EPOL^FMA_PCT_ABOVE_MAVG(200,0,,,,"PORTAGG")&lt;/Q&gt;&lt;R&gt;1&lt;/R&gt;&lt;C&gt;1&lt;/C&gt;&lt;D xsi:type="xsd:double"&gt;33.3333333333333&lt;/D&gt;&lt;/FQL&gt;&lt;FQL&gt;&lt;Q&gt;ECH^FG_TOTAL_RETURNC(0,-12AM)&lt;/Q&gt;&lt;R&gt;1&lt;/R&gt;&lt;C&gt;1&lt;/C&gt;&lt;D xsi:type="xsd:double"&gt;-5.9011755&lt;/D&gt;&lt;/FQL&gt;&lt;FQL&gt;&lt;Q&gt;VGK^P_PRICE(0)/P_PRICE_HIGH_PR(0,,,,,,"PRICE","INTRA","52W")&lt;/Q&gt;&lt;R&gt;1&lt;/R&gt;&lt;C&gt;1&lt;/C&gt;&lt;D xsi:type="xsd:double"&gt;0.97375304&lt;/D&gt;&lt;/FQL&gt;&lt;FQL&gt;&lt;Q&gt;KSA^FMA_COS_UP("EPS","1M",+1,NOW,,,"PORTAGG","MEANR")&lt;/Q&gt;&lt;R&gt;1&lt;/R&gt;&lt;C&gt;1&lt;/C&gt;&lt;D xsi:type="xsd:double"&gt;31&lt;/D&gt;&lt;/FQL&gt;&lt;FQL&gt;&lt;Q&gt;EWW^FMA_COS_DOWN("EPS","1M",+1,NOW,,,"PORTAGG","MEANR")&lt;/Q&gt;&lt;R&gt;1&lt;/R&gt;&lt;C&gt;1&lt;/C&gt;&lt;D xsi:type="xsd:double"&gt;18&lt;/D&gt;&lt;/FQL&gt;&lt;FQL&gt;&lt;Q&gt;EZA^FMA_RBICS_REV_CURRENT(30, LOC, "PORTAGG")&lt;/Q&gt;&lt;R&gt;1&lt;/R&gt;&lt;C&gt;1&lt;/C&gt;&lt;D xsi:type="xsd:double"&gt;44.2321455047659&lt;/D&gt;&lt;/FQL&gt;&lt;FQL&gt;&lt;Q&gt;MCHI^FG_ROE(0)&lt;/Q&gt;&lt;R&gt;1&lt;/R&gt;&lt;C&gt;1&lt;/C&gt;&lt;D xsi:type="xsd:double"&gt;10.9638679916302&lt;/D&gt;&lt;/FQL&gt;&lt;FQL&gt;&lt;Q&gt;REFSAREPO-FDS^(SUBARRAY(NOT_NA(NO_REPEAT_F(FG_YIELD(NOW,-10AY,D))),0,1)-SUBARRAY(NOT_NA(NO_REPEAT_F(FG_YIELD(NOW,-10AY,D))),1,1))*100&lt;/Q&gt;&lt;R&gt;1&lt;/R&gt;&lt;C&gt;1&lt;/C&gt;&lt;D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xsi:type="xsd:double"&gt;25&lt;/D&gt;&lt;/FQL&gt;&lt;FQL&gt;&lt;Q&gt;REFKRBASE-FDS^PROPER_NAME(0,,,"SECURITY","NAME")&lt;/Q&gt;&lt;R&gt;1&lt;/R&gt;&lt;C&gt;1&lt;/C&gt;&lt;D xsi:type="xsd:string"&gt;South Korea Base Rate&lt;/D&gt;&lt;/FQL&gt;&lt;FQL&gt;&lt;Q&gt;TRYTR7Y-FDS^PCTCHG(FG_YIELD(0,,,,"YTM"),FG_YIELD(-1AM,,,,"YTM"))&lt;/Q&gt;&lt;R&gt;1&lt;/R&gt;&lt;C&gt;1&lt;/C&gt;&lt;D xsi:type="xsd:double"&gt;3.4261885&lt;/D&gt;&lt;/FQL&gt;&lt;FQL&gt;&lt;Q&gt;TRYUS10Y-FDS^FG_YIELD(0,,,,"YTM")&lt;/Q&gt;&lt;R&gt;1&lt;/R&gt;&lt;C&gt;1&lt;/C&gt;&lt;D xsi:type="xsd:double"&gt;3.8878&lt;/D&gt;&lt;/FQL&gt;&lt;FQL&gt;&lt;Q&gt;TRYPH10Y-FDS^FG_YIELD(0,,,,"YTM")&lt;/Q&gt;&lt;R&gt;1&lt;/R&gt;&lt;C&gt;1&lt;/C&gt;&lt;D xsi:type="xsd:double"&gt;6.0374146&lt;/D&gt;&lt;/FQL&gt;&lt;FQL&gt;&lt;Q&gt;CC_BR^IMF_IFS_RCPI_Q(0)&lt;/Q&gt;&lt;R&gt;1&lt;/R&gt;&lt;C&gt;1&lt;/C&gt;&lt;D xsi:type="xsd:double"&gt;3.947341&lt;/D&gt;&lt;/FQL&gt;&lt;FQL&gt;&lt;Q&gt;VNM^FMA_DIV_YLD(NTMA,NOW,NOW,M,"PORTAGG","MEANR")&lt;/Q&gt;&lt;R&gt;1&lt;/R&gt;&lt;C&gt;1&lt;/C&gt;&lt;D xsi:type="xsd:double"&gt;2.03379358086719&lt;/D&gt;&lt;/FQL&gt;&lt;FQL&gt;&lt;Q&gt;MCHI^FMA_DIV_YLD(NTMA,NOW,NOW,M,"PORTAGG","MEANR")&lt;/Q&gt;&lt;R&gt;1&lt;/R&gt;&lt;C&gt;1&lt;/C&gt;&lt;D xsi:type="xsd:double"&gt;3.03799470754398&lt;/D&gt;&lt;/FQL&gt;&lt;FQL&gt;&lt;Q&gt;EWY^FMA_DIV_YLD(NTMA,NOW,NOW,M,"PORTAGG","MEANR")&lt;/Q&gt;&lt;R&gt;1&lt;/R&gt;&lt;C&gt;1&lt;/C&gt;&lt;D xsi:type="xsd:double"&gt;2.13094665854195&lt;/D&gt;&lt;/FQL&gt;&lt;FQL&gt;&lt;Q&gt;EIDO^JULIAN(FMA_DIV_YLD(NTMA,NOW,NOW,M,"PORTAGG","MEANR").DATES)&lt;/Q&gt;&lt;R&gt;1&lt;/R&gt;&lt;C&gt;1&lt;/C&gt;&lt;D xsi:type="xsd:long"&gt;45504&lt;/D&gt;&lt;/FQL&gt;&lt;FQL&gt;&lt;Q&gt;KSA^FG_PRICE(0)&lt;/Q&gt;&lt;R&gt;1&lt;/R&gt;&lt;C&gt;1&lt;/C&gt;&lt;D xsi:type="xsd:double"&gt;41.57&lt;/D&gt;&lt;/FQL&gt;&lt;FQL&gt;&lt;Q&gt;SET-BKK^FMA_PCT_ABOVE_MAVG(200,0,,,,"PORTAGG")&lt;/Q&gt;&lt;R&gt;1&lt;/R&gt;&lt;C&gt;1&lt;/C&gt;&lt;D xsi:type="xsd:double"&gt;20.8333333333333&lt;/D&gt;&lt;/FQL&gt;&lt;FQL&gt;&lt;Q&gt;VWO^FG_TOTAL_RETURNC(0,-6AM)&lt;/Q&gt;&lt;R&gt;1&lt;/R&gt;&lt;C&gt;1&lt;/C&gt;&lt;D xsi:type="xsd:double"&gt;9.381795&lt;/D&gt;&lt;/FQL&gt;&lt;FQL&gt;&lt;Q&gt;EWY^FMA_COS_DOWN("EPS","1M",+1,NOW,,,"PORTAGG","MEANR")&lt;/Q&gt;&lt;R&gt;1&lt;/R&gt;&lt;C&gt;1&lt;/C&gt;&lt;D xsi:type="xsd:double"&gt;32&lt;/D&gt;&lt;/FQL&gt;&lt;FQL&gt;&lt;Q&gt;EPU^FG_ROE(0)&lt;/Q&gt;&lt;R&gt;1&lt;/R&gt;&lt;C&gt;1&lt;/C&gt;&lt;D xsi:type="xsd:double"&gt;10.7208420185107&lt;/D&gt;&lt;/FQL&gt;&lt;FQL&gt;&lt;Q&gt;UAE^FMA_EVAL_EBIT(LTMA,NOW,NOW,M,"PORTAGG","MEANR")&lt;/Q&gt;&lt;R&gt;1&lt;/R&gt;&lt;C&gt;1&lt;/C&gt;&lt;D xsi:type="xsd:double"&gt;9.18781215949215&lt;/D&gt;&lt;/FQL&gt;&lt;FQL&gt;&lt;Q&gt;EWZ^FG_FCF_YIELD_NTM(0)&lt;/Q&gt;&lt;R&gt;1&lt;/R&gt;&lt;C&gt;1&lt;/C&gt;&lt;D xsi:type="xsd:double"&gt;10.3813734370762&lt;/D&gt;&lt;/FQL&gt;&lt;FQL&gt;&lt;Q&gt;EWT^JULIAN(FMA_DIV_YLD(NTMA,NOW,NOW,M,"PORTAGG","MEANR").DATES)&lt;/Q&gt;&lt;R&gt;1&lt;/R&gt;&lt;C&gt;1&lt;/C&gt;&lt;D xsi:type="xsd:long"&gt;45504&lt;/D&gt;&lt;/FQL&gt;&lt;FQL&gt;&lt;Q&gt;MCHI^FG_COMPANY_NAME&lt;/Q&gt;&lt;R&gt;1&lt;/R&gt;&lt;C&gt;1&lt;/C&gt;&lt;D xsi:type="xsd:string"&gt;iShares MSCI China ETF&lt;/D&gt;&lt;/FQL&gt;&lt;FQL&gt;&lt;Q&gt;REFQALEND-FDS^PROPER_NAME(0,,,"SECURITY","NAME")&lt;/Q&gt;&lt;R&gt;1&lt;/R&gt;&lt;C&gt;1&lt;/C&gt;&lt;D xsi:type="xsd:string"&gt;Qatar Lending Rate - Overnight&lt;/D&gt;&lt;/FQL&gt;&lt;FQL&gt;&lt;Q&gt;REFCLMPR-FDS^PROPER_NAME(0,,,"SECURITY","NAME")&lt;/Q&gt;&lt;R&gt;1&lt;/R&gt;&lt;C&gt;1&lt;/C&gt;&lt;D xsi:type="xsd:string"&gt;Chile Monetary Policy Rate&lt;/D&gt;&lt;/FQL&gt;&lt;FQL&gt;&lt;Q&gt;TRYPH10Y-FDS^PCTCHG(FG_YIELD(0,,,,"YTM"),FG_YIELD(-3AM,,,,"YTM"))&lt;/Q&gt;&lt;R&gt;1&lt;/R&gt;&lt;C&gt;1&lt;/C&gt;&lt;D xsi:type="xsd:double"&gt;-9.422622&lt;/D&gt;&lt;/FQL&gt;&lt;FQL&gt;&lt;Q&gt;MCHI^FMA_EVAL_EBIT(LTMA,NOW,NOW,M,"PORTAGG","MEANR")&lt;/Q&gt;&lt;R&gt;1&lt;/R&gt;&lt;C&gt;1&lt;/C&gt;&lt;D xsi:type="xsd:double"&gt;12.9334543251762&lt;/D&gt;&lt;/FQL&gt;&lt;FQL&gt;&lt;Q&gt;EWM^FMA_PE(NTMA,0,,,"PORTAGG","MEANR")&lt;/Q&gt;&lt;R&gt;1&lt;/R&gt;&lt;C&gt;1&lt;/C&gt;&lt;D xsi:type="xsd:double"&gt;14.0241987316609&lt;/D&gt;&lt;/FQL&gt;&lt;FQL&gt;&lt;Q&gt;EIDO^FMA_EVAL_EBITDA(NTMA,0,,,"PORTAGG","MEANR")&lt;/Q&gt;&lt;R&gt;1&lt;/R&gt;&lt;C&gt;1&lt;/C&gt;&lt;D xsi:type="xsd:double"&gt;6.35702095819987&lt;/D&gt;&lt;/FQL&gt;&lt;FQL&gt;&lt;Q&gt;REFZAREPO-FDS^FG_YIELD(NOW,,,0)&lt;/Q&gt;&lt;R&gt;1&lt;/R&gt;&lt;C&gt;1&lt;/C&gt;&lt;D xsi:type="xsd:double"&gt;8.25&lt;/D&gt;&lt;/FQL&gt;&lt;FQL&gt;&lt;Q&gt;UAE^JULIAN(FMA_DIV_YLD(NTMA,NOW,NOW,M,"PORTAGG","MEANR").DATES)&lt;/Q&gt;&lt;R&gt;1&lt;/R&gt;&lt;C&gt;1&lt;/C&gt;&lt;D xsi:type="xsd:long"&gt;45504&lt;/D&gt;&lt;/FQL&gt;&lt;FQL&gt;&lt;Q&gt;TRYTW10Y-FDS^FG_YIELD_NAME&lt;/Q&gt;&lt;R&gt;1&lt;/R&gt;&lt;C&gt;1&lt;/C&gt;&lt;D xsi:type="xsd:string"&gt;Taiwan China Benchmark Bond - 10 Year&lt;/D&gt;&lt;/FQL&gt;&lt;FQL&gt;&lt;Q&gt;VNM^FG_PRICE_MAVG(0,,,,200)&lt;/Q&gt;&lt;R&gt;1&lt;/R&gt;&lt;C&gt;1&lt;/C&gt;&lt;D xsi:type="xsd:double"&gt;12.810775&lt;/D&gt;&lt;/FQL&gt;&lt;FQL&gt;&lt;Q&gt;QAT^PERCENT_CHANGE(FMA_EPS(+1,0,,,,"PORTAGG","MEAN"),FMA_EPS(+1,-3AM,,,,"PORTAGG","MEAN"))&lt;/Q&gt;&lt;R&gt;1&lt;/R&gt;&lt;C&gt;1&lt;/C&gt;&lt;D xsi:type="xsd:double"&gt;-6.58192839996511&lt;/D&gt;&lt;/FQL&gt;&lt;FQL&gt;&lt;Q&gt;EPU^FG_TOTAL_RETURNC(0,-1AM)&lt;/Q&gt;&lt;R&gt;1&lt;/R&gt;&lt;C&gt;1&lt;/C&gt;&lt;D xsi:type="xsd:double"&gt;-4.992896&lt;/D&gt;&lt;/FQL&gt;&lt;FQL&gt;&lt;Q&gt;SPY^PERCENT_CHANGE(FMA_EPS(+1,0,,,,"PORTAGG","MEAN"),FMA_EPS(+1,-1AM,,,,"PORTAGG","MEAN"))&lt;/Q&gt;&lt;R&gt;1&lt;/R&gt;&lt;C&gt;1&lt;/C&gt;&lt;D xsi:type="xsd:double"&gt;-0.301641300615054&lt;/D&gt;&lt;/FQL&gt;&lt;FQL&gt;&lt;Q&gt;EWT^FMA_COS_UP("EPS","1M",+1,NOW,,,"PORTAGG","MEANR")&lt;/Q&gt;&lt;R&gt;1&lt;/R&gt;&lt;C&gt;1&lt;/C&gt;&lt;D xsi:type="xsd:double"&gt;47&lt;/D&gt;&lt;/FQL&gt;&lt;FQL&gt;&lt;Q&gt;EPOL^FG_ROE(0)&lt;/Q&gt;&lt;R&gt;1&lt;/R&gt;&lt;C&gt;1&lt;/C&gt;&lt;D xsi:type="xsd:double"&gt;13.6268056987462&lt;/D&gt;&lt;/FQL&gt;&lt;FQL&gt;&lt;Q&gt;UAE^FG_PRICE(0)&lt;/Q&gt;&lt;R&gt;1&lt;/R&gt;&lt;C&gt;1&lt;/C&gt;&lt;D xsi:type="xsd:double"&gt;14.51&lt;/D&gt;&lt;/FQL&gt;&lt;FQL&gt;&lt;Q&gt;EWM^FMA_COS_UP("EPS","1M",+1,NOW,,,"PORTAGG","MEANR")&lt;/Q&gt;&lt;R&gt;1&lt;/R&gt;&lt;C&gt;1&lt;/C&gt;&lt;D xsi:type="xsd:double"&gt;9&lt;/D&gt;&lt;/FQL&gt;&lt;FQL&gt;&lt;Q&gt;TRYTW10Y-FDS^FG_YIELD(0,,,,"YTM")&lt;/Q&gt;&lt;R&gt;1&lt;/R&gt;&lt;C&gt;1&lt;/C&gt;&lt;D xsi:type="xsd:double"&gt;1.5805&lt;/D&gt;&lt;/FQL&gt;&lt;FQL&gt;&lt;Q&gt;CC_ID^IMF_IFS_RCPI_Q(0)&lt;/Q&gt;&lt;R&gt;0&lt;/R&gt;&lt;C&gt;0&lt;/C&gt;&lt;/FQL&gt;&lt;FQL&gt;&lt;Q&gt;UAE^FG_FCF_YIELD_NTM(0)&lt;/Q&gt;&lt;R&gt;1&lt;/R&gt;&lt;C&gt;1&lt;/C&gt;&lt;D xsi:type="xsd:double"&gt;8.35412598611048&lt;/D&gt;&lt;/FQL&gt;&lt;FQL&gt;&lt;Q&gt;EWZ^FMA_DIV_YLD(NTMA,NOW,NOW,M,"PORTAGG","MEANR")&lt;/Q&gt;&lt;R&gt;1&lt;/R&gt;&lt;C&gt;1&lt;/C&gt;&lt;D xsi:type="xsd:double"&gt;6.76888973861783&lt;/D&gt;&lt;/FQL&gt;&lt;FQL&gt;&lt;Q&gt;INDA^FG_COMPANY_NAME&lt;/Q&gt;&lt;R&gt;1&lt;/R&gt;&lt;C&gt;1&lt;/C&gt;&lt;D xsi:type="xsd:string"&gt;iShares MSCI India ETF&lt;/D&gt;&lt;/FQL&gt;&lt;FQL&gt;&lt;Q&gt;REFINREPO-FDS^PROPER_NAME(0,,,"SECURITY","NAME")&lt;/Q&gt;&lt;R&gt;1&lt;/R&gt;&lt;C&gt;1&lt;/C&gt;&lt;D xsi:type="xsd:string"&gt;India Repo Rate&lt;/D&gt;&lt;/FQL&gt;&lt;FQL&gt;&lt;Q&gt;TRYPH10Y-FDS^PCTCHG(FG_YIELD(0,,,,"YTM"),FG_YIELD(-1AM,,,,"YTM"))&lt;/Q&gt;&lt;R&gt;1&lt;/R&gt;&lt;C&gt;1&lt;/C&gt;&lt;D xsi:type="xsd:double"&gt;-2.7626758&lt;/D&gt;&lt;/FQL&gt;&lt;FQL&gt;&lt;Q&gt;MCHI^FMA_EVAL_EBITDA(NTMA,0,,,"PORTAGG","MEANR")&lt;/Q&gt;&lt;R&gt;1&lt;/R&gt;&lt;C&gt;1&lt;/C&gt;&lt;D xsi:type="xsd:double"&gt;7.87743048093886&lt;/D&gt;&lt;/FQL&gt;&lt;FQL&gt;&lt;Q&gt;EWM^JULIAN(FMA_DIV_YLD(NTMA,NOW,NOW,M,"PORTAGG","MEANR").DATES)&lt;/Q&gt;&lt;R&gt;1&lt;/R&gt;&lt;C&gt;1&lt;/C&gt;&lt;D xsi:type="xsd:long"&gt;45504&lt;/D&gt;&lt;/FQL&gt;&lt;FQL&gt;&lt;Q&gt;EIDO^FG_FCF_YIELD_NTM(0)&lt;/Q&gt;&lt;R&gt;0&lt;/R&gt;&lt;C&gt;0&lt;/C&gt;&lt;/FQL&gt;&lt;FQL&gt;&lt;Q&gt;UAE^FMA_DIV_YLD(NTMA,NOW,NOW,M,"PORTAGG","MEANR")&lt;/Q&gt;&lt;R&gt;1&lt;/R&gt;&lt;C&gt;1&lt;/C&gt;&lt;D xsi:type="xsd:double"&gt;5.43778721066105&lt;/D&gt;&lt;/FQL&gt;&lt;FQL&gt;&lt;Q&gt;EWZ^FMA_PE(NTMA,0,,,"PORTAGG","MEANR")&lt;/Q&gt;&lt;R&gt;1&lt;/R&gt;&lt;C&gt;1&lt;/C&gt;&lt;D xsi:type="xsd:double"&gt;7.55540405326487&lt;/D&gt;&lt;/FQL&gt;&lt;FQL&gt;&lt;Q&gt;GREK^FG_COMPANY_NAME&lt;/Q&gt;&lt;R&gt;1&lt;/R&gt;&lt;C&gt;1&lt;/C&gt;&lt;D xsi:type="xsd:string"&gt;Global X MSCI Greece ETF&lt;/D&gt;&lt;/FQL&gt;&lt;FQL&gt;&lt;Q&gt;EPU^FG_TOTAL_RETURNC(-10AY,0,AM)&lt;/Q&gt;&lt;R&gt;121&lt;/R&gt;&lt;C&gt;1&lt;/C&gt;&lt;D xsi:type="xsd:double"&gt;0.7170439&lt;/D&gt;&lt;D xsi:type="xsd:double"&gt;0.5428195&lt;/D&gt;&lt;D xsi:type="xsd:double"&gt;-9.539384&lt;/D&gt;&lt;D xsi:type="xsd:double"&gt;-0.6327152&lt;/D&gt;&lt;D xsi:type="xsd:double"&gt;-7.790703&lt;/D&gt;&lt;D xsi:type="xsd:double"&gt;0.032675266&lt;/D&gt;&lt;D xsi:type="xsd:double"&gt;1.7503262&lt;/D&gt;&lt;D xsi:type="xsd:double"&gt;-8.893215&lt;/D&gt;&lt;D xsi:type="xsd:double"&gt;5.7356596&lt;/D&gt;&lt;D xsi:type="xsd:double"&gt;6.2668443&lt;/D&gt;&lt;D xsi:type="xsd:double"&gt;-6.695342&lt;/D&gt;&lt;D xsi:type="xsd:double"&gt;-2.429837&lt;/D&gt;&lt;D xsi:type="xsd:double"&gt;-14.661521&lt;/D&gt;&lt;D xsi:type="xsd:double"&gt;-4.8910856&lt;/D&gt;&lt;D xsi:type="xsd:double"&gt;2.3768425&lt;/D&gt;&lt;D xsi:type="xsd:double"&gt;-6.470597&lt;/D&gt;&lt;D xsi:type="xsd:double"&gt;-5.9497356&lt;/D&gt;&lt;D xsi:type="xsd:double"&gt;-11.846375&lt;/D&gt;&lt;D xsi:type="xsd:double"&gt;16.684961&lt;/D&gt;&lt;D xsi:type="xsd:double"&gt;17.638756&lt;/D&gt;&lt;D xsi:type="xsd:double"&gt;14.554178&lt;/D&gt;&lt;D xsi:type="xsd:double"&gt;6.9109917&lt;/D&gt;&lt;D xsi:type="xsd:double"&gt;-2.905649&lt;/D&gt;&lt;D xsi:type="xsd:double"&gt;11.316705&lt;/D&gt;&lt;D xsi:type="xsd:double"&gt;7.629168&lt;/D&gt;&lt;D xsi:type="xsd:double"&gt;-7.822651&lt;/D&gt;&lt;D xsi:type="xsd:double"&gt;-2.4509788&lt;/D&gt;&lt;D xsi:type="xsd:double"&gt;2.5125623&lt;/D&gt;&lt;D xsi:type="xsd:double"&gt;-0.5514741&lt;/D&gt;&lt;D xsi:type="xsd:double"&gt;5.347049&lt;/D&gt;&lt;D xsi:type="xsd:double"&gt;5.5425286&lt;/D&gt;&lt;D xsi:type="xsd:double"&gt;-6.1406016&lt;/D&gt;&lt;D xsi:type="xsd:double"&gt;-0.08880496&lt;/D&gt;&lt;D xsi:type="xsd:double"&gt;3.0222178&lt;/D&gt;&lt;D xsi:type="xsd:double"&gt;-2.847284&lt;/D&gt;&lt;D xsi:type="xsd:double"&gt;4.751754&lt;/D&gt;&lt;D xsi:type="xsd:double"&gt;4.402876&lt;/D&gt;&lt;D xsi:type="xsd:double"&gt;5.402434&lt;/D&gt;&lt;D xsi:type="xsd:double"&gt;8.838903&lt;/D&gt;&lt;D xsi:type="xsd:double"&gt;-3.1475186&lt;/D&gt;&lt;D xsi:type="xsd:double"&gt;-7.0205927&lt;/D&gt;&lt;D xsi:type="xsd:double"&gt;17.278015&lt;/D&gt;&lt;D xsi:type="xsd:double"&gt;-2.666968&lt;/D&gt;&lt;D xsi:type="xsd:double"&gt;-1.5010774&lt;/D&gt;&lt;D xsi:type="xsd:double"&gt;5.442667&lt;/D&gt;&lt;D xsi:type="xsd:double"&gt;-1.9499838&lt;/D&gt;&lt;D xsi:type="xsd:double"&gt;-3.2288253&lt;/D&gt;&lt;D xsi:type="xsd:double"&gt;-5.2971363&lt;/D&gt;&lt;D xsi:type="xsd:double"&gt;-4.7164917&lt;/D&gt;&lt;D xsi:type="xsd:double"&gt;-3.8680017&lt;/D&gt;&lt;D xsi:type="xsd:double"&gt;3.376484&lt;/D&gt;&lt;D xsi:type="xsd:double"&gt;-1.8780708&lt;/D&gt;&lt;D xsi:type="xsd:double"&gt;-1.9370317&lt;/D&gt;&lt;D xsi:type="xsd:double"&gt;3.823495&lt;/D&gt;&lt;D xsi:type="xsd:double"&gt;3.9135218&lt;/D&gt;&lt;D xsi:type="xsd:double"&gt;3.8451433&lt;/D&gt;&lt;D xsi:type="xsd:double"&gt;-0.8622885&lt;/D&gt;&lt;D xsi:type="xsd:double"&gt;-8.314144&lt;/D&gt;&lt;D xsi:type="xsd:double"&gt;1.590395&lt;/D&gt;&lt;D xsi:type="xsd:double"&gt;5.2557707&lt;/D&gt;&lt;D xsi:type="xsd:double"&gt;-11.4035015&lt;/D&gt;&lt;D xsi:type="xsd:double"&gt;4.8604846&lt;/D&gt;&lt;D xsi:type="xsd:double"&gt;-0.7153094&lt;/D&gt;&lt;D xsi:type="xsd:double"&gt;-0.20172596&lt;/D&gt;&lt;D xsi:type="xsd:double"&gt;1.5743852&lt;/D&gt;&lt;D xsi:type="xsd:double"&gt;5.509329&lt;/D&gt;&lt;D xsi:type="xsd:double"&gt;-5.983138&lt;/D&gt;&lt;D xsi:type="xsd:double"&gt;-33.160545&lt;/D&gt;&lt;D xsi:type="xsd:double"&gt;6.940067&lt;/D&gt;&lt;D xsi:type="xsd:double"&gt;5.262649&lt;/D&gt;&lt;D xsi:type="xsd:double"&gt;12.116003&lt;/D&gt;&lt;D xsi:type="xsd:double"&gt;0.41279793&lt;/D&gt;&lt;D xsi:type="xsd:double"&gt;7.741666&lt;/D&gt;&lt;D xsi:type="xsd:double"&gt;-2.8024852&lt;/D&gt;&lt;D xsi:type="xsd:double"&gt;-0.36472082&lt;/D&gt;&lt;D xsi:type="xsd:double"&gt;1.9966722&lt;/D&gt;&lt;D xsi:type="xsd:double"&gt;13.177681&lt;/D&gt;&lt;D xsi:type="xsd:double"&gt;1.1884093&lt;/D&gt;&lt;D xsi:type="xsd:double"&gt;8.020628&lt;/D&gt;&lt;D xsi:type="xsd:double"&gt;-3.7279248&lt;/D&gt;&lt;D xsi:type="xsd:double"&gt;-1.3061762&lt;/D&gt;&lt;D xsi:type="xsd:double"&gt;-1.2559354&lt;/D&gt;&lt;D xsi:type="xsd:double"&gt;-16.770899&lt;/D&gt;&lt;D xsi:type="xsd:double"&gt;-2.7054846&lt;/D&gt;&lt;D xsi:type="xsd:double"&gt;-7.8493476&lt;/D&gt;&lt;D xsi:type="xsd:double"&gt;2.1772385&lt;/D&gt;&lt;D xsi:type="xsd:double"&gt;12.822426&lt;/D&gt;&lt;D xsi:type="xsd:double"&gt;-1.1265755&lt;/D&gt;&lt;D xsi:type="xsd:double"&gt;-4.693401&lt;/D&gt;&lt;D xsi:type="xsd:double"&gt;20.338367&lt;/D&gt;&lt;D xsi:type="xsd:double"&gt;4.546821&lt;/D&gt;&lt;D xsi:type="xsd:double"&gt;4.406297&lt;/D&gt;&lt;D xsi:type="xsd:double"&gt;-4.247749&lt;/D&gt;&lt;D xsi:type="xsd:double"&gt;-18.116766&lt;/D&gt;&lt;D xsi:type="xsd:double"&gt;2.1679044&lt;/D&gt;&lt;D xsi:type="xsd:double"&gt;-15.8212185&lt;/D&gt;&lt;D xsi:type="xsd:double"&gt;13.780022&lt;/D&gt;&lt;D xsi:type="xsd:double"&gt;-5.9259295&lt;/D&gt;&lt;D xsi:type="xsd:double"&gt;-2.0866096&lt;/D&gt;&lt;D xsi:type="xsd:double"&gt;19.0189&lt;/D&gt;&lt;D xsi:type="xsd:double"&gt;-4.18902&lt;/D&gt;&lt;D xsi:type="xsd:double"&gt;15.249359&lt;/D&gt;&lt;D xsi:type="xsd:double"&gt;-7.50311&lt;/D&gt;&lt;D xsi:type="xsd:double"&gt;-4.341972&lt;/D&gt;&lt;D xsi:type="xsd:double"&gt;11.505985&lt;/D&gt;&lt;D xsi:type="xsd:double"&gt;-3.5657942&lt;/D&gt;&lt;D xsi:type="xsd:double"&gt;5.332136&lt;/D&gt;&lt;D xsi:type="xsd:double"&gt;3.191483&lt;/D&gt;&lt;D xsi:type="xsd:double"&gt;-2.7537227&lt;/D&gt;&lt;D xsi:type="xsd:double"&gt;0.34643412&lt;/D&gt;&lt;D xsi:type="xsd:double"&gt;-7.217467&lt;/D&gt;&lt;D xsi:type="xsd:double"&gt;3.4918308&lt;/D&gt;&lt;D xsi:type="xsd:double"&gt;11.263168&lt;/D&gt;&lt;D xsi:type="xsd:double"&gt;1.2991667&lt;/D&gt;&lt;D xsi:type="xsd:double"&gt;4.467225&lt;/D&gt;&lt;D xsi:type="xsd:double"&gt;11.696792&lt;/D&gt;&lt;D xsi:type="xsd:double"&gt;0.10215044&lt;/D&gt;&lt;D xsi:type="xsd:double"&gt;9.846174&lt;/D&gt;&lt;D xsi:type="xsd:double"&gt;-5.1793756&lt;/D&gt;&lt;D xsi:type="xsd:double"&gt;6.047678&lt;/D&gt;&lt;D xsi:type="xsd:double"&gt;-4.992896&lt;/D&gt;&lt;/FQL&gt;&lt;FQL&gt;&lt;Q&gt;REFEUREFI-FDS^(SUBARRAY(NOT_NA(NO_REPEAT_F(FG_YIELD(NOW,-10AY,D))),0,1)-SUBARRAY(NOT_NA(NO_REPEAT_F(FG_YIELD(NOW,-10AY,D))),1,1))*100&lt;/Q&gt;&lt;R&gt;1&lt;/R&gt;&lt;C&gt;1&lt;/C&gt;&lt;D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xsi:type="xsd:double"&gt;-25&lt;/D&gt;&lt;/FQL&gt;&lt;FQL&gt;&lt;Q&gt;TRYID10Y-FDS^PCTCHG(FG_YIELD(0,,,,"YTM"),FG_YIELD(-3AM,,,,"YTM"))&lt;/Q&gt;&lt;R&gt;1&lt;/R&gt;&lt;C&gt;1&lt;/C&gt;&lt;D xsi:type="xsd:double"&gt;-1.4844102&lt;/D&gt;&lt;/FQL&gt;&lt;FQL&gt;&lt;Q&gt;EWZ^FG_COMPANY_NAME&lt;/Q&gt;&lt;R&gt;1&lt;/R&gt;&lt;C&gt;1&lt;/C&gt;&lt;D xsi:type="xsd:string"&gt;iShares MSCI Brazil ETF&lt;/D&gt;&lt;/FQL&gt;&lt;FQL&gt;&lt;Q&gt;TUR^FG_PRICE_MAVG(0,,,,60)&lt;/Q&gt;&lt;R&gt;1&lt;/R&gt;&lt;C&gt;1&lt;/C&gt;&lt;D xsi:type="xsd:double"&gt;41.612835&lt;/D&gt;&lt;/FQL&gt;&lt;FQL&gt;&lt;Q&gt;MCHI^P_PRICE(0)/P_PRICE_HIGH_PR(0,,,,,,"PRICE","INTRA","52W")&lt;/Q&gt;&lt;R&gt;1&lt;/R&gt;&lt;C&gt;1&lt;/C&gt;&lt;D xsi:type="xsd:double"&gt;0.89336264&lt;/D&gt;&lt;/FQL&gt;&lt;FQL&gt;&lt;Q&gt;EPOL^P_PRICE(0)/P_PRICE_LOW_PR(0,,,,,,"PRICE","INTRA","52W")-1&lt;/Q&gt;&lt;R&gt;1&lt;/R&gt;&lt;C&gt;1&lt;/C&gt;&lt;D xsi:type="xsd:double"&gt;0.50243604&lt;/D&gt;&lt;/FQL&gt;&lt;FQL&gt;&lt;Q&gt;URTH^PERCENT_CHANGE(FMA_EPS(+1,0,,,,"PORTAGG","MEAN"),FMA_EPS(+1,-3AM,,,,"PORTAGG","MEAN"))&lt;/Q&gt;&lt;R&gt;1&lt;/R&gt;&lt;C&gt;1&lt;/C&gt;&lt;D xsi:type="xsd:double"&gt;-0.39386590477226&lt;/D&gt;&lt;/FQL&gt;&lt;FQL&gt;&lt;Q&gt;EPU^FMA_EVAL_EBIT(LTMA,NOW,NOW,M,"PORTAGG","MEANR")&lt;/Q&gt;&lt;R&gt;1&lt;/R&gt;&lt;C&gt;1&lt;/C&gt;&lt;D xsi:type="xsd:double"&gt;11.853997110023&lt;/D&gt;&lt;/FQL&gt;&lt;FQL&gt;&lt;Q&gt;TRYPE10Y-FDS^FG_YIELD(0,,,,"YTM")&lt;/Q&gt;&lt;R&gt;1&lt;/R&gt;&lt;C&gt;1&lt;/C&gt;&lt;D xsi:type="xsd:double"&gt;6.570335&lt;/D&gt;&lt;/FQL&gt;&lt;FQL&gt;&lt;Q&gt;VWO^FMA_EVAL_EBITDA(NTMA,0,,,"PORTAGG","MEANR")&lt;/Q&gt;&lt;R&gt;1&lt;/R&gt;&lt;C&gt;1&lt;/C&gt;&lt;D xsi:type="xsd:double"&gt;9.07542359797461&lt;/D&gt;&lt;/FQL&gt;&lt;FQL&gt;&lt;Q&gt;ECH^FG_ROE(0)&lt;/Q&gt;&lt;R&gt;1&lt;/R&gt;&lt;C&gt;1&lt;/C&gt;&lt;D xsi:type="xsd:double"&gt;8.56874197613985&lt;/D&gt;&lt;/FQL&gt;&lt;FQL&gt;&lt;Q&gt;CC_CL^IMF_IFS_RCPI_Q(0)&lt;/Q&gt;&lt;R&gt;0&lt;/R&gt;&lt;C&gt;0&lt;/C&gt;&lt;/FQL&gt;&lt;FQL&gt;&lt;Q&gt;MCHI^PERCENT_CHANGE(FMA_EPS(+1,0,,,,"PORTAGG","MEAN"),FMA_EPS(+1,-1AM,,,,"PORTAGG","MEAN"))&lt;/Q&gt;&lt;R&gt;1&lt;/R&gt;&lt;C&gt;1&lt;/C&gt;&lt;D xsi:type="xsd:double"&gt;-0.164902578825358&lt;/D&gt;&lt;/FQL&gt;&lt;FQL&gt;&lt;Q&gt;VWO^PERCENT_CHANGE(FMA_EPS(+1,0,,,,"PORTAGG","MEAN"),FMA_EPS(+1,-1AM,,,,"PORTAGG","MEAN"))&lt;/Q&gt;&lt;R&gt;1&lt;/R&gt;&lt;C&gt;1&lt;/C&gt;&lt;D xsi:type="xsd:double"&gt;0&lt;/D&gt;&lt;/FQL&gt;&lt;FQL&gt;&lt;Q&gt;EPOL^SIZE(FG_CONSTITUENTS)&lt;/Q&gt;&lt;R&gt;1&lt;/R&gt;&lt;C&gt;1&lt;/C&gt;&lt;D xsi:type="xsd:long"&gt;33&lt;/D&gt;&lt;/FQL&gt;&lt;FQL&gt;&lt;Q&gt;TRYSA10Y-FDS^PCTCHG(FG_YIELD(0,,,,"YTM"),FG_YIELD(-3AM,,,,"YTM"))&lt;/Q&gt;&lt;R&gt;1&lt;/R&gt;&lt;C&gt;1&lt;/C&gt;&lt;D xsi:type="xsd:double"&gt;-5.89969&lt;/D&gt;&lt;/FQL&gt;&lt;FQL&gt;&lt;Q&gt;INDA^FG_FCF_YIELD_NTM(0)&lt;/Q&gt;&lt;R&gt;1&lt;/R&gt;&lt;C&gt;1&lt;/C&gt;&lt;D xsi:type="xsd:double"&gt;2.67284050316924&lt;/D&gt;&lt;/FQL&gt;&lt;FQL&gt;&lt;Q&gt;GREK^FMA_EVAL_EBIT(LTMA,NOW,NOW,M,"PORTAGG","MEANR")&lt;/Q&gt;&lt;R&gt;1&lt;/R&gt;&lt;C&gt;1&lt;/C&gt;&lt;D xsi:type="xsd:double"&gt;8.24365703452837&lt;/D&gt;&lt;/FQL&gt;&lt;FQL&gt;&lt;Q&gt;EPOL^FG_COMPANY_NAME&lt;/Q&gt;&lt;R&gt;1&lt;/R&gt;&lt;C&gt;1&lt;/C&gt;&lt;D xsi:type="xsd:string"&gt;iShares MSCI Poland ETF&lt;/D&gt;&lt;/FQL&gt;&lt;FQL&gt;&lt;Q&gt;EIDO^FMA_DIV_YLD(NTMA,NOW,NOW,M,"PORTAGG","MEANR")&lt;/Q&gt;&lt;R&gt;1&lt;/R&gt;&lt;C&gt;1&lt;/C&gt;&lt;D xsi:type="xsd:double"&gt;4.41364153236845&lt;/D&gt;&lt;/FQL&gt;&lt;FQL&gt;&lt;Q&gt;EZA^FG_COMPANY_NAME&lt;/Q&gt;&lt;R&gt;1&lt;/R&gt;&lt;C&gt;1&lt;/C&gt;&lt;D xsi:type="xsd:string"&gt;iShares MSCI South Africa ETF&lt;/D&gt;&lt;/FQL&gt;&lt;FQL&gt;&lt;Q&gt;VWO^FMA_PCT_ABOVE_MAVG(200,0,,,,"PORTAGG")&lt;/Q&gt;&lt;R&gt;1&lt;/R&gt;&lt;C&gt;1&lt;/C&gt;&lt;D xsi:type="xsd:double"&gt;40.2891670263271&lt;/D&gt;&lt;/FQL&gt;&lt;FQL&gt;&lt;Q&gt;TRYTR7Y-FDS^FG_YIELD_NAME&lt;/Q&gt;&lt;R&gt;1&lt;/R&gt;&lt;C&gt;1&lt;/C&gt;&lt;D xsi:type="xsd:string"&gt;Treasury - Turkey Benchmark Bond 7Y&lt;/D&gt;&lt;/FQL&gt;&lt;FQL&gt;&lt;Q&gt;TRYSA10Y-FDS^PCTCHG(FG_YIELD(0,,,,"YTM"),FG_YIELD(-1AM,,,,"YTM"))&lt;/Q&gt;&lt;R&gt;1&lt;/R&gt;&lt;C&gt;1&lt;/C&gt;&lt;D xsi:type="xsd:double"&gt;-4.3355284&lt;/D&gt;&lt;/FQL&gt;&lt;FQL&gt;&lt;Q&gt;EZA^FG_PRICE_MAVG(0,,,,30)&lt;/Q&gt;&lt;R&gt;1&lt;/R&gt;&lt;C&gt;1&lt;/C&gt;&lt;D xsi:type="xsd:double"&gt;44.169&lt;/D&gt;&lt;/FQL&gt;&lt;FQL&gt;&lt;Q&gt;UAE^FMA_PE(LTM,0,,,"PORTAGG","MEANR")&lt;/Q&gt;&lt;R&gt;1&lt;/R&gt;&lt;C&gt;1&lt;/C&gt;&lt;D xsi:type="xsd:double"&gt;9.29503743579116&lt;/D&gt;&lt;/FQL&gt;&lt;FQL&gt;&lt;Q&gt;EIDO^FMA_PE(LTM,0,,,"PORTAGG","MEANR")&lt;/Q&gt;&lt;R&gt;1&lt;/R&gt;&lt;C&gt;1&lt;/C&gt;&lt;D xsi:type="xsd:double"&gt;16.6306327156365&lt;/D&gt;&lt;/FQL&gt;&lt;FQL&gt;&lt;Q&gt;EZA^FG_PRICE(0)&lt;/Q&gt;&lt;R&gt;1&lt;/R&gt;&lt;C&gt;1&lt;/C&gt;&lt;D xsi:type="xsd:double"&gt;46.9&lt;/D&gt;&lt;/FQL&gt;&lt;FQL&gt;&lt;Q&gt;VGK^FMA_COS_DOWN("EPS","1M",+1,NOW,,,"PORTAGG","MEANR")&lt;/Q&gt;&lt;R&gt;1&lt;/R&gt;&lt;C&gt;1&lt;/C&gt;&lt;D xsi:type="xsd:double"&gt;488&lt;/D&gt;&lt;/FQL&gt;&lt;FQL&gt;&lt;Q&gt;VGK^FMA_COS_UP("EPS","1M",+1,NOW,,,"PORTAGG","MEANR")&lt;/Q&gt;&lt;R&gt;1&lt;/R&gt;&lt;C&gt;1&lt;/C&gt;&lt;D xsi:type="xsd:double"&gt;466&lt;/D&gt;&lt;/FQL&gt;&lt;FQL&gt;&lt;Q&gt;INDA^FG_PRICE_MAVG(0,,,,60)&lt;/Q&gt;&lt;R&gt;1&lt;/R&gt;&lt;C&gt;1&lt;/C&gt;&lt;D xsi:type="xsd:double"&gt;55.430668&lt;/D&gt;&lt;/FQL&gt;&lt;FQL&gt;&lt;Q&gt;EPOL^FG_TOTAL_RETURNC(0,-3AM)&lt;/Q&gt;&lt;R&gt;1&lt;/R&gt;&lt;C&gt;1&lt;/C&gt;&lt;D xsi:type="xsd:double"&gt;-2.053368&lt;/D&gt;&lt;/FQL&gt;&lt;FQL&gt;&lt;Q&gt;EPOL^FMA_COS_UP("EPS","1M",+1,NOW,,,"PORTAGG","MEANR")&lt;/Q&gt;&lt;R&gt;1&lt;/R&gt;&lt;C&gt;1&lt;/C&gt;&lt;D xsi:type="xsd:double"&gt;10&lt;/D&gt;&lt;/FQL&gt;&lt;FQL&gt;&lt;Q&gt;CNYA^FG_ROE(0)&lt;/Q&gt;&lt;R&gt;1&lt;/R&gt;&lt;C&gt;1&lt;/C&gt;&lt;D xsi:type="xsd:double"&gt;10.0980172490557&lt;/D&gt;&lt;/FQL&gt;&lt;FQL&gt;&lt;Q&gt;CC_CN^IMF_IFS_RCPI_Q(0)&lt;/Q&gt;&lt;R&gt;1&lt;/R&gt;&lt;C&gt;1&lt;/C&gt;&lt;D xsi:type="xsd:double"&gt;0.226831&lt;/D&gt;&lt;/FQL&gt;&lt;FQL&gt;&lt;Q&gt;UAE^FMA_PE(NTMA,0,,,"PORTAGG","MEANR")&lt;/Q&gt;&lt;R&gt;1&lt;/R&gt;&lt;C&gt;1&lt;/C&gt;&lt;D xsi:type="xsd:double"&gt;8.88425751414783&lt;/D&gt;&lt;/FQL&gt;&lt;FQL&gt;&lt;Q&gt;INDA^FMA_EVAL_EBIT(LTMA,NOW,NOW,M,"PORTAGG","MEANR")&lt;/Q&gt;&lt;R&gt;1&lt;/R&gt;&lt;C&gt;1&lt;/C&gt;&lt;D xsi:type="xsd:double"&gt;23.6338437348795&lt;/D&gt;&lt;/FQL&gt;&lt;FQL&gt;&lt;Q&gt;EWZ^JULIAN(FMA_DIV_YLD(NTMA,NOW,NOW,M,"PORTAGG","MEANR").DATES)&lt;/Q&gt;&lt;R&gt;1&lt;/R&gt;&lt;C&gt;1&lt;/C&gt;&lt;D xsi:type="xsd:long"&gt;45504&lt;/D&gt;&lt;/FQL&gt;&lt;FQL&gt;&lt;Q&gt;EPU^FMA_EVAL_EBITDA(NTMA,0,,,"PORTAGG","MEANR")&lt;/Q&gt;&lt;R&gt;1&lt;/R&gt;&lt;C&gt;1&lt;/C&gt;&lt;D xsi:type="xsd:double"&gt;6.12048464178405&lt;/D&gt;&lt;/FQL&gt;&lt;FQL&gt;&lt;Q&gt;EPOL^FG_TOTAL_RETURNC(0,-1AM)&lt;/Q&gt;&lt;R&gt;1&lt;/R&gt;&lt;C&gt;1&lt;/C&gt;&lt;D xsi:type="xsd:double"&gt;0.12176037&lt;/D&gt;&lt;/FQL&gt;&lt;FQL&gt;&lt;Q&gt;TIPSCL10Y-FDS^PCTCHG(FG_YIELD(0,,,,"YTM"),FG_YIELD(-1AM,,,,"YTM"))&lt;/Q&gt;&lt;R&gt;1&lt;/R&gt;&lt;C&gt;1&lt;/C&gt;&lt;D xsi:type="xsd:double"&gt;-15.619069&lt;/D&gt;&lt;/FQL&gt;&lt;FQL&gt;&lt;Q&gt;VWO^FG_FCF_YIELD_NTM(0)&lt;/Q&gt;&lt;R&gt;1&lt;/R&gt;&lt;C&gt;1&lt;/C&gt;&lt;D xsi:type="xsd:double"&gt;5.35216303707632&lt;/D&gt;&lt;/FQL&gt;&lt;FQL&gt;&lt;Q&gt;INDA^FMA_DIV_YLD(NTMA,NOW,NOW,M,"PORTAGG","MEANR")&lt;/Q&gt;&lt;R&gt;1&lt;/R&gt;&lt;C&gt;1&lt;/C&gt;&lt;D xsi:type="xsd:double"&gt;1.22572366228024&lt;/D&gt;&lt;/FQL&gt;&lt;FQL&gt;&lt;Q&gt;EPU^FG_FCF_YIELD_NTM(0)&lt;/Q&gt;&lt;R&gt;1&lt;/R&gt;&lt;C&gt;1&lt;/C&gt;&lt;D xsi:type="xsd:double"&gt;8.4201974010052&lt;/D&gt;&lt;/FQL&gt;&lt;FQL&gt;&lt;Q&gt;EWW^FMA_EVAL_EBITDA(NTMA,0,,,"PORTAGG","MEANR")&lt;/Q&gt;&lt;R&gt;1&lt;/R&gt;&lt;C&gt;1&lt;/C&gt;&lt;D xsi:type="xsd:double"&gt;5.92673775148345&lt;/D&gt;&lt;/FQL&gt;&lt;FQL&gt;&lt;Q&gt;REFTWDISC-FDS^PROPER_NAME(0,,,"SECURITY","NAME")&lt;/Q&gt;&lt;R&gt;1&lt;/R&gt;&lt;C&gt;1&lt;/C&gt;&lt;D xsi:type="xsd:string"&gt;Taiwan China Discount Rate&lt;/D&gt;&lt;/FQL&gt;&lt;FQL&gt;&lt;Q&gt;EWZ^FMA_PE(NTMA,-10AY,0,AM,"PORTAGG","MEANR")&lt;/Q&gt;&lt;R&gt;121&lt;/R&gt;&lt;C&gt;1&lt;/C&gt;&lt;D xsi:type="xsd:double"&gt;11.8387278821751&lt;/D&gt;&lt;D xsi:type="xsd:double"&gt;12.256020837592&lt;/D&gt;&lt;D xsi:type="xsd:double"&gt;11.403047193634&lt;/D&gt;&lt;D xsi:type="xsd:double"&gt;10.9981672422821&lt;/D&gt;&lt;D xsi:type="xsd:double"&gt;10.4492110179398&lt;/D&gt;&lt;D xsi:type="xsd:double"&gt;11.2817943601753&lt;/D&gt;&lt;D xsi:type="xsd:double"&gt;11.7818542907308&lt;/D&gt;&lt;D xsi:type="xsd:double"&gt;12.0867871088968&lt;/D&gt;&lt;D xsi:type="xsd:double"&gt;13.8603958069929&lt;/D&gt;&lt;D xsi:type="xsd:double"&gt;14.5484417833067&lt;/D&gt;&lt;D xsi:type="xsd:double"&gt;13.3607181104633&lt;/D&gt;&lt;D xsi:type="xsd:double"&gt;12.9312172516161&lt;/D&gt;&lt;D xsi:type="xsd:double"&gt;11.3208842047449&lt;/D&gt;&lt;D xsi:type="xsd:double"&gt;11.5149315138628&lt;/D&gt;&lt;D xsi:type="xsd:double"&gt;11.1263738571113&lt;/D&gt;&lt;D xsi:type="xsd:double"&gt;10.9128981156155&lt;/D&gt;&lt;D xsi:type="xsd:double"&gt;10.8519551345275&lt;/D&gt;&lt;D xsi:type="xsd:double"&gt;9.53080731471604&lt;/D&gt;&lt;D xsi:type="xsd:double"&gt;10.617939243455&lt;/D&gt;&lt;D xsi:type="xsd:double"&gt;12.5799824053302&lt;/D&gt;&lt;D xsi:type="xsd:double"&gt;14.0443258543729&lt;/D&gt;&lt;D xsi:type="xsd:double"&gt;12.7997532346966&lt;/D&gt;&lt;D xsi:type="xsd:double"&gt;12.0791138603002&lt;/D&gt;&lt;D xsi:type="xsd:double"&gt;13.4600570000753&lt;/D&gt;&lt;D xsi:type="xsd:double"&gt;14.1295459071027&lt;/D&gt;&lt;D xsi:type="xsd:double"&gt;13.4885449637939&lt;/D&gt;&lt;D xsi:type="xsd:double"&gt;14.3328927008601&lt;/D&gt;&lt;D xsi:type="xsd:double"&gt;13.7623904422756&lt;/D&gt;&lt;D xsi:type="xsd:double"&gt;12.4236942129327&lt;/D&gt;&lt;D xsi:type="xsd:double"&gt;13.2218415302388&lt;/D&gt;&lt;D xsi:type="xsd:double"&gt;13.8001112789416&lt;/D&gt;&lt;D xsi:type="xsd:double"&gt;13.0358392877786&lt;/D&gt;&lt;D xsi:type="xsd:double"&gt;12.2694407354695&lt;/D&gt;&lt;D xsi:type="xsd:double"&gt;13.2742346058552&lt;/D&gt;&lt;D xsi:type="xsd:double"&gt;11.7907034186402&lt;/D&gt;&lt;D xsi:type="xsd:double"&gt;12.385540681933&lt;/D&gt;&lt;D xsi:type="xsd:double"&gt;13.0623775331521&lt;/D&gt;&lt;D xsi:type="xsd:double"&gt;14.1526816089841&lt;/D&gt;&lt;D xsi:type="xsd:double"&gt;14.1291777552567&lt;/D&gt;&lt;D xsi:type="xsd:double"&gt;13.0321395193739&lt;/D&gt;&lt;D xsi:type="xsd:double"&gt;12.9313930904487&lt;/D&gt;&lt;D xsi:type="xsd:double"&gt;13.6263186307734&lt;/D&gt;&lt;D xsi:type="xsd:double"&gt;13.5797682108525&lt;/D&gt;&lt;D xsi:type="xsd:double"&gt;12.8870740926295&lt;/D&gt;&lt;D xsi:type="xsd:double"&gt;12.4344048976371&lt;/D&gt;&lt;D xsi:type="xsd:double"&gt;12.5983941200794&lt;/D&gt;&lt;D xsi:type="xsd:double"&gt;10.4228863614523&lt;/D&gt;&lt;D xsi:type="xsd:double"&gt;10.885562607539&lt;/D&gt;&lt;D xsi:type="xsd:double"&gt;10.9148974864244&lt;/D&gt;&lt;D xsi:type="xsd:double"&gt;10.3575659313625&lt;/D&gt;&lt;D xsi:type="xsd:double"&gt;11.295119869529&lt;/D&gt;&lt;D xsi:type="xsd:double"&gt;11.6392221047282&lt;/D&gt;&lt;D xsi:type="xsd:double"&gt;11.5191740746612&lt;/D&gt;&lt;D xsi:type="xsd:double"&gt;12.7359877999704&lt;/D&gt;&lt;D xsi:type="xsd:double"&gt;12.83136675503&lt;/D&gt;&lt;D xsi:type="xsd:double"&gt;12.6248048795947&lt;/D&gt;&lt;D xsi:type="xsd:double"&gt;11.4891297720674&lt;/D&gt;&lt;D xsi:type="xsd:double"&gt;11.0832118041521&lt;/D&gt;&lt;D xsi:type="xsd:double"&gt;12.1883830919976&lt;/D&gt;&lt;D xsi:type="xsd:double"&gt;12.6451048356351&lt;/D&gt;&lt;D xsi:type="xsd:double"&gt;12.4260366092296&lt;/D&gt;&lt;D xsi:type="xsd:double"&gt;12.9087279045055&lt;/D&gt;&lt;D xsi:type="xsd:double"&gt;13.0979368871272&lt;/D&gt;&lt;D xsi:type="xsd:double"&gt;13.3596677191868&lt;/D&gt;&lt;D xsi:type="xsd:double"&gt;13.774604716357&lt;/D&gt;&lt;D xsi:type="xsd:double"&gt;14.506051607103&lt;/D&gt;&lt;D xsi:type="xsd:double"&gt;14.0646862002995&lt;/D&gt;&lt;D xsi:type="xsd:double"&gt;9.63811951750953&lt;/D&gt;&lt;D xsi:type="xsd:double"&gt;12.0708555872192&lt;/D&gt;&lt;D xsi:type="xsd:double"&gt;14.6105981928447&lt;/D&gt;&lt;D xsi:type="xsd:double"&gt;17.7907375490964&lt;/D&gt;&lt;D xsi:type="xsd:double"&gt;26.5395565783394&lt;/D&gt;&lt;D xsi:type="xsd:double"&gt;25.0205935429812&lt;/D&gt;&lt;D xsi:type="xsd:double"&gt;19.8893592867153&lt;/D&gt;&lt;D xsi:type="xsd:double"&gt;16.4957086282166&lt;/D&gt;&lt;D xsi:type="xsd:double"&gt;14.8230454555126&lt;/D&gt;&lt;D xsi:type="xsd:double"&gt;13.5481509826789&lt;/D&gt;&lt;D xsi:type="xsd:double"&gt;12.092639157429&lt;/D&gt;&lt;D xsi:type="xsd:double"&gt;11.0793104203152&lt;/D&gt;&lt;D xsi:type="xsd:double"&gt;9.46771022522591&lt;/D&gt;&lt;D xsi:type="xsd:double"&gt;9.28848656713452&lt;/D&gt;&lt;D xsi:type="xsd:double"&gt;8.97062924864981&lt;/D&gt;&lt;D xsi:type="xsd:double"&gt;9.43290803942756&lt;/D&gt;&lt;D xsi:type="xsd:double"&gt;8.78526550643324&lt;/D&gt;&lt;D xsi:type="xsd:double"&gt;8.02510588595433&lt;/D&gt;&lt;D xsi:type="xsd:double"&gt;7.54356035153428&lt;/D&gt;&lt;D xsi:type="xsd:double"&gt;8.06805111048561&lt;/D&gt;&lt;D xsi:type="xsd:double"&gt;7.38633534950867&lt;/D&gt;&lt;D xsi:type="xsd:double"&gt;7.98133324157761&lt;/D&gt;&lt;D xsi:type="xsd:double"&gt;7.84372925297807&lt;/D&gt;&lt;D xsi:type="xsd:double"&gt;8.19222610412432&lt;/D&gt;&lt;D xsi:type="xsd:double"&gt;7.54041314527399&lt;/D&gt;&lt;D xsi:type="xsd:double"&gt;7.40656901525334&lt;/D&gt;&lt;D xsi:type="xsd:double"&gt;6.55520722467554&lt;/D&gt;&lt;D xsi:type="xsd:double"&gt;6.25782119089687&lt;/D&gt;&lt;D xsi:type="xsd:double"&gt;5.85151240267135&lt;/D&gt;&lt;D xsi:type="xsd:double"&gt;6.48656968115527&lt;/D&gt;&lt;D xsi:type="xsd:double"&gt;6.38801068095279&lt;/D&gt;&lt;D xsi:type="xsd:double"&gt;6.76292920922417&lt;/D&gt;&lt;D xsi:type="xsd:double"&gt;6.80549874510711&lt;/D&gt;&lt;D xsi:type="xsd:double"&gt;6.48237996991131&lt;/D&gt;&lt;D xsi:type="xsd:double"&gt;7.03536711226929&lt;/D&gt;&lt;D xsi:type="xsd:double"&gt;7.18167553427602&lt;/D&gt;&lt;D xsi:type="xsd:double"&gt;6.51253153685001&lt;/D&gt;&lt;D xsi:type="xsd:double"&gt;6.87556890362026&lt;/D&gt;&lt;D xsi:type="xsd:double"&gt;7.04321198379314&lt;/D&gt;&lt;D xsi:type="xsd:double"&gt;7.83129711692587&lt;/D&gt;&lt;D xsi:type="xsd:double"&gt;7.84777764016969&lt;/D&gt;&lt;D xsi:type="xsd:double"&gt;7.86013938455459&lt;/D&gt;&lt;D xsi:type="xsd:double"&gt;7.97472360175679&lt;/D&gt;&lt;D xsi:type="xsd:double"&gt;7.56462880289602&lt;/D&gt;&lt;D xsi:type="xsd:double"&gt;7.87581929960774&lt;/D&gt;&lt;D xsi:type="xsd:double"&gt;7.82886224419591&lt;/D&gt;&lt;D xsi:type="xsd:double"&gt;7.64367998919944&lt;/D&gt;&lt;D xsi:type="xsd:double"&gt;7.89619022790054&lt;/D&gt;&lt;D xsi:type="xsd:double"&gt;7.70368701186851&lt;/D&gt;&lt;D xsi:type="xsd:double"&gt;7.50800348584921&lt;/D&gt;&lt;D xsi:type="xsd:double"&gt;7.58789231498734&lt;/D&gt;&lt;D xsi:type="xsd:double"&gt;6.9046885936641&lt;/D&gt;&lt;D xsi:type="xsd:double"&gt;7.33522690751301&lt;/D&gt;&lt;D xsi:type="xsd:double"&gt;7.55540405326487&lt;/D&gt;&lt;/FQL&gt;&lt;FQL&gt;&lt;Q&gt;TIPSCL10Y-FDS^PCTCHG(FG_YIELD(0,,,,"YTM"),FG_YIELD(-3AM,,,,"YTM"))&lt;/Q&gt;&lt;R&gt;1&lt;/R&gt;&lt;C&gt;1&lt;/C&gt;&lt;D xsi:type="xsd:double"&gt;-4.2125335&lt;/D&gt;&lt;/FQL&gt;&lt;FQL&gt;&lt;Q&gt;INDA^PERCENT_CHANGE(FMA_EPS(+1,0,,,,"PORTAGG","MEAN"),FMA_EPS(+1,-1AM,,,,"PORTAGG","MEAN"))&lt;/Q&gt;&lt;R&gt;1&lt;/R&gt;&lt;C&gt;1&lt;/C&gt;&lt;D xsi:type="xsd:double"&gt;-1.90653793168247&lt;/D&gt;&lt;/FQL&gt;&lt;FQL&gt;&lt;Q&gt;EPHE^SIZE(FG_CONSTITUENTS)&lt;/Q&gt;&lt;R&gt;1&lt;/R&gt;&lt;C&gt;1&lt;/C&gt;&lt;D xsi:type="xsd:long"&gt;33&lt;/D&gt;&lt;/FQL&gt;&lt;FQL&gt;&lt;Q&gt;REFZAREPO-FDS^(SUBARRAY(NOT_NA(NO_REPEAT_F(FG_YIELD(NOW,-10AY,D))),0,1)-SUBARRAY(NOT_NA(NO_REPEAT_F(FG_YIELD(NOW,-10AY,D))),1,1))*100&lt;/Q&gt;&lt;R&gt;1&lt;/R&gt;&lt;C&gt;1&lt;/C&gt;&lt;D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xsi:type="xsd:double"&gt;50&lt;/D&gt;&lt;/FQL&gt;&lt;FQL&gt;&lt;Q&gt;EWY^FMA_EVAL_EBIT(LTMA,NOW,NOW,M,"PORTAGG","MEANR")&lt;/Q&gt;&lt;R&gt;1&lt;/R&gt;&lt;C&gt;1&lt;/C&gt;&lt;D xsi:type="xsd:double"&gt;16.2598459913098&lt;/D&gt;&lt;/FQL&gt;&lt;FQL&gt;&lt;Q&gt;CC_SA^IMF_IFS_RCPI_Q(0)&lt;/Q&gt;&lt;R&gt;1&lt;/R&gt;&lt;C&gt;1&lt;/C&gt;&lt;D xsi:type="xsd:double"&gt;1.5452076&lt;/D&gt;&lt;/FQL&gt;&lt;FQL&gt;&lt;Q&gt;EWZ^FMA_PE(LTMA,-10AY,0,AM,"PORTAGG","MEANR")&lt;/Q&gt;&lt;R&gt;121&lt;/R&gt;&lt;C&gt;1&lt;/C&gt;&lt;D xsi:type="xsd:double"&gt;12.4010162324131&lt;/D&gt;&lt;D xsi:type="xsd:double"&gt;12.8154228705591&lt;/D&gt;&lt;D xsi:type="xsd:double"&gt;12.4130379896915&lt;/D&gt;&lt;D xsi:type="xsd:double"&gt;12.2447966686811&lt;/D&gt;&lt;D xsi:type="xsd:double"&gt;11.4674864236009&lt;/D&gt;&lt;D xsi:type="xsd:double"&gt;12.2648396801936&lt;/D&gt;&lt;D xsi:type="xsd:double"&gt;12.601061710374&lt;/D&gt;&lt;D xsi:type="xsd:double"&gt;12.8703233011647&lt;/D&gt;&lt;D xsi:type="xsd:double"&gt;13.4787431146181&lt;/D&gt;&lt;D xsi:type="xsd:double"&gt;13.9803238888139&lt;/D&gt;&lt;D xsi:type="xsd:double"&gt;13.9256299036451&lt;/D&gt;&lt;D xsi:type="xsd:double"&gt;13.7828210906466&lt;/D&gt;&lt;D xsi:type="xsd:double"&gt;12.8207968562156&lt;/D&gt;&lt;D xsi:type="xsd:double"&gt;12.9472938169548&lt;/D&gt;&lt;D xsi:type="xsd:double"&gt;12.4799160319497&lt;/D&gt;&lt;D xsi:type="xsd:double"&gt;12.5808545182984&lt;/D&gt;&lt;D xsi:type="xsd:double"&gt;12.4607124598904&lt;/D&gt;&lt;D xsi:type="xsd:double"&gt;10.9584062511337&lt;/D&gt;&lt;D xsi:type="xsd:double"&gt;11.6361305248666&lt;/D&gt;&lt;D xsi:type="xsd:double"&gt;12.9048212458149&lt;/D&gt;&lt;D xsi:type="xsd:double"&gt;13.4409401363218&lt;/D&gt;&lt;D xsi:type="xsd:double"&gt;13.1204947347808&lt;/D&gt;&lt;D xsi:type="xsd:double"&gt;12.943992021587&lt;/D&gt;&lt;D xsi:type="xsd:double"&gt;13.9109888692888&lt;/D&gt;&lt;D xsi:type="xsd:double"&gt;14.5311386695275&lt;/D&gt;&lt;D xsi:type="xsd:double"&gt;14.2400640797051&lt;/D&gt;&lt;D xsi:type="xsd:double"&gt;15.0395301371294&lt;/D&gt;&lt;D xsi:type="xsd:double"&gt;15.0008301697897&lt;/D&gt;&lt;D xsi:type="xsd:double"&gt;14.3259998721693&lt;/D&gt;&lt;D xsi:type="xsd:double"&gt;15.3401316734687&lt;/D&gt;&lt;D xsi:type="xsd:double"&gt;16.8857927068481&lt;/D&gt;&lt;D xsi:type="xsd:double"&gt;16.6330721566269&lt;/D&gt;&lt;D xsi:type="xsd:double"&gt;16.1294004332534&lt;/D&gt;&lt;D xsi:type="xsd:double"&gt;16.1534021010251&lt;/D&gt;&lt;D xsi:type="xsd:double"&gt;15.1546036305461&lt;/D&gt;&lt;D xsi:type="xsd:double"&gt;15.1333755815732&lt;/D&gt;&lt;D xsi:type="xsd:double"&gt;15.3316921008421&lt;/D&gt;&lt;D xsi:type="xsd:double"&gt;15.8499212412181&lt;/D&gt;&lt;D xsi:type="xsd:double"&gt;15.7610777479926&lt;/D&gt;&lt;D xsi:type="xsd:double"&gt;14.5734336450227&lt;/D&gt;&lt;D xsi:type="xsd:double"&gt;14.4455735643422&lt;/D&gt;&lt;D xsi:type="xsd:double"&gt;15.4142833716594&lt;/D&gt;&lt;D xsi:type="xsd:double"&gt;16.1442161002291&lt;/D&gt;&lt;D xsi:type="xsd:double"&gt;16.3742976387096&lt;/D&gt;&lt;D xsi:type="xsd:double"&gt;15.9347583106489&lt;/D&gt;&lt;D xsi:type="xsd:double"&gt;15.6842874358453&lt;/D&gt;&lt;D xsi:type="xsd:double"&gt;14.3854454631313&lt;/D&gt;&lt;D xsi:type="xsd:double"&gt;14.2796794089637&lt;/D&gt;&lt;D xsi:type="xsd:double"&gt;13.8770357375987&lt;/D&gt;&lt;D xsi:type="xsd:double"&gt;13.1104852728286&lt;/D&gt;&lt;D xsi:type="xsd:double"&gt;13.8922367569247&lt;/D&gt;&lt;D xsi:type="xsd:double"&gt;14.0197685299534&lt;/D&gt;&lt;D xsi:type="xsd:double"&gt;13.7570760330527&lt;/D&gt;&lt;D xsi:type="xsd:double"&gt;14.6282487004382&lt;/D&gt;&lt;D xsi:type="xsd:double"&gt;15.175564329363&lt;/D&gt;&lt;D xsi:type="xsd:double"&gt;14.7490307866509&lt;/D&gt;&lt;D xsi:type="xsd:double"&gt;14.2234054660216&lt;/D&gt;&lt;D xsi:type="xsd:double"&gt;13.854353053383&lt;/D&gt;&lt;D xsi:type="xsd:double"&gt;14.1969096484752&lt;/D&gt;&lt;D xsi:type="xsd:double"&gt;14.3042843506917&lt;/D&gt;&lt;D xsi:type="xsd:double"&gt;14.1783878778031&lt;/D&gt;&lt;D xsi:type="xsd:double"&gt;14.2904296829695&lt;/D&gt;&lt;D xsi:type="xsd:double"&gt;14.8149900479326&lt;/D&gt;&lt;D xsi:type="xsd:double"&gt;15.2090135183913&lt;/D&gt;&lt;D xsi:type="xsd:double"&gt;16.1904987705875&lt;/D&gt;&lt;D xsi:ty</t>
        </r>
      </text>
    </comment>
    <comment ref="A23" authorId="0" shapeId="0" xr:uid="{30CCF6EC-0477-40AD-B8D6-B1E5639F0F8B}">
      <text>
        <r>
          <rPr>
            <b/>
            <sz val="9"/>
            <color indexed="81"/>
            <rFont val="Tahoma"/>
            <charset val="1"/>
          </rPr>
          <t>pe="xsd:double"&gt;17.401543998441&lt;/D&gt;&lt;D xsi:type="xsd:double"&gt;16.7457946948318&lt;/D&gt;&lt;D xsi:type="xsd:double"&gt;16.2218373294993&lt;/D&gt;&lt;D xsi:type="xsd:double"&gt;16.4189455224804&lt;/D&gt;&lt;D xsi:type="xsd:double"&gt;17.5834709883287&lt;/D&gt;&lt;D xsi:type="xsd:double"&gt;19.7768656512817&lt;/D&gt;&lt;D xsi:type="xsd:double"&gt;31.0540525234646&lt;/D&gt;&lt;D xsi:type="xsd:double"&gt;34.4633077573557&lt;/D&gt;&lt;D xsi:type="xsd:double"&gt;32.4207828726976&lt;/D&gt;&lt;D xsi:type="xsd:double"&gt;30.9725604401804&lt;/D&gt;&lt;D xsi:type="xsd:double"&gt;31.1897042675548&lt;/D&gt;&lt;D xsi:type="xsd:double"&gt;35.5146446258811&lt;/D&gt;&lt;D xsi:type="xsd:double"&gt;31.430054045279&lt;/D&gt;&lt;D xsi:type="xsd:double"&gt;28.2877532871849&lt;/D&gt;&lt;D xsi:type="xsd:double"&gt;20.1439686014429&lt;/D&gt;&lt;D xsi:type="xsd:double"&gt;18.8788634569549&lt;/D&gt;&lt;D xsi:type="xsd:double"&gt;17.7755671608965&lt;/D&gt;&lt;D xsi:type="xsd:double"&gt;16.6933229437146&lt;/D&gt;&lt;D xsi:type="xsd:double"&gt;15.1646011973793&lt;/D&gt;&lt;D xsi:type="xsd:double"&gt;13.4196228464984&lt;/D&gt;&lt;D xsi:type="xsd:double"&gt;11.6878871449853&lt;/D&gt;&lt;D xsi:type="xsd:double"&gt;10.5065361341999&lt;/D&gt;&lt;D xsi:type="xsd:double"&gt;8.48973125687447&lt;/D&gt;&lt;D xsi:type="xsd:double"&gt;7.37532642281048&lt;/D&gt;&lt;D xsi:type="xsd:double"&gt;6.70262049575372&lt;/D&gt;&lt;D xsi:type="xsd:double"&gt;7.20806791956384&lt;/D&gt;&lt;D xsi:type="xsd:double"&gt;6.98323767839883&lt;/D&gt;&lt;D xsi:type="xsd:double"&gt;6.97496959389839&lt;/D&gt;&lt;D xsi:type="xsd:double"&gt;6.6272448686866&lt;/D&gt;&lt;D xsi:type="xsd:double"&gt;6.44276427069401&lt;/D&gt;&lt;D xsi:type="xsd:double"&gt;6.15109185504279&lt;/D&gt;&lt;D xsi:type="xsd:double"&gt;6.30960878734482&lt;/D&gt;&lt;D xsi:type="xsd:double"&gt;6.03380893431089&lt;/D&gt;&lt;D xsi:type="xsd:double"&gt;6.12410969743315&lt;/D&gt;&lt;D xsi:type="xsd:double"&gt;6.00972443075266&lt;/D&gt;&lt;D xsi:type="xsd:double"&gt;5.39116774813343&lt;/D&gt;&lt;D xsi:type="xsd:double"&gt;5.75967455330539&lt;/D&gt;&lt;D xsi:type="xsd:double"&gt;5.949620296905&lt;/D&gt;&lt;D xsi:type="xsd:double"&gt;5.5433214571557&lt;/D&gt;&lt;D xsi:type="xsd:double"&gt;5.75008026100342&lt;/D&gt;&lt;D xsi:type="xsd:double"&gt;5.94867011863348&lt;/D&gt;&lt;D xsi:type="xsd:double"&gt;6.56348054358841&lt;/D&gt;&lt;D xsi:type="xsd:double"&gt;6.85585313910773&lt;/D&gt;&lt;D xsi:type="xsd:double"&gt;7.02593305539844&lt;/D&gt;&lt;D xsi:type="xsd:double"&gt;7.31611398257027&lt;/D&gt;&lt;D xsi:type="xsd:double"&gt;7.40564176068141&lt;/D&gt;&lt;D xsi:type="xsd:double"&gt;7.95110066038855&lt;/D&gt;&lt;D xsi:type="xsd:double"&gt;8.42185989889928&lt;/D&gt;&lt;D xsi:type="xsd:double"&gt;8.31685622594854&lt;/D&gt;&lt;D xsi:type="xsd:double"&gt;8.32115132924003&lt;/D&gt;&lt;D xsi:type="xsd:double"&gt;8.40201485269965&lt;/D&gt;&lt;D xsi:type="xsd:double"&gt;8.27678410660442&lt;/D&gt;&lt;D xsi:type="xsd:double"&gt;8.24722863914382&lt;/D&gt;&lt;D xsi:type="xsd:double"&gt;7.89319448868697&lt;/D&gt;&lt;D xsi:type="xsd:double"&gt;8.09257862837866&lt;/D&gt;&lt;D xsi:type="xsd:double"&gt;8.18550828834831&lt;/D&gt;&lt;/FQL&gt;&lt;FQL&gt;&lt;Q&gt;GREK^FG_TOTAL_RETURNC(0,-6AM)&lt;/Q&gt;&lt;R&gt;1&lt;/R&gt;&lt;C&gt;1&lt;/C&gt;&lt;D xsi:type="xsd:double"&gt;5.53174&lt;/D&gt;&lt;/FQL&gt;&lt;FQL&gt;&lt;Q&gt;ECH^FMA_DIV_YLD(NTMA,NOW,NOW,M,"PORTAGG","MEANR")&lt;/Q&gt;&lt;R&gt;1&lt;/R&gt;&lt;C&gt;1&lt;/C&gt;&lt;D xsi:type="xsd:double"&gt;82.266706913635&lt;/D&gt;&lt;/FQL&gt;&lt;FQL&gt;&lt;Q&gt;CNYA^FMA_EVAL_EBIT(LTMA,NOW,NOW,M,"PORTAGG","MEANR")&lt;/Q&gt;&lt;R&gt;1&lt;/R&gt;&lt;C&gt;1&lt;/C&gt;&lt;D xsi:type="xsd:double"&gt;15.862512102157&lt;/D&gt;&lt;/FQL&gt;&lt;FQL&gt;&lt;Q&gt;UAE^SIZE(FG_CONSTITUENTS)&lt;/Q&gt;&lt;R&gt;1&lt;/R&gt;&lt;C&gt;1&lt;/C&gt;&lt;D xsi:type="xsd:long"&gt;43&lt;/D&gt;&lt;/FQL&gt;&lt;FQL&gt;&lt;Q&gt;TRYVN10Y-FDS^PCTCHG(FG_YIELD(0,,,,"YTM"),FG_YIELD(-1AM,,,,"YTM"))&lt;/Q&gt;&lt;R&gt;1&lt;/R&gt;&lt;C&gt;1&lt;/C&gt;&lt;D xsi:type="xsd:double"&gt;-0.022196349&lt;/D&gt;&lt;/FQL&gt;&lt;FQL&gt;&lt;Q&gt;TRYTR7Y-FDS^FG_YIELD(0,,,,"YTM")&lt;/Q&gt;&lt;R&gt;1&lt;/R&gt;&lt;C&gt;1&lt;/C&gt;&lt;D xsi:type="xsd:double"&gt;24.792559&lt;/D&gt;&lt;/FQL&gt;&lt;FQL&gt;&lt;Q&gt;EWM^FG_COMPANY_NAME&lt;/Q&gt;&lt;R&gt;1&lt;/R&gt;&lt;C&gt;1&lt;/C&gt;&lt;D xsi:type="xsd:string"&gt;iShares MSCI Malaysia ETF&lt;/D&gt;&lt;/FQL&gt;&lt;FQL&gt;&lt;Q&gt;EPU^JULIAN(FMA_DIV_YLD(NTMA,NOW,NOW,M,"PORTAGG","MEANR").DATES)&lt;/Q&gt;&lt;R&gt;1&lt;/R&gt;&lt;C&gt;1&lt;/C&gt;&lt;D xsi:type="xsd:long"&gt;45504&lt;/D&gt;&lt;/FQL&gt;&lt;FQL&gt;&lt;Q&gt;TRYPE10Y-FDS^FG_YIELD_NAME&lt;/Q&gt;&lt;R&gt;1&lt;/R&gt;&lt;C&gt;1&lt;/C&gt;&lt;D xsi:type="xsd:string"&gt;Treasury - Peru Benchmark Bond 10Y&lt;/D&gt;&lt;/FQL&gt;&lt;FQL&gt;&lt;Q&gt;TRYGR10Y-FDS^PCTCHG(FG_YIELD(0,,,,"YTM"),FG_YIELD(-3AM,,,,"YTM"))&lt;/Q&gt;&lt;R&gt;1&lt;/R&gt;&lt;C&gt;1&lt;/C&gt;&lt;D xsi:type="xsd:double"&gt;-3.8851788&lt;/D&gt;&lt;/FQL&gt;&lt;FQL&gt;&lt;Q&gt;EPHE^FMA_EVAL_EBIT(LTMA,NOW,NOW,M,"PORTAGG","MEANR")&lt;/Q&gt;&lt;R&gt;1&lt;/R&gt;&lt;C&gt;1&lt;/C&gt;&lt;D xsi:type="xsd:double"&gt;12.3119814604719&lt;/D&gt;&lt;/FQL&gt;&lt;FQL&gt;&lt;Q&gt;NI-FDS^FG_PRICE(0)/MAX(FG_PRICE(0,-1AY))&lt;/Q&gt;&lt;R&gt;1&lt;/R&gt;&lt;C&gt;1&lt;/C&gt;&lt;D xsi:type="xsd:double"&gt;0.7475910693302&lt;/D&gt;&lt;/FQL&gt;&lt;FQL&gt;&lt;Q&gt;GREK^PERCENT_CHANGE(FMA_EPS(+1,0,,,,"PORTAGG","MEAN"),FMA_EPS(+1,-3AM,,,,"PORTAGG","MEAN"))&lt;/Q&gt;&lt;R&gt;1&lt;/R&gt;&lt;C&gt;1&lt;/C&gt;&lt;D xsi:type="xsd:double"&gt;8.5890358794984&lt;/D&gt;&lt;/FQL&gt;&lt;FQL&gt;&lt;Q&gt;EPHE^PERCENT_CHANGE(FMA_EPS(+1,0,,,,"PORTAGG","MEAN"),FMA_EPS(+1,-3AM,,,,"PORTAGG","MEAN"))&lt;/Q&gt;&lt;R&gt;1&lt;/R&gt;&lt;C&gt;1&lt;/C&gt;&lt;D xsi:type="xsd:double"&gt;-2.67704101661233&lt;/D&gt;&lt;/FQL&gt;&lt;FQL&gt;&lt;Q&gt;EWJ^FMA_COS_UP("EPS","1M",+1,NOW,,,"PORTAGG","MEANR")&lt;/Q&gt;&lt;R&gt;1&lt;/R&gt;&lt;C&gt;1&lt;/C&gt;&lt;D xsi:type="xsd:double"&gt;100&lt;/D&gt;&lt;/FQL&gt;&lt;FQL&gt;&lt;Q&gt;CNYA^SIZE(FG_CONSTITUENTS)&lt;/Q&gt;&lt;R&gt;1&lt;/R&gt;&lt;C&gt;1&lt;/C&gt;&lt;D xsi:type="xsd:long"&gt;485&lt;/D&gt;&lt;/FQL&gt;&lt;FQL&gt;&lt;Q&gt;VWO^FMA_DIV_YLD(NTMA,NOW,NOW,M,"PORTAGG","MEANR")&lt;/Q&gt;&lt;R&gt;1&lt;/R&gt;&lt;C&gt;1&lt;/C&gt;&lt;D xsi:type="xsd:double"&gt;3.51157077332616&lt;/D&gt;&lt;/FQL&gt;&lt;FQL&gt;&lt;Q&gt;TUR^FMA_EVAL_EBIT(LTMA,NOW,NOW,M,"PORTAGG","MEANR")&lt;/Q&gt;&lt;R&gt;1&lt;/R&gt;&lt;C&gt;1&lt;/C&gt;&lt;D xsi:type="xsd:double"&gt;8.50689087717583&lt;/D&gt;&lt;/FQL&gt;&lt;FQL&gt;&lt;Q&gt;INDA^FMA_PE(NTMA,0,,,"PORTAGG","MEANR")&lt;/Q&gt;&lt;R&gt;1&lt;/R&gt;&lt;C&gt;1&lt;/C&gt;&lt;D xsi:type="xsd:double"&gt;23.4851716131202&lt;/D&gt;&lt;/FQL&gt;&lt;FQL&gt;&lt;Q&gt;EWY^FMA_EVAL_EBITDA(NTMA,0,,,"PORTAGG","MEANR")&lt;/Q&gt;&lt;R&gt;1&lt;/R&gt;&lt;C&gt;1&lt;/C&gt;&lt;D xsi:type="xsd:double"&gt;5.71625865162799&lt;/D&gt;&lt;/FQL&gt;&lt;FQL&gt;&lt;Q&gt;EWW^FG_COMPANY_NAME&lt;/Q&gt;&lt;R&gt;1&lt;/R&gt;&lt;C&gt;1&lt;/C&gt;&lt;D xsi:type="xsd:string"&gt;iShares MSCI Mexico ETF&lt;/D&gt;&lt;/FQL&gt;&lt;FQL&gt;&lt;Q&gt;TRYAE10Y-FDS^PCTCHG(FG_YIELD(0,,,,"YTM"),FG_YIELD(-3AM,,,,"YTM"))&lt;/Q&gt;&lt;R&gt;1&lt;/R&gt;&lt;C&gt;1&lt;/C&gt;&lt;D xsi:type="xsd:double"&gt;-8.129462&lt;/D&gt;&lt;/FQL&gt;&lt;FQL&gt;&lt;Q&gt;TRYPL10Y-FDS^FG_YIELD_NAME&lt;/Q&gt;&lt;R&gt;1&lt;/R&gt;&lt;C&gt;1&lt;/C&gt;&lt;D xsi:type="xsd:string"&gt;Treasury - Poland Benchmark Bond 10Y&lt;/D&gt;&lt;/FQL&gt;&lt;FQL&gt;&lt;Q&gt;VWO^FG_PE_NTM(0,,,90,0)&lt;/Q&gt;&lt;R&gt;1&lt;/R&gt;&lt;C&gt;1&lt;/C&gt;&lt;D xsi:type="xsd:double"&gt;13.0065338290949&lt;/D&gt;&lt;/FQL&gt;&lt;FQL&gt;&lt;Q&gt;EPU^FMA_DIV_YLD(NTMA,NOW,NOW,M,"PORTAGG","MEANR")&lt;/Q&gt;&lt;R&gt;1&lt;/R&gt;&lt;C&gt;1&lt;/C&gt;&lt;D xsi:type="xsd:double"&gt;4.14176308798544&lt;/D&gt;&lt;/FQL&gt;&lt;FQL&gt;&lt;Q&gt;INDA^JULIAN(FMA_DIV_YLD(NTMA,NOW,NOW,M,"PORTAGG","MEANR").DATES)&lt;/Q&gt;&lt;R&gt;1&lt;/R&gt;&lt;C&gt;1&lt;/C&gt;&lt;D xsi:type="xsd:long"&gt;45504&lt;/D&gt;&lt;/FQL&gt;&lt;FQL&gt;&lt;Q&gt;EWW^FMA_EVAL_EBIT(LTMA,NOW,NOW,M,"PORTAGG","MEANR")&lt;/Q&gt;&lt;R&gt;1&lt;/R&gt;&lt;C&gt;1&lt;/C&gt;&lt;D xsi:type="xsd:double"&gt;10.0818492263142&lt;/D&gt;&lt;/FQL&gt;&lt;FQL&gt;&lt;Q&gt;EPU^FMA_PE(LTM,0,,,"PORTAGG","MEANR")&lt;/Q&gt;&lt;R&gt;1&lt;/R&gt;&lt;C&gt;1&lt;/C&gt;&lt;D xsi:type="xsd:double"&gt;15.9899181529491&lt;/D&gt;&lt;/FQL&gt;&lt;FQL&gt;&lt;Q&gt;TUR^JULIAN(FMA_DIV_YLD(NTMA,NOW,NOW,M,"PORTAGG","MEANR").DATES)&lt;/Q&gt;&lt;R&gt;1&lt;/R&gt;&lt;C&gt;1&lt;/C&gt;&lt;D xsi:type="xsd:long"&gt;45504&lt;/D&gt;&lt;/FQL&gt;&lt;FQL&gt;&lt;Q&gt;CNYA^FG_COMPANY_NAME&lt;/Q&gt;&lt;R&gt;1&lt;/R&gt;&lt;C&gt;1&lt;/C&gt;&lt;D xsi:type="xsd:string"&gt;iShares MSCI China A ETF&lt;/D&gt;&lt;/FQL&gt;&lt;FQL&gt;&lt;Q&gt;CPALM-FDS^FG_PRICE_CHANGE(0,-6AM)&lt;/Q&gt;&lt;R&gt;1&lt;/R&gt;&lt;C&gt;1&lt;/C&gt;&lt;D xsi:type="xsd:double"&gt;-0.971867007672633&lt;/D&gt;&lt;/FQL&gt;&lt;FQL&gt;&lt;Q&gt;EWW^FG_PRICE_MAVG(0,,,,60)&lt;/Q&gt;&lt;R&gt;1&lt;/R&gt;&lt;C&gt;1&lt;/C&gt;&lt;D xsi:type="xsd:double"&gt;58.1975&lt;/D&gt;&lt;/FQL&gt;&lt;FQL&gt;&lt;Q&gt;VWO^SIZE(FG_CONSTITUENTS)&lt;/Q&gt;&lt;R&gt;1&lt;/R&gt;&lt;C&gt;1&lt;/C&gt;&lt;D xsi:type="xsd:long"&gt;4764&lt;/D&gt;&lt;/FQL&gt;&lt;FQL&gt;&lt;Q&gt;TRYBR10Y-FDS^FG_YIELD_NAME&lt;/Q&gt;&lt;R&gt;1&lt;/R&gt;&lt;C&gt;1&lt;/C&gt;&lt;D xsi:type="xsd:string"&gt;Treasury - Brazil Benchmark Bond 10Y&lt;/D&gt;&lt;/FQL&gt;&lt;FQL&gt;&lt;Q&gt;REFBRSELIC-FDS^FG_YIELD(NOW,,,0)&lt;/Q&gt;&lt;R&gt;1&lt;/R&gt;&lt;C&gt;1&lt;/C&gt;&lt;D xsi:type="xsd:double"&gt;10.5&lt;/D&gt;&lt;/FQL&gt;&lt;FQL&gt;&lt;Q&gt;TUR^FG_FCF_YIELD_NTM(0)&lt;/Q&gt;&lt;R&gt;1&lt;/R&gt;&lt;C&gt;1&lt;/C&gt;&lt;D xsi:type="xsd:double"&gt;7.45596275527655&lt;/D&gt;&lt;/FQL&gt;&lt;FQL&gt;&lt;Q&gt;INDA^FMA_PE(LTM,0,,,"PORTAGG","MEANR")&lt;/Q&gt;&lt;R&gt;1&lt;/R&gt;&lt;C&gt;1&lt;/C&gt;&lt;D xsi:type="xsd:double"&gt;26.1946618020255&lt;/D&gt;&lt;/FQL&gt;&lt;FQL&gt;&lt;Q&gt;EWY^FG_FCF_YIELD_NTM(0)&lt;/Q&gt;&lt;R&gt;1&lt;/R&gt;&lt;C&gt;1&lt;/C&gt;&lt;D xsi:type="xsd:double"&gt;6.89955805552998&lt;/D&gt;&lt;/FQL&gt;&lt;FQL&gt;&lt;Q&gt;ECH^FMA_PE(LTM,0,,,"PORTAGG","MEANR")&lt;/Q&gt;&lt;R&gt;1&lt;/R&gt;&lt;C&gt;1&lt;/C&gt;&lt;D xsi:type="xsd:double"&gt;12.5738043183316&lt;/D&gt;&lt;/FQL&gt;&lt;FQL&gt;&lt;Q&gt;UAE^FMA_RBICS_REV_CURRENT(30, LOC, "PORTAGG")&lt;/Q&gt;&lt;R&gt;1&lt;/R&gt;&lt;C&gt;1&lt;/C&gt;&lt;D xsi:type="xsd:double"&gt;61.2963333119011&lt;/D&gt;&lt;/FQL&gt;&lt;FQL&gt;&lt;Q&gt;REFBRSELIC-FDS^PROPER_NAME(0,,,"SECURITY","NAME")&lt;/Q&gt;&lt;R&gt;1&lt;/R&gt;&lt;C&gt;1&lt;/C&gt;&lt;D xsi:type="xsd:string"&gt;Brazil Target Selic Rate&lt;/D&gt;&lt;/FQL&gt;&lt;FQL&gt;&lt;Q&gt;TRYQA10Y-FDS^PCTCHG(FG_YIELD(0,,,,"YTM"),FG_YIELD(-1AM,,,,"YTM"))&lt;/Q&gt;&lt;R&gt;0&lt;/R&gt;&lt;C&gt;0&lt;/C&gt;&lt;/FQL&gt;&lt;FQL&gt;&lt;Q&gt;TRYCN10Y-FDS^FG_YIELD(0,,,,"YTM")&lt;/Q&gt;&lt;R&gt;1&lt;/R&gt;&lt;C&gt;1&lt;/C&gt;&lt;D xsi:type="xsd:double"&gt;2.1988&lt;/D&gt;&lt;/FQL&gt;&lt;FQL&gt;&lt;Q&gt;VWO^JULIAN(FMA_DIV_YLD(NTMA,NOW,NOW,M,"PORTAGG","MEANR").DATES)&lt;/Q&gt;&lt;R&gt;1&lt;/R&gt;&lt;C&gt;1&lt;/C&gt;&lt;D xsi:type="xsd:long"&gt;45471&lt;/D&gt;&lt;/FQL&gt;&lt;FQL&gt;&lt;Q&gt;TUR^FMA_DIV_YLD(NTMA,NOW,NOW,M,"PORTAGG","MEANR")&lt;/Q&gt;&lt;R&gt;1&lt;/R&gt;&lt;C&gt;1&lt;/C&gt;&lt;D xsi:type="xsd:double"&gt;4.04701899993571&lt;/D&gt;&lt;/FQL&gt;&lt;FQL&gt;&lt;Q&gt;GREK^PERCENT_CHANGE(FMA_EPS(+1,0,,,,"PORTAGG","MEAN"),FMA_EPS(+1,-1AM,,,,"PORTAGG","MEAN"))&lt;/Q&gt;&lt;R&gt;1&lt;/R&gt;&lt;C&gt;1&lt;/C&gt;&lt;D xsi:type="xsd:double"&gt;3.41393092675466&lt;/D&gt;&lt;/FQL&gt;&lt;FQL&gt;&lt;Q&gt;EIDO^P_PRICE(0)/P_PRICE_LOW_PR(0,,,,,,"PRICE","INTRA","52W")-1&lt;/Q&gt;&lt;R&gt;1&lt;/R&gt;&lt;C&gt;1&lt;/C&gt;&lt;D xsi:type="xsd:double"&gt;0.1779989&lt;/D&gt;&lt;/FQL&gt;&lt;FQL&gt;&lt;Q&gt;VWO^FMA_COS_DOWN("EPS","1M",+1,NOW,,,"PORTAGG","MEANR")&lt;/Q&gt;&lt;R&gt;1&lt;/R&gt;&lt;C&gt;1&lt;/C&gt;&lt;D xsi:type="xsd:double"&gt;971&lt;/D&gt;&lt;/FQL&gt;&lt;FQL&gt;&lt;Q&gt;VNM^FMA_RBICS_REV_CURRENT(30, LOC, "PORTAGG")&lt;/Q&gt;&lt;R&gt;1&lt;/R&gt;&lt;C&gt;1&lt;/C&gt;&lt;D xsi:type="xsd:double"&gt;54.2576267331264&lt;/D&gt;&lt;/FQL&gt;&lt;FQL&gt;&lt;Q&gt;EWT^FG_COMPANY_NAME&lt;/Q&gt;&lt;R&gt;1&lt;/R&gt;&lt;C&gt;1&lt;/C&gt;&lt;D xsi:type="xsd:string"&gt;iShares MSCI Taiwan ETF&lt;/D&gt;&lt;/FQL&gt;&lt;FQL&gt;&lt;Q&gt;EIDO^FG_TOTAL_RETURNC(0,-6AM)&lt;/Q&gt;&lt;R&gt;1&lt;/R&gt;&lt;C&gt;1&lt;/C&gt;&lt;D xsi:type="xsd:double"&gt;-2.9935539&lt;/D&gt;&lt;/FQL&gt;&lt;FQL&gt;&lt;Q&gt;ECH^JULIAN(FMA_DIV_YLD(NTMA,NOW,NOW,M,"PORTAGG","MEANR").DATES)&lt;/Q&gt;&lt;R&gt;1&lt;/R&gt;&lt;C&gt;1&lt;/C&gt;&lt;D xsi:type="xsd:long"&gt;45504&lt;/D&gt;&lt;/FQL&gt;&lt;FQL&gt;&lt;Q&gt;EZA^FG_TOTAL_RETURNC(0,-1AM)&lt;/Q&gt;&lt;R&gt;1&lt;/R&gt;&lt;C&gt;1&lt;/C&gt;&lt;D xsi:type="xsd:double"&gt;4.060352&lt;/D&gt;&lt;/FQL&gt;&lt;FQL&gt;&lt;Q&gt;EWW^FMA_DIV_YLD(NTMA,NOW,NOW,M,"PORTAGG","MEANR")&lt;/Q&gt;&lt;R&gt;1&lt;/R&gt;&lt;C&gt;1&lt;/C&gt;&lt;D xsi:type="xsd:double"&gt;4.51295110617391&lt;/D&gt;&lt;/FQL&gt;&lt;FQL&gt;&lt;Q&gt;QAT^FMA_RBICS_REV_CURRENT(30, LOC, "PORTAGG")&lt;/Q&gt;&lt;R&gt;1&lt;/R&gt;&lt;C&gt;1&lt;/C&gt;&lt;D xsi:type="xsd:double"&gt;60.7439603557902&lt;/D&gt;&lt;/FQL&gt;&lt;FQL&gt;&lt;Q&gt;COPP-FDS^FG_PRICE_MAVG(0,,,,30)&lt;/Q&gt;&lt;R&gt;1&lt;/R&gt;&lt;C&gt;1&lt;/C&gt;&lt;D xsi:type="xsd:double"&gt;4.203&lt;/D&gt;&lt;/FQL&gt;&lt;FQL&gt;&lt;Q&gt;EPOL^FG_PRICE_MAVG(0,,,,60)&lt;/Q&gt;&lt;R&gt;1&lt;/R&gt;&lt;C&gt;1&lt;/C&gt;&lt;D xsi:type="xsd:double"&gt;24.135&lt;/D&gt;&lt;/FQL&gt;&lt;FQL&gt;&lt;Q&gt;TRYIN10Y-FDS^PCTCHG(FG_YIELD(0,,,,"YTM"),FG_YIELD(-1AM,,,,"YTM"))&lt;/Q&gt;&lt;R&gt;1&lt;/R&gt;&lt;C&gt;1&lt;/C&gt;&lt;D xsi:type="xsd:double"&gt;-1.3912811&lt;/D&gt;&lt;/FQL&gt;&lt;FQL&gt;&lt;Q&gt;EPOL^FMA_EVAL_EBIT(LTMA,NOW,NOW,M,"PORTAGG","MEANR")&lt;/Q&gt;&lt;R&gt;1&lt;/R&gt;&lt;C&gt;1&lt;/C&gt;&lt;D xsi:type="xsd:double"&gt;8.54600067139572&lt;/D&gt;&lt;/FQL&gt;&lt;FQL&gt;&lt;Q&gt;TIOS-FDS^FG_PRICE_MAVG(0,,,,30)&lt;/Q&gt;&lt;R&gt;1&lt;/R&gt;&lt;C&gt;1&lt;/C&gt;&lt;D xsi:type="xsd:double"&gt;105.49367&lt;/D&gt;&lt;/FQL&gt;&lt;FQL&gt;&lt;Q&gt;EIDO^FG_TOTAL_RETURNC(0,-3AM)&lt;/Q&gt;&lt;R&gt;1&lt;/R&gt;&lt;C&gt;1&lt;/C&gt;&lt;D xsi:type="xsd:double"&gt;4.9441695&lt;/D&gt;&lt;/FQL&gt;&lt;FQL&gt;&lt;Q&gt;REFTWDISC-FDS^(SUBARRAY(NOT_NA(NO_REPEAT_F(FG_YIELD(NOW,-10AY,D))),0,1)-SUBARRAY(NOT_NA(NO_REPEAT_F(FG_YIELD(NOW,-10AY,D))),1,1))*100&lt;/Q&gt;&lt;R&gt;1&lt;/R&gt;&lt;C&gt;1&lt;/C&gt;&lt;D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xsi:type="xsd:double"&gt;12.5&lt;/D&gt;&lt;/FQL&gt;&lt;FQL&gt;&lt;Q&gt;TRYIN10Y-FDS^PCTCHG(FG_YIELD(0,,,,"YTM"),FG_YIELD(-3AM,,,,"YTM"))&lt;/Q&gt;&lt;R&gt;1&lt;/R&gt;&lt;C&gt;1&lt;/C&gt;&lt;D xsi:type="xsd:double"&gt;-2.8268523&lt;/D&gt;&lt;/FQL&gt;&lt;FQL&gt;&lt;Q&gt;VGK^FG_PE(0)&lt;/Q&gt;&lt;R&gt;1&lt;/R&gt;&lt;C&gt;1&lt;/C&gt;&lt;D xsi:type="xsd:double"&gt;14.2394767926223&lt;/D&gt;&lt;/FQL&gt;&lt;FQL&gt;&lt;Q&gt;TUR^FMA_PE(NTMA,0,,,"PORTAGG","MEANR")&lt;/Q&gt;&lt;R&gt;1&lt;/R&gt;&lt;C&gt;1&lt;/C&gt;&lt;D xsi:type="xsd:double"&gt;5.62279133115475&lt;/D&gt;&lt;/FQL&gt;&lt;FQL&gt;&lt;Q&gt;VGK^JULIAN(FMA_DIV_YLD(NTMA,NOW,NOW,M,"PORTAGG","MEANR").DATES)&lt;/Q&gt;&lt;R&gt;1&lt;/R&gt;&lt;C&gt;1&lt;/C&gt;&lt;D xsi:type="xsd:long"&gt;45471&lt;/D&gt;&lt;/FQL&gt;&lt;FQL&gt;&lt;Q&gt;KSA^FG_COMPANY_NAME&lt;/Q&gt;&lt;R&gt;1&lt;/R&gt;&lt;C&gt;1&lt;/C&gt;&lt;D xsi:type="xsd:string"&gt;iShares MSCI Saudi Arabia ETF&lt;/D&gt;&lt;/FQL&gt;&lt;FQL&gt;&lt;Q&gt;EIDO^FG_PRICE_MAVG(0,,,,60)&lt;/Q&gt;&lt;R&gt;1&lt;/R&gt;&lt;C&gt;1&lt;/C&gt;&lt;D xsi:type="xsd:double"&gt;19.856667&lt;/D&gt;&lt;/FQL&gt;&lt;FQL&gt;&lt;Q&gt;TRYTH10Y-FDS^FG_YIELD(0,,,,"YTM")&lt;/Q&gt;&lt;R&gt;1&lt;/R&gt;&lt;C&gt;1&lt;/C&gt;&lt;D xsi:type="xsd:double"&gt;2.556529&lt;/D&gt;&lt;/FQL&gt;&lt;FQL&gt;&lt;Q&gt;CNYA^FMA_EVAL_EBITDA(NTMA,0,,,"PORTAGG","MEANR")&lt;/Q&gt;&lt;R&gt;1&lt;/R&gt;&lt;C&gt;1&lt;/C&gt;&lt;D xsi:type="xsd:double"&gt;9.12054746588401&lt;/D&gt;&lt;/FQL&gt;&lt;FQL&gt;&lt;Q&gt;EIDO^FG_PRICE_MAVG(0,,,,30)&lt;/Q&gt;&lt;R&gt;1&lt;/R&gt;&lt;C&gt;1&lt;/C&gt;&lt;D xsi:type="xsd:double"&gt;20.289667&lt;/D&gt;&lt;/FQL&gt;&lt;FQL&gt;&lt;Q&gt;EWZ^PERCENT_CHANGE(FMA_EPS(+1,0,,,,"PORTAGG","MEAN"),FMA_EPS(+1,-3AM,,,,"PORTAGG","MEAN"))&lt;/Q&gt;&lt;R&gt;1&lt;/R&gt;&lt;C&gt;1&lt;/C&gt;&lt;D xsi:type="xsd:double"&gt;-8.09079319598387&lt;/D&gt;&lt;/FQL&gt;&lt;FQL&gt;&lt;Q&gt;ECH^FG_TOTAL_RETURNC(0,-3AM)&lt;/Q&gt;&lt;R&gt;1&lt;/R&gt;&lt;C&gt;1&lt;/C&gt;&lt;D xsi:type="xsd:double"&gt;-7.5992403&lt;/D&gt;&lt;/FQL&gt;&lt;FQL&gt;&lt;Q&gt;EWW^FMA_PE(NTMA,0,,,"PORTAGG","MEANR")&lt;/Q&gt;&lt;R&gt;1&lt;/R&gt;&lt;C&gt;1&lt;/C&gt;&lt;D xsi:type="xsd:double"&gt;11.0971186950727&lt;/D&gt;&lt;/FQL&gt;&lt;FQL&gt;&lt;Q&gt;EPOL^FG_FCF_YIELD_NTM(0)&lt;/Q&gt;&lt;R&gt;0&lt;/R&gt;&lt;C&gt;0&lt;/C&gt;&lt;/FQL&gt;&lt;FQL&gt;&lt;Q&gt;KSA^FMA_EVAL_EBITDA(NTMA,0,,,"PORTAGG","MEANR")&lt;/Q&gt;&lt;R&gt;1&lt;/R&gt;&lt;C&gt;1&lt;/C&gt;&lt;D xsi:type="xsd:double"&gt;10.8276301323924&lt;/D&gt;&lt;/FQL&gt;&lt;FQL&gt;&lt;Q&gt;MCHI^FMA_RBICS_REV_CURRENT(30, LOC, "PORTAGG")&lt;/Q&gt;&lt;R&gt;1&lt;/R&gt;&lt;C&gt;1&lt;/C&gt;&lt;D xsi:type="xsd:double"&gt;24.8477672636607&lt;/D&gt;&lt;/FQL&gt;&lt;FQL&gt;&lt;Q&gt;CC_VN^IMF_IFS_RCPI_Q(0)&lt;/Q&gt;&lt;R&gt;1&lt;/R&gt;&lt;C&gt;1&lt;/C&gt;&lt;D xsi:type="xsd:double"&gt;4.3949327&lt;/D&gt;&lt;/FQL&gt;&lt;FQL&gt;&lt;Q&gt;SET-BKK^FMA_DIV_YLD(NTMA,NOW,NOW,M,"PORTAGG","MEANR")&lt;/Q&gt;&lt;R&gt;1&lt;/R&gt;&lt;C&gt;1&lt;/C&gt;&lt;D xsi:type="xsd:double"&gt;3.78953807899777&lt;/D&gt;&lt;/FQL&gt;&lt;FQL&gt;&lt;Q&gt;KSA^FMA_EVAL_EBIT(LTMA,NOW,NOW,M,"PORTAGG","MEANR")&lt;/Q&gt;&lt;R&gt;1&lt;/R&gt;&lt;C&gt;1&lt;/C&gt;&lt;D xsi:type="xsd:double"&gt;20.9650982216436&lt;/D&gt;&lt;/FQL&gt;&lt;FQL&gt;&lt;Q&gt;GREK^FMA_DIV_YLD(NTMA,NOW,NOW,M,"PORTAGG","MEANR")&lt;/Q&gt;&lt;R&gt;1&lt;/R&gt;&lt;C&gt;1&lt;/C&gt;&lt;D xsi:type="xsd:double"&gt;5.98060545691098&lt;/D&gt;&lt;/FQL&gt;&lt;FQL&gt;&lt;Q&gt;EWW^FMA_PE(LTM,0,,,"PORTAGG","MEANR")&lt;/Q&gt;&lt;R&gt;1&lt;/R&gt;&lt;C&gt;1&lt;/C&gt;&lt;D xsi:type="xsd:double"&gt;14.3542766930869&lt;/D&gt;&lt;/FQL&gt;&lt;FQL&gt;&lt;Q&gt;EWW^JULIAN(FMA_DIV_YLD(NTMA,NOW,NOW,M,"PORTAGG","MEANR").DATES)&lt;/Q&gt;&lt;R&gt;1&lt;/R&gt;&lt;C&gt;1&lt;/C&gt;&lt;D xsi:type="xsd:long"&gt;45504&lt;/D&gt;&lt;/FQL&gt;&lt;FQL&gt;&lt;Q&gt;KSA^FG_TOTAL_RETURNC(0,-12AM)&lt;/Q&gt;&lt;R&gt;1&lt;/R&gt;&lt;C&gt;1&lt;/C&gt;&lt;D xsi:type="xsd:double"&gt;6.008482&lt;/D&gt;&lt;/FQL&gt;&lt;FQL&gt;&lt;Q&gt;CNYA^FG_TOTAL_RETURNC(0,-12AM)&lt;/Q&gt;&lt;R&gt;1&lt;/R&gt;&lt;C&gt;1&lt;/C&gt;&lt;D xsi:type="xsd:double"&gt;-8.473164&lt;/D&gt;&lt;/FQL&gt;&lt;FQL&gt;&lt;Q&gt;TRYGR10Y-FDS^PCTCHG(FG_YIELD(0,,,,"YTM"),FG_YIELD(-1AM,,,,"YTM"))&lt;/Q&gt;&lt;R&gt;1&lt;/R&gt;&lt;C&gt;1&lt;/C&gt;&lt;D xsi:type="xsd:double"&gt;-2.7859247&lt;/D&gt;&lt;/FQL&gt;&lt;FQL&gt;&lt;Q&gt;EWY^PERCENT_CHANGE(FMA_EPS(+1,0,,,,"PORTAGG","MEAN"),FMA_EPS(+1,-1AM,,,,"PORTAGG","MEAN"))&lt;/Q&gt;&lt;R&gt;1&lt;/R&gt;&lt;C&gt;1&lt;/C&gt;&lt;D xsi:type="xsd:double"&gt;3.82282007080234&lt;/D&gt;&lt;/FQL&gt;&lt;FQL&gt;&lt;Q&gt;SET-BKK^FMA_COS_DOWN("EPS","1M",+1,NOW,,,"PORTAGG","MEANR")&lt;/Q&gt;&lt;R&gt;1&lt;/R&gt;&lt;C&gt;1&lt;/C&gt;&lt;D xsi:type="xsd:double"&gt;98&lt;/D&gt;&lt;/FQL&gt;&lt;FQL&gt;&lt;Q&gt;EPOL^FMA_RBICS_REV_CURRENT(30, LOC, "PORTAGG")&lt;/Q&gt;&lt;R&gt;1&lt;/R&gt;&lt;C&gt;1&lt;/C&gt;&lt;D xsi:type="xsd:double"&gt;48.3374991491941&lt;/D&gt;&lt;/FQL&gt;&lt;FQL&gt;&lt;Q&gt;REFMYON-FDS^FG_YIELD(NOW,,,0)&lt;/Q&gt;&lt;R&gt;1&lt;/R&gt;&lt;C&gt;1&lt;/C&gt;&lt;D xsi:type="xsd:double"&gt;3&lt;/D&gt;&lt;/FQL&gt;&lt;FQL&gt;&lt;Q&gt;CC_AE^IMF_IFS_RCPI_Q(0)&lt;/Q&gt;&lt;R&gt;0&lt;/R&gt;&lt;C&gt;0&lt;/C&gt;&lt;/FQL&gt;&lt;FQL&gt;&lt;Q&gt;SET-BKK^FMA_PE(LTM,0,,,"PORTAGG","MEANR")&lt;/Q&gt;&lt;R&gt;1&lt;/R&gt;&lt;C&gt;1&lt;/C&gt;&lt;D xsi:type="xsd:double"&gt;15.4781218874871&lt;/D&gt;&lt;/FQL&gt;&lt;FQL&gt;&lt;Q&gt;CNYA^FMA_PE(NTMA,0,,,"PORTAGG","MEANR")&lt;/Q&gt;&lt;R&gt;1&lt;/R&gt;&lt;C&gt;1&lt;/C&gt;&lt;D xsi:type="xsd:double"&gt;11.2487296421618&lt;/D&gt;&lt;/FQL&gt;&lt;FQL&gt;&lt;Q&gt;EWW^P_PRICE(0)/P_PRICE_HIGH_PR(0,,,,,,"PRICE","INTRA","52W")&lt;/Q&gt;&lt;R&gt;1&lt;/R&gt;&lt;C&gt;1&lt;/C&gt;&lt;D xsi:type="xsd:double"&gt;0.8055399&lt;/D&gt;&lt;/FQL&gt;&lt;FQL&gt;&lt;Q&gt;QAT^SIZE(FG_CONSTITUENTS)&lt;/Q&gt;&lt;R&gt;1&lt;/R&gt;&lt;C&gt;1&lt;/C&gt;&lt;D xsi:type="xsd:long"&gt;35&lt;/D&gt;&lt;/FQL&gt;&lt;FQL&gt;&lt;Q&gt;REFVNDISC-FDS^FG_YIELD(NOW,,,0)&lt;/Q&gt;&lt;R&gt;1&lt;/R&gt;&lt;C&gt;1&lt;/C&gt;&lt;D xsi:type="xsd:double"&gt;3&lt;/D&gt;&lt;/FQL&gt;&lt;FQL&gt;&lt;Q&gt;REFMYON-FDS^PROPER_NAME(0,,,"SECURITY","NAME")&lt;/Q&gt;&lt;R&gt;1&lt;/R&gt;&lt;C&gt;1&lt;/C&gt;&lt;D xsi:type="xsd:string"&gt;Malaysia Policy Rate - Overnight&lt;/D&gt;&lt;/FQL&gt;&lt;FQL&gt;&lt;Q&gt;TRYZA10Y-FDS^PCTCHG(FG_YIELD(0,,,,"YTM"),FG_YIELD(-3AM,,,,"YTM"))&lt;/Q&gt;&lt;R&gt;1&lt;/R&gt;&lt;C&gt;1&lt;/C&gt;&lt;D xsi:type="xsd:double"&gt;-10.214755&lt;/D&gt;&lt;/FQL&gt;&lt;FQL&gt;&lt;Q&gt;GREK^FMA_PE(NTMA,0,,,"PORTAGG","MEANR")&lt;/Q&gt;&lt;R&gt;1&lt;/R&gt;&lt;C&gt;1&lt;/C&gt;&lt;D xsi:type="xsd:double"&gt;6.93168273849453&lt;/D&gt;&lt;/FQL&gt;&lt;FQL&gt;&lt;Q&gt;VNM^PERCENT_CHANGE(FMA_EPS(+1,0,,,,"PORTAGG","MEAN"),FMA_EPS(+1,-1AM,,,,"PORTAGG","MEAN"))&lt;/Q&gt;&lt;R&gt;1&lt;/R&gt;&lt;C&gt;1&lt;/C&gt;&lt;D xsi:type="xsd:double"&gt;4.30389768073139&lt;/D&gt;&lt;/FQL&gt;&lt;FQL&gt;&lt;Q&gt;CNYA^FG_TOTAL_RETURNC(0,-6AM)&lt;/Q&gt;&lt;R&gt;1&lt;/R&gt;&lt;C&gt;1&lt;/C&gt;&lt;D xsi:type="xsd:double"&gt;-0.8096516&lt;/D&gt;&lt;/FQL&gt;&lt;FQL&gt;&lt;Q&gt;REFPEMPR-FDS^(SUBARRAY(NOT_NA(NO_REPEAT_F(FG_YIELD(NOW,-10AY,D))),0,1)-SUBARRAY(NOT_NA(NO_REPEAT_F(FG_YIELD(NOW,-10AY,D))),1,1))*100&lt;/Q&gt;&lt;R&gt;1&lt;/R&gt;&lt;C&gt;1&lt;/C&gt;&lt;D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CC_TH^IMF_IFS_RCPI_Q(0)&lt;/Q&gt;&lt;R&gt;0&lt;/R&gt;&lt;C&gt;0&lt;/C&gt;&lt;/FQL&gt;&lt;FQL&gt;&lt;Q&gt;SET-BKK^JULIAN(FMA_DIV_YLD(NTMA,NOW,NOW,M,"PORTAGG","MEANR").DATES)&lt;/Q&gt;&lt;R&gt;1&lt;/R&gt;&lt;C&gt;1&lt;/C&gt;&lt;D xsi:type="xsd:long"&gt;45504&lt;/D&gt;&lt;/FQL&gt;&lt;FQL&gt;&lt;Q&gt;TRYBR10Y-FDS^PCTCHG(FG_YIELD(0,,,,"YTM"),FG_YIELD(-3AM,,,,"YTM"))&lt;/Q&gt;&lt;R&gt;1&lt;/R&gt;&lt;C&gt;1&lt;/C&gt;&lt;D xsi:type="xsd:double"&gt;-0.9103958&lt;/D&gt;&lt;/FQL&gt;&lt;FQL&gt;&lt;Q&gt;KSA^FG_FCF_YIELD_NTM(0)&lt;/Q&gt;&lt;R&gt;1&lt;/R&gt;&lt;C&gt;1&lt;/C&gt;&lt;D xsi:type="xsd:double"&gt;4.41819588746051&lt;/D&gt;&lt;/FQL&gt;&lt;FQL&gt;&lt;Q&gt;EWT^FMA_EVAL_EBIT(LTMA,NOW,NOW,M,"PORTAGG","MEANR")&lt;/Q&gt;&lt;R&gt;1&lt;/R&gt;&lt;C&gt;1&lt;/C&gt;&lt;D xsi:type="xsd:double"&gt;19.3044622700953&lt;/D&gt;&lt;/FQL&gt;&lt;FQL&gt;&lt;Q&gt;EPHE^FG_FCF_YIELD_NTM(0)&lt;/Q&gt;&lt;R&gt;1&lt;/R&gt;&lt;C&gt;1&lt;/C&gt;&lt;D xsi:type="xsd:double"&gt;6.70946286478579&lt;/D&gt;&lt;/FQL&gt;&lt;FQL&gt;&lt;Q&gt;CNYA^FMA_PE(LTM,0,,,"PORTAGG","MEANR")&lt;/Q&gt;&lt;R&gt;1&lt;/R&gt;&lt;C&gt;1&lt;/C&gt;&lt;D xsi:type="xsd:double"&gt;13.6043970882805&lt;/D&gt;&lt;/FQL&gt;&lt;FQL&gt;&lt;Q&gt;UAE^PERCENT_CHANGE(FMA_EPS(+1,0,,,,"PORTAGG","MEAN"),FMA_EPS(+1,-3AM,,,,"PORTAGG","MEAN"))&lt;/Q&gt;&lt;R&gt;1&lt;/R&gt;&lt;C&gt;1&lt;/C&gt;&lt;D xsi:type="xsd:double"&gt;-3.7833430899704&lt;/D&gt;&lt;/FQL&gt;&lt;FQL&gt;&lt;Q&gt;EWW^PERCENT_CHANGE(FMA_EPS(+1,0,,,,"PORTAGG","MEAN"),FMA_EPS(+1,-3AM,,,,"PORTAGG","MEAN"))&lt;/Q&gt;&lt;R&gt;1&lt;/R&gt;&lt;C&gt;1&lt;/C&gt;&lt;D xsi:type="xsd:double"&gt;-10.1108661940168&lt;/D&gt;&lt;/FQL&gt;&lt;FQL&gt;&lt;Q&gt;REFPL7D-FDS^(SUBARRAY(NOT_NA(NO_REPEAT_F(FG_YIELD(NOW,-10AY,D))),0,1)-SUBARRAY(NOT_NA(NO_REPEAT_F(FG_YIELD(NOW,-10AY,D))),1,1))*100&lt;/Q&gt;&lt;R&gt;1&lt;/R&gt;&lt;C&gt;1&lt;/C&gt;&lt;D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xsi:type="xsd:double"&gt;-25&lt;/D&gt;&lt;/FQL&gt;&lt;FQL&gt;&lt;Q&gt;TRYBR10Y-FDS^PCTCHG(FG_YIELD(0,,,,"YTM"),FG_YIELD(-1AM,,,,"YTM"))&lt;/Q&gt;&lt;R&gt;1&lt;/R&gt;&lt;C&gt;1&lt;/C&gt;&lt;D xsi:type="xsd:double"&gt;-2.5190687&lt;/D&gt;&lt;/FQL&gt;&lt;FQL&gt;&lt;Q&gt;KSA^FMA_PE(LTM,0,,,"PORTAGG","MEANR")&lt;/Q&gt;&lt;R&gt;1&lt;/R&gt;&lt;C&gt;1&lt;/C&gt;&lt;D xsi:type="xsd:double"&gt;20.3654739306261&lt;/D&gt;&lt;/FQL&gt;&lt;FQL&gt;&lt;Q&gt;TRYMX10Y-FDS^PCTCHG(FG_YIELD(0,,,,"YTM"),FG_YIELD(-3AM,,,,"YTM"))&lt;/Q&gt;&lt;R&gt;1&lt;/R&gt;&lt;C&gt;1&lt;/C&gt;&lt;D xsi:type="xsd:double"&gt;-2.25726&lt;/D&gt;&lt;/FQL&gt;&lt;FQL&gt;&lt;Q&gt;EZA^JULIAN(FMA_DIV_YLD(NTMA,NOW,NOW,M,"PORTAGG","MEANR").DATES)&lt;/Q&gt;&lt;R&gt;1&lt;/R&gt;&lt;C&gt;1&lt;/C&gt;&lt;D xsi:type="xsd:long"&gt;45504&lt;/D&gt;&lt;/FQL&gt;&lt;FQL&gt;&lt;Q&gt;TUR^FMA_PCT_ABOVE_MAVG(200,0,,,,"PORTAGG")&lt;/Q&gt;&lt;R&gt;1&lt;/R&gt;&lt;C&gt;1&lt;/C&gt;&lt;D xsi:type="xsd:double"&gt;41.6666666666667&lt;/D&gt;&lt;/FQL&gt;&lt;FQL&gt;&lt;Q&gt;REFTR1WREPO-FDS^FG_YIELD(NOW,,,0)&lt;/Q&gt;&lt;R&gt;1&lt;/R&gt;&lt;C&gt;1&lt;/C&gt;&lt;D xsi:type="xsd:double"&gt;50&lt;/D&gt;&lt;/FQL&gt;&lt;FQL&gt;&lt;Q&gt;VNM^FMA_EVAL_EBIT(LTMA,NOW,NOW,M,"PORTAGG","MEANR")&lt;/Q&gt;&lt;R&gt;1&lt;/R&gt;&lt;C&gt;1&lt;/C&gt;&lt;D xsi:type="xsd:double"&gt;17.2718323156402&lt;/D&gt;&lt;/FQL&gt;&lt;FQL&gt;&lt;Q&gt;EWW^FG_TOTAL_RETURNC(0,-1AM)&lt;/Q&gt;&lt;R&gt;1&lt;/R&gt;&lt;C&gt;1&lt;/C&gt;&lt;D xsi:type="xsd:double"&gt;-6.035757&lt;/D&gt;&lt;/FQL&gt;&lt;FQL&gt;&lt;Q&gt;QAT^FMA_COS_DOWN("EPS","1M",+1,NOW,,,"PORTAGG","MEANR")&lt;/Q&gt;&lt;R&gt;1&lt;/R&gt;&lt;C&gt;1&lt;/C&gt;&lt;D xsi:type="xsd:double"&gt;11&lt;/D&gt;&lt;/FQL&gt;&lt;FQL&gt;&lt;Q&gt;CNYA^FMA_RBICS_REV_CURRENT(30, LOC, "PORTAGG")&lt;/Q&gt;&lt;R&gt;1&lt;/R&gt;&lt;C&gt;1&lt;/C&gt;&lt;D xsi:type="xsd:double"&gt;21.3562390408301&lt;/D&gt;&lt;/FQL&gt;&lt;FQL&gt;&lt;Q&gt;REFAEREPO-FDS^(SUBARRAY(NOT_NA(NO_REPEAT_F(FG_YIELD(NOW,-10AY,D))),0,1)-SUBARRAY(NOT_NA(NO_REPEAT_F(FG_YIELD(NOW,-10AY,D))),1,1))*100&lt;/Q&gt;&lt;R&gt;1&lt;/R&gt;&lt;C&gt;1&lt;/C&gt;&lt;D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xsi:type="xsd:double"&gt;25&lt;/D&gt;&lt;/FQL&gt;&lt;FQL&gt;&lt;Q&gt;REFPEMPR-FDS^FG_YIELD(NOW,,,0)&lt;/Q&gt;&lt;R&gt;1&lt;/R&gt;&lt;C&gt;1&lt;/C&gt;&lt;D xsi:type="xsd:double"&gt;5.5&lt;/D&gt;&lt;/FQL&gt;&lt;FQL&gt;&lt;Q&gt;QAT^FMA_EVAL_EBITDA(NTMA,0,,,"PORTAGG","MEANR")&lt;/Q&gt;&lt;R&gt;1&lt;/R&gt;&lt;C&gt;1&lt;/C&gt;&lt;D xsi:type="xsd:double"&gt;8.6926230579953&lt;/D&gt;&lt;/FQL&gt;&lt;FQL&gt;&lt;Q&gt;EPHE^FMA_DIV_YLD(NTMA,NOW,NOW,M,"PORTAGG","MEANR")&lt;/Q&gt;&lt;R&gt;1&lt;/R&gt;&lt;C&gt;1&lt;/C&gt;&lt;D xsi:type="xsd:double"&gt;3.29784870303116&lt;/D&gt;&lt;/FQL&gt;&lt;FQL&gt;&lt;Q&gt;CNYA^JULIAN(FMA_DIV_YLD(NTMA,NOW,NOW,M,"PORTAGG","MEANR").DATES)&lt;/Q&gt;&lt;R&gt;1&lt;/R&gt;&lt;C&gt;1&lt;/C&gt;&lt;D xsi:type="xsd:long"&gt;45504&lt;/D&gt;&lt;/FQL&gt;&lt;FQL&gt;&lt;Q&gt;QAT^FMA_DIV_YLD(NTMA,NOW,NOW,M,"PORTAGG","MEANR")&lt;/Q&gt;&lt;R&gt;1&lt;/R&gt;&lt;C&gt;1&lt;/C&gt;&lt;D xsi:type="xsd:double"&gt;5.48637958802737&lt;/D&gt;&lt;/FQL&gt;&lt;FQL&gt;&lt;Q&gt;QAT^FG_ROE(0)&lt;/Q&gt;&lt;R&gt;1&lt;/R&gt;&lt;C&gt;1&lt;/C&gt;&lt;D xsi:type="xsd:double"&gt;10.9963637208519&lt;/D&gt;&lt;/FQL&gt;&lt;FQL&gt;&lt;Q&gt;UAE^FG_TOTAL_RETURNC(0,-6AM)&lt;/Q&gt;&lt;R&gt;1&lt;/R&gt;&lt;C&gt;1&lt;/C&gt;&lt;D xsi:type="xsd:double"&gt;1.0132551&lt;/D&gt;&lt;/FQL&gt;&lt;FQL&gt;&lt;Q&gt;CNYA^FG_TOTAL_RETURNC(0,-3AM)&lt;/Q&gt;&lt;R&gt;1&lt;/R&gt;&lt;C&gt;1&lt;/C&gt;&lt;D xsi:type="xsd:double"&gt;-6.866801&lt;/D&gt;&lt;/FQL&gt;&lt;FQL&gt;&lt;Q&gt;VNM^FG_ROE(0)&lt;/Q&gt;&lt;R&gt;1&lt;/R&gt;&lt;C&gt;1&lt;/C&gt;&lt;D xsi:type="xsd:double"&gt;9.321092428666&lt;/D&gt;&lt;/FQL&gt;&lt;FQL&gt;&lt;Q&gt;CC_QA^IMF_IFS_RCPI_Q(0)&lt;/Q&gt;&lt;R&gt;0&lt;/R&gt;&lt;C&gt;0&lt;/C&gt;&lt;/FQL&gt;&lt;FQL&gt;&lt;Q&gt;QAT^FMA_EVAL_EBIT(LTMA,NOW,NOW,M,"PORTAGG","MEANR")&lt;/Q&gt;&lt;R&gt;1&lt;/R&gt;&lt;C&gt;1&lt;/C&gt;&lt;D xsi:type="xsd:double"&gt;15.147000957855&lt;/D&gt;&lt;/FQL&gt;&lt;FQL&gt;&lt;Q&gt;GREK^JULIAN(FMA_DIV_YLD(NTMA,NOW,NOW,M,"PORTAGG","MEANR").DATES)&lt;/Q&gt;&lt;R&gt;1&lt;/R&gt;&lt;C&gt;1&lt;/C&gt;&lt;D xsi:type="xsd:long"&gt;45504&lt;/D&gt;&lt;/FQL&gt;&lt;FQL&gt;&lt;Q&gt;REFAEREPO-FDS^PROPER_NAME(0,,,"SECURITY","NAME")&lt;/Q&gt;&lt;R&gt;1&lt;/R&gt;&lt;C&gt;1&lt;/C&gt;&lt;D xsi:type="xsd:string"&gt;United Arab Emirates Repo Rate&lt;/D&gt;&lt;/FQL&gt;&lt;FQL&gt;&lt;Q&gt;EZA^FMA_DIV_YLD(NTMA,NOW,NOW,M,"PORTAGG","MEANR")&lt;/Q&gt;&lt;R&gt;1&lt;/R&gt;&lt;C&gt;1&lt;/C&gt;&lt;D xsi:type="xsd:double"&gt;3.79149354074386&lt;/D&gt;&lt;/FQL&gt;&lt;FQL&gt;&lt;Q&gt;EWT^FG_FCF_YIELD_NTM(0)&lt;/Q&gt;&lt;R&gt;1&lt;/R&gt;&lt;C&gt;1&lt;/C&gt;&lt;D xsi:type="xsd:double"&gt;4.08365115783568&lt;/D&gt;&lt;/FQL&gt;&lt;FQL&gt;&lt;Q&gt;URTH^P_PRICE(0)/P_PRICE_HIGH_PR(0,,,,,,"PRICE","INTRA","52W")&lt;/Q&gt;&lt;R&gt;1&lt;/R&gt;&lt;C&gt;1&lt;/C&gt;&lt;D xsi:type="xsd:double"&gt;0.9823361&lt;/D&gt;&lt;/FQL&gt;&lt;FQL&gt;&lt;Q&gt;UAE^FMA_PCT_ABOVE_MAVG(200,0,,,,"PORTAGG")&lt;/Q&gt;&lt;R&gt;1&lt;/R&gt;&lt;C&gt;1&lt;/C&gt;&lt;D xsi:type="xsd:double"&gt;37.8378378378378&lt;/D&gt;&lt;/FQL&gt;&lt;FQL&gt;&lt;Q&gt;EWT^FG_TOTAL_RETURNC(0,-1AM)&lt;/Q&gt;&lt;R&gt;1&lt;/R&gt;&lt;C&gt;1&lt;/C&gt;&lt;D xsi:type="xsd:double"&gt;-4.9142656&lt;/D&gt;&lt;/FQL&gt;&lt;FQL&gt;&lt;Q&gt;EWJ^P_PRICE(0)/P_PRICE_HIGH_PR(0,,,,,,"PRICE","INTRA","52W")&lt;/Q&gt;&lt;R&gt;1&lt;/R&gt;&lt;C&gt;1&lt;/C&gt;&lt;D xsi:type="xsd:double"&gt;0.9626032&lt;/D&gt;&lt;/FQL&gt;&lt;FQL&gt;&lt;Q&gt;GREK^FMA_COS_DOWN("EPS","1M",+1,NOW,,,"PORTAGG","MEANR")&lt;/Q&gt;&lt;R&gt;1&lt;/R&gt;&lt;C&gt;1&lt;/C&gt;&lt;D xsi:type="xsd:double"&gt;10&lt;/D&gt;&lt;/FQL&gt;&lt;FQL&gt;&lt;Q&gt;UAE^FG_ROE(0)&lt;/Q&gt;&lt;R&gt;1&lt;/R&gt;&lt;C&gt;1&lt;/C&gt;&lt;D xsi:type="xsd:double"&gt;13.8108266283608&lt;/D&gt;&lt;/FQL&gt;&lt;FQL&gt;&lt;Q&gt;REFTR1WREPO-FDS^(SUBARRAY(NOT_NA(NO_REPEAT_F(FG_YIELD(NOW,-10AY,D))),0,1)-SUBARRAY(NOT_NA(NO_REPEAT_F(FG_YIELD(NOW,-10AY,D))),1,1))*100&lt;/Q&gt;&lt;R&gt;1&lt;/R&gt;&lt;C&gt;1&lt;/C&gt;&lt;D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xsi:type="xsd:double"&gt;500&lt;/D&gt;&lt;/FQL&gt;&lt;FQL&gt;&lt;Q&gt;KSA^JULIAN(FMA_DIV_YLD(NTMA,NOW,NOW,M,"PORTAGG","MEANR").DATES)&lt;/Q&gt;&lt;R&gt;1&lt;/R&gt;&lt;C&gt;1&lt;/C&gt;&lt;D xsi:type="xsd:long"&gt;45504&lt;/D&gt;&lt;/FQL&gt;&lt;FQL&gt;&lt;Q&gt;QAT^FG_FCF_YIELD_NTM(0)&lt;/Q&gt;&lt;R&gt;0&lt;/R&gt;&lt;C&gt;0&lt;/C&gt;&lt;/FQL&gt;&lt;FQL&gt;&lt;Q&gt;TRYMY10Y-FDS^PCTCHG(FG_YIELD(0,,,,"YTM"),FG_YIELD(-1AM,,,,"YTM"))&lt;/Q&gt;&lt;R&gt;1&lt;/R&gt;&lt;C&gt;1&lt;/C&gt;&lt;D xsi:type="xsd:double"&gt;-0.88613904&lt;/D&gt;&lt;/FQL&gt;&lt;FQL&gt;&lt;Q&gt;EWZ^FMA_EVAL_EBIT(LTMA,NOW,NOW,M,"PORTAGG","MEANR")&lt;/Q&gt;&lt;R&gt;1&lt;/R&gt;&lt;C&gt;1&lt;/C&gt;&lt;D xsi:type="xsd:double"&gt;6.7546298480017&lt;/D&gt;&lt;/FQL&gt;&lt;FQL&gt;&lt;Q&gt;EWT^PERCENT_CHANGE(FMA_EPS(+1,0,,,,"PORTAGG","MEAN"),FMA_EPS(+1,-1AM,,,,"PORTAGG","MEAN"))&lt;/Q&gt;&lt;R&gt;1&lt;/R&gt;&lt;C&gt;1&lt;/C&gt;&lt;D xsi:type="xsd:double"&gt;4.13946839172445&lt;/D&gt;&lt;/FQL&gt;&lt;FQL&gt;&lt;Q&gt;EWZ^SIZE(FG_CONSTITUENTS)&lt;/Q&gt;&lt;R&gt;1&lt;/R&gt;&lt;C&gt;1&lt;/C&gt;&lt;D xsi:type="xsd:long"&gt;50&lt;/D&gt;&lt;/FQL&gt;&lt;FQL&gt;&lt;Q&gt;REFPL7D-FDS^FG_YIELD(NOW,,,0)&lt;/Q&gt;&lt;R&gt;1&lt;/R&gt;&lt;C&gt;1&lt;/C&gt;&lt;D xsi:type="xsd:double"&gt;5.75&lt;/D&gt;&lt;/FQL&gt;&lt;FQL&gt;&lt;Q&gt;CC_IN^IMF_IFS_RCPI_Q(0)&lt;/Q&gt;&lt;R&gt;0&lt;/R&gt;&lt;C&gt;0&lt;/C&gt;&lt;/FQL&gt;&lt;FQL&gt;&lt;Q&gt;EWT^FMA_DIV_YLD(NTMA,NOW,NOW,M,"PORTAGG","MEANR")&lt;/Q&gt;&lt;R&gt;1&lt;/R&gt;&lt;C&gt;1&lt;/C&gt;&lt;D xsi:type="xsd:double"&gt;3.17539815307626&lt;/D&gt;&lt;/FQL&gt;&lt;FQL&gt;&lt;Q&gt;EPHE^FMA_PE(NTMA,0,,,"PORTAGG","MEANR")&lt;/Q&gt;&lt;R&gt;1&lt;/R&gt;&lt;C&gt;1&lt;/C&gt;&lt;D xsi:type="xsd:double"&gt;9.45396953889675&lt;/D&gt;&lt;/FQL&gt;&lt;FQL&gt;&lt;Q&gt;EWM^FG_TOTAL_RETURNC(0,-3AM)&lt;/Q&gt;&lt;R&gt;1&lt;/R&gt;&lt;C&gt;1&lt;/C&gt;&lt;D xsi:type="xsd:double"&gt;7.180369&lt;/D&gt;&lt;/FQL&gt;&lt;FQL&gt;&lt;Q&gt;URTH^FG_TOTAL_RETURNC(0,-3AM)&lt;/Q&gt;&lt;R&gt;1&lt;/R&gt;&lt;C&gt;1&lt;/C&gt;&lt;D xsi:type="xsd:double"&gt;3.7544012&lt;/D&gt;&lt;/FQL&gt;&lt;FQL&gt;&lt;Q&gt;EWY^FG_ROE(0)&lt;/Q&gt;&lt;R&gt;1&lt;/R&gt;&lt;C&gt;1&lt;/C&gt;&lt;D xsi:type="xsd:double"&gt;7.15889186915145&lt;/D&gt;&lt;/FQL&gt;&lt;FQL&gt;&lt;Q&gt;REFTHREPO-FDS^(SUBARRAY(NOT_NA(NO_REPEAT_F(FG_YIELD(NOW,-10AY,D))),0,1)-SUBARRAY(NOT_NA(NO_REPEAT_F(FG_YIELD(NOW,-10AY,D))),1,1))*100&lt;/Q&gt;&lt;R&gt;1&lt;/R&gt;&lt;C&gt;1&lt;/C&gt;&lt;D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xsi:type="xsd:double"&gt;25&lt;/D&gt;&lt;/FQL&gt;&lt;FQL&gt;&lt;Q&gt;REFPHRREPO-FDS^FG_YIELD(NOW,,,0)&lt;/Q&gt;&lt;R&gt;1&lt;/R&gt;&lt;C&gt;1&lt;/C&gt;&lt;D xsi:type="xsd:double"&gt;6.25&lt;/D&gt;&lt;/FQL&gt;&lt;FQL&gt;&lt;Q&gt;CC_MY^IMF_IFS_RCPI_Q(0)&lt;/Q&gt;&lt;R&gt;0&lt;/R&gt;&lt;C&gt;0&lt;/C&gt;&lt;/FQL&gt;&lt;FQL&gt;&lt;Q&gt;QAT^FMA_PE(NTMA,0,,,"PORTAGG","MEANR")&lt;/Q&gt;&lt;R&gt;1&lt;/R&gt;&lt;C&gt;1&lt;/C&gt;&lt;D xsi:type="xsd:double"&gt;10.5868917577877&lt;/D&gt;&lt;/FQL&gt;&lt;FQL&gt;&lt;Q&gt;EWT^FMA_PE(NTMA,0,,,"PORTAGG","MEANR")&lt;/Q&gt;&lt;R&gt;1&lt;/R&gt;&lt;C&gt;1&lt;/C&gt;&lt;D xsi:type="xsd:double"&gt;16.5392613941699&lt;/D&gt;&lt;/FQL&gt;&lt;FQL&gt;&lt;Q&gt;EPHE^FMA_PE(LTM,0,,,"PORTAGG","MEANR")&lt;/Q&gt;&lt;R&gt;1&lt;/R&gt;&lt;C&gt;1&lt;/C&gt;&lt;D xsi:type="xsd:double"&gt;11.0068717049248&lt;/D&gt;&lt;/FQL&gt;&lt;FQL&gt;&lt;Q&gt;VNM^FMA_EVAL_EBITDA(NTMA,0,,,"PORTAGG","MEANR")&lt;/Q&gt;&lt;R&gt;1&lt;/R&gt;&lt;C&gt;1&lt;/C&gt;&lt;D xsi:type="xsd:double"&gt;10.606703043006&lt;/D&gt;&lt;/FQL&gt;&lt;FQL&gt;&lt;Q&gt;SET-BKK^PERCENT_CHANGE(FMA_EPS(+1,0,,,,"PORTAGG","MEAN"),FMA_EPS(+1,-1AM,,,,"PORTAGG","MEAN"))&lt;/Q&gt;&lt;R&gt;1&lt;/R&gt;&lt;C&gt;1&lt;/C&gt;&lt;D xsi:type="xsd:double"&gt;-1.99383755470774&lt;/D&gt;&lt;/FQL&gt;&lt;FQL&gt;&lt;Q&gt;VWO^P_PRICE(0)/P_PRICE_LOW_PR(0,,,,,,"PRICE","INTRA","52W")-1&lt;/Q&gt;&lt;R&gt;1&lt;/R&gt;&lt;C&gt;1&lt;/C&gt;&lt;D xsi:type="xsd:double"&gt;0.19423306&lt;/D&gt;&lt;/FQL&gt;&lt;FQL&gt;&lt;Q&gt;EWY^SIZE(FG_CONSTITUENTS)&lt;/Q&gt;&lt;R&gt;1&lt;/R&gt;&lt;C&gt;1&lt;/C&gt;&lt;D xsi:type="xsd:long"&gt;100&lt;/D&gt;&lt;/FQL&gt;&lt;FQL&gt;&lt;Q&gt;REFTHREPO-FDS^FG_YIELD(NOW,,,0)&lt;/Q&gt;&lt;R&gt;1&lt;/R&gt;&lt;C&gt;1&lt;/C&gt;&lt;D xsi:type="xsd:double"&gt;2.5&lt;/D&gt;&lt;/FQL&gt;&lt;FQL&gt;&lt;Q&gt;TRYPL10Y-FDS^PCTCHG(FG_YIELD(0,,,,"YTM"),FG_YIELD(-3AM,,,,"YTM"))&lt;/Q&gt;&lt;R&gt;1&lt;/R&gt;&lt;C&gt;1&lt;/C&gt;&lt;D xsi:type="xsd:double"&gt;-5.8721123&lt;/D&gt;&lt;/FQL&gt;&lt;FQL&gt;&lt;Q&gt;EWZ^FMA_EVAL_EBITDA(NTMA,0,,,"PORTAGG","MEANR")&lt;/Q&gt;&lt;R&gt;1&lt;/R&gt;&lt;C&gt;1&lt;/C&gt;&lt;D xsi:type="xsd:double"&gt;4.62287280663839&lt;/D&gt;&lt;/FQL&gt;&lt;FQL&gt;&lt;Q&gt;SET-BKK^FG_COMPANY_NAME&lt;/Q&gt;&lt;R&gt;1&lt;/R&gt;&lt;C&gt;1&lt;/C&gt;&lt;D xsi:type="xsd:string"&gt;Thailand SET&lt;/D&gt;&lt;/FQL&gt;&lt;FQL&gt;&lt;Q&gt;EWM^FG_TOTAL_RETURNC(0,-1AM)&lt;/Q&gt;&lt;R&gt;1&lt;/R&gt;&lt;C&gt;1&lt;/C&gt;&lt;D xsi:type="xsd:double"&gt;4.6761036&lt;/D&gt;&lt;/FQL&gt;&lt;FQL&gt;&lt;Q&gt;VWO^P_PRICE(0)/P_PRICE_HIGH_PR(0,,,,,,"PRICE","INTRA","52W")&lt;/Q&gt;&lt;R&gt;1&lt;/R&gt;&lt;C&gt;1&lt;/C&gt;&lt;D xsi:type="xsd:double"&gt;0.9782395&lt;/D&gt;&lt;/FQL&gt;&lt;FQL&gt;&lt;Q&gt;REFTHREPO-FDS^PROPER_NAME(0,,,"SECURITY","NAME")&lt;/Q&gt;&lt;R&gt;1&lt;/R&gt;&lt;C&gt;1&lt;/C&gt;&lt;D xsi:type="xsd:string"&gt;Thailand Repo Rate - 1 Day&lt;/D&gt;&lt;/FQL&gt;&lt;FQL&gt;&lt;Q&gt;REFCLMPR-FDS^FG_YIELD(NOW,,,0)&lt;/Q&gt;&lt;R&gt;1&lt;/R&gt;&lt;C&gt;1&lt;/C&gt;&lt;D xsi:type="xsd:double"&gt;5.75&lt;/D&gt;&lt;/FQL&gt;&lt;FQL&gt;&lt;Q&gt;CC_PL^IMF_IFS_RCPI_Q(0)&lt;/Q&gt;&lt;R&gt;1&lt;/R&gt;&lt;C&gt;1&lt;/C&gt;&lt;D xsi:type="xsd:double"&gt;2.6024375&lt;/D&gt;&lt;/FQL&gt;&lt;FQL&gt;&lt;Q&gt;QAT^JULIAN(FMA_DIV_YLD(NTMA,NOW,NOW,M,"PORTAGG","MEANR").DATES)&lt;/Q&gt;&lt;R&gt;1&lt;/R&gt;&lt;C&gt;1&lt;/C&gt;&lt;D xsi:type="xsd:long"&gt;45504&lt;/D&gt;&lt;/FQL&gt;&lt;FQL&gt;&lt;Q&gt;EPHE^JULIAN(FMA_DIV_YLD(NTMA,NOW,NOW,M,"PORTAGG","MEANR").DATES)&lt;/Q&gt;&lt;R&gt;1&lt;/R&gt;&lt;C&gt;1&lt;/C&gt;&lt;D xsi:type="xsd:long"&gt;45504&lt;/D&gt;&lt;/FQL&gt;&lt;FQL&gt;&lt;Q&gt;GREK^FG_FCF_YIELD_NTM(0)&lt;/Q&gt;&lt;R&gt;1&lt;/R&gt;&lt;C&gt;1&lt;/C&gt;&lt;D xsi:type="xsd:double"&gt;2.3892898907848&lt;/D&gt;&lt;/FQL&gt;&lt;FQL&gt;&lt;Q&gt;CNYA^FG_FCF_YIELD_NTM(0)&lt;/Q&gt;&lt;R&gt;1&lt;/R&gt;&lt;C&gt;1&lt;/C&gt;&lt;D xsi:type="xsd:double"&gt;6.03209859968868&lt;/D&gt;&lt;/FQL&gt;&lt;FQL&gt;&lt;Q&gt;DUMMY^ECON_DATE(45400,,, 'MM/YYYY')&lt;/Q&gt;&lt;R&gt;1&lt;/R&gt;&lt;C&gt;1&lt;/C&gt;&lt;D xsi:type="xsd:string"&gt;04/2024&lt;/D&gt;&lt;/FQL&gt;&lt;FQL&gt;&lt;Q&gt;DUMMY^ECON_DATE(45491,,, 'MM/YYYY')&lt;/Q&gt;&lt;R&gt;1&lt;/R&gt;&lt;C&gt;1&lt;/C&gt;&lt;D xsi:type="xsd:string"&gt;07/2024&lt;/D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IN^IMF_IFS_RCPI_Q(-1AM)&lt;/Q&gt;&lt;R&gt;0&lt;/R&gt;&lt;C&gt;0&lt;/C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DUMMY^ECON_EXPR_DATA('FDS_ECON[NTCPMIMFGSA@CN]',07/2024,,Q)&lt;/Q&gt;&lt;R&gt;1&lt;/R&gt;&lt;C&gt;1&lt;/C&gt;&lt;D xsi:type="xsd:double"&gt;51.64454&lt;/D&gt;&lt;/FQL&gt;&lt;FQL&gt;&lt;Q&gt;DUMMY^ECON_EXPR_DATA('FDS_ECON[NTCPMIMFGSA@CN]',04/2024,,Q)&lt;/Q&gt;&lt;R&gt;1&lt;/R&gt;&lt;C&gt;1&lt;/C&gt;&lt;D xsi:type="xsd:double"&gt;50.938282&lt;/D&gt;&lt;/FQL&gt;&lt;FQL&gt;&lt;Q&gt;DUMMY^ECON_EXPR_DATA('FDS_ECON[NTCPMIMFGSA@CL]',07/2024,,Q)&lt;/Q&gt;&lt;R&gt;0&lt;/R&gt;&lt;C&gt;0&lt;/C&gt;&lt;/FQL&gt;&lt;FQL&gt;&lt;Q&gt;DUMMY^ECON_EXPR_DATA('FDS_ECON[NTCPMIMFGSA@CL]',04/2024,,Q)&lt;/Q&gt;&lt;R&gt;0&lt;/R&gt;&lt;C&gt;0&lt;/C&gt;&lt;/FQL&gt;&lt;FQL&gt;&lt;Q&gt;DUMMY^ECON_EXPR_DATA('FDS_ECON[NTCPMIMFGSA@ID]',07/2024,,Q)&lt;/Q&gt;&lt;R&gt;1&lt;/R&gt;&lt;C&gt;1&lt;/C&gt;&lt;D xsi:type="xsd:double"&gt;51.87755&lt;/D&gt;&lt;/FQL&gt;&lt;FQL&gt;&lt;Q&gt;DUMMY^ECON_EXPR_DATA('FDS_ECON[NTCPMIMFGSA@ID]',04/2024,,Q)&lt;/Q&gt;&lt;R&gt;1&lt;/R&gt;&lt;C&gt;1&lt;/C&gt;&lt;D xsi:type="xsd:double"&gt;53.247562&lt;/D&gt;&lt;/FQL&gt;&lt;FQL&gt;&lt;Q&gt;DUMMY^ECON_EXPR_DATA('FDS_ECON[NTCPMIPHMANHE]',07/2024,,Q)&lt;/Q&gt;&lt;R&gt;1&lt;/R&gt;&lt;C&gt;1&lt;/C&gt;&lt;D xsi:type="xsd:double"&gt;51.78043&lt;/D&gt;&lt;/FQL&gt;&lt;FQL&gt;&lt;Q&gt;DUMMY^ECON_EXPR_DATA('FDS_ECON[NTCPMIPHMANHE]',04/2024,,Q)&lt;/Q&gt;&lt;R&gt;1&lt;/R&gt;&lt;C&gt;1&lt;/C&gt;&lt;D xsi:type="xsd:double"&gt;50.931423&lt;/D&gt;&lt;/FQL&gt;&lt;FQL&gt;&lt;Q&gt;DUMMY^ECON_EXPR_DATA('FDS_ECON[NTCPMIMFGSA@PL]',07/2024,,Q)&lt;/Q&gt;&lt;R&gt;1&lt;/R&gt;&lt;C&gt;1&lt;/C&gt;&lt;D xsi:type="xsd:double"&gt;45.313137&lt;/D&gt;&lt;/FQL&gt;&lt;FQL&gt;&lt;Q&gt;DUMMY^ECON_EXPR_DATA('FDS_ECON[NTCPMIMFGSA@PL]',04/2024,,Q)&lt;/Q&gt;&lt;R&gt;1&lt;/R&gt;&lt;C&gt;1&lt;/C&gt;&lt;D xsi:type="xsd:double"&gt;47.64948&lt;/D&gt;&lt;/FQL&gt;&lt;FQL&gt;&lt;Q&gt;DUMMY^ECON_EXPR_DATA('FDS_ECON[NTCPMIMFGSA@PE]',07/2024,,Q)&lt;/Q&gt;&lt;R&gt;0&lt;/R&gt;&lt;C&gt;0&lt;/C&gt;&lt;/FQL&gt;&lt;FQL&gt;&lt;Q&gt;DUMMY^ECON_EXPR_DATA('FDS_ECON[NTCPMIMFGSA@PE]',04/2024,,Q)&lt;/Q&gt;&lt;R&gt;0&lt;/R&gt;&lt;C&gt;0&lt;/C&gt;&lt;/FQL&gt;&lt;FQL&gt;&lt;Q&gt;DUMMY^ECON_EXPR_DATA('FDS_ECON[PMIMYMANHE]',07/2024,,Q)&lt;/Q&gt;&lt;R&gt;1&lt;/R&gt;&lt;C&gt;1&lt;/C&gt;&lt;D xsi:type="xsd:double"&gt;49.6697&lt;/D&gt;&lt;/FQL&gt;&lt;FQL&gt;&lt;Q&gt;DUMMY^ECON_EXPR_DATA('FDS_ECON[PMIMYMANHE]',04/2024,,Q)&lt;/Q&gt;&lt;R&gt;1&lt;/R&gt;&lt;C&gt;1&lt;/C&gt;&lt;D xsi:type="xsd:double"&gt;48.94971&lt;/D&gt;&lt;/FQL&gt;&lt;FQL&gt;&lt;Q&gt;DUMMY^ECON_EXPR_DATA('FDS_ECON[NTCPMIMFGSA@TW]',07/2024,,Q)&lt;/Q&gt;&lt;R&gt;1&lt;/R&gt;&lt;C&gt;1&lt;/C&gt;&lt;D xsi:type="xsd:double"&gt;51.407047&lt;/D&gt;&lt;/FQL&gt;&lt;FQL&gt;&lt;Q&gt;DUMMY^ECON_EXPR_DATA('FDS_ECON[NTCPMIMFGSA@TW]',04/2024,,Q)&lt;/Q&gt;&lt;R&gt;1&lt;/R&gt;&lt;C&gt;1&lt;/C&gt;&lt;D xsi:type="xsd:double"&gt;48.895138&lt;/D&gt;&lt;/FQL&gt;&lt;FQL&gt;&lt;Q&gt;DUMMY^ECON_EXPR_DATA('FDS_ECON[NTCPMIMFGSA@MX]',07/2024,,Q)&lt;/Q&gt;&lt;R&gt;1&lt;/R&gt;&lt;C&gt;1&lt;/C&gt;&lt;D xsi:type="xsd:double"&gt;51.090343&lt;/D&gt;&lt;/FQL&gt;&lt;FQL&gt;&lt;Q&gt;DUMMY^ECON_EXPR_DATA('FDS_ECON[NTCPMIMFGSA@MX]',04/2024,,Q)&lt;/Q&gt;&lt;R&gt;1&lt;/R&gt;&lt;C&gt;1&lt;/C&gt;&lt;D xsi:type="xsd:double"&gt;51.565502&lt;/D&gt;&lt;/FQL&gt;&lt;FQL&gt;&lt;Q&gt;DUMMY^ECON_EXPR_DATA('FDS_ECON[NTCPMIMFGSA@KR]',07/2024,,Q)&lt;/Q&gt;&lt;R&gt;1&lt;/R&gt;&lt;C&gt;1&lt;/C&gt;&lt;D xsi:type="xsd:double"&gt;51.02443&lt;/D&gt;&lt;/FQL&gt;&lt;FQL&gt;&lt;Q&gt;DUMMY^ECON_EXPR_DATA('FDS_ECON[NTCPMIMFGSA@KR]',04/2024,,Q)&lt;/Q&gt;&lt;R&gt;1&lt;/R&gt;&lt;C&gt;1&lt;/C&gt;&lt;D xsi:type="xsd:double"&gt;50.57622&lt;/D&gt;&lt;/FQL&gt;&lt;FQL&gt;&lt;Q&gt;DUMMY^ECON_EXPR_DATA('FDS_ECON[NTCPMIMFGSA@BR]',07/2024,,Q)&lt;/Q&gt;&lt;R&gt;1&lt;/R&gt;&lt;C&gt;1&lt;/C&gt;&lt;D xsi:type="xsd:double"&gt;53.488384&lt;/D&gt;&lt;/FQL&gt;&lt;FQL&gt;&lt;Q&gt;DUMMY^ECON_EXPR_DATA('FDS_ECON[NTCPMIMFGSA@BR]',04/2024,,Q)&lt;/Q&gt;&lt;R&gt;1&lt;/R&gt;&lt;C&gt;1&lt;/C&gt;&lt;D xsi:type="xsd:double"&gt;53.509575&lt;/D&gt;&lt;/FQL&gt;&lt;FQL&gt;&lt;Q&gt;DUMMY^ECON_EXPR_DATA('FDS_ECON[PMIMFGSA@ZA]',07/2024,,Q)&lt;/Q&gt;&lt;R&gt;1&lt;/R&gt;&lt;C&gt;1&lt;/C&gt;&lt;D xsi:type="xsd:double"&gt;49.992886&lt;/D&gt;&lt;/FQL&gt;&lt;FQL&gt;&lt;Q&gt;DUMMY^ECON_EXPR_DATA('FDS_ECON[PMIMFGSA@ZA]',04/2024,,Q)&lt;/Q&gt;&lt;R&gt;1&lt;/R&gt;&lt;C&gt;1&lt;/C&gt;&lt;D xsi:type="xsd:double"&gt;49.458923&lt;/D&gt;&lt;/FQL&gt;&lt;FQL&gt;&lt;Q&gt;DUMMY^ECON_EXPR_DATA('FDS_ECON[NTCPMIMFGSA@GR]',07/2024,,Q)&lt;/Q&gt;&lt;R&gt;1&lt;/R&gt;&lt;C&gt;1&lt;/C&gt;&lt;D xsi:type="xsd:double"&gt;54.69078&lt;/D&gt;&lt;/FQL&gt;&lt;FQL&gt;&lt;Q&gt;DUMMY^ECON_EXPR_DATA('FDS_ECON[NTCPMIMFGSA@GR]',04/2024,,Q)&lt;/Q&gt;&lt;R&gt;1&lt;/R&gt;&lt;C&gt;1&lt;/C&gt;&lt;D xsi:type="xsd:double"&gt;55.77546&lt;/D&gt;&lt;/FQL&gt;&lt;FQL&gt;&lt;Q&gt;DUMMY^ECON_EXPR_DATA('FDS_ECON[NTCPMIMFGSA@IN]',07/2024,,Q)&lt;/Q&gt;&lt;R&gt;1&lt;/R&gt;&lt;C&gt;1&lt;/C&gt;&lt;D xsi:type="xsd:double"&gt;58.243446&lt;/D&gt;&lt;/FQL&gt;&lt;FQL&gt;&lt;Q&gt;DUMMY^ECON_EXPR_DATA('FDS_ECON[NTCPMIMFGSA@IN]',04/2024,,Q)&lt;/Q&gt;&lt;R&gt;1&lt;/R&gt;&lt;C&gt;1&lt;/C&gt;&lt;D xsi:type="xsd:double"&gt;57.516636&lt;/D&gt;&lt;/FQL&gt;&lt;FQL&gt;&lt;Q&gt;DUMMY^ECON_EXPR_DATA('FDS_ECON[PMIQAWHEHE]',07/2024,,Q)&lt;/Q&gt;&lt;R&gt;1&lt;/R&gt;&lt;C&gt;1&lt;/C&gt;&lt;D xsi:type="xsd:double"&gt;53.838383&lt;/D&gt;&lt;/FQL&gt;&lt;FQL&gt;&lt;Q&gt;DUMMY^ECON_EXPR_DATA('FDS_ECON[PMIQAWHEHE]',04/2024,,Q)&lt;/Q&gt;&lt;R&gt;1&lt;/R&gt;&lt;C&gt;1&lt;/C&gt;&lt;D xsi:type="xsd:double"&gt;50.683044&lt;/D&gt;&lt;/FQL&gt;&lt;FQL&gt;&lt;Q&gt;DUMMY^ECON_EXPR_DATA('FDS_ECON[NTCPMITHMANHE]',07/2024,,Q)&lt;/Q&gt;&lt;R&gt;1&lt;/R&gt;&lt;C&gt;1&lt;/C&gt;&lt;D xsi:type="xsd:double"&gt;50.221676&lt;/D&gt;&lt;/FQL&gt;&lt;FQL&gt;&lt;Q&gt;DUMMY^ECON_EXPR_DATA('FDS_ECON[NTCPMITHMANHE]',04/2024,,Q)&lt;/Q&gt;&lt;R&gt;1&lt;/R&gt;&lt;C&gt;1&lt;/C&gt;&lt;D xsi:type="xsd:double"&gt;47.04389&lt;/D&gt;&lt;/FQL&gt;&lt;FQL&gt;&lt;Q&gt;DUMMY^ECON_EXPR_DATA('FDS_ECON[NTCPMIMFGSA@TR]',07/2024,,Q)&lt;/Q&gt;&lt;R&gt;1&lt;/R&gt;&lt;C&gt;1&lt;/C&gt;&lt;D xsi:type="xsd:double"&gt;48.55242&lt;/D&gt;&lt;/FQL&gt;&lt;FQL&gt;&lt;Q&gt;DUMMY^ECON_EXPR_DATA('FDS_ECON[NTCPMIMFGSA@TR]',04/2024,,Q)&lt;/Q&gt;&lt;R&gt;1&lt;/R&gt;&lt;C&gt;1&lt;/C&gt;&lt;D xsi:type="xsd:double"&gt;49.822453&lt;/D&gt;&lt;/FQL&gt;&lt;FQL&gt;&lt;Q&gt;DUMMY^ECON_EXPR_DATA('FDS_ECON[NTCPMIMFGSA@AE]',07/2024,,Q)&lt;/Q&gt;&lt;R&gt;0&lt;/R&gt;&lt;C&gt;0&lt;/C&gt;&lt;/FQL&gt;&lt;FQL&gt;&lt;Q&gt;DUMMY^ECON_EXPR_DATA('FDS_ECON[NTCPMIMFGSA@AE]',04/2024,,Q)&lt;/Q&gt;&lt;R&gt;0&lt;/R&gt;&lt;C&gt;0&lt;/C&gt;&lt;/FQL&gt;&lt;FQL&gt;&lt;Q&gt;DUMMY^ECON_EXPR_DATA('FDS_ECON[NTCPMIMFGSA@VN]',07/2024,,Q)&lt;/Q&gt;&lt;R&gt;1&lt;/R&gt;&lt;C&gt;1&lt;/C&gt;&lt;D xsi:type="xsd:double"&gt;51.776978&lt;/D&gt;&lt;/FQL&gt;&lt;FQL&gt;&lt;Q&gt;DUMMY^ECON_EXPR_DATA('FDS_ECON[NTCPMIMFGSA@VN]',04/2024,,Q)&lt;/Q&gt;&lt;R&gt;1&lt;/R&gt;&lt;C&gt;1&lt;/C&gt;&lt;D xsi:type="xsd:double"&gt;50.18627&lt;/D&gt;&lt;/FQL&gt;&lt;FQL&gt;&lt;Q&gt;DUMMY^ECON_EXPR_DATA('FDS_ECON[NTCPMIINDEXSA@SA]',07/2024,,Q)&lt;/Q&gt;&lt;R&gt;1&lt;/R&gt;&lt;C&gt;1&lt;/C&gt;&lt;D xsi:type="xsd:double"&gt;56.14742&lt;/D&gt;&lt;/FQL&gt;&lt;FQL&gt;&lt;Q&gt;DUMMY^ECON_EXPR_DATA('FDS_ECON[NTCPMIINDEXSA@SA]',04/2024,,Q)&lt;/Q&gt;&lt;R&gt;1&lt;/R&gt;&lt;C&gt;1&lt;/C&gt;&lt;D xsi:type="xsd:double"&gt;56.53707&lt;/D&gt;&lt;/FQL&gt;&lt;FQL&gt;&lt;Q&gt;DUMMY^ECON_EXPR_DATA('FDS_ECON[PMIDMMANHE]',07/2024,,Q)&lt;/Q&gt;&lt;R&gt;1&lt;/R&gt;&lt;C&gt;1&lt;/C&gt;&lt;D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xsi:type="xsd:double"&gt;51.519516&lt;/D&gt;&lt;/FQL&gt;&lt;FQL&gt;&lt;Q&gt;CC_PE^IMF_IFS_RCPI_Q(-2AM)&lt;/Q&gt;&lt;R&gt;1&lt;/R&gt;&lt;C&gt;1&lt;/C&gt;&lt;D xsi:type="xsd:double"&gt;2.8496776&lt;/D&gt;&lt;/FQL&gt;&lt;FQL&gt;&lt;Q&gt;CC_MY^IMF_IFS_RCPI_Q(-2AM)&lt;/Q&gt;&lt;R&gt;1&lt;/R&gt;&lt;C&gt;1&lt;/C&gt;&lt;D xsi:type="xsd:double"&gt;1.6700923&lt;/D&gt;&lt;/FQL&gt;&lt;FQL&gt;&lt;Q&gt;CC_TW^IMF_IFS_RCPI_Q(-2AM)&lt;/Q&gt;&lt;R&gt;0&lt;/R&gt;&lt;C&gt;0&lt;/C&gt;&lt;/FQL&gt;&lt;FQL&gt;&lt;Q&gt;CC_IN^IMF_IFS_RCPI_Q(-2AM)&lt;/Q&gt;&lt;R&gt;1&lt;/R&gt;&lt;C&gt;1&lt;/C&gt;&lt;D xsi:type="xsd:double"&gt;5.014141&lt;/D&gt;&lt;/FQL&gt;&lt;FQL&gt;&lt;Q&gt;CC_QA^IMF_IFS_RCPI_Q(-2AM)&lt;/Q&gt;&lt;R&gt;0&lt;/R&gt;&lt;C&gt;0&lt;/C&gt;&lt;/FQL&gt;&lt;FQL&gt;&lt;Q&gt;CC_TH^IMF_IFS_RCPI_Q(-2AM)&lt;/Q&gt;&lt;R&gt;1&lt;/R&gt;&lt;C&gt;1&lt;/C&gt;&lt;D xsi:type="xsd:double"&gt;-0.78397644&lt;/D&gt;&lt;/FQL&gt;&lt;FQL&gt;&lt;Q&gt;CC_AE^IMF_IFS_RCPI_Q(-2AM)&lt;/Q&gt;&lt;R&gt;0&lt;/R&gt;&lt;C&gt;0&lt;/C&gt;&lt;/FQL&gt;&lt;FQL&gt;&lt;Q&gt;CC_CL^IMF_IFS_RCPI_Q(-2AM)&lt;/Q&gt;&lt;R&gt;1&lt;/R&gt;&lt;C&gt;1&lt;/C&gt;&lt;D xsi:type="xsd:double"&gt;4.041295&lt;/D&gt;&lt;/FQL&gt;&lt;FQL&gt;&lt;Q&gt;CC_ID^IMF_IFS_RCPI_Q(-2AM)&lt;/Q&gt;&lt;R&gt;0&lt;/R&gt;&lt;C&gt;0&lt;/C&gt;&lt;/FQL&gt;&lt;FQL&gt;&lt;Q&gt;CC_PH^IMF_IFS_RCPI_Q(-2AM)&lt;/Q&gt;&lt;R&gt;1&lt;/R&gt;&lt;C&gt;1&lt;/C&gt;&lt;D xsi:type="xsd:double"&gt;3.2976058&lt;/D&gt;&lt;/FQL&gt;&lt;FQL&gt;&lt;Q&gt;CC_ID^IMF_IFS_RCPI_Q(-3AM)&lt;/Q&gt;&lt;R&gt;0&lt;/R&gt;&lt;C&gt;0&lt;/C&gt;&lt;/FQL&gt;&lt;FQL&gt;&lt;Q&gt;CC_AE^IMF_IFS_RCPI_Q(-3AM)&lt;/Q&gt;&lt;R&gt;0&lt;/R&gt;&lt;C&gt;0&lt;/C&gt;&lt;/FQL&gt;&lt;FQL&gt;&lt;Q&gt;CC_QA^IMF_IFS_RCPI_Q(-3AM)&lt;/Q&gt;&lt;R&gt;0&lt;/R&gt;&lt;C&gt;0&lt;/C&gt;&lt;/FQL&gt;&lt;FQL&gt;&lt;Q&gt;CC_TW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<sst xmlns="http://schemas.openxmlformats.org/spreadsheetml/2006/main" count="2612" uniqueCount="922">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</sst>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0.80952380952380953</v>
      </c>
    </row>
    <row r="7" spans="3:4" x14ac:dyDescent="0.35">
      <c r="C7" s="59" t="s">
        <v>910</v>
      </c>
      <c r="D7" s="60">
        <f>Timing!M30</f>
        <v>0.61904761904761907</v>
      </c>
    </row>
    <row r="8" spans="3:4" ht="15" thickBot="1" x14ac:dyDescent="0.4">
      <c r="C8" s="12" t="s">
        <v>911</v>
      </c>
      <c r="D8" s="62">
        <f>Timing!N30</f>
        <v>0.61904761904761907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I30" sqref="I30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22.7</v>
      </c>
      <c r="F7" s="128">
        <f>VLOOKUP(B7,Safety!$B$4:$R$24,17,FALSE)</f>
        <v>27.200000000000003</v>
      </c>
      <c r="G7" s="134">
        <f t="shared" ref="G7:G26" si="0">(D7*$D$2 +E7*$E$2 +F7*$F$2)/($D$2+$E$2+$F$2)</f>
        <v>40.866666666666667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59</v>
      </c>
      <c r="J7" s="126">
        <f ca="1">VLOOKUP(B7,'Momnetum ranking'!A:AJ,36,FALSE)</f>
        <v>22.7</v>
      </c>
      <c r="K7" s="173">
        <f>VLOOKUP(B7,'Momnetum ranking'!$A$3:$H$23,8,FALSE)</f>
        <v>0.36</v>
      </c>
      <c r="L7" s="127">
        <f>VLOOKUP(B7,'Currency- 2'!$A$3:$U$23,21,FALSE)</f>
        <v>9</v>
      </c>
      <c r="M7" s="136">
        <f t="shared" ref="M7:M26" ca="1" si="1">D7*$D$2 + E7*$E$2 + F7*$F$2 + I7*$I$2 + J7*$J$2 + L7*$L$2</f>
        <v>34.038773999999997</v>
      </c>
      <c r="N7" s="127" cm="1">
        <f t="array" aca="1" ref="N7" ca="1">_xlfn.PERCENTRANK.EXC(_xlfn._xlws.FILTER($M$7:M$26, ISNUMBER($M$7:M$26)),M7)*100</f>
        <v>19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95.399999999999991</v>
      </c>
      <c r="E8" s="128">
        <f>VLOOKUP(B8,'Quality - 2'!$B$2:$S$22,18,FALSE)</f>
        <v>9</v>
      </c>
      <c r="F8" s="128">
        <f>VLOOKUP(B8,Safety!$B$4:$R$24,17,FALSE)</f>
        <v>4.5</v>
      </c>
      <c r="G8" s="134">
        <f t="shared" si="0"/>
        <v>36.299999999999997</v>
      </c>
      <c r="H8" s="134" cm="1">
        <f t="array" ref="H8">_xlfn.PERCENTRANK.EXC(_xlfn._xlws.FILTER($G$7:G$26, ISNUMBER($G$7:G$26)),G8)*100</f>
        <v>9.5</v>
      </c>
      <c r="I8" s="171">
        <f>VLOOKUP(B8,'LIQIDITY 2'!$A$3:$X$23,24,FALSE)</f>
        <v>59</v>
      </c>
      <c r="J8" s="126">
        <f ca="1">VLOOKUP(B8,'Momnetum ranking'!A:AJ,36,FALSE)</f>
        <v>68.100000000000009</v>
      </c>
      <c r="K8" s="173">
        <f>VLOOKUP(B8,'Momnetum ranking'!$A$3:$H$23,8,FALSE)</f>
        <v>0.30303030303030304</v>
      </c>
      <c r="L8" s="127">
        <f>VLOOKUP(B8,'Currency- 2'!$A$3:$U$23,21,FALSE)</f>
        <v>50</v>
      </c>
      <c r="M8" s="136">
        <f t="shared" ca="1" si="1"/>
        <v>54.928910999999999</v>
      </c>
      <c r="N8" s="127" cm="1">
        <f t="array" aca="1" ref="N8" ca="1">_xlfn.PERCENTRANK.EXC(_xlfn._xlws.FILTER($M$7:M$26, ISNUMBER($M$7:M$26)),M8)*100</f>
        <v>66.600000000000009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59</v>
      </c>
      <c r="E9" s="128">
        <f>VLOOKUP(B9,'Quality - 2'!$B$2:$S$22,18,FALSE)</f>
        <v>77.2</v>
      </c>
      <c r="F9" s="128">
        <f>VLOOKUP(B9,Safety!$B$4:$R$24,17,FALSE)</f>
        <v>36.299999999999997</v>
      </c>
      <c r="G9" s="134">
        <f t="shared" si="0"/>
        <v>57.500000000000007</v>
      </c>
      <c r="H9" s="134" cm="1">
        <f t="array" ref="H9">_xlfn.PERCENTRANK.EXC(_xlfn._xlws.FILTER($G$7:G$26, ISNUMBER($G$7:G$26)),G9)*100</f>
        <v>71.399999999999991</v>
      </c>
      <c r="I9" s="171">
        <f>VLOOKUP(B9,'LIQIDITY 2'!$A$3:$X$23,24,FALSE)</f>
        <v>13.600000000000001</v>
      </c>
      <c r="J9" s="126">
        <f ca="1">VLOOKUP(B9,'Momnetum ranking'!A:AJ,36,FALSE)</f>
        <v>54.500000000000007</v>
      </c>
      <c r="K9" s="173">
        <f>VLOOKUP(B9,'Momnetum ranking'!$A$3:$H$23,8,FALSE)</f>
        <v>0.56000000000000005</v>
      </c>
      <c r="L9" s="127">
        <f>VLOOKUP(B9,'Currency- 2'!$A$3:$U$23,21,FALSE)</f>
        <v>31.8</v>
      </c>
      <c r="M9" s="136">
        <f t="shared" ca="1" si="1"/>
        <v>44.948275000000002</v>
      </c>
      <c r="N9" s="127" cm="1">
        <f t="array" aca="1" ref="N9" ca="1">_xlfn.PERCENTRANK.EXC(_xlfn._xlws.FILTER($M$7:M$26, ISNUMBER($M$7:M$26)),M9)*100</f>
        <v>38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36.299999999999997</v>
      </c>
      <c r="E10" s="128">
        <f>VLOOKUP(B10,'Quality - 2'!$B$2:$S$22,18,FALSE)</f>
        <v>90.9</v>
      </c>
      <c r="F10" s="128">
        <f>VLOOKUP(B10,Safety!$B$4:$R$24,17,FALSE)</f>
        <v>50</v>
      </c>
      <c r="G10" s="134">
        <f t="shared" si="0"/>
        <v>59.066666666666663</v>
      </c>
      <c r="H10" s="134" cm="1">
        <f t="array" ref="H10">_xlfn.PERCENTRANK.EXC(_xlfn._xlws.FILTER($G$7:G$26, ISNUMBER($G$7:G$26)),G10)*100</f>
        <v>85.7</v>
      </c>
      <c r="I10" s="171">
        <f>VLOOKUP(B10,'LIQIDITY 2'!$A$3:$X$23,24,FALSE)</f>
        <v>13.600000000000001</v>
      </c>
      <c r="J10" s="126">
        <f ca="1">VLOOKUP(B10,'Momnetum ranking'!A:AJ,36,FALSE)</f>
        <v>81.8</v>
      </c>
      <c r="K10" s="173">
        <f>VLOOKUP(B10,'Momnetum ranking'!$A$3:$H$23,8,FALSE)</f>
        <v>0.51648351648351654</v>
      </c>
      <c r="L10" s="127">
        <f>VLOOKUP(B10,'Currency- 2'!$A$3:$U$23,21,FALSE)</f>
        <v>54.500000000000007</v>
      </c>
      <c r="M10" s="136">
        <f t="shared" ca="1" si="1"/>
        <v>58.608227999999997</v>
      </c>
      <c r="N10" s="127" cm="1">
        <f t="array" aca="1" ref="N10" ca="1">_xlfn.PERCENTRANK.EXC(_xlfn._xlws.FILTER($M$7:M$26, ISNUMBER($M$7:M$26)),M10)*100</f>
        <v>90.4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81.8</v>
      </c>
      <c r="F11" s="128">
        <f>VLOOKUP(B11,Safety!$B$4:$R$24,17,FALSE)</f>
        <v>59</v>
      </c>
      <c r="G11" s="134">
        <f t="shared" si="0"/>
        <v>48.43333333333333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13.600000000000001</v>
      </c>
      <c r="J11" s="126">
        <f ca="1">VLOOKUP(B11,'Momnetum ranking'!A:AJ,36,FALSE)</f>
        <v>86.3</v>
      </c>
      <c r="K11" s="173">
        <f>VLOOKUP(B11,'Momnetum ranking'!$A$3:$H$23,8,FALSE)</f>
        <v>0.41496598639455784</v>
      </c>
      <c r="L11" s="127">
        <f>VLOOKUP(B11,'Currency- 2'!$A$3:$U$23,21,FALSE)</f>
        <v>36.299999999999997</v>
      </c>
      <c r="M11" s="136">
        <f t="shared" ca="1" si="1"/>
        <v>55.398547000000001</v>
      </c>
      <c r="N11" s="127" cm="1">
        <f t="array" aca="1" ref="N11" ca="1">_xlfn.PERCENTRANK.EXC(_xlfn._xlws.FILTER($M$7:M$26, ISNUMBER($M$7:M$26)),M11)*100</f>
        <v>71.399999999999991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13.600000000000001</v>
      </c>
      <c r="F12" s="128">
        <f>VLOOKUP(B12,Safety!$B$4:$R$24,17,FALSE)</f>
        <v>68.100000000000009</v>
      </c>
      <c r="G12" s="134">
        <f t="shared" si="0"/>
        <v>54.500000000000014</v>
      </c>
      <c r="H12" s="134" cm="1">
        <f t="array" ref="H12">_xlfn.PERCENTRANK.EXC(_xlfn._xlws.FILTER($G$7:G$26, ISNUMBER($G$7:G$26)),G12)*100</f>
        <v>61.9</v>
      </c>
      <c r="I12" s="171">
        <f>VLOOKUP(B12,'LIQIDITY 2'!$A$3:$X$23,24,FALSE)</f>
        <v>13.600000000000001</v>
      </c>
      <c r="J12" s="126">
        <f ca="1">VLOOKUP(B12,'Momnetum ranking'!A:AJ,36,FALSE)</f>
        <v>59</v>
      </c>
      <c r="K12" s="173">
        <f>VLOOKUP(B12,'Momnetum ranking'!$A$3:$H$23,8,FALSE)</f>
        <v>0.18604651162790697</v>
      </c>
      <c r="L12" s="127">
        <f>VLOOKUP(B12,'Currency- 2'!$A$3:$U$23,21,FALSE)</f>
        <v>86.3</v>
      </c>
      <c r="M12" s="136">
        <f t="shared" ca="1" si="1"/>
        <v>51.298365000000004</v>
      </c>
      <c r="N12" s="127" cm="1">
        <f t="array" aca="1" ref="N12" ca="1">_xlfn.PERCENTRANK.EXC(_xlfn._xlws.FILTER($M$7:M$26, ISNUMBER($M$7:M$26)),M12)*100</f>
        <v>57.099999999999994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90.9</v>
      </c>
      <c r="E13" s="128">
        <f>VLOOKUP(B13,'Quality - 2'!$B$2:$S$22,18,FALSE)</f>
        <v>86.3</v>
      </c>
      <c r="F13" s="128">
        <f>VLOOKUP(B13,Safety!$B$4:$R$24,17,FALSE)</f>
        <v>54.500000000000007</v>
      </c>
      <c r="G13" s="134">
        <f t="shared" si="0"/>
        <v>77.233333333333348</v>
      </c>
      <c r="H13" s="134" cm="1">
        <f t="array" ref="H13">_xlfn.PERCENTRANK.EXC(_xlfn._xlws.FILTER($G$7:G$26, ISNUMBER($G$7:G$26)),G13)*100</f>
        <v>95.199999999999989</v>
      </c>
      <c r="I13" s="171">
        <f>VLOOKUP(B13,'LIQIDITY 2'!$A$3:$X$23,24,FALSE)</f>
        <v>59</v>
      </c>
      <c r="J13" s="126">
        <f ca="1">VLOOKUP(B13,'Momnetum ranking'!A:AJ,36,FALSE)</f>
        <v>36.299999999999997</v>
      </c>
      <c r="K13" s="173">
        <f>VLOOKUP(B13,'Momnetum ranking'!$A$3:$H$23,8,FALSE)</f>
        <v>0.31029185867895548</v>
      </c>
      <c r="L13" s="127">
        <f>VLOOKUP(B13,'Currency- 2'!$A$3:$U$23,21,FALSE)</f>
        <v>72.7</v>
      </c>
      <c r="M13" s="136">
        <f t="shared" ca="1" si="1"/>
        <v>56.757683000000007</v>
      </c>
      <c r="N13" s="127" cm="1">
        <f t="array" aca="1" ref="N13" ca="1">_xlfn.PERCENTRANK.EXC(_xlfn._xlws.FILTER($M$7:M$26, ISNUMBER($M$7:M$26)),M13)*100</f>
        <v>80.900000000000006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72.7</v>
      </c>
      <c r="G14" s="134">
        <f t="shared" si="0"/>
        <v>77.233333333333334</v>
      </c>
      <c r="H14" s="134" cm="1">
        <f t="array" ref="H14">_xlfn.PERCENTRANK.EXC(_xlfn._xlws.FILTER($G$7:G$26, ISNUMBER($G$7:G$26)),G14)*100</f>
        <v>90.4</v>
      </c>
      <c r="I14" s="171">
        <f>VLOOKUP(B14,'LIQIDITY 2'!$A$3:$X$23,24,FALSE)</f>
        <v>59</v>
      </c>
      <c r="J14" s="126">
        <f ca="1">VLOOKUP(B14,'Momnetum ranking'!A:AJ,36,FALSE)</f>
        <v>27.200000000000003</v>
      </c>
      <c r="K14" s="173">
        <f>VLOOKUP(B14,'Momnetum ranking'!$A$3:$H$23,8,FALSE)</f>
        <v>0.28659793814432988</v>
      </c>
      <c r="L14" s="127">
        <f>VLOOKUP(B14,'Currency- 2'!$A$3:$U$23,21,FALSE)</f>
        <v>72.7</v>
      </c>
      <c r="M14" s="136">
        <f t="shared" ca="1" si="1"/>
        <v>53.117683</v>
      </c>
      <c r="N14" s="127" cm="1">
        <f t="array" aca="1" ref="N14" ca="1">_xlfn.PERCENTRANK.EXC(_xlfn._xlws.FILTER($M$7:M$26, ISNUMBER($M$7:M$26)),M14)*100</f>
        <v>61.9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86.3</v>
      </c>
      <c r="E15" s="128">
        <f>VLOOKUP(B15,'Quality - 2'!$B$2:$S$22,18,FALSE)</f>
        <v>4.5</v>
      </c>
      <c r="F15" s="128">
        <f>VLOOKUP(B15,Safety!$B$4:$R$24,17,FALSE)</f>
        <v>18.099999999999998</v>
      </c>
      <c r="G15" s="134">
        <f t="shared" si="0"/>
        <v>36.299999999999997</v>
      </c>
      <c r="H15" s="134" cm="1">
        <f t="array" ref="H15">_xlfn.PERCENTRANK.EXC(_xlfn._xlws.FILTER($G$7:G$26, ISNUMBER($G$7:G$26)),G15)*100</f>
        <v>9.5</v>
      </c>
      <c r="I15" s="171">
        <f>VLOOKUP(B15,'LIQIDITY 2'!$A$3:$X$23,24,FALSE)</f>
        <v>13.600000000000001</v>
      </c>
      <c r="J15" s="126">
        <f ca="1">VLOOKUP(B15,'Momnetum ranking'!A:AJ,36,FALSE)</f>
        <v>72.7</v>
      </c>
      <c r="K15" s="173">
        <f>VLOOKUP(B15,'Momnetum ranking'!$A$3:$H$23,8,FALSE)</f>
        <v>0.25</v>
      </c>
      <c r="L15" s="127">
        <f>VLOOKUP(B15,'Currency- 2'!$A$3:$U$23,21,FALSE)</f>
        <v>40.9</v>
      </c>
      <c r="M15" s="136">
        <f t="shared" ca="1" si="1"/>
        <v>46.778911000000008</v>
      </c>
      <c r="N15" s="127" cm="1">
        <f t="array" aca="1" ref="N15" ca="1">_xlfn.PERCENTRANK.EXC(_xlfn._xlws.FILTER($M$7:M$26, ISNUMBER($M$7:M$26)),M15)*100</f>
        <v>47.599999999999994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63.6</v>
      </c>
      <c r="F16" s="128">
        <f>VLOOKUP(B16,Safety!$B$4:$R$24,17,FALSE)</f>
        <v>40.9</v>
      </c>
      <c r="G16" s="134">
        <f t="shared" si="0"/>
        <v>53</v>
      </c>
      <c r="H16" s="134" cm="1">
        <f t="array" ref="H16">_xlfn.PERCENTRANK.EXC(_xlfn._xlws.FILTER($G$7:G$26, ISNUMBER($G$7:G$26)),G16)*100</f>
        <v>57.099999999999994</v>
      </c>
      <c r="I16" s="171">
        <f>VLOOKUP(B16,'LIQIDITY 2'!$A$3:$X$23,24,FALSE)</f>
        <v>59</v>
      </c>
      <c r="J16" s="126">
        <f ca="1">VLOOKUP(B16,'Momnetum ranking'!A:AJ,36,FALSE)</f>
        <v>63.6</v>
      </c>
      <c r="K16" s="173">
        <f>VLOOKUP(B16,'Momnetum ranking'!$A$3:$H$23,8,FALSE)</f>
        <v>0.33333333333333331</v>
      </c>
      <c r="L16" s="127">
        <f>VLOOKUP(B16,'Currency- 2'!$A$3:$U$23,21,FALSE)</f>
        <v>27.200000000000003</v>
      </c>
      <c r="M16" s="136">
        <f t="shared" ca="1" si="1"/>
        <v>55.858409999999999</v>
      </c>
      <c r="N16" s="127" cm="1">
        <f t="array" aca="1" ref="N16" ca="1">_xlfn.PERCENTRANK.EXC(_xlfn._xlws.FILTER($M$7:M$26, ISNUMBER($M$7:M$26)),M16)*100</f>
        <v>76.099999999999994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68.100000000000009</v>
      </c>
      <c r="F17" s="128">
        <f>VLOOKUP(B17,Safety!$B$4:$R$24,17,FALSE)</f>
        <v>22.7</v>
      </c>
      <c r="G17" s="134">
        <f t="shared" si="0"/>
        <v>36.300000000000004</v>
      </c>
      <c r="H17" s="134" cm="1">
        <f t="array" ref="H17">_xlfn.PERCENTRANK.EXC(_xlfn._xlws.FILTER($G$7:G$26, ISNUMBER($G$7:G$26)),G17)*100</f>
        <v>19</v>
      </c>
      <c r="I17" s="171">
        <f>VLOOKUP(B17,'LIQIDITY 2'!$A$3:$X$23,24,FALSE)</f>
        <v>13.600000000000001</v>
      </c>
      <c r="J17" s="126">
        <f ca="1">VLOOKUP(B17,'Momnetum ranking'!A:AJ,36,FALSE)</f>
        <v>90.9</v>
      </c>
      <c r="K17" s="173">
        <f>VLOOKUP(B17,'Momnetum ranking'!$A$3:$H$23,8,FALSE)</f>
        <v>0.27272727272727271</v>
      </c>
      <c r="L17" s="127">
        <f>VLOOKUP(B17,'Currency- 2'!$A$3:$U$23,21,FALSE)</f>
        <v>95.399999999999991</v>
      </c>
      <c r="M17" s="136">
        <f t="shared" ca="1" si="1"/>
        <v>59.508911000000005</v>
      </c>
      <c r="N17" s="127" cm="1">
        <f t="array" aca="1" ref="N17" ca="1">_xlfn.PERCENTRANK.EXC(_xlfn._xlws.FILTER($M$7:M$26, ISNUMBER($M$7:M$26)),M17)*100</f>
        <v>95.199999999999989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36.299999999999997</v>
      </c>
      <c r="F18" s="128">
        <f>VLOOKUP(B18,Safety!$B$4:$R$24,17,FALSE)</f>
        <v>90.9</v>
      </c>
      <c r="G18" s="134">
        <f t="shared" si="0"/>
        <v>45.400000000000006</v>
      </c>
      <c r="H18" s="134" cm="1">
        <f t="array" ref="H18">_xlfn.PERCENTRANK.EXC(_xlfn._xlws.FILTER($G$7:G$26, ISNUMBER($G$7:G$26)),G18)*100</f>
        <v>42.8</v>
      </c>
      <c r="I18" s="171">
        <f>VLOOKUP(B18,'LIQIDITY 2'!$A$3:$X$23,24,FALSE)</f>
        <v>13.600000000000001</v>
      </c>
      <c r="J18" s="126">
        <f ca="1">VLOOKUP(B18,'Momnetum ranking'!A:AJ,36,FALSE)</f>
        <v>40.9</v>
      </c>
      <c r="K18" s="173">
        <f>VLOOKUP(B18,'Momnetum ranking'!$A$3:$H$23,8,FALSE)</f>
        <v>0.25</v>
      </c>
      <c r="L18" s="127">
        <f>VLOOKUP(B18,'Currency- 2'!$A$3:$U$23,21,FALSE)</f>
        <v>59</v>
      </c>
      <c r="M18" s="136">
        <f t="shared" ca="1" si="1"/>
        <v>38.598638000000001</v>
      </c>
      <c r="N18" s="127" cm="1">
        <f t="array" aca="1" ref="N18" ca="1">_xlfn.PERCENTRANK.EXC(_xlfn._xlws.FILTER($M$7:M$26, ISNUMBER($M$7:M$26)),M18)*100</f>
        <v>23.799999999999997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31.8</v>
      </c>
      <c r="E19" s="128">
        <f>VLOOKUP(B19,'Quality - 2'!$B$2:$S$22,18,FALSE)</f>
        <v>59</v>
      </c>
      <c r="F19" s="128">
        <f>VLOOKUP(B19,Safety!$B$4:$R$24,17,FALSE)</f>
        <v>81.8</v>
      </c>
      <c r="G19" s="134">
        <f t="shared" si="0"/>
        <v>57.533333333333339</v>
      </c>
      <c r="H19" s="134" cm="1">
        <f t="array" ref="H19">_xlfn.PERCENTRANK.EXC(_xlfn._xlws.FILTER($G$7:G$26, ISNUMBER($G$7:G$26)),G19)*100</f>
        <v>76.099999999999994</v>
      </c>
      <c r="I19" s="171">
        <f>VLOOKUP(B19,'LIQIDITY 2'!$A$3:$X$23,24,FALSE)</f>
        <v>59</v>
      </c>
      <c r="J19" s="126">
        <f ca="1">VLOOKUP(B19,'Momnetum ranking'!A:AJ,36,FALSE)</f>
        <v>4.5</v>
      </c>
      <c r="K19" s="173">
        <f>VLOOKUP(B19,'Momnetum ranking'!$A$3:$H$23,8,FALSE)</f>
        <v>0.54545454545454541</v>
      </c>
      <c r="L19" s="127">
        <f>VLOOKUP(B19,'Currency- 2'!$A$3:$U$23,21,FALSE)</f>
        <v>13.600000000000001</v>
      </c>
      <c r="M19" s="136">
        <f t="shared" ca="1" si="1"/>
        <v>32.218274000000001</v>
      </c>
      <c r="N19" s="127" cm="1">
        <f t="array" aca="1" ref="N19" ca="1">_xlfn.PERCENTRANK.EXC(_xlfn._xlws.FILTER($M$7:M$26, ISNUMBER($M$7:M$26)),M19)*100</f>
        <v>9.5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45.4</v>
      </c>
      <c r="E20" s="128">
        <f>VLOOKUP(B20,'Quality - 2'!$B$2:$S$22,18,FALSE)</f>
        <v>40.9</v>
      </c>
      <c r="F20" s="128">
        <f>VLOOKUP(B20,Safety!$B$4:$R$24,17,FALSE)</f>
        <v>27.200000000000003</v>
      </c>
      <c r="G20" s="134">
        <f t="shared" si="0"/>
        <v>37.833333333333336</v>
      </c>
      <c r="H20" s="134" cm="1">
        <f t="array" ref="H20">_xlfn.PERCENTRANK.EXC(_xlfn._xlws.FILTER($G$7:G$26, ISNUMBER($G$7:G$26)),G20)*100</f>
        <v>23.799999999999997</v>
      </c>
      <c r="I20" s="171">
        <f>VLOOKUP(B20,'LIQIDITY 2'!$A$3:$X$23,24,FALSE)</f>
        <v>59</v>
      </c>
      <c r="J20" s="126">
        <f ca="1">VLOOKUP(B20,'Momnetum ranking'!A:AJ,36,FALSE)</f>
        <v>50</v>
      </c>
      <c r="K20" s="173">
        <f>VLOOKUP(B20,'Momnetum ranking'!$A$3:$H$23,8,FALSE)</f>
        <v>0.51851851851851849</v>
      </c>
      <c r="L20" s="127">
        <f>VLOOKUP(B20,'Currency- 2'!$A$3:$U$23,21,FALSE)</f>
        <v>22.7</v>
      </c>
      <c r="M20" s="136">
        <f t="shared" ca="1" si="1"/>
        <v>45.418865000000004</v>
      </c>
      <c r="N20" s="127" cm="1">
        <f t="array" aca="1" ref="N20" ca="1">_xlfn.PERCENTRANK.EXC(_xlfn._xlws.FILTER($M$7:M$26, ISNUMBER($M$7:M$26)),M20)*100</f>
        <v>42.8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22.7</v>
      </c>
      <c r="E21" s="128">
        <f>VLOOKUP(B21,'Quality - 2'!$B$2:$S$22,18,FALSE)</f>
        <v>18.099999999999998</v>
      </c>
      <c r="F21" s="128">
        <f>VLOOKUP(B21,Safety!$B$4:$R$24,17,FALSE)</f>
        <v>9</v>
      </c>
      <c r="G21" s="134">
        <f t="shared" si="0"/>
        <v>16.600000000000001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13.600000000000001</v>
      </c>
      <c r="J21" s="126">
        <f ca="1">VLOOKUP(B21,'Momnetum ranking'!A:AJ,36,FALSE)</f>
        <v>95.399999999999991</v>
      </c>
      <c r="K21" s="173">
        <f>VLOOKUP(B21,'Momnetum ranking'!$A$3:$H$23,8,FALSE)</f>
        <v>0.36363636363636365</v>
      </c>
      <c r="L21" s="127">
        <f>VLOOKUP(B21,'Currency- 2'!$A$3:$U$23,21,FALSE)</f>
        <v>45.4</v>
      </c>
      <c r="M21" s="136">
        <f t="shared" ca="1" si="1"/>
        <v>50.399501999999998</v>
      </c>
      <c r="N21" s="127" cm="1">
        <f t="array" aca="1" ref="N21" ca="1">_xlfn.PERCENTRANK.EXC(_xlfn._xlws.FILTER($M$7:M$26, ISNUMBER($M$7:M$26)),M21)*100</f>
        <v>52.300000000000004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13.600000000000001</v>
      </c>
      <c r="E22" s="128">
        <f>VLOOKUP(B22,'Quality - 2'!$B$2:$S$22,18,FALSE)</f>
        <v>27.200000000000003</v>
      </c>
      <c r="F22" s="128">
        <f>VLOOKUP(B22,Safety!$B$4:$R$24,17,FALSE)</f>
        <v>77.2</v>
      </c>
      <c r="G22" s="134">
        <f t="shared" si="0"/>
        <v>39.333333333333343</v>
      </c>
      <c r="H22" s="134" cm="1">
        <f t="array" ref="H22">_xlfn.PERCENTRANK.EXC(_xlfn._xlws.FILTER($G$7:G$26, ISNUMBER($G$7:G$26)),G22)*100</f>
        <v>33.300000000000004</v>
      </c>
      <c r="I22" s="171">
        <f>VLOOKUP(B22,'LIQIDITY 2'!$A$3:$X$23,24,FALSE)</f>
        <v>59</v>
      </c>
      <c r="J22" s="126">
        <f ca="1">VLOOKUP(B22,'Momnetum ranking'!A:AJ,36,FALSE)</f>
        <v>9</v>
      </c>
      <c r="K22" s="173">
        <f>VLOOKUP(B22,'Momnetum ranking'!$A$3:$H$23,8,FALSE)</f>
        <v>0.24489795918367346</v>
      </c>
      <c r="L22" s="127">
        <f>VLOOKUP(B22,'Currency- 2'!$A$3:$U$23,21,FALSE)</f>
        <v>63.6</v>
      </c>
      <c r="M22" s="136">
        <f t="shared" ca="1" si="1"/>
        <v>33.558820000000004</v>
      </c>
      <c r="N22" s="127" cm="1">
        <f t="array" aca="1" ref="N22" ca="1">_xlfn.PERCENTRANK.EXC(_xlfn._xlws.FILTER($M$7:M$26, ISNUMBER($M$7:M$26)),M22)*100</f>
        <v>14.2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54.500000000000007</v>
      </c>
      <c r="F23" s="128">
        <f>VLOOKUP(B23,Safety!$B$4:$R$24,17,FALSE)</f>
        <v>9</v>
      </c>
      <c r="G23" s="134">
        <f t="shared" si="0"/>
        <v>37.833333333333336</v>
      </c>
      <c r="H23" s="134" cm="1">
        <f t="array" ref="H23">_xlfn.PERCENTRANK.EXC(_xlfn._xlws.FILTER($G$7:G$26, ISNUMBER($G$7:G$26)),G23)*100</f>
        <v>23.799999999999997</v>
      </c>
      <c r="I23" s="171">
        <f>VLOOKUP(B23,'LIQIDITY 2'!$A$3:$X$23,24,FALSE)</f>
        <v>4.5</v>
      </c>
      <c r="J23" s="126">
        <f ca="1">VLOOKUP(B23,'Momnetum ranking'!A:AJ,36,FALSE)</f>
        <v>18.099999999999998</v>
      </c>
      <c r="K23" s="173">
        <f>VLOOKUP(B23,'Momnetum ranking'!$A$3:$H$23,8,FALSE)</f>
        <v>8.247422680412371E-2</v>
      </c>
      <c r="L23" s="127">
        <f>VLOOKUP(B23,'Currency- 2'!$A$3:$U$23,21,FALSE)</f>
        <v>4.5</v>
      </c>
      <c r="M23" s="136">
        <f t="shared" ca="1" si="1"/>
        <v>19.938865</v>
      </c>
      <c r="N23" s="127" cm="1">
        <f t="array" aca="1" ref="N23" ca="1">_xlfn.PERCENTRANK.EXC(_xlfn._xlws.FILTER($M$7:M$26, ISNUMBER($M$7:M$26)),M23)*100</f>
        <v>4.7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77.2</v>
      </c>
      <c r="E24" s="128">
        <f>VLOOKUP(B24,'Quality - 2'!$B$2:$S$22,18,FALSE)</f>
        <v>31.8</v>
      </c>
      <c r="F24" s="128">
        <f>VLOOKUP(B24,Safety!$B$4:$R$24,17,FALSE)</f>
        <v>40.9</v>
      </c>
      <c r="G24" s="134">
        <f t="shared" si="0"/>
        <v>49.966666666666669</v>
      </c>
      <c r="H24" s="134" cm="1">
        <f t="array" ref="H24">_xlfn.PERCENTRANK.EXC(_xlfn._xlws.FILTER($G$7:G$26, ISNUMBER($G$7:G$26)),G24)*100</f>
        <v>52.300000000000004</v>
      </c>
      <c r="I24" s="171">
        <f>VLOOKUP(B24,'LIQIDITY 2'!$A$3:$X$23,24,FALSE)</f>
        <v>59</v>
      </c>
      <c r="J24" s="126">
        <f ca="1">VLOOKUP(B24,'Momnetum ranking'!A:AJ,36,FALSE)</f>
        <v>31.8</v>
      </c>
      <c r="K24" s="173">
        <f>VLOOKUP(B24,'Momnetum ranking'!$A$3:$H$23,8,FALSE)</f>
        <v>0.55172413793103448</v>
      </c>
      <c r="L24" s="127">
        <f>VLOOKUP(B24,'Currency- 2'!$A$3:$U$23,21,FALSE)</f>
        <v>18.099999999999998</v>
      </c>
      <c r="M24" s="136">
        <f t="shared" ca="1" si="1"/>
        <v>41.318501000000005</v>
      </c>
      <c r="N24" s="127" cm="1">
        <f t="array" aca="1" ref="N24" ca="1">_xlfn.PERCENTRANK.EXC(_xlfn._xlws.FILTER($M$7:M$26, ISNUMBER($M$7:M$26)),M24)*100</f>
        <v>28.499999999999996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45.4</v>
      </c>
      <c r="F25" s="128">
        <f>VLOOKUP(B25,Safety!$B$4:$R$24,17,FALSE)</f>
        <v>63.6</v>
      </c>
      <c r="G25" s="134">
        <f t="shared" si="0"/>
        <v>59.033333333333339</v>
      </c>
      <c r="H25" s="134" cm="1">
        <f t="array" ref="H25">_xlfn.PERCENTRANK.EXC(_xlfn._xlws.FILTER($G$7:G$26, ISNUMBER($G$7:G$26)),G25)*100</f>
        <v>80.900000000000006</v>
      </c>
      <c r="I25" s="171">
        <f>VLOOKUP(B25,'LIQIDITY 2'!$A$3:$X$23,24,FALSE)</f>
        <v>4.5</v>
      </c>
      <c r="J25" s="126">
        <f ca="1">VLOOKUP(B25,'Momnetum ranking'!A:AJ,36,FALSE)</f>
        <v>77.2</v>
      </c>
      <c r="K25" s="173">
        <f>VLOOKUP(B25,'Momnetum ranking'!$A$3:$H$23,8,FALSE)</f>
        <v>0.14285714285714285</v>
      </c>
      <c r="L25" s="127">
        <f>VLOOKUP(B25,'Currency- 2'!$A$3:$U$23,21,FALSE)</f>
        <v>90.9</v>
      </c>
      <c r="M25" s="136">
        <f t="shared" ca="1" si="1"/>
        <v>58.578229000000007</v>
      </c>
      <c r="N25" s="127" cm="1">
        <f t="array" aca="1" ref="N25" ca="1">_xlfn.PERCENTRANK.EXC(_xlfn._xlws.FILTER($M$7:M$26, ISNUMBER($M$7:M$26)),M25)*100</f>
        <v>85.7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27.200000000000003</v>
      </c>
      <c r="E26" s="129">
        <f>VLOOKUP(B26,'Quality - 2'!$B$2:$S$22,18,FALSE)</f>
        <v>50</v>
      </c>
      <c r="F26" s="129">
        <f>VLOOKUP(B26,Safety!$B$4:$R$24,17,FALSE)</f>
        <v>86.3</v>
      </c>
      <c r="G26" s="135">
        <f t="shared" si="0"/>
        <v>54.500000000000014</v>
      </c>
      <c r="H26" s="135" cm="1">
        <f t="array" ref="H26">_xlfn.PERCENTRANK.EXC(_xlfn._xlws.FILTER($G$7:G$26, ISNUMBER($G$7:G$26)),G26)*100</f>
        <v>61.9</v>
      </c>
      <c r="I26" s="172">
        <f>VLOOKUP(B26,'LIQIDITY 2'!$A$3:$X$23,24,FALSE)</f>
        <v>13.600000000000001</v>
      </c>
      <c r="J26" s="130">
        <f ca="1">VLOOKUP(B26,'Momnetum ranking'!A:AJ,36,FALSE)</f>
        <v>45.4</v>
      </c>
      <c r="K26" s="174">
        <f>VLOOKUP(B26,'Momnetum ranking'!$A$3:$H$23,8,FALSE)</f>
        <v>0.30985915492957744</v>
      </c>
      <c r="L26" s="131">
        <f>VLOOKUP(B26,'Currency- 2'!$A$3:$U$23,21,FALSE)</f>
        <v>68.100000000000009</v>
      </c>
      <c r="M26" s="137">
        <f t="shared" ca="1" si="1"/>
        <v>44.038364999999999</v>
      </c>
      <c r="N26" s="131" cm="1">
        <f t="array" aca="1" ref="N26" ca="1">_xlfn.PERCENTRANK.EXC(_xlfn._xlws.FILTER($M$7:M$26, ISNUMBER($M$7:M$26)),M26)*100</f>
        <v>33.300000000000004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0.19247287987612324</v>
      </c>
      <c r="F9" s="10">
        <f ca="1">VLOOKUP(B9,OUTPUT_COUNTRY!$B$7:$N$26, 9, FALSE)</f>
        <v>27.200000000000003</v>
      </c>
      <c r="G9" s="176">
        <f>VLOOKUP(B9,OUTPUT_COUNTRY!$B$7:$N$26, 7, FALSE)</f>
        <v>90.4</v>
      </c>
      <c r="H9" s="10">
        <f>VLOOKUP(B9,OUTPUT_COUNTRY!$B$7:$N$26, 8, FALSE)</f>
        <v>59</v>
      </c>
      <c r="I9" s="10">
        <f>VLOOKUP(B9,OUTPUT_COUNTRY!$B$7:$N$26, 11, FALSE)</f>
        <v>72.7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5.195537161617815</v>
      </c>
      <c r="M9" s="175" t="e">
        <f t="shared" ref="M9:M29" si="3">L9/$L$30</f>
        <v>#N/A</v>
      </c>
      <c r="N9" s="10">
        <f>IF(H9&gt;=$F$3,1/E9,0)</f>
        <v>5.195537161617815</v>
      </c>
      <c r="O9" s="175" t="e">
        <f t="shared" ref="O9:O29" si="4">N9/$N$30</f>
        <v>#N/A</v>
      </c>
      <c r="P9" s="10">
        <f>IF(I9&gt;=$F$5,1/E9,0)</f>
        <v>5.195537161617815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0.285202020612563</v>
      </c>
      <c r="F10">
        <f ca="1">VLOOKUP(B10,OUTPUT_COUNTRY!$B$7:$N$26, 9, FALSE)</f>
        <v>31.8</v>
      </c>
      <c r="G10" s="47">
        <f>VLOOKUP(B10,OUTPUT_COUNTRY!$B$7:$N$26, 7, FALSE)</f>
        <v>52.300000000000004</v>
      </c>
      <c r="H10">
        <f>VLOOKUP(B10,OUTPUT_COUNTRY!$B$7:$N$26, 8, FALSE)</f>
        <v>59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3.5062865187707248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0.25591184159624869</v>
      </c>
      <c r="F11">
        <f ca="1">VLOOKUP(B11,OUTPUT_COUNTRY!$B$7:$N$26, 9, FALSE)</f>
        <v>45.4</v>
      </c>
      <c r="G11" s="47">
        <f>VLOOKUP(B11,OUTPUT_COUNTRY!$B$7:$N$26, 7, FALSE)</f>
        <v>61.9</v>
      </c>
      <c r="H11">
        <f>VLOOKUP(B11,OUTPUT_COUNTRY!$B$7:$N$26, 8, FALSE)</f>
        <v>13.600000000000001</v>
      </c>
      <c r="I11">
        <f>VLOOKUP(B11,OUTPUT_COUNTRY!$B$7:$N$26, 11, FALSE)</f>
        <v>68.100000000000009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3.9075956538880949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0.2614772121606318</v>
      </c>
      <c r="F12">
        <f ca="1">VLOOKUP(B12,OUTPUT_COUNTRY!$B$7:$N$26, 9, FALSE)</f>
        <v>63.6</v>
      </c>
      <c r="G12" s="47">
        <f>VLOOKUP(B12,OUTPUT_COUNTRY!$B$7:$N$26, 7, FALSE)</f>
        <v>57.099999999999994</v>
      </c>
      <c r="H12">
        <f>VLOOKUP(B12,OUTPUT_COUNTRY!$B$7:$N$26, 8, FALSE)</f>
        <v>59</v>
      </c>
      <c r="I12">
        <f>VLOOKUP(B12,OUTPUT_COUNTRY!$B$7:$N$26, 11, FALSE)</f>
        <v>27.200000000000003</v>
      </c>
      <c r="J12" s="47">
        <f t="shared" ca="1" si="0"/>
        <v>0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3.8244250492684455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0.33385609367795216</v>
      </c>
      <c r="F13">
        <f ca="1">VLOOKUP(B13,OUTPUT_COUNTRY!$B$7:$N$26, 9, FALSE)</f>
        <v>68.100000000000009</v>
      </c>
      <c r="G13" s="47">
        <f>VLOOKUP(B13,OUTPUT_COUNTRY!$B$7:$N$26, 7, FALSE)</f>
        <v>9.5</v>
      </c>
      <c r="H13">
        <f>VLOOKUP(B13,OUTPUT_COUNTRY!$B$7:$N$26, 8, FALSE)</f>
        <v>59</v>
      </c>
      <c r="I13">
        <f>VLOOKUP(B13,OUTPUT_COUNTRY!$B$7:$N$26, 11, FALSE)</f>
        <v>50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2.9953025238611661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0.29108889229980056</v>
      </c>
      <c r="F14">
        <f ca="1">VLOOKUP(B14,OUTPUT_COUNTRY!$B$7:$N$26, 9, FALSE)</f>
        <v>50</v>
      </c>
      <c r="G14" s="47">
        <f>VLOOKUP(B14,OUTPUT_COUNTRY!$B$7:$N$26, 7, FALSE)</f>
        <v>23.799999999999997</v>
      </c>
      <c r="H14">
        <f>VLOOKUP(B14,OUTPUT_COUNTRY!$B$7:$N$26, 8, FALSE)</f>
        <v>59</v>
      </c>
      <c r="I14">
        <f>VLOOKUP(B14,OUTPUT_COUNTRY!$B$7:$N$26, 11, FALSE)</f>
        <v>22.7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3.4353767060615703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0.1789904833849171</v>
      </c>
      <c r="F15">
        <f ca="1">VLOOKUP(B15,OUTPUT_COUNTRY!$B$7:$N$26, 9, FALSE)</f>
        <v>90.9</v>
      </c>
      <c r="G15" s="47">
        <f>VLOOKUP(B15,OUTPUT_COUNTRY!$B$7:$N$26, 7, FALSE)</f>
        <v>19</v>
      </c>
      <c r="H15">
        <f>VLOOKUP(B15,OUTPUT_COUNTRY!$B$7:$N$26, 8, FALSE)</f>
        <v>13.600000000000001</v>
      </c>
      <c r="I15">
        <f>VLOOKUP(B15,OUTPUT_COUNTRY!$B$7:$N$26, 11, FALSE)</f>
        <v>95.399999999999991</v>
      </c>
      <c r="J15" s="47">
        <f t="shared" ca="1" si="0"/>
        <v>5.5868892082352266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5.5868892082352266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0.20743825153707779</v>
      </c>
      <c r="F16">
        <f ca="1">VLOOKUP(B16,OUTPUT_COUNTRY!$B$7:$N$26, 9, FALSE)</f>
        <v>81.8</v>
      </c>
      <c r="G16" s="47">
        <f>VLOOKUP(B16,OUTPUT_COUNTRY!$B$7:$N$26, 7, FALSE)</f>
        <v>85.7</v>
      </c>
      <c r="H16">
        <f>VLOOKUP(B16,OUTPUT_COUNTRY!$B$7:$N$26, 8, FALSE)</f>
        <v>13.600000000000001</v>
      </c>
      <c r="I16">
        <f>VLOOKUP(B16,OUTPUT_COUNTRY!$B$7:$N$26, 11, FALSE)</f>
        <v>54.500000000000007</v>
      </c>
      <c r="J16" s="47">
        <f t="shared" ca="1" si="0"/>
        <v>4.8207116700521295</v>
      </c>
      <c r="K16" s="147" t="e">
        <f t="shared" ca="1" si="1"/>
        <v>#N/A</v>
      </c>
      <c r="L16">
        <f t="shared" si="2"/>
        <v>4.8207116700521295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0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0.28018710382487089</v>
      </c>
      <c r="F17">
        <f ca="1">VLOOKUP(B17,OUTPUT_COUNTRY!$B$7:$N$26, 9, FALSE)</f>
        <v>4.5</v>
      </c>
      <c r="G17" s="47">
        <f>VLOOKUP(B17,OUTPUT_COUNTRY!$B$7:$N$26, 7, FALSE)</f>
        <v>76.099999999999994</v>
      </c>
      <c r="H17">
        <f>VLOOKUP(B17,OUTPUT_COUNTRY!$B$7:$N$26, 8, FALSE)</f>
        <v>59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3.569043636730131</v>
      </c>
      <c r="M17" s="147" t="e">
        <f t="shared" si="3"/>
        <v>#N/A</v>
      </c>
      <c r="N17">
        <f t="shared" si="8"/>
        <v>3.569043636730131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0.26202582601905344</v>
      </c>
      <c r="F18">
        <f ca="1">VLOOKUP(B18,OUTPUT_COUNTRY!$B$7:$N$26, 9, FALSE)</f>
        <v>54.500000000000007</v>
      </c>
      <c r="G18" s="47">
        <f>VLOOKUP(B18,OUTPUT_COUNTRY!$B$7:$N$26, 7, FALSE)</f>
        <v>71.399999999999991</v>
      </c>
      <c r="H18">
        <f>VLOOKUP(B18,OUTPUT_COUNTRY!$B$7:$N$26, 8, FALSE)</f>
        <v>13.600000000000001</v>
      </c>
      <c r="I18">
        <f>VLOOKUP(B18,OUTPUT_COUNTRY!$B$7:$N$26, 11, FALSE)</f>
        <v>31.8</v>
      </c>
      <c r="J18" s="47">
        <f t="shared" ca="1" si="0"/>
        <v>0</v>
      </c>
      <c r="K18" s="147" t="e">
        <f t="shared" ca="1" si="1"/>
        <v>#N/A</v>
      </c>
      <c r="L18">
        <f t="shared" si="2"/>
        <v>3.8164176989457679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0.3644947290554249</v>
      </c>
      <c r="F19">
        <f ca="1">VLOOKUP(B19,OUTPUT_COUNTRY!$B$7:$N$26, 9, FALSE)</f>
        <v>22.7</v>
      </c>
      <c r="G19" s="47">
        <f>VLOOKUP(B19,OUTPUT_COUNTRY!$B$7:$N$26, 7, FALSE)</f>
        <v>38</v>
      </c>
      <c r="H19">
        <f>VLOOKUP(B19,OUTPUT_COUNTRY!$B$7:$N$26, 8, FALSE)</f>
        <v>59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2.7435238983879531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0.29714468155665635</v>
      </c>
      <c r="F20">
        <f ca="1">VLOOKUP(B20,OUTPUT_COUNTRY!$B$7:$N$26, 9, FALSE)</f>
        <v>95.399999999999991</v>
      </c>
      <c r="G20" s="47">
        <f>VLOOKUP(B20,OUTPUT_COUNTRY!$B$7:$N$26, 7, FALSE)</f>
        <v>4.7</v>
      </c>
      <c r="H20">
        <f>VLOOKUP(B20,OUTPUT_COUNTRY!$B$7:$N$26, 8, FALSE)</f>
        <v>13.600000000000001</v>
      </c>
      <c r="I20">
        <f>VLOOKUP(B20,OUTPUT_COUNTRY!$B$7:$N$26, 11, FALSE)</f>
        <v>45.4</v>
      </c>
      <c r="J20" s="47">
        <f t="shared" ca="1" si="0"/>
        <v>3.3653639525408456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0.33274993672271264</v>
      </c>
      <c r="F21">
        <f ca="1">VLOOKUP(B21,OUTPUT_COUNTRY!$B$7:$N$26, 9, FALSE)</f>
        <v>72.7</v>
      </c>
      <c r="G21" s="47">
        <f>VLOOKUP(B21,OUTPUT_COUNTRY!$B$7:$N$26, 7, FALSE)</f>
        <v>9.5</v>
      </c>
      <c r="H21">
        <f>VLOOKUP(B21,OUTPUT_COUNTRY!$B$7:$N$26, 8, FALSE)</f>
        <v>13.600000000000001</v>
      </c>
      <c r="I21">
        <f>VLOOKUP(B21,OUTPUT_COUNTRY!$B$7:$N$26, 11, FALSE)</f>
        <v>40.9</v>
      </c>
      <c r="J21" s="47">
        <f t="shared" ca="1" si="0"/>
        <v>3.0052597751004848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0.19628464270771134</v>
      </c>
      <c r="F22">
        <f ca="1">VLOOKUP(B22,OUTPUT_COUNTRY!$B$7:$N$26, 9, FALSE)</f>
        <v>86.3</v>
      </c>
      <c r="G22" s="47">
        <f>VLOOKUP(B22,OUTPUT_COUNTRY!$B$7:$N$26, 7, FALSE)</f>
        <v>47.599999999999994</v>
      </c>
      <c r="H22">
        <f>VLOOKUP(B22,OUTPUT_COUNTRY!$B$7:$N$26, 8, FALSE)</f>
        <v>13.600000000000001</v>
      </c>
      <c r="I22">
        <f>VLOOKUP(B22,OUTPUT_COUNTRY!$B$7:$N$26, 11, FALSE)</f>
        <v>36.299999999999997</v>
      </c>
      <c r="J22" s="47">
        <f t="shared" ca="1" si="0"/>
        <v>5.0946420779801205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0.23868185513351783</v>
      </c>
      <c r="F23">
        <f ca="1">VLOOKUP(B23,OUTPUT_COUNTRY!$B$7:$N$26, 9, FALSE)</f>
        <v>36.299999999999997</v>
      </c>
      <c r="G23" s="47">
        <f>VLOOKUP(B23,OUTPUT_COUNTRY!$B$7:$N$26, 7, FALSE)</f>
        <v>95.199999999999989</v>
      </c>
      <c r="H23">
        <f>VLOOKUP(B23,OUTPUT_COUNTRY!$B$7:$N$26, 8, FALSE)</f>
        <v>59</v>
      </c>
      <c r="I23">
        <f>VLOOKUP(B23,OUTPUT_COUNTRY!$B$7:$N$26, 11, FALSE)</f>
        <v>72.7</v>
      </c>
      <c r="J23" s="47">
        <f t="shared" ca="1" si="0"/>
        <v>0</v>
      </c>
      <c r="K23" s="147" t="e">
        <f t="shared" ca="1" si="1"/>
        <v>#N/A</v>
      </c>
      <c r="L23">
        <f t="shared" si="2"/>
        <v>4.1896775079136344</v>
      </c>
      <c r="M23" s="147" t="e">
        <f t="shared" si="3"/>
        <v>#N/A</v>
      </c>
      <c r="N23">
        <f t="shared" si="8"/>
        <v>4.1896775079136344</v>
      </c>
      <c r="O23" s="147" t="e">
        <f t="shared" si="4"/>
        <v>#N/A</v>
      </c>
      <c r="P23">
        <f t="shared" si="9"/>
        <v>4.1896775079136344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0.18299745333262704</v>
      </c>
      <c r="F24">
        <f ca="1">VLOOKUP(B24,OUTPUT_COUNTRY!$B$7:$N$26, 9, FALSE)</f>
        <v>77.2</v>
      </c>
      <c r="G24" s="47">
        <f>VLOOKUP(B24,OUTPUT_COUNTRY!$B$7:$N$26, 7, FALSE)</f>
        <v>80.900000000000006</v>
      </c>
      <c r="H24">
        <f>VLOOKUP(B24,OUTPUT_COUNTRY!$B$7:$N$26, 8, FALSE)</f>
        <v>4.5</v>
      </c>
      <c r="I24">
        <f>VLOOKUP(B24,OUTPUT_COUNTRY!$B$7:$N$26, 11, FALSE)</f>
        <v>90.9</v>
      </c>
      <c r="J24" s="47">
        <f t="shared" ca="1" si="0"/>
        <v>5.464556920266757</v>
      </c>
      <c r="K24" s="147" t="e">
        <f t="shared" ca="1" si="1"/>
        <v>#N/A</v>
      </c>
      <c r="L24">
        <f t="shared" si="2"/>
        <v>5.464556920266757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5.464556920266757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0.17822862465987241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0.33817889082255442</v>
      </c>
      <c r="F26">
        <f ca="1">VLOOKUP(B26,OUTPUT_COUNTRY!$B$7:$N$26, 9, FALSE)</f>
        <v>18.099999999999998</v>
      </c>
      <c r="G26" s="47">
        <f>VLOOKUP(B26,OUTPUT_COUNTRY!$B$7:$N$26, 7, FALSE)</f>
        <v>23.799999999999997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0.20605631861659018</v>
      </c>
      <c r="F27">
        <f ca="1">VLOOKUP(B27,OUTPUT_COUNTRY!$B$7:$N$26, 9, FALSE)</f>
        <v>59</v>
      </c>
      <c r="G27" s="47">
        <f>VLOOKUP(B27,OUTPUT_COUNTRY!$B$7:$N$26, 7, FALSE)</f>
        <v>61.9</v>
      </c>
      <c r="H27">
        <f>VLOOKUP(B27,OUTPUT_COUNTRY!$B$7:$N$26, 8, FALSE)</f>
        <v>13.600000000000001</v>
      </c>
      <c r="I27">
        <f>VLOOKUP(B27,OUTPUT_COUNTRY!$B$7:$N$26, 11, FALSE)</f>
        <v>86.3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4.8530421523287721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0.24019871311203914</v>
      </c>
      <c r="F28">
        <f ca="1">VLOOKUP(B28,OUTPUT_COUNTRY!$B$7:$N$26, 9, FALSE)</f>
        <v>9</v>
      </c>
      <c r="G28" s="47">
        <f>VLOOKUP(B28,OUTPUT_COUNTRY!$B$7:$N$26, 7, FALSE)</f>
        <v>33.300000000000004</v>
      </c>
      <c r="H28">
        <f>VLOOKUP(B28,OUTPUT_COUNTRY!$B$7:$N$26, 8, FALSE)</f>
        <v>59</v>
      </c>
      <c r="I28">
        <f>VLOOKUP(B28,OUTPUT_COUNTRY!$B$7:$N$26, 11, FALSE)</f>
        <v>63.6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4.1632196402882329</v>
      </c>
      <c r="O28" s="147" t="e">
        <f t="shared" si="4"/>
        <v>#N/A</v>
      </c>
      <c r="P28">
        <f t="shared" si="9"/>
        <v>4.1632196402882329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0.21161546447124763</v>
      </c>
      <c r="F29" s="13">
        <f ca="1">VLOOKUP(B29,OUTPUT_COUNTRY!$B$7:$N$26, 9, FALSE)</f>
        <v>40.9</v>
      </c>
      <c r="G29" s="149">
        <f>VLOOKUP(B29,OUTPUT_COUNTRY!$B$7:$N$26, 7, FALSE)</f>
        <v>42.8</v>
      </c>
      <c r="H29" s="13">
        <f>VLOOKUP(B29,OUTPUT_COUNTRY!$B$7:$N$26, 8, FALSE)</f>
        <v>13.600000000000001</v>
      </c>
      <c r="I29" s="13">
        <f>VLOOKUP(B29,OUTPUT_COUNTRY!$B$7:$N$26, 11, FALSE)</f>
        <v>59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-</v>
      </c>
      <c r="H4" s="124" t="str">
        <f>IF(VLOOKUP(C4,OUTPUT_COUNTRY!$B$7:$N$26,7,FALSE)&gt;75,"++",(IF(VLOOKUP(C4,OUTPUT_COUNTRY!$B$7:$N$26,7,FALSE)&gt;50,"+",(IF(VLOOKUP(C4,OUTPUT_COUNTRY!$B$7:$N$26,7,FALSE)&gt;25,"-","--")))))</f>
        <v>++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++</v>
      </c>
      <c r="H5" s="128" t="str">
        <f>IF(VLOOKUP(C5,OUTPUT_COUNTRY!$B$7:$N$26,7,FALSE)&gt;75,"++",(IF(VLOOKUP(C5,OUTPUT_COUNTRY!$B$7:$N$26,7,FALSE)&gt;50,"+",(IF(VLOOKUP(C5,OUTPUT_COUNTRY!$B$7:$N$26,7,FALSE)&gt;25,"-","--")))))</f>
        <v>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</v>
      </c>
      <c r="L6" s="126" t="str">
        <f ca="1">IF(VLOOKUP(C6,OUTPUT_COUNTRY!$B$7:$N$26,13,FALSE)&gt;75,"++",(IF(VLOOKUP(C6,OUTPUT_COUNTRY!$B$7:$N$26,13,FALSE)&gt;50,"+",(IF(VLOOKUP(C6,OUTPUT_COUNTRY!$B$7:$N$26,13,FALSE)&gt;25,"-","--")))))</f>
        <v>--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</v>
      </c>
      <c r="K8" s="128" t="str">
        <f>IF(VLOOKUP(C8,OUTPUT_COUNTRY!$B$7:$N$26,11,FALSE)&gt;75,"++",(IF(VLOOKUP(C8,OUTPUT_COUNTRY!$B$7:$N$26,11,FALSE)&gt;50,"+",(IF(VLOOKUP(C8,OUTPUT_COUNTRY!$B$7:$N$26,11,FALSE)&gt;25,"-","--")))))</f>
        <v>+</v>
      </c>
      <c r="L8" s="126" t="str">
        <f ca="1">IF(VLOOKUP(C8,OUTPUT_COUNTRY!$B$7:$N$26,13,FALSE)&gt;75,"++",(IF(VLOOKUP(C8,OUTPUT_COUNTRY!$B$7:$N$26,13,FALSE)&gt;50,"+",(IF(VLOOKUP(C8,OUTPUT_COUNTRY!$B$7:$N$26,13,FALSE)&gt;25,"-","--")))))</f>
        <v>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-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+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-</v>
      </c>
      <c r="K18" s="128" t="str">
        <f>IF(VLOOKUP(C18,OUTPUT_COUNTRY!$B$7:$N$26,11,FALSE)&gt;75,"++",(IF(VLOOKUP(C18,OUTPUT_COUNTRY!$B$7:$N$26,11,FALSE)&gt;50,"+",(IF(VLOOKUP(C18,OUTPUT_COUNTRY!$B$7:$N$26,11,FALSE)&gt;25,"-","--")))))</f>
        <v>--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-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++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</v>
      </c>
      <c r="H21" s="128" t="str">
        <f>IF(VLOOKUP(C21,OUTPUT_COUNTRY!$B$7:$N$26,7,FALSE)&gt;75,"++",(IF(VLOOKUP(C21,OUTPUT_COUNTRY!$B$7:$N$26,7,FALSE)&gt;50,"+",(IF(VLOOKUP(C21,OUTPUT_COUNTRY!$B$7:$N$26,7,FALSE)&gt;25,"-","--")))))</f>
        <v>+</v>
      </c>
      <c r="I21" s="128" t="str">
        <f>IF(VLOOKUP(C21,OUTPUT_COUNTRY!$B$7:$N$26,8,FALSE)&gt;75,"++",(IF(VLOOKUP(C21,OUTPUT_COUNTRY!$B$7:$N$26,8,FALSE)&gt;50,"+",(IF(VLOOKUP(C21,OUTPUT_COUNTRY!$B$7:$N$26,8,FALSE)&gt;25,"-","--")))))</f>
        <v>+</v>
      </c>
      <c r="J21" s="128" t="str">
        <f ca="1">IF(VLOOKUP(C21,OUTPUT_COUNTRY!$B$7:$N$26,9,FALSE)&gt;75,"++",(IF(VLOOKUP(C21,OUTPUT_COUNTRY!$B$7:$N$26,9,FALSE)&gt;50,"+",(IF(VLOOKUP(C21,OUTPUT_COUNTRY!$B$7:$N$26,9,FALSE)&gt;25,"-","--")))))</f>
        <v>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45504</v>
      </c>
      <c r="G3" s="4" cm="1">
        <f t="array" ref="G3">_xll.FDS(D3,"FMA_PE(LTM,0,,,""PORTAGG"",""MEANR"")")</f>
        <v>13.6043970882805</v>
      </c>
      <c r="H3" s="4" cm="1">
        <f t="array" ref="H3">_xll.FDS(D3,"FMA_PE(NTMA,0,,,""PORTAGG"",""MEANR"")")</f>
        <v>11.2487296421618</v>
      </c>
      <c r="I3" cm="1">
        <f t="array" ref="I3">_xll.FDS(D3,"FMA_DIV_YLD(NTMA,NOW,NOW,M,""PORTAGG"",""MEANR"")")</f>
        <v>3.1531920753565301</v>
      </c>
      <c r="J3" s="55" cm="1">
        <f t="array" ref="J3">IFERROR(_xll.FDS(D3,"FG_FCF_YIELD_NTM(0)"),(1/G3*100))</f>
        <v>6.0320985996886796</v>
      </c>
      <c r="K3" s="3" cm="1">
        <f t="array" ref="K3">_xll.FDS(D3,"FMA_EVAL_EBITDA(NTMA,0,,,""PORTAGG"",""MEANR"")")</f>
        <v>9.1205474658840107</v>
      </c>
      <c r="L3" cm="1">
        <f t="array" ref="L3">_xll.FDS(D3,"FMA_EVAL_EBIT(LTMA,NOW,NOW,M,""PORTAGG"",""MEANR"")")</f>
        <v>15.862512102157</v>
      </c>
      <c r="M3">
        <f>HLOOKUP(D3,'Index ROE'!$A$1:$V$25,25,FALSE)</f>
        <v>12.0221312528261</v>
      </c>
      <c r="N3">
        <f>VLOOKUP(A3,'LIQIDITY 2'!$A$3:$E$26,5,FALSE)</f>
        <v>2.1987999999999999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0.95439207535653026</v>
      </c>
      <c r="R3" s="55">
        <f t="shared" ref="R3:R23" si="1">J3-N3</f>
        <v>3.8332985996886797</v>
      </c>
      <c r="S3">
        <f t="shared" ref="S3:S23" si="2">M3-N3</f>
        <v>9.8233312528260992</v>
      </c>
      <c r="T3">
        <f>M3-O3</f>
        <v>11.795300252826099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90.9</v>
      </c>
      <c r="X3" cm="1">
        <f t="array" ref="X3">(1-_xlfn.PERCENTRANK.EXC(_xlfn._xlws.FILTER(G$3:G$23, ISNUMBER(G$3:G$23)),G3))*100</f>
        <v>50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60.210000000000015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45504</v>
      </c>
      <c r="G4" s="4" cm="1">
        <f t="array" ref="G4">_xll.FDS(D4,"FMA_PE(LTM,0,,,""PORTAGG"",""MEANR"")")</f>
        <v>12.5738043183316</v>
      </c>
      <c r="H4" s="4" cm="1">
        <f t="array" ref="H4">_xll.FDS(D4,"FMA_PE(NTMA,0,,,""PORTAGG"",""MEANR"")")</f>
        <v>9.3896994062464696</v>
      </c>
      <c r="I4" cm="1">
        <f t="array" ref="I4">_xll.FDS(D4,"FMA_DIV_YLD(NTMA,NOW,NOW,M,""PORTAGG"",""MEANR"")")</f>
        <v>82.266706913635005</v>
      </c>
      <c r="J4" s="55" cm="1">
        <f t="array" ref="J4">IFERROR(_xll.FDS(D4,"FG_FCF_YIELD_NTM(0)"),(1/G4*100))</f>
        <v>10.3532893061516</v>
      </c>
      <c r="K4" s="3" cm="1">
        <f t="array" ref="K4">_xll.FDS(D4,"FMA_EVAL_EBITDA(NTMA,0,,,""PORTAGG"",""MEANR"")")</f>
        <v>5.8170018912983403</v>
      </c>
      <c r="L4" cm="1">
        <f t="array" ref="L4">_xll.FDS(D4,"FMA_EVAL_EBIT(LTMA,NOW,NOW,M,""PORTAGG"",""MEANR"")")</f>
        <v>9.7779739135774406</v>
      </c>
      <c r="M4">
        <f>HLOOKUP(D4,'Index ROE'!$A$1:$V$25,25,FALSE)</f>
        <v>10.9752156802623</v>
      </c>
      <c r="N4">
        <f>VLOOKUP(A4,'LIQIDITY 2'!$A$3:$E$26,5,FALSE)</f>
        <v>2.4293008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79.837406113635012</v>
      </c>
      <c r="R4" s="55">
        <f t="shared" si="1"/>
        <v>7.9239885061516002</v>
      </c>
      <c r="S4">
        <f t="shared" si="2"/>
        <v>8.5459148802623002</v>
      </c>
      <c r="T4">
        <f t="shared" ref="T4:T23" si="3">M4-O4</f>
        <v>6.9339206802623004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68.100000000000009</v>
      </c>
      <c r="X4" cm="1">
        <f t="array" ref="X4">(1-_xlfn.PERCENTRANK.EXC(_xlfn._xlws.FILTER(G$3:G$23, ISNUMBER(G$3:G$23)),G4))*100</f>
        <v>59.099999999999994</v>
      </c>
      <c r="Y4" cm="1">
        <f t="array" ref="Y4">(1-_xlfn.PERCENTRANK.EXC(_xlfn._xlws.FILTER(H$3:H$23, ISNUMBER(H$3:H$23)),H4))*100</f>
        <v>63.7</v>
      </c>
      <c r="Z4" cm="1">
        <f t="array" ref="Z4">_xlfn.PERCENTRANK.EXC(_xlfn._xlws.FILTER(T$3:T$23, ISNUMBER(T$3:T$23)),T4)*100</f>
        <v>18.099999999999998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67.94</v>
      </c>
      <c r="AC4" cm="1">
        <f t="array" ref="AC4">_xlfn.PERCENTRANK.EXC(_xlfn._xlws.FILTER(AB$3:AB$23, ISNUMBER(AB$3:AB$23)),AB4)*100</f>
        <v>77.2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45504</v>
      </c>
      <c r="G5" s="4" cm="1">
        <f t="array" ref="G5">_xll.FDS(D5,"FMA_PE(LTM,0,,,""PORTAGG"",""MEANR"")")</f>
        <v>16.630632715636501</v>
      </c>
      <c r="H5" s="4" cm="1">
        <f t="array" ref="H5">_xll.FDS(D5,"FMA_PE(NTMA,0,,,""PORTAGG"",""MEANR"")")</f>
        <v>12.6225127081841</v>
      </c>
      <c r="I5" cm="1">
        <f t="array" ref="I5">_xll.FDS(D5,"FMA_DIV_YLD(NTMA,NOW,NOW,M,""PORTAGG"",""MEANR"")")</f>
        <v>4.4136415323684499</v>
      </c>
      <c r="J5" s="55" cm="1">
        <f t="array" ref="J5">IFERROR(_xll.FDS(D5,"FG_FCF_YIELD_NTM(0)"),(1/G5*100))</f>
        <v>6.0130003295651946</v>
      </c>
      <c r="K5" s="3" cm="1">
        <f t="array" ref="K5">_xll.FDS(D5,"FMA_EVAL_EBITDA(NTMA,0,,,""PORTAGG"",""MEANR"")")</f>
        <v>6.35702095819987</v>
      </c>
      <c r="L5" cm="1">
        <f t="array" ref="L5">_xll.FDS(D5,"FMA_EVAL_EBIT(LTMA,NOW,NOW,M,""PORTAGG"",""MEANR"")")</f>
        <v>9.2515563655051896</v>
      </c>
      <c r="M5">
        <f>HLOOKUP(D5,'Index ROE'!$A$1:$V$25,25,FALSE)</f>
        <v>14.02340332534</v>
      </c>
      <c r="N5">
        <f>VLOOKUP(A5,'LIQIDITY 2'!$A$3:$E$26,5,FALSE)</f>
        <v>6.7216459999999998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-2.3080044676315499</v>
      </c>
      <c r="R5" s="55">
        <f t="shared" si="1"/>
        <v>-0.7086456704348052</v>
      </c>
      <c r="S5">
        <f t="shared" si="2"/>
        <v>7.3017573253400005</v>
      </c>
      <c r="T5">
        <f t="shared" si="3"/>
        <v>10.82451332534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31.8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22.799999999999997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36.61</v>
      </c>
      <c r="AC5" cm="1">
        <f t="array" ref="AC5">_xlfn.PERCENTRANK.EXC(_xlfn._xlws.FILTER(AB$3:AB$23, ISNUMBER(AB$3:AB$23)),AB5)*100</f>
        <v>27.200000000000003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45504</v>
      </c>
      <c r="G6" s="4" cm="1">
        <f t="array" ref="G6">_xll.FDS(D6,"FMA_PE(LTM,0,,,""PORTAGG"",""MEANR"")")</f>
        <v>11.0068717049248</v>
      </c>
      <c r="H6" s="4" cm="1">
        <f t="array" ref="H6">_xll.FDS(D6,"FMA_PE(NTMA,0,,,""PORTAGG"",""MEANR"")")</f>
        <v>9.4539695388967502</v>
      </c>
      <c r="I6" cm="1">
        <f t="array" ref="I6">_xll.FDS(D6,"FMA_DIV_YLD(NTMA,NOW,NOW,M,""PORTAGG"",""MEANR"")")</f>
        <v>3.2978487030311601</v>
      </c>
      <c r="J6" s="55" cm="1">
        <f t="array" ref="J6">IFERROR(_xll.FDS(D6,"FG_FCF_YIELD_NTM(0)"),(1/G6*100))</f>
        <v>6.7094628647857899</v>
      </c>
      <c r="K6" s="3" cm="1">
        <f t="array" ref="K6">_xll.FDS(D6,"FMA_EVAL_EBITDA(NTMA,0,,,""PORTAGG"",""MEANR"")")</f>
        <v>8.1535709848734594</v>
      </c>
      <c r="L6" cm="1">
        <f t="array" ref="L6">_xll.FDS(D6,"FMA_EVAL_EBIT(LTMA,NOW,NOW,M,""PORTAGG"",""MEANR"")")</f>
        <v>12.3119814604719</v>
      </c>
      <c r="M6">
        <f>HLOOKUP(D6,'Index ROE'!$A$1:$V$25,25,FALSE)</f>
        <v>11.9407094450378</v>
      </c>
      <c r="N6">
        <f>VLOOKUP(A6,'LIQIDITY 2'!$A$3:$E$26,5,FALSE)</f>
        <v>6.0374146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-2.7395658969688399</v>
      </c>
      <c r="R6" s="55">
        <f t="shared" si="1"/>
        <v>0.67204826478578994</v>
      </c>
      <c r="S6">
        <f t="shared" si="2"/>
        <v>5.9032948450378004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45.4</v>
      </c>
      <c r="W6" cm="1">
        <f t="array" ref="W6">_xlfn.PERCENTRANK.EXC(_xlfn._xlws.FILTER(S$3:S$23, ISNUMBER(S$3:S$23)),S6)*100</f>
        <v>22.7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50.675000000000004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45504</v>
      </c>
      <c r="G7" s="4" cm="1">
        <f t="array" ref="G7">_xll.FDS(D7,"FMA_PE(LTM,0,,,""PORTAGG"",""MEANR"")")</f>
        <v>8.5775232427739905</v>
      </c>
      <c r="H7" s="4" cm="1">
        <f t="array" ref="H7">_xll.FDS(D7,"FMA_PE(NTMA,0,,,""PORTAGG"",""MEANR"")")</f>
        <v>7.9674680826325002</v>
      </c>
      <c r="I7" cm="1">
        <f t="array" ref="I7">_xll.FDS(D7,"FMA_DIV_YLD(NTMA,NOW,NOW,M,""PORTAGG"",""MEANR"")")</f>
        <v>5.3452037826149299</v>
      </c>
      <c r="J7" s="55" cm="1">
        <f t="array" ref="J7">IFERROR(_xll.FDS(D7,"FG_FCF_YIELD_NTM(0)"),(1/G7*100))</f>
        <v>11.658377036080147</v>
      </c>
      <c r="K7" s="3" cm="1">
        <f t="array" ref="K7">_xll.FDS(D7,"FMA_EVAL_EBITDA(NTMA,0,,,""PORTAGG"",""MEANR"")")</f>
        <v>4.4196101874684901</v>
      </c>
      <c r="L7" cm="1">
        <f t="array" ref="L7">_xll.FDS(D7,"FMA_EVAL_EBIT(LTMA,NOW,NOW,M,""PORTAGG"",""MEANR"")")</f>
        <v>8.5460006713957206</v>
      </c>
      <c r="M7">
        <f>HLOOKUP(D7,'Index ROE'!$A$1:$V$25,25,FALSE)</f>
        <v>12.394579327579899</v>
      </c>
      <c r="N7">
        <f>VLOOKUP(A7,'LIQIDITY 2'!$A$3:$E$26,5,FALSE)</f>
        <v>5.2977999999999996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4.7403782614930279E-2</v>
      </c>
      <c r="R7" s="55">
        <f t="shared" si="1"/>
        <v>6.360577036080147</v>
      </c>
      <c r="S7">
        <f t="shared" si="2"/>
        <v>7.0967793275798998</v>
      </c>
      <c r="T7">
        <f t="shared" si="3"/>
        <v>9.7921418275798988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81.899999999999991</v>
      </c>
      <c r="Z7" cm="1">
        <f t="array" ref="Z7">_xlfn.PERCENTRANK.EXC(_xlfn._xlws.FILTER(T$3:T$23, ISNUMBER(T$3:T$23)),T7)*100</f>
        <v>50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76.399999999999991</v>
      </c>
      <c r="AC7" cm="1">
        <f t="array" ref="AC7">_xlfn.PERCENTRANK.EXC(_xlfn._xlws.FILTER(AB$3:AB$23, ISNUMBER(AB$3:AB$23)),AB7)*100</f>
        <v>95.399999999999991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45504</v>
      </c>
      <c r="G8" s="4" cm="1">
        <f t="array" ref="G8">_xll.FDS(D8,"FMA_PE(LTM,0,,,""PORTAGG"",""MEANR"")")</f>
        <v>15.9899181529491</v>
      </c>
      <c r="H8" s="4" cm="1">
        <f t="array" ref="H8">_xll.FDS(D8,"FMA_PE(NTMA,0,,,""PORTAGG"",""MEANR"")")</f>
        <v>10.4590578330853</v>
      </c>
      <c r="I8" cm="1">
        <f t="array" ref="I8">_xll.FDS(D8,"FMA_DIV_YLD(NTMA,NOW,NOW,M,""PORTAGG"",""MEANR"")")</f>
        <v>4.1417630879854404</v>
      </c>
      <c r="J8" s="55" cm="1">
        <f t="array" ref="J8">IFERROR(_xll.FDS(D8,"FG_FCF_YIELD_NTM(0)"),(1/G8*100))</f>
        <v>8.4201974010052005</v>
      </c>
      <c r="K8" s="3" cm="1">
        <f t="array" ref="K8">_xll.FDS(D8,"FMA_EVAL_EBITDA(NTMA,0,,,""PORTAGG"",""MEANR"")")</f>
        <v>6.1204846417840502</v>
      </c>
      <c r="L8" cm="1">
        <f t="array" ref="L8">_xll.FDS(D8,"FMA_EVAL_EBIT(LTMA,NOW,NOW,M,""PORTAGG"",""MEANR"")")</f>
        <v>11.853997110023</v>
      </c>
      <c r="M8">
        <f>HLOOKUP(D8,'Index ROE'!$A$1:$V$25,25,FALSE)</f>
        <v>12.926902777450699</v>
      </c>
      <c r="N8">
        <f>VLOOKUP(A8,'LIQIDITY 2'!$A$3:$E$26,5,FALSE)</f>
        <v>6.570335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-2.4285719120145597</v>
      </c>
      <c r="R8" s="55">
        <f t="shared" si="1"/>
        <v>1.8498624010052005</v>
      </c>
      <c r="S8">
        <f t="shared" si="2"/>
        <v>6.3565677774506995</v>
      </c>
      <c r="T8">
        <f t="shared" si="3"/>
        <v>10.0772251774507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50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31.899999999999995</v>
      </c>
      <c r="Y8" cm="1">
        <f t="array" ref="Y8">(1-_xlfn.PERCENTRANK.EXC(_xlfn._xlws.FILTER(H$3:H$23, ISNUMBER(H$3:H$23)),H8))*100</f>
        <v>50</v>
      </c>
      <c r="Z8" cm="1">
        <f t="array" ref="Z8">_xlfn.PERCENTRANK.EXC(_xlfn._xlws.FILTER(T$3:T$23, ISNUMBER(T$3:T$23)),T8)*100</f>
        <v>59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43.644999999999996</v>
      </c>
      <c r="AC8" cm="1">
        <f t="array" ref="AC8">_xlfn.PERCENTRANK.EXC(_xlfn._xlws.FILTER(AB$3:AB$23, ISNUMBER(AB$3:AB$23)),AB8)*100</f>
        <v>45.4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45504</v>
      </c>
      <c r="G9" s="4" cm="1">
        <f t="array" ref="G9">_xll.FDS(D9,"FMA_PE(LTM,0,,,""PORTAGG"",""MEANR"")")</f>
        <v>18.926380567942299</v>
      </c>
      <c r="H9" s="4" cm="1">
        <f t="array" ref="H9">_xll.FDS(D9,"FMA_PE(NTMA,0,,,""PORTAGG"",""MEANR"")")</f>
        <v>14.024198731660899</v>
      </c>
      <c r="I9" cm="1">
        <f t="array" ref="I9">_xll.FDS(D9,"FMA_DIV_YLD(NTMA,NOW,NOW,M,""PORTAGG"",""MEANR"")")</f>
        <v>4.0727780300151499</v>
      </c>
      <c r="J9" s="55" cm="1">
        <f t="array" ref="J9">IFERROR(_xll.FDS(D9,"FG_FCF_YIELD_NTM(0)"),(1/G9*100))</f>
        <v>6.1175816955218396</v>
      </c>
      <c r="K9" s="3" cm="1">
        <f t="array" ref="K9">_xll.FDS(D9,"FMA_EVAL_EBITDA(NTMA,0,,,""PORTAGG"",""MEANR"")")</f>
        <v>8.5343273229717607</v>
      </c>
      <c r="L9" cm="1">
        <f t="array" ref="L9">_xll.FDS(D9,"FMA_EVAL_EBIT(LTMA,NOW,NOW,M,""PORTAGG"",""MEANR"")")</f>
        <v>17.0555458566464</v>
      </c>
      <c r="M9">
        <f>HLOOKUP(D9,'Index ROE'!$A$1:$V$25,25,FALSE)</f>
        <v>9.5588573391121194</v>
      </c>
      <c r="N9">
        <f>VLOOKUP(A9,'LIQIDITY 2'!$A$3:$E$26,5,FALSE)</f>
        <v>3.7675269999999998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0.30525103001515008</v>
      </c>
      <c r="R9" s="55">
        <f t="shared" si="1"/>
        <v>2.3500546955218398</v>
      </c>
      <c r="S9">
        <f t="shared" si="2"/>
        <v>5.79133033911212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18.200000000000006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30.88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45504</v>
      </c>
      <c r="G10" s="4" cm="1">
        <f t="array" ref="G10">_xll.FDS(D10,"FMA_PE(LTM,0,,,""PORTAGG"",""MEANR"")")</f>
        <v>20.666950555449901</v>
      </c>
      <c r="H10" s="4" cm="1">
        <f t="array" ref="H10">_xll.FDS(D10,"FMA_PE(NTMA,0,,,""PORTAGG"",""MEANR"")")</f>
        <v>16.539261394169898</v>
      </c>
      <c r="I10" cm="1">
        <f t="array" ref="I10">_xll.FDS(D10,"FMA_DIV_YLD(NTMA,NOW,NOW,M,""PORTAGG"",""MEANR"")")</f>
        <v>3.1753981530762601</v>
      </c>
      <c r="J10" s="55" cm="1">
        <f t="array" ref="J10">IFERROR(_xll.FDS(D10,"FG_FCF_YIELD_NTM(0)"),(1/G10*100))</f>
        <v>4.0836511578356802</v>
      </c>
      <c r="K10" s="3" cm="1">
        <f t="array" ref="K10">_xll.FDS(D10,"FMA_EVAL_EBITDA(NTMA,0,,,""PORTAGG"",""MEANR"")")</f>
        <v>9.6987220276766397</v>
      </c>
      <c r="L10" cm="1">
        <f t="array" ref="L10">_xll.FDS(D10,"FMA_EVAL_EBIT(LTMA,NOW,NOW,M,""PORTAGG"",""MEANR"")")</f>
        <v>19.3044622700953</v>
      </c>
      <c r="M10">
        <f>HLOOKUP(D10,'Index ROE'!$A$1:$V$25,25,FALSE)</f>
        <v>11.916117326077501</v>
      </c>
      <c r="N10">
        <f>VLOOKUP(A10,'LIQIDITY 2'!$A$3:$E$26,5,FALSE)</f>
        <v>1.5805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1.59489815307626</v>
      </c>
      <c r="R10" s="55">
        <f t="shared" si="1"/>
        <v>2.5031511578356804</v>
      </c>
      <c r="S10">
        <f t="shared" si="2"/>
        <v>10.3356173260775</v>
      </c>
      <c r="T10">
        <f t="shared" si="3"/>
        <v>8.7172273260775004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95.399999999999991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38.410000000000004</v>
      </c>
      <c r="AC10" cm="1">
        <f t="array" ref="AC10">_xlfn.PERCENTRANK.EXC(_xlfn._xlws.FILTER(AB$3:AB$23, ISNUMBER(AB$3:AB$23)),AB10)*100</f>
        <v>36.299999999999997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45504</v>
      </c>
      <c r="G11" s="4" cm="1">
        <f t="array" ref="G11">_xll.FDS(D11,"FMA_PE(LTM,0,,,""PORTAGG"",""MEANR"")")</f>
        <v>14.3542766930869</v>
      </c>
      <c r="H11" s="4" cm="1">
        <f t="array" ref="H11">_xll.FDS(D11,"FMA_PE(NTMA,0,,,""PORTAGG"",""MEANR"")")</f>
        <v>11.0971186950727</v>
      </c>
      <c r="I11" cm="1">
        <f t="array" ref="I11">_xll.FDS(D11,"FMA_DIV_YLD(NTMA,NOW,NOW,M,""PORTAGG"",""MEANR"")")</f>
        <v>4.5129511061739098</v>
      </c>
      <c r="J11" s="55" cm="1">
        <f t="array" ref="J11">IFERROR(_xll.FDS(D11,"FG_FCF_YIELD_NTM(0)"),(1/G11*100))</f>
        <v>9.5792777349221403</v>
      </c>
      <c r="K11" s="3" cm="1">
        <f t="array" ref="K11">_xll.FDS(D11,"FMA_EVAL_EBITDA(NTMA,0,,,""PORTAGG"",""MEANR"")")</f>
        <v>5.9267377514834498</v>
      </c>
      <c r="L11" cm="1">
        <f t="array" ref="L11">_xll.FDS(D11,"FMA_EVAL_EBIT(LTMA,NOW,NOW,M,""PORTAGG"",""MEANR"")")</f>
        <v>10.081849226314199</v>
      </c>
      <c r="M11">
        <f>HLOOKUP(D11,'Index ROE'!$A$1:$V$25,25,FALSE)</f>
        <v>13.7129718327555</v>
      </c>
      <c r="N11">
        <f>VLOOKUP(A11,'LIQIDITY 2'!$A$3:$E$26,5,FALSE)</f>
        <v>9.4223999999999997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-4.9094488938260898</v>
      </c>
      <c r="R11" s="55">
        <f t="shared" si="1"/>
        <v>0.15687773492214063</v>
      </c>
      <c r="S11">
        <f t="shared" si="2"/>
        <v>4.2905718327555</v>
      </c>
      <c r="T11">
        <f t="shared" si="3"/>
        <v>8.9409728327554987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40.9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41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37.08</v>
      </c>
      <c r="AC11" cm="1">
        <f t="array" ref="AC11">_xlfn.PERCENTRANK.EXC(_xlfn._xlws.FILTER(AB$3:AB$23, ISNUMBER(AB$3:AB$23)),AB11)*100</f>
        <v>31.8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45504</v>
      </c>
      <c r="G12" s="4" cm="1">
        <f t="array" ref="G12">_xll.FDS(D12,"FMA_PE(LTM,0,,,""PORTAGG"",""MEANR"")")</f>
        <v>14.2672443462523</v>
      </c>
      <c r="H12" s="4" cm="1">
        <f t="array" ref="H12">_xll.FDS(D12,"FMA_PE(NTMA,0,,,""PORTAGG"",""MEANR"")")</f>
        <v>8.47346831882742</v>
      </c>
      <c r="I12" cm="1">
        <f t="array" ref="I12">_xll.FDS(D12,"FMA_DIV_YLD(NTMA,NOW,NOW,M,""PORTAGG"",""MEANR"")")</f>
        <v>2.1309466585419501</v>
      </c>
      <c r="J12" s="55" cm="1">
        <f t="array" ref="J12">IFERROR(_xll.FDS(D12,"FG_FCF_YIELD_NTM(0)"),(1/G12*100))</f>
        <v>6.8995580555299796</v>
      </c>
      <c r="K12" s="3" cm="1">
        <f t="array" ref="K12">_xll.FDS(D12,"FMA_EVAL_EBITDA(NTMA,0,,,""PORTAGG"",""MEANR"")")</f>
        <v>5.7162586516279896</v>
      </c>
      <c r="L12" cm="1">
        <f t="array" ref="L12">_xll.FDS(D12,"FMA_EVAL_EBIT(LTMA,NOW,NOW,M,""PORTAGG"",""MEANR"")")</f>
        <v>16.259845991309799</v>
      </c>
      <c r="M12">
        <f>HLOOKUP(D12,'Index ROE'!$A$1:$V$25,25,FALSE)</f>
        <v>8.90596194393434</v>
      </c>
      <c r="N12">
        <f>VLOOKUP(A12,'LIQIDITY 2'!$A$3:$E$26,5,FALSE)</f>
        <v>2.9752999999999998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-0.84435334145804974</v>
      </c>
      <c r="R12" s="55">
        <f t="shared" si="1"/>
        <v>3.9242580555299797</v>
      </c>
      <c r="S12">
        <f t="shared" si="2"/>
        <v>5.9306619439343402</v>
      </c>
      <c r="T12">
        <f t="shared" si="3"/>
        <v>6.2367786439343398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77.2</v>
      </c>
      <c r="W12" cm="1">
        <f t="array" ref="W12">_xlfn.PERCENTRANK.EXC(_xlfn._xlws.FILTER(S$3:S$23, ISNUMBER(S$3:S$23)),S12)*100</f>
        <v>27.200000000000003</v>
      </c>
      <c r="X12" cm="1">
        <f t="array" ref="X12">(1-_xlfn.PERCENTRANK.EXC(_xlfn._xlws.FILTER(G$3:G$23, ISNUMBER(G$3:G$23)),G12))*100</f>
        <v>45.499999999999993</v>
      </c>
      <c r="Y12" cm="1">
        <f t="array" ref="Y12">(1-_xlfn.PERCENTRANK.EXC(_xlfn._xlws.FILTER(H$3:H$23, ISNUMBER(H$3:H$23)),H12))*100</f>
        <v>77.3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55.889999999999993</v>
      </c>
      <c r="AC12" cm="1">
        <f t="array" ref="AC12">_xlfn.PERCENTRANK.EXC(_xlfn._xlws.FILTER(AB$3:AB$23, ISNUMBER(AB$3:AB$23)),AB12)*100</f>
        <v>59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45504</v>
      </c>
      <c r="G13" s="4" cm="1">
        <f t="array" ref="G13">_xll.FDS(D13,"FMA_PE(LTM,0,,,""PORTAGG"",""MEANR"")")</f>
        <v>8.4789289637570207</v>
      </c>
      <c r="H13" s="4" cm="1">
        <f t="array" ref="H13">_xll.FDS(D13,"FMA_PE(NTMA,0,,,""PORTAGG"",""MEANR"")")</f>
        <v>7.5554040532648701</v>
      </c>
      <c r="I13" cm="1">
        <f t="array" ref="I13">_xll.FDS(D13,"FMA_DIV_YLD(NTMA,NOW,NOW,M,""PORTAGG"",""MEANR"")")</f>
        <v>6.7688897386178297</v>
      </c>
      <c r="J13" s="55" cm="1">
        <f t="array" ref="J13">IFERROR(_xll.FDS(D13,"FG_FCF_YIELD_NTM(0)"),(1/G13*100))</f>
        <v>10.381373437076199</v>
      </c>
      <c r="K13" s="3" cm="1">
        <f t="array" ref="K13">_xll.FDS(D13,"FMA_EVAL_EBITDA(NTMA,0,,,""PORTAGG"",""MEANR"")")</f>
        <v>4.62287280663839</v>
      </c>
      <c r="L13" cm="1">
        <f t="array" ref="L13">_xll.FDS(D13,"FMA_EVAL_EBIT(LTMA,NOW,NOW,M,""PORTAGG"",""MEANR"")")</f>
        <v>6.7546298480017004</v>
      </c>
      <c r="M13">
        <f>HLOOKUP(D13,'Index ROE'!$A$1:$V$25,25,FALSE)</f>
        <v>18.608684275208901</v>
      </c>
      <c r="N13">
        <f>VLOOKUP(A13,'LIQIDITY 2'!$A$3:$E$26,5,FALSE)</f>
        <v>11.597693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-4.8288032613821699</v>
      </c>
      <c r="R13" s="55">
        <f t="shared" si="1"/>
        <v>-1.2163195629238004</v>
      </c>
      <c r="S13">
        <f t="shared" si="2"/>
        <v>7.0109912752089016</v>
      </c>
      <c r="T13">
        <f t="shared" si="3"/>
        <v>14.661343275208901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18.099999999999998</v>
      </c>
      <c r="W13" cm="1">
        <f t="array" ref="W13">_xlfn.PERCENTRANK.EXC(_xlfn._xlws.FILTER(S$3:S$23, ISNUMBER(S$3:S$23)),S13)*100</f>
        <v>45.4</v>
      </c>
      <c r="X13" cm="1">
        <f t="array" ref="X13">(1-_xlfn.PERCENTRANK.EXC(_xlfn._xlws.FILTER(G$3:G$23, ISNUMBER(G$3:G$23)),G13))*100</f>
        <v>91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64.09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45504</v>
      </c>
      <c r="G14" s="4" cm="1">
        <f t="array" ref="G14">_xll.FDS(D14,"FMA_PE(LTM,0,,,""PORTAGG"",""MEANR"")")</f>
        <v>12.8579064803614</v>
      </c>
      <c r="H14" s="4" cm="1">
        <f t="array" ref="H14">_xll.FDS(D14,"FMA_PE(NTMA,0,,,""PORTAGG"",""MEANR"")")</f>
        <v>10.1156105804269</v>
      </c>
      <c r="I14" cm="1">
        <f t="array" ref="I14">_xll.FDS(D14,"FMA_DIV_YLD(NTMA,NOW,NOW,M,""PORTAGG"",""MEANR"")")</f>
        <v>3.7914935407438599</v>
      </c>
      <c r="J14" s="55" cm="1">
        <f t="array" ref="J14">IFERROR(_xll.FDS(D14,"FG_FCF_YIELD_NTM(0)"),(1/G14*100))</f>
        <v>8.5649929416849293</v>
      </c>
      <c r="K14" s="3" cm="1">
        <f t="array" ref="K14">_xll.FDS(D14,"FMA_EVAL_EBITDA(NTMA,0,,,""PORTAGG"",""MEANR"")")</f>
        <v>7.5147521426169996</v>
      </c>
      <c r="L14" cm="1">
        <f t="array" ref="L14">_xll.FDS(D14,"FMA_EVAL_EBIT(LTMA,NOW,NOW,M,""PORTAGG"",""MEANR"")")</f>
        <v>12.4412166015208</v>
      </c>
      <c r="M14">
        <f>HLOOKUP(D14,'Index ROE'!$A$1:$V$25,25,FALSE)</f>
        <v>14.5722752976358</v>
      </c>
      <c r="N14">
        <f>VLOOKUP(A14,'LIQIDITY 2'!$A$3:$E$26,5,FALSE)</f>
        <v>10.717902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-6.926408459256141</v>
      </c>
      <c r="R14" s="55">
        <f t="shared" si="1"/>
        <v>-2.1529090583150712</v>
      </c>
      <c r="S14">
        <f t="shared" si="2"/>
        <v>3.8543732976357994</v>
      </c>
      <c r="T14">
        <f t="shared" si="3"/>
        <v>9.5116752976358008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54.6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36.589999999999996</v>
      </c>
      <c r="AC14" cm="1">
        <f t="array" ref="AC14">_xlfn.PERCENTRANK.EXC(_xlfn._xlws.FILTER(AB$3:AB$23, ISNUMBER(AB$3:AB$23)),AB14)*100</f>
        <v>22.7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45504</v>
      </c>
      <c r="G15" s="4" cm="1">
        <f t="array" ref="G15">_xll.FDS(D15,"FMA_PE(LTM,0,,,""PORTAGG"",""MEANR"")")</f>
        <v>7.4023589068745101</v>
      </c>
      <c r="H15" s="4" cm="1">
        <f t="array" ref="H15">_xll.FDS(D15,"FMA_PE(NTMA,0,,,""PORTAGG"",""MEANR"")")</f>
        <v>6.9316827384945299</v>
      </c>
      <c r="I15" cm="1">
        <f t="array" ref="I15">_xll.FDS(D15,"FMA_DIV_YLD(NTMA,NOW,NOW,M,""PORTAGG"",""MEANR"")")</f>
        <v>5.9806054569109799</v>
      </c>
      <c r="J15" s="55" cm="1">
        <f t="array" ref="J15">IFERROR(_xll.FDS(D15,"FG_FCF_YIELD_NTM(0)"),(1/G15*100))</f>
        <v>2.3892898907847999</v>
      </c>
      <c r="K15" s="3" cm="1">
        <f t="array" ref="K15">_xll.FDS(D15,"FMA_EVAL_EBITDA(NTMA,0,,,""PORTAGG"",""MEANR"")")</f>
        <v>5.8044493051646899</v>
      </c>
      <c r="L15" cm="1">
        <f t="array" ref="L15">_xll.FDS(D15,"FMA_EVAL_EBIT(LTMA,NOW,NOW,M,""PORTAGG"",""MEANR"")")</f>
        <v>8.2436570345283702</v>
      </c>
      <c r="M15">
        <f>HLOOKUP(D15,'Index ROE'!$A$1:$V$25,25,FALSE)</f>
        <v>13.1253657894167</v>
      </c>
      <c r="N15">
        <f>VLOOKUP(A15,'LIQIDITY 2'!$A$3:$E$26,5,FALSE)</f>
        <v>3.3149999999999999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2.6656054569109799</v>
      </c>
      <c r="R15" s="55">
        <f t="shared" si="1"/>
        <v>-0.92571010921520003</v>
      </c>
      <c r="S15">
        <f t="shared" si="2"/>
        <v>9.8103657894167</v>
      </c>
      <c r="T15">
        <f t="shared" si="3"/>
        <v>10.5533897894167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27.200000000000003</v>
      </c>
      <c r="W15" cm="1">
        <f t="array" ref="W15">_xlfn.PERCENTRANK.EXC(_xlfn._xlws.FILTER(S$3:S$23, ISNUMBER(S$3:S$23)),S15)*100</f>
        <v>86.3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73.86999999999999</v>
      </c>
      <c r="AC15" cm="1">
        <f t="array" ref="AC15">_xlfn.PERCENTRANK.EXC(_xlfn._xlws.FILTER(AB$3:AB$23, ISNUMBER(AB$3:AB$23)),AB15)*100</f>
        <v>86.3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45504</v>
      </c>
      <c r="G16" s="4" cm="1">
        <f t="array" ref="G16">_xll.FDS(D16,"FMA_PE(LTM,0,,,""PORTAGG"",""MEANR"")")</f>
        <v>26.1946618020255</v>
      </c>
      <c r="H16" s="4" cm="1">
        <f t="array" ref="H16">_xll.FDS(D16,"FMA_PE(NTMA,0,,,""PORTAGG"",""MEANR"")")</f>
        <v>23.485171613120201</v>
      </c>
      <c r="I16" cm="1">
        <f t="array" ref="I16">_xll.FDS(D16,"FMA_DIV_YLD(NTMA,NOW,NOW,M,""PORTAGG"",""MEANR"")")</f>
        <v>1.2257236622802401</v>
      </c>
      <c r="J16" s="55" cm="1">
        <f t="array" ref="J16">IFERROR(_xll.FDS(D16,"FG_FCF_YIELD_NTM(0)"),(1/G16*100))</f>
        <v>2.6728405031692399</v>
      </c>
      <c r="K16" s="3" cm="1">
        <f t="array" ref="K16">_xll.FDS(D16,"FMA_EVAL_EBITDA(NTMA,0,,,""PORTAGG"",""MEANR"")")</f>
        <v>15.7772554038729</v>
      </c>
      <c r="L16" cm="1">
        <f t="array" ref="L16">_xll.FDS(D16,"FMA_EVAL_EBIT(LTMA,NOW,NOW,M,""PORTAGG"",""MEANR"")")</f>
        <v>23.633843734879498</v>
      </c>
      <c r="M16">
        <f>HLOOKUP(D16,'Index ROE'!$A$1:$V$25,25,FALSE)</f>
        <v>16.078941220804001</v>
      </c>
      <c r="N16">
        <f>VLOOKUP(A16,'LIQIDITY 2'!$A$3:$E$26,5,FALSE)</f>
        <v>6.875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-5.6492763377197601</v>
      </c>
      <c r="R16" s="55">
        <f t="shared" si="1"/>
        <v>-4.2021594968307596</v>
      </c>
      <c r="S16">
        <f t="shared" si="2"/>
        <v>9.2039412208040012</v>
      </c>
      <c r="T16">
        <f t="shared" si="3"/>
        <v>11.064800220804001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77.2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21.130000000000003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45504</v>
      </c>
      <c r="G17" s="4" cm="1">
        <f t="array" ref="G17">_xll.FDS(D17,"FMA_PE(LTM,0,,,""PORTAGG"",""MEANR"")")</f>
        <v>12.2419198557357</v>
      </c>
      <c r="H17" s="4" cm="1">
        <f t="array" ref="H17">_xll.FDS(D17,"FMA_PE(NTMA,0,,,""PORTAGG"",""MEANR"")")</f>
        <v>9.1092837922430192</v>
      </c>
      <c r="I17" cm="1">
        <f t="array" ref="I17">_xll.FDS(D17,"FMA_DIV_YLD(NTMA,NOW,NOW,M,""PORTAGG"",""MEANR"")")</f>
        <v>3.0379947075439802</v>
      </c>
      <c r="J17" s="55" cm="1">
        <f t="array" ref="J17">IFERROR(_xll.FDS(D17,"FG_FCF_YIELD_NTM(0)"),(1/G17*100))</f>
        <v>7.8595161331508701</v>
      </c>
      <c r="K17" s="3" cm="1">
        <f t="array" ref="K17">_xll.FDS(D17,"FMA_EVAL_EBITDA(NTMA,0,,,""PORTAGG"",""MEANR"")")</f>
        <v>7.8774304809388598</v>
      </c>
      <c r="L17" cm="1">
        <f t="array" ref="L17">_xll.FDS(D17,"FMA_EVAL_EBIT(LTMA,NOW,NOW,M,""PORTAGG"",""MEANR"")")</f>
        <v>12.9334543251762</v>
      </c>
      <c r="M17">
        <f>HLOOKUP(D17,'Index ROE'!$A$1:$V$25,25,FALSE)</f>
        <v>11.563223442677099</v>
      </c>
      <c r="N17">
        <f>VLOOKUP(A17,'LIQIDITY 2'!$A$3:$E$26,5,FALSE)</f>
        <v>2.1987999999999999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0.83919470754398029</v>
      </c>
      <c r="R17" s="55">
        <f t="shared" si="1"/>
        <v>5.6607161331508706</v>
      </c>
      <c r="S17">
        <f t="shared" si="2"/>
        <v>9.3644234426770989</v>
      </c>
      <c r="T17">
        <f t="shared" si="3"/>
        <v>11.336392442677099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86.3</v>
      </c>
      <c r="W17" cm="1">
        <f t="array" ref="W17">_xlfn.PERCENTRANK.EXC(_xlfn._xlws.FILTER(S$3:S$23, ISNUMBER(S$3:S$23)),S17)*100</f>
        <v>81.8</v>
      </c>
      <c r="X17" cm="1">
        <f t="array" ref="X17">(1-_xlfn.PERCENTRANK.EXC(_xlfn._xlws.FILTER(G$3:G$23, ISNUMBER(G$3:G$23)),G17))*100</f>
        <v>63.7</v>
      </c>
      <c r="Y17" cm="1">
        <f t="array" ref="Y17">(1-_xlfn.PERCENTRANK.EXC(_xlfn._xlws.FILTER(H$3:H$23, ISNUMBER(H$3:H$23)),H17))*100</f>
        <v>68.199999999999989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74.539999999999992</v>
      </c>
      <c r="AC17" cm="1">
        <f t="array" ref="AC17">_xlfn.PERCENTRANK.EXC(_xlfn._xlws.FILTER(AB$3:AB$23, ISNUMBER(AB$3:AB$23)),AB17)*100</f>
        <v>90.9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45504</v>
      </c>
      <c r="G18" s="4" cm="1">
        <f t="array" ref="G18">_xll.FDS(D18,"FMA_PE(LTM,0,,,""PORTAGG"",""MEANR"")")</f>
        <v>11.248819216494701</v>
      </c>
      <c r="H18" s="4" cm="1">
        <f t="array" ref="H18">_xll.FDS(D18,"FMA_PE(NTMA,0,,,""PORTAGG"",""MEANR"")")</f>
        <v>10.586891757787701</v>
      </c>
      <c r="I18" cm="1">
        <f t="array" ref="I18">_xll.FDS(D18,"FMA_DIV_YLD(NTMA,NOW,NOW,M,""PORTAGG"",""MEANR"")")</f>
        <v>5.4863795880273702</v>
      </c>
      <c r="J18" s="55" cm="1">
        <f t="array" ref="J18">IFERROR(_xll.FDS(D18,"FG_FCF_YIELD_NTM(0)"),(1/G18*100))</f>
        <v>8.8898219515667076</v>
      </c>
      <c r="K18" s="3" cm="1">
        <f t="array" ref="K18">_xll.FDS(D18,"FMA_EVAL_EBITDA(NTMA,0,,,""PORTAGG"",""MEANR"")")</f>
        <v>8.6926230579953003</v>
      </c>
      <c r="L18" cm="1">
        <f t="array" ref="L18">_xll.FDS(D18,"FMA_EVAL_EBIT(LTMA,NOW,NOW,M,""PORTAGG"",""MEANR"")")</f>
        <v>15.147000957854999</v>
      </c>
      <c r="M18">
        <f>HLOOKUP(D18,'Index ROE'!$A$1:$V$25,25,FALSE)</f>
        <v>12.1192289718939</v>
      </c>
      <c r="N18">
        <f>VLOOKUP(A18,'LIQIDITY 2'!$A$3:$E$26,5,FALSE)</f>
        <v>3.8877999999999999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1.5985795880273703</v>
      </c>
      <c r="R18" s="55">
        <f t="shared" si="1"/>
        <v>5.0020219515667073</v>
      </c>
      <c r="S18">
        <f t="shared" si="2"/>
        <v>8.2314289718938998</v>
      </c>
      <c r="T18">
        <f t="shared" si="3"/>
        <v>8.9203389718938997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81.8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45.499999999999993</v>
      </c>
      <c r="Z18" cm="1">
        <f t="array" ref="Z18">_xlfn.PERCENTRANK.EXC(_xlfn._xlws.FILTER(T$3:T$23, ISNUMBER(T$3:T$23)),T18)*100</f>
        <v>36.299999999999997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63.18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45504</v>
      </c>
      <c r="G19" s="4" cm="1">
        <f t="array" ref="G19">_xll.FDS(D19,"FMA_PE(LTM,0,,,""PORTAGG"",""MEANR"")")</f>
        <v>15.4781218874871</v>
      </c>
      <c r="H19" s="4" cm="1">
        <f t="array" ref="H19">_xll.FDS(D19,"FMA_PE(NTMA,0,,,""PORTAGG"",""MEANR"")")</f>
        <v>13.454693586406</v>
      </c>
      <c r="I19" cm="1">
        <f t="array" ref="I19">_xll.FDS(D19,"FMA_DIV_YLD(NTMA,NOW,NOW,M,""PORTAGG"",""MEANR"")")</f>
        <v>3.78953807899777</v>
      </c>
      <c r="J19" s="55" cm="1">
        <f t="array" ref="J19">IFERROR(_xll.FDS(D19,"FG_FCF_YIELD_NTM(0)"),(1/G19*100))</f>
        <v>4.7032647435843398</v>
      </c>
      <c r="K19" s="3" cm="1">
        <f t="array" ref="K19">_xll.FDS(D19,"FMA_EVAL_EBITDA(NTMA,0,,,""PORTAGG"",""MEANR"")")</f>
        <v>9.1636291868640498</v>
      </c>
      <c r="L19" cm="1">
        <f t="array" ref="L19">_xll.FDS(D19,"FMA_EVAL_EBIT(LTMA,NOW,NOW,M,""PORTAGG"",""MEANR"")")</f>
        <v>18.032785452930099</v>
      </c>
      <c r="M19">
        <f>HLOOKUP(D19,'Index ROE'!$A$1:$V$25,25,FALSE)</f>
        <v>9.3487744217702193</v>
      </c>
      <c r="N19">
        <f>VLOOKUP(A19,'LIQIDITY 2'!$A$3:$E$26,5,FALSE)</f>
        <v>2.5565289999999998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1.2330090789977701</v>
      </c>
      <c r="R19" s="55">
        <f t="shared" si="1"/>
        <v>2.1467357435843399</v>
      </c>
      <c r="S19">
        <f t="shared" si="2"/>
        <v>6.7922454217702199</v>
      </c>
      <c r="T19">
        <f t="shared" si="3"/>
        <v>10.132750861770219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54.500000000000007</v>
      </c>
      <c r="W19" cm="1">
        <f t="array" ref="W19">_xlfn.PERCENTRANK.EXC(_xlfn._xlws.FILTER(S$3:S$23, ISNUMBER(S$3:S$23)),S19)*100</f>
        <v>36.299999999999997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63.6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42.274999999999999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45504</v>
      </c>
      <c r="G20" s="4" cm="1">
        <f t="array" ref="G20">_xll.FDS(D20,"FMA_PE(LTM,0,,,""PORTAGG"",""MEANR"")")</f>
        <v>8.48791331292799</v>
      </c>
      <c r="H20" s="4" cm="1">
        <f t="array" ref="H20">_xll.FDS(D20,"FMA_PE(NTMA,0,,,""PORTAGG"",""MEANR"")")</f>
        <v>5.6227913311547502</v>
      </c>
      <c r="I20" cm="1">
        <f t="array" ref="I20">_xll.FDS(D20,"FMA_DIV_YLD(NTMA,NOW,NOW,M,""PORTAGG"",""MEANR"")")</f>
        <v>4.0470189999357098</v>
      </c>
      <c r="J20" s="55" cm="1">
        <f t="array" ref="J20">IFERROR(_xll.FDS(D20,"FG_FCF_YIELD_NTM(0)"),(1/G20*100))</f>
        <v>7.4559627552765502</v>
      </c>
      <c r="K20" s="3" cm="1">
        <f t="array" ref="K20">_xll.FDS(D20,"FMA_EVAL_EBITDA(NTMA,0,,,""PORTAGG"",""MEANR"")")</f>
        <v>5.1620536097904797</v>
      </c>
      <c r="L20" cm="1">
        <f t="array" ref="L20">_xll.FDS(D20,"FMA_EVAL_EBIT(LTMA,NOW,NOW,M,""PORTAGG"",""MEANR"")")</f>
        <v>8.5068908771758291</v>
      </c>
      <c r="M20">
        <f>HLOOKUP(D20,'Index ROE'!$A$1:$V$25,25,FALSE)</f>
        <v>25.846008849302699</v>
      </c>
      <c r="N20">
        <f>VLOOKUP(A20,'LIQIDITY 2'!$A$3:$E$26,5,FALSE)</f>
        <v>24.792559000000001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-20.745540000064292</v>
      </c>
      <c r="R20" s="55">
        <f t="shared" si="1"/>
        <v>-17.336596244723452</v>
      </c>
      <c r="S20">
        <f t="shared" si="2"/>
        <v>1.053449849302698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86.4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47.725000000000009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45504</v>
      </c>
      <c r="G21" s="4" cm="1">
        <f t="array" ref="G21">_xll.FDS(D21,"FMA_PE(LTM,0,,,""PORTAGG"",""MEANR"")")</f>
        <v>9.2950374357911603</v>
      </c>
      <c r="H21" s="4" cm="1">
        <f t="array" ref="H21">_xll.FDS(D21,"FMA_PE(NTMA,0,,,""PORTAGG"",""MEANR"")")</f>
        <v>8.8842575141478299</v>
      </c>
      <c r="I21" cm="1">
        <f t="array" ref="I21">_xll.FDS(D21,"FMA_DIV_YLD(NTMA,NOW,NOW,M,""PORTAGG"",""MEANR"")")</f>
        <v>5.4377872106610496</v>
      </c>
      <c r="J21" s="55" cm="1">
        <f t="array" ref="J21">IFERROR(_xll.FDS(D21,"FG_FCF_YIELD_NTM(0)"),(1/G21*100))</f>
        <v>8.3541259861104802</v>
      </c>
      <c r="K21" s="3" cm="1">
        <f t="array" ref="K21">_xll.FDS(D21,"FMA_EVAL_EBITDA(NTMA,0,,,""PORTAGG"",""MEANR"")")</f>
        <v>5.9987491687586099</v>
      </c>
      <c r="L21" cm="1">
        <f t="array" ref="L21">_xll.FDS(D21,"FMA_EVAL_EBIT(LTMA,NOW,NOW,M,""PORTAGG"",""MEANR"")")</f>
        <v>9.1878121594921502</v>
      </c>
      <c r="M21">
        <f>HLOOKUP(D21,'Index ROE'!$A$1:$V$25,25,FALSE)</f>
        <v>13.2251182354264</v>
      </c>
      <c r="N21">
        <f>VLOOKUP(A21,'LIQIDITY 2'!$A$3:$E$26,5,FALSE)</f>
        <v>4.4459467000000004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0.99184051066104928</v>
      </c>
      <c r="R21" s="55">
        <f t="shared" si="1"/>
        <v>3.9081792861104798</v>
      </c>
      <c r="S21">
        <f t="shared" si="2"/>
        <v>8.7791715354263999</v>
      </c>
      <c r="T21">
        <f t="shared" si="3"/>
        <v>10.0262282354264</v>
      </c>
      <c r="U21" cm="1">
        <f t="array" ref="U21">_xlfn.PERCENTRANK.EXC(_xlfn._xlws.FILTER(Q$3:Q$23, ISNUMBER(Q$3:Q$23)),Q21)*100</f>
        <v>72.7</v>
      </c>
      <c r="V21" cm="1">
        <f t="array" ref="V21">_xlfn.PERCENTRANK.EXC(_xlfn._xlws.FILTER(R$3:R$23, ISNUMBER(R$3:R$23)),R21)*100</f>
        <v>72.7</v>
      </c>
      <c r="W21" cm="1">
        <f t="array" ref="W21">_xlfn.PERCENTRANK.EXC(_xlfn._xlws.FILTER(S$3:S$23, ISNUMBER(S$3:S$23)),S21)*100</f>
        <v>72.7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72.8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72.055000000000007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45504</v>
      </c>
      <c r="G22" s="4" cm="1">
        <f t="array" ref="G22">_xll.FDS(D22,"FMA_PE(LTM,0,,,""PORTAGG"",""MEANR"")")</f>
        <v>16.312331587163399</v>
      </c>
      <c r="H22" s="4" cm="1">
        <f t="array" ref="H22">_xll.FDS(D22,"FMA_PE(NTMA,0,,,""PORTAGG"",""MEANR"")")</f>
        <v>12.7471547028002</v>
      </c>
      <c r="I22" cm="1">
        <f t="array" ref="I22">_xll.FDS(D22,"FMA_DIV_YLD(NTMA,NOW,NOW,M,""PORTAGG"",""MEANR"")")</f>
        <v>2.0337935808671901</v>
      </c>
      <c r="J22" s="55" cm="1">
        <f t="array" ref="J22">IFERROR(_xll.FDS(D22,"FG_FCF_YIELD_NTM(0)"),(1/G22*100))</f>
        <v>1.5949831492214801</v>
      </c>
      <c r="K22" s="3" cm="1">
        <f t="array" ref="K22">_xll.FDS(D22,"FMA_EVAL_EBITDA(NTMA,0,,,""PORTAGG"",""MEANR"")")</f>
        <v>10.606703043006</v>
      </c>
      <c r="L22" cm="1">
        <f t="array" ref="L22">_xll.FDS(D22,"FMA_EVAL_EBIT(LTMA,NOW,NOW,M,""PORTAGG"",""MEANR"")")</f>
        <v>17.2718323156402</v>
      </c>
      <c r="M22">
        <f>HLOOKUP(D22,'Index ROE'!$A$1:$V$25,25,FALSE)</f>
        <v>10.732551316765701</v>
      </c>
      <c r="N22">
        <f>VLOOKUP(A22,'LIQIDITY 2'!$A$3:$E$26,5,FALSE)</f>
        <v>2.7244736999999999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-0.6906801191328098</v>
      </c>
      <c r="R22" s="55">
        <f t="shared" si="1"/>
        <v>-1.1294905507785198</v>
      </c>
      <c r="S22">
        <f t="shared" si="2"/>
        <v>8.0080776167657</v>
      </c>
      <c r="T22">
        <f t="shared" si="3"/>
        <v>6.3376186167657007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22.7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27.3</v>
      </c>
      <c r="Y22" cm="1">
        <f t="array" ref="Y22">(1-_xlfn.PERCENTRANK.EXC(_xlfn._xlws.FILTER(H$3:H$23, ISNUMBER(H$3:H$23)),H22))*100</f>
        <v>27.3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29.085000000000001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45504</v>
      </c>
      <c r="G23" s="4" cm="1">
        <f t="array" ref="G23">_xll.FDS(D23,"FMA_PE(LTM,0,,,""PORTAGG"",""MEANR"")")</f>
        <v>20.365473930626099</v>
      </c>
      <c r="H23" s="4" cm="1">
        <f t="array" ref="H23">_xll.FDS(D23,"FMA_PE(NTMA,0,,,""PORTAGG"",""MEANR"")")</f>
        <v>16.670287920487802</v>
      </c>
      <c r="I23" cm="1">
        <f t="array" ref="I23">_xll.FDS(D23,"FMA_DIV_YLD(NTMA,NOW,NOW,M,""PORTAGG"",""MEANR"")")</f>
        <v>3.55663412030031</v>
      </c>
      <c r="J23" s="55" cm="1">
        <f t="array" ref="J23">IFERROR(_xll.FDS(D23,"FG_FCF_YIELD_NTM(0)"),(1/G23*100))</f>
        <v>4.4181958874605103</v>
      </c>
      <c r="K23" s="3" cm="1">
        <f t="array" ref="K23">_xll.FDS(D23,"FMA_EVAL_EBITDA(NTMA,0,,,""PORTAGG"",""MEANR"")")</f>
        <v>10.8276301323924</v>
      </c>
      <c r="L23" cm="1">
        <f t="array" ref="L23">_xll.FDS(D23,"FMA_EVAL_EBIT(LTMA,NOW,NOW,M,""PORTAGG"",""MEANR"")")</f>
        <v>20.965098221643601</v>
      </c>
      <c r="M23">
        <f>HLOOKUP(D23,'Index ROE'!$A$1:$V$25,25,FALSE)</f>
        <v>11.758331061377</v>
      </c>
      <c r="N23">
        <f>VLOOKUP(A23,'LIQIDITY 2'!$A$3:$E$26,5,FALSE)</f>
        <v>4.8530854999999997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-1.2964513796996897</v>
      </c>
      <c r="R23" s="55">
        <f t="shared" si="1"/>
        <v>-0.43488961253948943</v>
      </c>
      <c r="S23">
        <f t="shared" si="2"/>
        <v>6.9052455613769999</v>
      </c>
      <c r="T23">
        <f t="shared" si="3"/>
        <v>10.213123461377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36.299999999999997</v>
      </c>
      <c r="W23" cm="1">
        <f t="array" ref="W23">_xlfn.PERCENTRANK.EXC(_xlfn._xlws.FILTER(S$3:S$23, ISNUMBER(S$3:S$23)),S23)*100</f>
        <v>40.9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27.720000000000002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45471</v>
      </c>
      <c r="G27" s="4" cm="1">
        <f t="array" ref="G27">_xll.FDS(D27,"FG_PE(0)")</f>
        <v>14.2394767926223</v>
      </c>
      <c r="H27" s="4" cm="1">
        <f t="array" ref="H27">_xll.FDS(D27,"FG_PE_NTM(0,,,90,0)")</f>
        <v>13.180180467666901</v>
      </c>
      <c r="I27" cm="1">
        <f t="array" ref="I27">_xll.FDS(D27,"FMA_DIV_YLD(NTMA,NOW,NOW,M,""PORTAGG"",""MEANR"")")</f>
        <v>3.5216544996751402</v>
      </c>
      <c r="J27" s="55" cm="1">
        <f t="array" ref="J27">_xll.FDS(D27,"FG_FCF_YIELD_NTM(0)")</f>
        <v>5.3132028198726502</v>
      </c>
      <c r="K27" s="3" cm="1">
        <f t="array" ref="K27">_xll.FDS(D27,"FMA_EVAL_EBITDA(NTMA,0,,,""PORTAGG"",""MEANR"")")</f>
        <v>8.8044096665738305</v>
      </c>
      <c r="L27" cm="1">
        <f t="array" ref="L27">_xll.FDS(D27,"FMA_EVAL_EBIT(LTMA,NOW,NOW,M,""PORTAGG"",""MEANR"")")</f>
        <v>13.222087123988199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45471</v>
      </c>
      <c r="G28" s="4" cm="1">
        <f t="array" ref="G28">_xll.FDS(D28,"FG_PE(0)")</f>
        <v>15.0645995254156</v>
      </c>
      <c r="H28" s="4" cm="1">
        <f t="array" ref="H28">_xll.FDS(D28,"FG_PE_NTM(0,,,90,0)")</f>
        <v>13.0065338290949</v>
      </c>
      <c r="I28" cm="1">
        <f t="array" ref="I28">_xll.FDS(D28,"FMA_DIV_YLD(NTMA,NOW,NOW,M,""PORTAGG"",""MEANR"")")</f>
        <v>3.5115707733261599</v>
      </c>
      <c r="J28" s="55" cm="1">
        <f t="array" ref="J28">_xll.FDS(D28,"FG_FCF_YIELD_NTM(0)")</f>
        <v>5.3521630370763198</v>
      </c>
      <c r="K28" s="3" cm="1">
        <f t="array" ref="K28">_xll.FDS(D28,"FMA_EVAL_EBITDA(NTMA,0,,,""PORTAGG"",""MEANR"")")</f>
        <v>9.0754235979746092</v>
      </c>
      <c r="L28" cm="1">
        <f t="array" ref="L28">_xll.FDS(D28,"FMA_EVAL_EBIT(LTMA,NOW,NOW,M,""PORTAGG"",""MEANR"")")</f>
        <v>14.4188626352092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2.1987999999999999</v>
      </c>
      <c r="G3" s="26" cm="1">
        <f t="array" ref="G3">_xll.FDSB(C3,"PCTCHG(FG_YIELD(0,,,,""YTM""),FG_YIELD(-1AM,,,,""YTM""))")</f>
        <v>-2.9612873</v>
      </c>
      <c r="H3" s="26" cm="1">
        <f t="array" ref="H3">_xll.FDSB(C3,"PCTCHG(FG_YIELD(0,,,,""YTM""),FG_YIELD(-3AM,,,,""YTM""))")</f>
        <v>-5.5214189999999999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59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2.4293008</v>
      </c>
      <c r="G4" s="26" cm="1">
        <f t="array" ref="G4">_xll.FDSB(C4,"PCTCHG(FG_YIELD(0,,,,""YTM""),FG_YIELD(-1AM,,,,""YTM""))")</f>
        <v>-15.619069</v>
      </c>
      <c r="H4" s="26" cm="1">
        <f t="array" ref="H4">_xll.FDSB(C4,"PCTCHG(FG_YIELD(0,,,,""YTM""),FG_YIELD(-3AM,,,,""YTM""))")</f>
        <v>-4.2125335000000002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59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6.7216459999999998</v>
      </c>
      <c r="G5" s="26" cm="1">
        <f t="array" ref="G5">_xll.FDSB(C5,"PCTCHG(FG_YIELD(0,,,,""YTM""),FG_YIELD(-1AM,,,,""YTM""))")</f>
        <v>-3.4061859000000001</v>
      </c>
      <c r="H5" s="26" cm="1">
        <f t="array" ref="H5">_xll.FDSB(C5,"PCTCHG(FG_YIELD(0,,,,""YTM""),FG_YIELD(-3AM,,,,""YTM""))")</f>
        <v>-1.4844101999999999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1</v>
      </c>
      <c r="V5" s="47">
        <f t="shared" si="6"/>
        <v>0.5</v>
      </c>
      <c r="X5">
        <f t="shared" si="2"/>
        <v>13.600000000000001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6.0374146</v>
      </c>
      <c r="G6" s="26" cm="1">
        <f t="array" ref="G6">_xll.FDSB(C6,"PCTCHG(FG_YIELD(0,,,,""YTM""),FG_YIELD(-1AM,,,,""YTM""))")</f>
        <v>-2.7626757999999998</v>
      </c>
      <c r="H6" s="26" cm="1">
        <f t="array" ref="H6">_xll.FDSB(C6,"PCTCHG(FG_YIELD(0,,,,""YTM""),FG_YIELD(-3AM,,,,""YTM""))")</f>
        <v>-9.4226220000000005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1</v>
      </c>
      <c r="U6">
        <f t="shared" si="5"/>
        <v>1</v>
      </c>
      <c r="V6" s="47">
        <f t="shared" si="6"/>
        <v>1</v>
      </c>
      <c r="X6">
        <f t="shared" si="2"/>
        <v>59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5.2977999999999996</v>
      </c>
      <c r="G7" s="26" cm="1">
        <f t="array" ref="G7">_xll.FDSB(C7,"PCTCHG(FG_YIELD(0,,,,""YTM""),FG_YIELD(-1AM,,,,""YTM""))")</f>
        <v>-4.1261023999999997</v>
      </c>
      <c r="H7" s="26" cm="1">
        <f t="array" ref="H7">_xll.FDSB(C7,"PCTCHG(FG_YIELD(0,,,,""YTM""),FG_YIELD(-3AM,,,,""YTM""))")</f>
        <v>-5.8721123000000004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1</v>
      </c>
      <c r="V7" s="47">
        <f t="shared" si="6"/>
        <v>1</v>
      </c>
      <c r="X7">
        <f t="shared" si="2"/>
        <v>59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6.570335</v>
      </c>
      <c r="G8" s="26" cm="1">
        <f t="array" ref="G8">_xll.FDSB(C8,"PCTCHG(FG_YIELD(0,,,,""YTM""),FG_YIELD(-1AM,,,,""YTM""))")</f>
        <v>-4.3557420000000002</v>
      </c>
      <c r="H8" s="26" cm="1">
        <f t="array" ref="H8">_xll.FDSB(C8,"PCTCHG(FG_YIELD(0,,,,""YTM""),FG_YIELD(-3AM,,,,""YTM""))")</f>
        <v>-6.9919495999999999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59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3.7675269999999998</v>
      </c>
      <c r="G9" s="26" cm="1">
        <f t="array" ref="G9">_xll.FDSB(C9,"PCTCHG(FG_YIELD(0,,,,""YTM""),FG_YIELD(-1AM,,,,""YTM""))")</f>
        <v>-0.88613903999999999</v>
      </c>
      <c r="H9" s="26" cm="1">
        <f t="array" ref="H9">_xll.FDSB(C9,"PCTCHG(FG_YIELD(0,,,,""YTM""),FG_YIELD(-3AM,,,,""YTM""))")</f>
        <v>-2.277647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13.600000000000001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1.5805</v>
      </c>
      <c r="G10" s="26" cm="1">
        <f t="array" ref="G10">_xll.FDSB(C10,"PCTCHG(FG_YIELD(0,,,,""YTM""),FG_YIELD(-1AM,,,,""YTM""))")</f>
        <v>-10.071127000000001</v>
      </c>
      <c r="H10" s="26" cm="1">
        <f t="array" ref="H10">_xll.FDSB(C10,"PCTCHG(FG_YIELD(0,,,,""YTM""),FG_YIELD(-3AM,,,,""YTM""))")</f>
        <v>-3.321504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47">
        <f t="shared" si="6"/>
        <v>0.5</v>
      </c>
      <c r="X10">
        <f t="shared" si="2"/>
        <v>13.600000000000001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9.4223999999999997</v>
      </c>
      <c r="G11" s="26" cm="1">
        <f t="array" ref="G11">_xll.FDSB(C11,"PCTCHG(FG_YIELD(0,,,,""YTM""),FG_YIELD(-1AM,,,,""YTM""))")</f>
        <v>-2.8127544000000002</v>
      </c>
      <c r="H11" s="26" cm="1">
        <f t="array" ref="H11">_xll.FDSB(C11,"PCTCHG(FG_YIELD(0,,,,""YTM""),FG_YIELD(-3AM,,,,""YTM""))")</f>
        <v>-2.25726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10.75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59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2.9752999999999998</v>
      </c>
      <c r="G12" s="26" cm="1">
        <f t="array" ref="G12">_xll.FDSB(C12,"PCTCHG(FG_YIELD(0,,,,""YTM""),FG_YIELD(-1AM,,,,""YTM""))")</f>
        <v>-5.1576266000000004</v>
      </c>
      <c r="H12" s="26" cm="1">
        <f t="array" ref="H12">_xll.FDSB(C12,"PCTCHG(FG_YIELD(0,,,,""YTM""),FG_YIELD(-3AM,,,,""YTM""))")</f>
        <v>-14.135232999999999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13.600000000000001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11.597693</v>
      </c>
      <c r="G13" s="26" cm="1">
        <f t="array" ref="G13">_xll.FDSB(C13,"PCTCHG(FG_YIELD(0,,,,""YTM""),FG_YIELD(-1AM,,,,""YTM""))")</f>
        <v>-2.5190687</v>
      </c>
      <c r="H13" s="26" cm="1">
        <f t="array" ref="H13">_xll.FDSB(C13,"PCTCHG(FG_YIELD(0,,,,""YTM""),FG_YIELD(-3AM,,,,""YTM""))")</f>
        <v>-0.91039579999999998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1</v>
      </c>
      <c r="U13">
        <f t="shared" si="5"/>
        <v>1</v>
      </c>
      <c r="V13" s="47">
        <f t="shared" si="6"/>
        <v>1</v>
      </c>
      <c r="X13">
        <f t="shared" si="2"/>
        <v>59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10.717902</v>
      </c>
      <c r="G14" s="26" cm="1">
        <f t="array" ref="G14">_xll.FDSB(C14,"PCTCHG(FG_YIELD(0,,,,""YTM""),FG_YIELD(-1AM,,,,""YTM""))")</f>
        <v>-1.5278233000000001</v>
      </c>
      <c r="H14" s="26" cm="1">
        <f t="array" ref="H14">_xll.FDSB(C14,"PCTCHG(FG_YIELD(0,,,,""YTM""),FG_YIELD(-3AM,,,,""YTM""))")</f>
        <v>-10.214755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13.600000000000001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3.3149999999999999</v>
      </c>
      <c r="G15" s="26" cm="1">
        <f t="array" ref="G15">_xll.FDSB(C15,"PCTCHG(FG_YIELD(0,,,,""YTM""),FG_YIELD(-1AM,,,,""YTM""))")</f>
        <v>-2.7859246999999998</v>
      </c>
      <c r="H15" s="26" cm="1">
        <f t="array" ref="H15">_xll.FDSB(C15,"PCTCHG(FG_YIELD(0,,,,""YTM""),FG_YIELD(-3AM,,,,""YTM""))")</f>
        <v>-3.8851787999999998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13.600000000000001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6.875</v>
      </c>
      <c r="G16" s="26" cm="1">
        <f t="array" ref="G16">_xll.FDSB(C16,"PCTCHG(FG_YIELD(0,,,,""YTM""),FG_YIELD(-1AM,,,,""YTM""))")</f>
        <v>-1.3912811</v>
      </c>
      <c r="H16" s="26" cm="1">
        <f t="array" ref="H16">_xll.FDSB(C16,"PCTCHG(FG_YIELD(0,,,,""YTM""),FG_YIELD(-3AM,,,,""YTM""))")</f>
        <v>-2.8268523000000001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13.600000000000001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2.1987999999999999</v>
      </c>
      <c r="G17" s="26" cm="1">
        <f t="array" ref="G17">_xll.FDSB(C17,"PCTCHG(FG_YIELD(0,,,,""YTM""),FG_YIELD(-1AM,,,,""YTM""))")</f>
        <v>-2.9612873</v>
      </c>
      <c r="H17" s="26" cm="1">
        <f t="array" ref="H17">_xll.FDSB(C17,"PCTCHG(FG_YIELD(0,,,,""YTM""),FG_YIELD(-3AM,,,,""YTM""))")</f>
        <v>-5.5214189999999999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59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3.8877999999999999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2.5565289999999998</v>
      </c>
      <c r="G19" s="26" cm="1">
        <f t="array" ref="G19">_xll.FDSB(C19,"PCTCHG(FG_YIELD(0,,,,""YTM""),FG_YIELD(-1AM,,,,""YTM""))")</f>
        <v>-1.8618577000000001</v>
      </c>
      <c r="H19" s="26" cm="1">
        <f t="array" ref="H19">_xll.FDSB(C19,"PCTCHG(FG_YIELD(0,,,,""YTM""),FG_YIELD(-3AM,,,,""YTM""))")</f>
        <v>-6.6380249999999998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13.600000000000001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24.792559000000001</v>
      </c>
      <c r="G20" s="26" cm="1">
        <f t="array" ref="G20">_xll.FDSB(C20,"PCTCHG(FG_YIELD(0,,,,""YTM""),FG_YIELD(-1AM,,,,""YTM""))")</f>
        <v>3.4261884999999999</v>
      </c>
      <c r="H20" s="26" cm="1">
        <f t="array" ref="H20">_xll.FDSB(C20,"PCTCHG(FG_YIELD(0,,,,""YTM""),FG_YIELD(-3AM,,,,""YTM""))")</f>
        <v>0.43779907000000001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4.4459467000000004</v>
      </c>
      <c r="G21" s="26" cm="1">
        <f t="array" ref="G21">_xll.FDSB(C21,"PCTCHG(FG_YIELD(0,,,,""YTM""),FG_YIELD(-1AM,,,,""YTM""))")</f>
        <v>-5.9350500000000004</v>
      </c>
      <c r="H21" s="26" cm="1">
        <f t="array" ref="H21">_xll.FDSB(C21,"PCTCHG(FG_YIELD(0,,,,""YTM""),FG_YIELD(-3AM,,,,""YTM""))")</f>
        <v>-8.1294620000000002</v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1</v>
      </c>
      <c r="V21" s="47">
        <f t="shared" si="6"/>
        <v>0.5</v>
      </c>
      <c r="X21">
        <f t="shared" si="2"/>
        <v>13.600000000000001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2.7244736999999999</v>
      </c>
      <c r="G22" s="26" cm="1">
        <f t="array" ref="G22">_xll.FDSB(C22,"PCTCHG(FG_YIELD(0,,,,""YTM""),FG_YIELD(-1AM,,,,""YTM""))")</f>
        <v>-2.2196349000000001E-2</v>
      </c>
      <c r="H22" s="26" cm="1">
        <f t="array" ref="H22">_xll.FDSB(C22,"PCTCHG(FG_YIELD(0,,,,""YTM""),FG_YIELD(-3AM,,,,""YTM""))")</f>
        <v>-6.412649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59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4.8530854999999997</v>
      </c>
      <c r="G23" s="26" cm="1">
        <f t="array" ref="G23">_xll.FDSB(C23,"PCTCHG(FG_YIELD(0,,,,""YTM""),FG_YIELD(-1AM,,,,""YTM""))")</f>
        <v>-4.3355284000000003</v>
      </c>
      <c r="H23" s="26" cm="1">
        <f t="array" ref="H23">_xll.FDSB(C23,"PCTCHG(FG_YIELD(0,,,,""YTM""),FG_YIELD(-3AM,,,,""YTM""))")</f>
        <v>-5.8996899999999997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13.600000000000001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3.8877999999999999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2.1987999999999999</v>
      </c>
      <c r="H2" cm="1">
        <f t="array" ref="H2">_xll.FDS(B2,"FG_ROE(0)")</f>
        <v>10.098017249055699</v>
      </c>
      <c r="I2">
        <f>HLOOKUP(B2,'Index ROE'!$B$1:$V$25,24,FALSE)</f>
        <v>13.110180176648051</v>
      </c>
      <c r="J2" cm="1">
        <f t="array" ref="J2">_xll.FDS(B2, "FMA_RBICS_REV_CURRENT(30, LOC, ""PORTAGG"")")</f>
        <v>21.356239040830101</v>
      </c>
      <c r="K2" s="77">
        <f>HLOOKUP(B2,'Index earnings'!$A$1:$V$26,26,FALSE)</f>
        <v>7.2171382516068361E-2</v>
      </c>
      <c r="L2">
        <f>HLOOKUP(B2,'Yearly returns'!$B$1:$V$128,126,FALSE)</f>
        <v>-28.125107</v>
      </c>
      <c r="M2">
        <f>I2-G2</f>
        <v>10.91138017664805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2.4293008</v>
      </c>
      <c r="H3" cm="1">
        <f t="array" ref="H3">_xll.FDS(B3,"FG_ROE(0)")</f>
        <v>8.5687419761398491</v>
      </c>
      <c r="I3">
        <f>HLOOKUP(B3,'Index ROE'!$B$1:$V$25,24,FALSE)</f>
        <v>10.8480668279512</v>
      </c>
      <c r="J3" cm="1">
        <f t="array" ref="J3">_xll.FDS(B3, "FMA_RBICS_REV_CURRENT(30, LOC, ""PORTAGG"")")</f>
        <v>34.758725836955797</v>
      </c>
      <c r="K3" s="77">
        <f>HLOOKUP(B3,'Index earnings'!$A$1:$V$26,26,FALSE)</f>
        <v>1.9723560244753413E-2</v>
      </c>
      <c r="L3">
        <f>HLOOKUP(B3,'Yearly returns'!$B$1:$V$128,126,FALSE)</f>
        <v>-53.739019999999996</v>
      </c>
      <c r="M3">
        <f t="shared" ref="M3:M22" si="0">I3-G3</f>
        <v>8.4187660279512002</v>
      </c>
      <c r="N3" cm="1">
        <f t="array" ref="N3">_xlfn.PERCENTRANK.EXC(_xlfn._xlws.FILTER(M$2:M$22, ISNUMBER(M$2:M$22)),M3)*100</f>
        <v>63.6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36.299999999999997</v>
      </c>
      <c r="Q3" cm="1">
        <f t="array" ref="Q3">_xlfn.PERCENTRANK.EXC(_xlfn._xlws.FILTER(L$2:L$22, ISNUMBER(L$2:L$22)),L3)*100</f>
        <v>9</v>
      </c>
      <c r="R3">
        <f>N3*Assumption!$F$64 + O3*Assumption!$F$61 + P3*Assumption!$F$62 + Q3*Assumption!$F$63</f>
        <v>39.724999999999994</v>
      </c>
      <c r="S3" cm="1">
        <f t="array" ref="S3">_xlfn.PERCENTRANK.EXC(_xlfn._xlws.FILTER(R$2:R$22, ISNUMBER(R$2:R$22)),R3)*100</f>
        <v>31.8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6.7216459999999998</v>
      </c>
      <c r="H4" cm="1">
        <f t="array" ref="H4">_xll.FDS(B4,"FG_ROE(0)")</f>
        <v>12.853221356985699</v>
      </c>
      <c r="I4">
        <f>HLOOKUP(B4,'Index ROE'!$B$1:$V$25,24,FALSE)</f>
        <v>15.657517511443299</v>
      </c>
      <c r="J4" cm="1">
        <f t="array" ref="J4">_xll.FDS(B4, "FMA_RBICS_REV_CURRENT(30, LOC, ""PORTAGG"")")</f>
        <v>54.687669417842102</v>
      </c>
      <c r="K4" s="77">
        <f>HLOOKUP(B4,'Index earnings'!$A$1:$V$26,26,FALSE)</f>
        <v>4.2935760209013241E-2</v>
      </c>
      <c r="L4">
        <f>HLOOKUP(B4,'Yearly returns'!$B$1:$V$128,126,FALSE)</f>
        <v>-43.198467000000001</v>
      </c>
      <c r="M4">
        <f t="shared" si="0"/>
        <v>8.9358715114432989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31.8</v>
      </c>
      <c r="R4">
        <f>N4*Assumption!$F$64 + O4*Assumption!$F$61 + P4*Assumption!$F$62 + Q4*Assumption!$F$63</f>
        <v>46.575000000000003</v>
      </c>
      <c r="S4" cm="1">
        <f t="array" ref="S4">_xlfn.PERCENTRANK.EXC(_xlfn._xlws.FILTER(R$2:R$22, ISNUMBER(R$2:R$22)),R4)*100</f>
        <v>50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6.0374146</v>
      </c>
      <c r="H5" cm="1">
        <f t="array" ref="H5">_xll.FDS(B5,"FG_ROE(0)")</f>
        <v>12.133452756844299</v>
      </c>
      <c r="I5">
        <f>HLOOKUP(B5,'Index ROE'!$B$1:$V$25,24,FALSE)</f>
        <v>12.530824852807651</v>
      </c>
      <c r="J5" cm="1">
        <f t="array" ref="J5">_xll.FDS(B5, "FMA_RBICS_REV_CURRENT(30, LOC, ""PORTAGG"")")</f>
        <v>41.242320408474903</v>
      </c>
      <c r="K5" s="77">
        <f>HLOOKUP(B5,'Index earnings'!$A$1:$V$26,26,FALSE)</f>
        <v>6.5968962435704714E-2</v>
      </c>
      <c r="L5">
        <f>HLOOKUP(B5,'Yearly returns'!$B$1:$V$128,126,FALSE)</f>
        <v>-41.045380000000002</v>
      </c>
      <c r="M5">
        <f t="shared" si="0"/>
        <v>6.4934102528076512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45.499999999999993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45.4</v>
      </c>
      <c r="R5">
        <f>N5*Assumption!$F$64 + O5*Assumption!$F$61 + P5*Assumption!$F$62 + Q5*Assumption!$F$63</f>
        <v>52.249999999999993</v>
      </c>
      <c r="S5" cm="1">
        <f t="array" ref="S5">_xlfn.PERCENTRANK.EXC(_xlfn._xlws.FILTER(R$2:R$22, ISNUMBER(R$2:R$22)),R5)*100</f>
        <v>63.6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5.2977999999999996</v>
      </c>
      <c r="H6" cm="1">
        <f t="array" ref="H6">_xll.FDS(B6,"FG_ROE(0)")</f>
        <v>13.6268056987462</v>
      </c>
      <c r="I6">
        <f>HLOOKUP(B6,'Index ROE'!$B$1:$V$25,24,FALSE)</f>
        <v>10.013481596831115</v>
      </c>
      <c r="J6" cm="1">
        <f t="array" ref="J6">_xll.FDS(B6, "FMA_RBICS_REV_CURRENT(30, LOC, ""PORTAGG"")")</f>
        <v>48.337499149194102</v>
      </c>
      <c r="K6" s="77">
        <f>HLOOKUP(B6,'Index earnings'!$A$1:$V$26,26,FALSE)</f>
        <v>3.6620331475524681E-2</v>
      </c>
      <c r="L6">
        <f>HLOOKUP(B6,'Yearly returns'!$B$1:$V$128,126,FALSE)</f>
        <v>-53.238430000000001</v>
      </c>
      <c r="M6">
        <f t="shared" si="0"/>
        <v>4.7156815968311152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13.600000000000001</v>
      </c>
      <c r="R6">
        <f>N6*Assumption!$F$64 + O6*Assumption!$F$61 + P6*Assumption!$F$62 + Q6*Assumption!$F$63</f>
        <v>29.524999999999999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6.570335</v>
      </c>
      <c r="H7" cm="1">
        <f t="array" ref="H7">_xll.FDS(B7,"FG_ROE(0)")</f>
        <v>10.7208420185107</v>
      </c>
      <c r="I7">
        <f>HLOOKUP(B7,'Index ROE'!$B$1:$V$25,24,FALSE)</f>
        <v>12.926902777450699</v>
      </c>
      <c r="J7" cm="1">
        <f t="array" ref="J7">_xll.FDS(B7, "FMA_RBICS_REV_CURRENT(30, LOC, ""PORTAGG"")")</f>
        <v>31.717532907380502</v>
      </c>
      <c r="K7" s="77">
        <f>HLOOKUP(B7,'Index earnings'!$A$1:$V$26,26,FALSE)</f>
        <v>1.6178413723227925E-2</v>
      </c>
      <c r="L7">
        <f>HLOOKUP(B7,'Yearly returns'!$B$1:$V$128,126,FALSE)</f>
        <v>-39.745807999999997</v>
      </c>
      <c r="M7">
        <f t="shared" si="0"/>
        <v>6.3565677774506995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54.500000000000007</v>
      </c>
      <c r="R7">
        <f>N7*Assumption!$F$64 + O7*Assumption!$F$61 + P7*Assumption!$F$62 + Q7*Assumption!$F$63</f>
        <v>43.175000000000004</v>
      </c>
      <c r="S7" cm="1">
        <f t="array" ref="S7">_xlfn.PERCENTRANK.EXC(_xlfn._xlws.FILTER(R$2:R$22, ISNUMBER(R$2:R$22)),R7)*100</f>
        <v>40.9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3.7675269999999998</v>
      </c>
      <c r="H8" cm="1">
        <f t="array" ref="H8">_xll.FDS(B8,"FG_ROE(0)")</f>
        <v>8.2283109009669992</v>
      </c>
      <c r="I8">
        <f>HLOOKUP(B8,'Index ROE'!$B$1:$V$25,24,FALSE)</f>
        <v>11.93920849991995</v>
      </c>
      <c r="J8" cm="1">
        <f t="array" ref="J8">_xll.FDS(B8, "FMA_RBICS_REV_CURRENT(30, LOC, ""PORTAGG"")")</f>
        <v>41.339517780926201</v>
      </c>
      <c r="K8" s="77">
        <f>HLOOKUP(B8,'Index earnings'!$A$1:$V$26,26,FALSE)</f>
        <v>2.3804408873769667E-2</v>
      </c>
      <c r="L8">
        <f>HLOOKUP(B8,'Yearly returns'!$B$1:$V$128,126,FALSE)</f>
        <v>-33.054989999999997</v>
      </c>
      <c r="M8">
        <f t="shared" si="0"/>
        <v>8.1716814999199503</v>
      </c>
      <c r="N8" cm="1">
        <f t="array" ref="N8">_xlfn.PERCENTRANK.EXC(_xlfn._xlws.FILTER(M$2:M$22, ISNUMBER(M$2:M$22)),M8)*100</f>
        <v>54.500000000000007</v>
      </c>
      <c r="O8" cm="1">
        <f t="array" ref="O8">(1-_xlfn.PERCENTRANK.EXC(_xlfn._xlws.FILTER(J$2:J$22, ISNUMBER(J$2:J$22)),J8))*100</f>
        <v>41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77.2</v>
      </c>
      <c r="R8">
        <f>N8*Assumption!$F$64 + O8*Assumption!$F$61 + P8*Assumption!$F$62 + Q8*Assumption!$F$63</f>
        <v>54.525000000000006</v>
      </c>
      <c r="S8" cm="1">
        <f t="array" ref="S8">_xlfn.PERCENTRANK.EXC(_xlfn._xlws.FILTER(R$2:R$22, ISNUMBER(R$2:R$22)),R8)*100</f>
        <v>68.100000000000009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1.5805</v>
      </c>
      <c r="H9" cm="1">
        <f t="array" ref="H9">_xll.FDS(B9,"FG_ROE(0)")</f>
        <v>10.97980990462</v>
      </c>
      <c r="I9">
        <f>HLOOKUP(B9,'Index ROE'!$B$1:$V$25,24,FALSE)</f>
        <v>12.149470949981501</v>
      </c>
      <c r="J9" cm="1">
        <f t="array" ref="J9">_xll.FDS(B9, "FMA_RBICS_REV_CURRENT(30, LOC, ""PORTAGG"")")</f>
        <v>18.228340228572598</v>
      </c>
      <c r="K9" s="77">
        <f>HLOOKUP(B9,'Index earnings'!$A$1:$V$26,26,FALSE)</f>
        <v>3.7644917378952591E-2</v>
      </c>
      <c r="L9">
        <f>HLOOKUP(B9,'Yearly returns'!$B$1:$V$128,126,FALSE)</f>
        <v>-29.818594000000001</v>
      </c>
      <c r="M9">
        <f t="shared" si="0"/>
        <v>10.5689709499815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86.3</v>
      </c>
      <c r="R9">
        <f>N9*Assumption!$F$64 + O9*Assumption!$F$61 + P9*Assumption!$F$62 + Q9*Assumption!$F$63</f>
        <v>80.674999999999997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9.4223999999999997</v>
      </c>
      <c r="H10" cm="1">
        <f t="array" ref="H10">_xll.FDS(B10,"FG_ROE(0)")</f>
        <v>10.443440259530201</v>
      </c>
      <c r="I10">
        <f>HLOOKUP(B10,'Index ROE'!$B$1:$V$25,24,FALSE)</f>
        <v>12.78064669069385</v>
      </c>
      <c r="J10" cm="1">
        <f t="array" ref="J10">_xll.FDS(B10, "FMA_RBICS_REV_CURRENT(30, LOC, ""PORTAGG"")")</f>
        <v>27.071649042140699</v>
      </c>
      <c r="K10" s="77">
        <f>HLOOKUP(B10,'Index earnings'!$A$1:$V$26,26,FALSE)</f>
        <v>5.8038772053721877E-2</v>
      </c>
      <c r="L10">
        <f>HLOOKUP(B10,'Yearly returns'!$B$1:$V$128,126,FALSE)</f>
        <v>-40.302424999999999</v>
      </c>
      <c r="M10">
        <f t="shared" si="0"/>
        <v>3.35824669069385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51.125</v>
      </c>
      <c r="S10" cm="1">
        <f t="array" ref="S10">_xlfn.PERCENTRANK.EXC(_xlfn._xlws.FILTER(R$2:R$22, ISNUMBER(R$2:R$22)),R10)*100</f>
        <v>59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2.9752999999999998</v>
      </c>
      <c r="H11" cm="1">
        <f t="array" ref="H11">_xll.FDS(B11,"FG_ROE(0)")</f>
        <v>7.15889186915145</v>
      </c>
      <c r="I11">
        <f>HLOOKUP(B11,'Index ROE'!$B$1:$V$25,24,FALSE)</f>
        <v>10.671681938827749</v>
      </c>
      <c r="J11" cm="1">
        <f t="array" ref="J11">_xll.FDS(B11, "FMA_RBICS_REV_CURRENT(30, LOC, ""PORTAGG"")")</f>
        <v>15.4362902639028</v>
      </c>
      <c r="K11" s="77">
        <f>HLOOKUP(B11,'Index earnings'!$A$1:$V$26,26,FALSE)</f>
        <v>2.4558632449203088E-2</v>
      </c>
      <c r="L11">
        <f>HLOOKUP(B11,'Yearly returns'!$B$1:$V$128,126,FALSE)</f>
        <v>-37.547910000000002</v>
      </c>
      <c r="M11">
        <f t="shared" si="0"/>
        <v>7.6963819388277495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59</v>
      </c>
      <c r="R11">
        <f>N11*Assumption!$F$64 + O11*Assumption!$F$61 + P11*Assumption!$F$62 + Q11*Assumption!$F$63</f>
        <v>64.75</v>
      </c>
      <c r="S11" cm="1">
        <f t="array" ref="S11">_xlfn.PERCENTRANK.EXC(_xlfn._xlws.FILTER(R$2:R$22, ISNUMBER(R$2:R$22)),R11)*100</f>
        <v>77.2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11.597693</v>
      </c>
      <c r="H12" cm="1">
        <f t="array" ref="H12">_xll.FDS(B12,"FG_ROE(0)")</f>
        <v>18.603898788455101</v>
      </c>
      <c r="I12">
        <f>HLOOKUP(B12,'Index ROE'!$B$1:$V$25,24,FALSE)</f>
        <v>14.7892591201424</v>
      </c>
      <c r="J12" cm="1">
        <f t="array" ref="J12">_xll.FDS(B12, "FMA_RBICS_REV_CURRENT(30, LOC, ""PORTAGG"")")</f>
        <v>26.078075869616899</v>
      </c>
      <c r="K12" s="77">
        <f>HLOOKUP(B12,'Index earnings'!$A$1:$V$26,26,FALSE)</f>
        <v>2.069712174705729E-2</v>
      </c>
      <c r="L12">
        <f>HLOOKUP(B12,'Yearly returns'!$B$1:$V$128,126,FALSE)</f>
        <v>-49.458075999999998</v>
      </c>
      <c r="M12">
        <f t="shared" si="0"/>
        <v>3.1915661201424008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40.9</v>
      </c>
      <c r="Q12" cm="1">
        <f t="array" ref="Q12">_xlfn.PERCENTRANK.EXC(_xlfn._xlws.FILTER(L$2:L$22, ISNUMBER(L$2:L$22)),L12)*100</f>
        <v>22.7</v>
      </c>
      <c r="R12">
        <f>N12*Assumption!$F$64 + O12*Assumption!$F$61 + P12*Assumption!$F$62 + Q12*Assumption!$F$63</f>
        <v>36.349999999999994</v>
      </c>
      <c r="S12" cm="1">
        <f t="array" ref="S12">_xlfn.PERCENTRANK.EXC(_xlfn._xlws.FILTER(R$2:R$22, ISNUMBER(R$2:R$22)),R12)*100</f>
        <v>22.7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10.717902</v>
      </c>
      <c r="H13" cm="1">
        <f t="array" ref="H13">_xll.FDS(B13,"FG_ROE(0)")</f>
        <v>13.744138151409199</v>
      </c>
      <c r="I13">
        <f>HLOOKUP(B13,'Index ROE'!$B$1:$V$25,24,FALSE)</f>
        <v>16.7616860731518</v>
      </c>
      <c r="J13" cm="1">
        <f t="array" ref="J13">_xll.FDS(B13, "FMA_RBICS_REV_CURRENT(30, LOC, ""PORTAGG"")")</f>
        <v>44.232145504765903</v>
      </c>
      <c r="K13" s="77">
        <f>HLOOKUP(B13,'Index earnings'!$A$1:$V$26,26,FALSE)</f>
        <v>2.3841978693851074E-2</v>
      </c>
      <c r="L13">
        <f>HLOOKUP(B13,'Yearly returns'!$B$1:$V$128,126,FALSE)</f>
        <v>-42.019736999999999</v>
      </c>
      <c r="M13">
        <f t="shared" si="0"/>
        <v>6.0437840731517998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36.299999999999997</v>
      </c>
      <c r="R13">
        <f>N13*Assumption!$F$64 + O13*Assumption!$F$61 + P13*Assumption!$F$62 + Q13*Assumption!$F$63</f>
        <v>35.200000000000003</v>
      </c>
      <c r="S13" cm="1">
        <f t="array" ref="S13">_xlfn.PERCENTRANK.EXC(_xlfn._xlws.FILTER(R$2:R$22, ISNUMBER(R$2:R$22)),R13)*100</f>
        <v>18.099999999999998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3.3149999999999999</v>
      </c>
      <c r="H14" cm="1">
        <f t="array" ref="H14">_xll.FDS(B14,"FG_ROE(0)")</f>
        <v>14.766051286018801</v>
      </c>
      <c r="I14">
        <f>HLOOKUP(B14,'Index ROE'!$B$1:$V$25,24,FALSE)</f>
        <v>5.4192242708958744</v>
      </c>
      <c r="J14" cm="1">
        <f t="array" ref="J14">_xll.FDS(B14, "FMA_RBICS_REV_CURRENT(30, LOC, ""PORTAGG"")")</f>
        <v>43.144782639596301</v>
      </c>
      <c r="K14" s="77">
        <f>HLOOKUP(B14,'Index earnings'!$A$1:$V$26,26,FALSE)</f>
        <v>-9.9977006807554725E-2</v>
      </c>
      <c r="L14">
        <f>HLOOKUP(B14,'Yearly returns'!$B$1:$V$128,126,FALSE)</f>
        <v>-56.475765000000003</v>
      </c>
      <c r="M14">
        <f t="shared" si="0"/>
        <v>2.1042242708958745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6.875</v>
      </c>
      <c r="H15" cm="1">
        <f t="array" ref="H15">_xll.FDS(B15,"FG_ROE(0)")</f>
        <v>15.742610153295599</v>
      </c>
      <c r="I15">
        <f>HLOOKUP(B15,'Index ROE'!$B$1:$V$25,24,FALSE)</f>
        <v>15.463136340534799</v>
      </c>
      <c r="J15" cm="1">
        <f t="array" ref="J15">_xll.FDS(B15, "FMA_RBICS_REV_CURRENT(30, LOC, ""PORTAGG"")")</f>
        <v>28.548159551619101</v>
      </c>
      <c r="K15" s="77">
        <f>HLOOKUP(B15,'Index earnings'!$A$1:$V$26,26,FALSE)</f>
        <v>6.0133772360793092E-2</v>
      </c>
      <c r="L15">
        <f>HLOOKUP(B15,'Yearly returns'!$B$1:$V$128,126,FALSE)</f>
        <v>-31.068086999999998</v>
      </c>
      <c r="M15">
        <f t="shared" si="0"/>
        <v>8.588136340534799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81.8</v>
      </c>
      <c r="R15">
        <f>N15*Assumption!$F$64 + O15*Assumption!$F$61 + P15*Assumption!$F$62 + Q15*Assumption!$F$63</f>
        <v>71.55</v>
      </c>
      <c r="S15" cm="1">
        <f t="array" ref="S15">_xlfn.PERCENTRANK.EXC(_xlfn._xlws.FILTER(R$2:R$22, ISNUMBER(R$2:R$22)),R15)*100</f>
        <v>81.8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2.1987999999999999</v>
      </c>
      <c r="H16" cm="1">
        <f t="array" ref="H16">_xll.FDS(B16,"FG_ROE(0)")</f>
        <v>10.963867991630201</v>
      </c>
      <c r="I16">
        <f>HLOOKUP(B16,'Index ROE'!$B$1:$V$25,24,FALSE)</f>
        <v>12.8854511835079</v>
      </c>
      <c r="J16" cm="1">
        <f t="array" ref="J16">_xll.FDS(B16, "FMA_RBICS_REV_CURRENT(30, LOC, ""PORTAGG"")")</f>
        <v>24.8477672636607</v>
      </c>
      <c r="K16" s="77">
        <f>HLOOKUP(B16,'Index earnings'!$A$1:$V$26,26,FALSE)</f>
        <v>7.2171382516068361E-2</v>
      </c>
      <c r="L16">
        <f>HLOOKUP(B16,'Yearly returns'!$B$1:$V$128,126,FALSE)</f>
        <v>-41.888553999999999</v>
      </c>
      <c r="M16">
        <f t="shared" si="0"/>
        <v>10.6866511835079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40.9</v>
      </c>
      <c r="R16">
        <f>N16*Assumption!$F$64 + O16*Assumption!$F$61 + P16*Assumption!$F$62 + Q16*Assumption!$F$63</f>
        <v>71.574999999999989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3.8877999999999999</v>
      </c>
      <c r="H17" cm="1">
        <f t="array" ref="H17">_xll.FDS(B17,"FG_ROE(0)")</f>
        <v>10.9963637208519</v>
      </c>
      <c r="I17">
        <f>HLOOKUP(B17,'Index ROE'!$B$1:$V$25,24,FALSE)</f>
        <v>12.269166041116101</v>
      </c>
      <c r="J17" cm="1">
        <f t="array" ref="J17">_xll.FDS(B17, "FMA_RBICS_REV_CURRENT(30, LOC, ""PORTAGG"")")</f>
        <v>60.7439603557902</v>
      </c>
      <c r="K17" s="77">
        <f>HLOOKUP(B17,'Index earnings'!$A$1:$V$26,26,FALSE)</f>
        <v>8.8740466700483189E-3</v>
      </c>
      <c r="L17">
        <f>HLOOKUP(B17,'Yearly returns'!$B$1:$V$128,126,FALSE)</f>
        <v>-23.832190000000001</v>
      </c>
      <c r="M17">
        <f t="shared" si="0"/>
        <v>8.3813660411161006</v>
      </c>
      <c r="N17" cm="1">
        <f t="array" ref="N17">_xlfn.PERCENTRANK.EXC(_xlfn._xlws.FILTER(M$2:M$22, ISNUMBER(M$2:M$22)),M17)*100</f>
        <v>59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46.55</v>
      </c>
      <c r="S17" cm="1">
        <f t="array" ref="S17">_xlfn.PERCENTRANK.EXC(_xlfn._xlws.FILTER(R$2:R$22, ISNUMBER(R$2:R$22)),R17)*100</f>
        <v>45.4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2.5565289999999998</v>
      </c>
      <c r="H18" cm="1">
        <f t="array" ref="H18">_xll.FDS(B18,"FG_ROE(0)")</f>
        <v>7.99865893206898</v>
      </c>
      <c r="I18">
        <f>HLOOKUP(B18,'Index ROE'!$B$1:$V$25,24,FALSE)</f>
        <v>13.0025654489041</v>
      </c>
      <c r="J18" cm="1">
        <f t="array" ref="J18">_xll.FDS(B18, "FMA_RBICS_REV_CURRENT(30, LOC, ""PORTAGG"")")</f>
        <v>22.7421392321544</v>
      </c>
      <c r="K18" s="77">
        <f>HLOOKUP(B18,'Index earnings'!$A$1:$V$26,26,FALSE)</f>
        <v>1.2617045604024435E-2</v>
      </c>
      <c r="L18">
        <f>HLOOKUP(B18,'Yearly returns'!$B$1:$V$128,126,FALSE)</f>
        <v>-35.648420000000002</v>
      </c>
      <c r="M18">
        <f t="shared" si="0"/>
        <v>10.446036448904101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62.45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24.792559000000001</v>
      </c>
      <c r="H19" cm="1">
        <f t="array" ref="H19">_xll.FDS(B19,"FG_ROE(0)")</f>
        <v>17.095935181152999</v>
      </c>
      <c r="I19">
        <f>HLOOKUP(B19,'Index ROE'!$B$1:$V$25,24,FALSE)</f>
        <v>14.774119846351301</v>
      </c>
      <c r="J19" cm="1">
        <f t="array" ref="J19">_xll.FDS(B19, "FMA_RBICS_REV_CURRENT(30, LOC, ""PORTAGG"")")</f>
        <v>21.593876792258101</v>
      </c>
      <c r="K19" s="77">
        <f>HLOOKUP(B19,'Index earnings'!$A$1:$V$26,26,FALSE)</f>
        <v>8.2005715649763333E-2</v>
      </c>
      <c r="L19">
        <f>HLOOKUP(B19,'Yearly returns'!$B$1:$V$128,126,FALSE)</f>
        <v>-50.025646000000002</v>
      </c>
      <c r="M19">
        <f t="shared" si="0"/>
        <v>-10.0184391536487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18.099999999999998</v>
      </c>
      <c r="R19">
        <f>N19*Assumption!$F$64 + O19*Assumption!$F$61 + P19*Assumption!$F$62 + Q19*Assumption!$F$63</f>
        <v>49.974999999999994</v>
      </c>
      <c r="S19" cm="1">
        <f t="array" ref="S19">_xlfn.PERCENTRANK.EXC(_xlfn._xlws.FILTER(R$2:R$22, ISNUMBER(R$2:R$22)),R19)*100</f>
        <v>54.500000000000007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4.4459467000000004</v>
      </c>
      <c r="H20" cm="1">
        <f t="array" ref="H20">_xll.FDS(B20,"FG_ROE(0)")</f>
        <v>13.8108266283608</v>
      </c>
      <c r="I20">
        <f>HLOOKUP(B20,'Index ROE'!$B$1:$V$25,24,FALSE)</f>
        <v>11.156370494280349</v>
      </c>
      <c r="J20" cm="1">
        <f t="array" ref="J20">_xll.FDS(B20, "FMA_RBICS_REV_CURRENT(30, LOC, ""PORTAGG"")")</f>
        <v>61.296333311901101</v>
      </c>
      <c r="K20" s="77">
        <f>HLOOKUP(B20,'Index earnings'!$A$1:$V$26,26,FALSE)</f>
        <v>8.3481705833627906E-3</v>
      </c>
      <c r="L20">
        <f>HLOOKUP(B20,'Yearly returns'!$B$1:$V$128,126,FALSE)</f>
        <v>-37.407158000000003</v>
      </c>
      <c r="M20">
        <f t="shared" si="0"/>
        <v>6.7104237942803486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63.6</v>
      </c>
      <c r="R20">
        <f>N20*Assumption!$F$64 + O20*Assumption!$F$61 + P20*Assumption!$F$62 + Q20*Assumption!$F$63</f>
        <v>31.799999999999997</v>
      </c>
      <c r="S20" cm="1">
        <f t="array" ref="S20">_xlfn.PERCENTRANK.EXC(_xlfn._xlws.FILTER(R$2:R$22, ISNUMBER(R$2:R$22)),R20)*100</f>
        <v>13.600000000000001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2.7244736999999999</v>
      </c>
      <c r="H21" cm="1">
        <f t="array" ref="H21">_xll.FDS(B21,"FG_ROE(0)")</f>
        <v>9.3210924286660006</v>
      </c>
      <c r="I21">
        <f>HLOOKUP(B21,'Index ROE'!$B$1:$V$25,24,FALSE)</f>
        <v>15.109726785561501</v>
      </c>
      <c r="J21" cm="1">
        <f t="array" ref="J21">_xll.FDS(B21, "FMA_RBICS_REV_CURRENT(30, LOC, ""PORTAGG"")")</f>
        <v>54.257626733126401</v>
      </c>
      <c r="K21" s="77">
        <f>HLOOKUP(B21,'Index earnings'!$A$1:$V$26,26,FALSE)</f>
        <v>-4.4922818595630631E-2</v>
      </c>
      <c r="L21">
        <f>HLOOKUP(B21,'Yearly returns'!$B$1:$V$128,126,FALSE)</f>
        <v>-45.437057000000003</v>
      </c>
      <c r="M21">
        <f t="shared" si="0"/>
        <v>12.385253085561502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27.200000000000003</v>
      </c>
      <c r="R21">
        <f>N21*Assumption!$F$64 + O21*Assumption!$F$61 + P21*Assumption!$F$62 + Q21*Assumption!$F$63</f>
        <v>37.450000000000003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4.8530854999999997</v>
      </c>
      <c r="H22" cm="1">
        <f t="array" ref="H22">_xll.FDS(B22,"FG_ROE(0)")</f>
        <v>10.2919424796064</v>
      </c>
      <c r="I22">
        <f>HLOOKUP(B22,'Index ROE'!$B$1:$V$25,24,FALSE)</f>
        <v>11.9967853551854</v>
      </c>
      <c r="J22" cm="1">
        <f t="array" ref="J22">_xll.FDS(B22, "FMA_RBICS_REV_CURRENT(30, LOC, ""PORTAGG"")")</f>
        <v>43.169073949983598</v>
      </c>
      <c r="K22" s="77">
        <f>HLOOKUP(B22,'Index earnings'!$A$1:$V$26,26,FALSE)</f>
        <v>-1.6026351247784176E-2</v>
      </c>
      <c r="L22">
        <f>HLOOKUP(B22,'Yearly returns'!$B$1:$V$128,126,FALSE)</f>
        <v>-34.150333000000003</v>
      </c>
      <c r="M22">
        <f t="shared" si="0"/>
        <v>7.1436998551854005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72.7</v>
      </c>
      <c r="R22">
        <f>N22*Assumption!$F$64 + O22*Assumption!$F$61 + P22*Assumption!$F$62 + Q22*Assumption!$F$63</f>
        <v>40.900000000000006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6875203.5</v>
      </c>
      <c r="E3" cm="1">
        <f t="array" ref="E3">_xll.FDS(C3,"FMA_COS_UP(""EPS"",""1M"",+1,NOW,,,""PORTAGG"",""MEANR"")")</f>
        <v>139</v>
      </c>
      <c r="F3" cm="1">
        <f t="array" ref="F3">_xll.FDS(C3,"FMA_COS_DOWN(""EPS"",""1M"",+1,NOW,,,""PORTAGG"",""MEANR"")")</f>
        <v>215</v>
      </c>
      <c r="G3" cm="1">
        <f t="array" ref="G3">_xll.FDS(A3,"SIZE(FG_CONSTITUENTS)")</f>
        <v>485</v>
      </c>
      <c r="H3" s="9">
        <f t="shared" ref="H3:H23" si="0">E3/$G3</f>
        <v>0.28659793814432988</v>
      </c>
      <c r="I3" s="9">
        <f t="shared" ref="I3:I23" si="1">F3/$G3</f>
        <v>0.44329896907216493</v>
      </c>
      <c r="J3" s="9">
        <f t="shared" ref="J3:J23" si="2">H3-I3</f>
        <v>-0.15670103092783505</v>
      </c>
      <c r="K3" s="5" cm="1">
        <f t="array" ref="K3">_xll.FDS(A3,"FMA_PCT_ABOVE_MAVG(200,0,,,,""PORTAGG"")")/100</f>
        <v>0.27628865979381401</v>
      </c>
      <c r="L3" s="41" cm="1">
        <f t="array" ref="L3">_xll.FDSB(A3,"PERCENT_CHANGE(FMA_EPS(+1,0,,,,""PORTAGG"",""MEAN""),FMA_EPS(+1,-1AM,,,,""PORTAGG"",""MEAN""))")</f>
        <v>1.7606663875860999</v>
      </c>
      <c r="M3" s="41" cm="1">
        <f t="array" ref="M3">_xll.FDSB(A3,"PERCENT_CHANGE(FMA_EPS(+1,0,,,,""PORTAGG"",""MEAN""),FMA_EPS(+1,-3AM,,,,""PORTAGG"",""MEAN""))")</f>
        <v>1.89360073097277</v>
      </c>
      <c r="N3" s="3" cm="1">
        <f t="array" ref="N3">_xll.FDS(C3,"FG_TOTAL_RETURNC(0,-1AM)")</f>
        <v>-2.4873674000000001</v>
      </c>
      <c r="O3" s="3" cm="1">
        <f t="array" ref="O3">_xll.FDS(C3,"FG_TOTAL_RETURNC(0,-3AM)")</f>
        <v>-6.8668009999999997</v>
      </c>
      <c r="P3" s="3" cm="1">
        <f t="array" ref="P3">_xll.FDS(C3,"FG_TOTAL_RETURNC(0,-6AM)")</f>
        <v>-0.80965160000000003</v>
      </c>
      <c r="Q3" s="9" cm="1">
        <f t="array" ref="Q3">_xll.FDS(C3,"P_PRICE(0)/P_PRICE_HIGH_PR(0,,,,,,""PRICE"",""INTRA"",""52W"")")</f>
        <v>0.86131139999999995</v>
      </c>
      <c r="R3" s="9" cm="1">
        <f t="array" ref="R3">_xll.FDS(C3,"P_PRICE(0)/P_PRICE_low_PR(0,,,,,,""PRICE"",""INTRA"",""52W"")-1")</f>
        <v>8.9448570000000005E-2</v>
      </c>
      <c r="S3" s="3" cm="1">
        <f t="array" ref="S3">_xll.FDS(C3,"FG_TOTAL_RETURNC(0,-12AM)")</f>
        <v>-8.4731640000000006</v>
      </c>
      <c r="T3" s="4" cm="1">
        <f t="array" ref="T3">_xlfn.PERCENTRANK.EXC(_xlfn._xlws.FILTER($R$3:$R$23, ISNUMBER($R$3:$R$23)),R3)*100</f>
        <v>13.600000000000001</v>
      </c>
      <c r="U3" s="4">
        <f t="shared" ref="U3:U23" si="3">100-T3</f>
        <v>86.4</v>
      </c>
      <c r="V3" s="4" cm="1">
        <f t="array" ref="V3">_xlfn.PERCENTRANK.EXC(_xlfn._xlws.FILTER($Q$3:$Q$23, ISNUMBER($Q$3:$Q$23)),Q3)*100</f>
        <v>27.200000000000003</v>
      </c>
      <c r="W3" s="4" cm="1">
        <f t="array" ref="W3">_xlfn.PERCENTRANK.EXC(_xlfn._xlws.FILTER($O$3:$O$23, ISNUMBER($O$3:$O$23)),O3)*100</f>
        <v>22.7</v>
      </c>
      <c r="X3" s="4" cm="1">
        <f t="array" ref="X3">_xlfn.PERCENTRANK.EXC(_xlfn._xlws.FILTER($P$3:$P$23, ISNUMBER($P$3:$P$23)),P3)*100</f>
        <v>36.299999999999997</v>
      </c>
      <c r="Y3" s="200" cm="1">
        <f t="array" ref="Y3">_xlfn.PERCENTRANK.EXC(_xlfn._xlws.FILTER($S$3:$S$23, ISNUMBER($S$3:$S$23)),S3)*100</f>
        <v>13.600000000000001</v>
      </c>
      <c r="Z3" s="4" cm="1">
        <f t="array" ref="Z3">_xlfn.PERCENTRANK.EXC(_xlfn._xlws.FILTER($K$3:$K$23, ISNUMBER($K$3:$K$23)),K3)*100</f>
        <v>9</v>
      </c>
      <c r="AA3" s="4" cm="1">
        <f t="array" ref="AA3">_xlfn.PERCENTRANK.EXC(_xlfn._xlws.FILTER($H$3:$H$23, ISNUMBER($H$3:$H$23)),H3)*100</f>
        <v>36.299999999999997</v>
      </c>
      <c r="AB3" s="4" cm="1">
        <f t="array" ref="AB3">_xlfn.PERCENTRANK.EXC(_xlfn._xlws.FILTER($J$3:$J$23, ISNUMBER($J$3:$J$23)),J3)*100</f>
        <v>18.099999999999998</v>
      </c>
      <c r="AC3" s="4">
        <f t="shared" ref="AC3:AC23" si="4">_xlfn.PERCENTRANK.EXC($L$3:$L$23,L3)*100</f>
        <v>59</v>
      </c>
      <c r="AD3" s="4">
        <f t="shared" ref="AD3:AD23" si="5">_xlfn.PERCENTRANK.EXC($M$3:$M$23,M3)*100</f>
        <v>68.100000000000009</v>
      </c>
      <c r="AE3" s="4">
        <f t="shared" ref="AE3:AE23" si="6">_xlfn.PERCENTRANK.EXC($D$3:$D$23,D3)*100</f>
        <v>90.9</v>
      </c>
      <c r="AF3" s="4">
        <f>'Economic Momentum'!Q4</f>
        <v>31.8</v>
      </c>
      <c r="AG3" s="4">
        <f ca="1">'Economic Momentum'!R4</f>
        <v>59</v>
      </c>
      <c r="AH3" s="4">
        <f t="shared" ref="AH3:AH23" ca="1" si="7">SUMPRODUCT($U$2:$AG$2,U3:AG3)</f>
        <v>28.58</v>
      </c>
      <c r="AJ3" s="3" cm="1">
        <f t="array" aca="1" ref="AJ3" ca="1">_xlfn.PERCENTRANK.EXC(_xlfn._xlws.FILTER($AH$3:$AH$23, ISNUMBER($AH$3:$AH$23)),AH3)*100</f>
        <v>27.200000000000003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142800.35999999999</v>
      </c>
      <c r="E4" cm="1">
        <f t="array" ref="E4">_xll.FDS(C4,"FMA_COS_UP(""EPS"",""1M"",+1,NOW,,,""PORTAGG"",""MEANR"")")</f>
        <v>16</v>
      </c>
      <c r="F4" cm="1">
        <f t="array" ref="F4">_xll.FDS(C4,"FMA_COS_DOWN(""EPS"",""1M"",+1,NOW,,,""PORTAGG"",""MEANR"")")</f>
        <v>7</v>
      </c>
      <c r="G4" cm="1">
        <f t="array" ref="G4">_xll.FDS(A4,"SIZE(FG_CONSTITUENTS)")</f>
        <v>29</v>
      </c>
      <c r="H4" s="9">
        <f t="shared" si="0"/>
        <v>0.55172413793103448</v>
      </c>
      <c r="I4" s="9">
        <f t="shared" si="1"/>
        <v>0.2413793103448276</v>
      </c>
      <c r="J4" s="9">
        <f t="shared" si="2"/>
        <v>0.31034482758620685</v>
      </c>
      <c r="K4" s="5" cm="1">
        <f t="array" ref="K4">_xll.FDS(A4,"FMA_PCT_ABOVE_MAVG(200,0,,,,""PORTAGG"")")/100</f>
        <v>0.44827586206896597</v>
      </c>
      <c r="L4" s="41" cm="1">
        <f t="array" ref="L4">_xll.FDSB(A4,"PERCENT_CHANGE(FMA_EPS(+1,0,,,,""PORTAGG"",""MEAN""),FMA_EPS(+1,-1AM,,,,""PORTAGG"",""MEAN""))")</f>
        <v>-4.8028370217853196</v>
      </c>
      <c r="M4" s="41" cm="1">
        <f t="array" ref="M4">_xll.FDSB(A4,"PERCENT_CHANGE(FMA_EPS(+1,0,,,,""PORTAGG"",""MEAN""),FMA_EPS(+1,-3AM,,,,""PORTAGG"",""MEAN""))")</f>
        <v>-15.8850044900573</v>
      </c>
      <c r="N4" s="3" cm="1">
        <f t="array" ref="N4">_xll.FDS(C4,"FG_TOTAL_RETURNC(0,-1AM)")</f>
        <v>-4.7080279999999997</v>
      </c>
      <c r="O4" s="3" cm="1">
        <f t="array" ref="O4">_xll.FDS(C4,"FG_TOTAL_RETURNC(0,-3AM)")</f>
        <v>-7.5992402999999999</v>
      </c>
      <c r="P4" s="3" cm="1">
        <f t="array" ref="P4">_xll.FDS(C4,"FG_TOTAL_RETURNC(0,-6AM)")</f>
        <v>4.7184467000000003</v>
      </c>
      <c r="Q4" s="9" cm="1">
        <f t="array" ref="Q4">_xll.FDS(C4,"P_PRICE(0)/P_PRICE_HIGH_PR(0,,,,,,""PRICE"",""INTRA"",""52W"")")</f>
        <v>0.88302239999999999</v>
      </c>
      <c r="R4" s="9" cm="1">
        <f t="array" ref="R4">_xll.FDS(C4,"P_PRICE(0)/P_PRICE_low_PR(0,,,,,,""PRICE"",""INTRA"",""52W"")-1")</f>
        <v>0.10308409</v>
      </c>
      <c r="S4" s="3" cm="1">
        <f t="array" ref="S4">_xll.FDS(C4,"FG_TOTAL_RETURNC(0,-12AM)")</f>
        <v>-5.9011754999999999</v>
      </c>
      <c r="T4" s="4" cm="1">
        <f t="array" ref="T4">_xlfn.PERCENTRANK.EXC(_xlfn._xlws.FILTER($R$3:$R$23, ISNUMBER($R$3:$R$23)),R4)*100</f>
        <v>22.7</v>
      </c>
      <c r="U4" s="4">
        <f t="shared" si="3"/>
        <v>77.3</v>
      </c>
      <c r="V4" s="4" cm="1">
        <f t="array" ref="V4">_xlfn.PERCENTRANK.EXC(_xlfn._xlws.FILTER($Q$3:$Q$23, ISNUMBER($Q$3:$Q$23)),Q4)*100</f>
        <v>31.8</v>
      </c>
      <c r="W4" s="4" cm="1">
        <f t="array" ref="W4">_xlfn.PERCENTRANK.EXC(_xlfn._xlws.FILTER($O$3:$O$23, ISNUMBER($O$3:$O$23)),O4)*100</f>
        <v>18.099999999999998</v>
      </c>
      <c r="X4" s="4" cm="1">
        <f t="array" ref="X4">_xlfn.PERCENTRANK.EXC(_xlfn._xlws.FILTER($P$3:$P$23, ISNUMBER($P$3:$P$23)),P4)*100</f>
        <v>54.500000000000007</v>
      </c>
      <c r="Y4" s="200" cm="1">
        <f t="array" ref="Y4">_xlfn.PERCENTRANK.EXC(_xlfn._xlws.FILTER($S$3:$S$23, ISNUMBER($S$3:$S$23)),S4)*100</f>
        <v>18.099999999999998</v>
      </c>
      <c r="Z4" s="4" cm="1">
        <f t="array" ref="Z4">_xlfn.PERCENTRANK.EXC(_xlfn._xlws.FILTER($K$3:$K$23, ISNUMBER($K$3:$K$23)),K4)*100</f>
        <v>50</v>
      </c>
      <c r="AA4" s="4" cm="1">
        <f t="array" ref="AA4">_xlfn.PERCENTRANK.EXC(_xlfn._xlws.FILTER($H$3:$H$23, ISNUMBER($H$3:$H$23)),H4)*100</f>
        <v>86.3</v>
      </c>
      <c r="AB4" s="4" cm="1">
        <f t="array" ref="AB4">_xlfn.PERCENTRANK.EXC(_xlfn._xlws.FILTER($J$3:$J$23, ISNUMBER($J$3:$J$23)),J4)*100</f>
        <v>90.9</v>
      </c>
      <c r="AC4" s="4">
        <f t="shared" si="4"/>
        <v>4.5</v>
      </c>
      <c r="AD4" s="4">
        <f t="shared" si="5"/>
        <v>4.5</v>
      </c>
      <c r="AE4" s="4">
        <f t="shared" si="6"/>
        <v>18.099999999999998</v>
      </c>
      <c r="AF4" s="4">
        <f>'Economic Momentum'!Q5</f>
        <v>40.9</v>
      </c>
      <c r="AG4" s="4">
        <f ca="1">'Economic Momentum'!R5</f>
        <v>40.9</v>
      </c>
      <c r="AH4" s="4">
        <f t="shared" ca="1" si="7"/>
        <v>34.5</v>
      </c>
      <c r="AJ4" s="3" cm="1">
        <f t="array" aca="1" ref="AJ4" ca="1">_xlfn.PERCENTRANK.EXC(_xlfn._xlws.FILTER($AH$3:$AH$23, ISNUMBER($AH$3:$AH$23)),AH4)*100</f>
        <v>31.8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708100.94</v>
      </c>
      <c r="E5" cm="1">
        <f t="array" ref="E5">_xll.FDS(C5,"FMA_COS_UP(""EPS"",""1M"",+1,NOW,,,""PORTAGG"",""MEANR"")")</f>
        <v>22</v>
      </c>
      <c r="F5" cm="1">
        <f t="array" ref="F5">_xll.FDS(C5,"FMA_COS_DOWN(""EPS"",""1M"",+1,NOW,,,""PORTAGG"",""MEANR"")")</f>
        <v>26</v>
      </c>
      <c r="G5" cm="1">
        <f t="array" ref="G5">_xll.FDS(A5,"SIZE(FG_CONSTITUENTS)")</f>
        <v>71</v>
      </c>
      <c r="H5" s="9">
        <f t="shared" si="0"/>
        <v>0.30985915492957744</v>
      </c>
      <c r="I5" s="9">
        <f t="shared" si="1"/>
        <v>0.36619718309859156</v>
      </c>
      <c r="J5" s="9">
        <f t="shared" si="2"/>
        <v>-5.633802816901412E-2</v>
      </c>
      <c r="K5" s="5" cm="1">
        <f t="array" ref="K5">_xll.FDS(A5,"FMA_PCT_ABOVE_MAVG(200,0,,,,""PORTAGG"")")/100</f>
        <v>0.52112676056338003</v>
      </c>
      <c r="L5" s="41" cm="1">
        <f t="array" ref="L5">_xll.FDSB(A5,"PERCENT_CHANGE(FMA_EPS(+1,0,,,,""PORTAGG"",""MEAN""),FMA_EPS(+1,-1AM,,,,""PORTAGG"",""MEAN""))")</f>
        <v>1.95891359409391</v>
      </c>
      <c r="M5" s="41" cm="1">
        <f t="array" ref="M5">_xll.FDSB(A5,"PERCENT_CHANGE(FMA_EPS(+1,0,,,,""PORTAGG"",""MEAN""),FMA_EPS(+1,-3AM,,,,""PORTAGG"",""MEAN""))")</f>
        <v>-5.71514541536368</v>
      </c>
      <c r="N5" s="3" cm="1">
        <f t="array" ref="N5">_xll.FDS(C5,"FG_TOTAL_RETURNC(0,-1AM)")</f>
        <v>6.1254980000000003</v>
      </c>
      <c r="O5" s="3" cm="1">
        <f t="array" ref="O5">_xll.FDS(C5,"FG_TOTAL_RETURNC(0,-3AM)")</f>
        <v>4.9441695000000001</v>
      </c>
      <c r="P5" s="3" cm="1">
        <f t="array" ref="P5">_xll.FDS(C5,"FG_TOTAL_RETURNC(0,-6AM)")</f>
        <v>-2.9935539000000002</v>
      </c>
      <c r="Q5" s="9" cm="1">
        <f t="array" ref="Q5">_xll.FDS(C5,"P_PRICE(0)/P_PRICE_HIGH_PR(0,,,,,,""PRICE"",""INTRA"",""52W"")")</f>
        <v>0.90835463999999999</v>
      </c>
      <c r="R5" s="9" cm="1">
        <f t="array" ref="R5">_xll.FDS(C5,"P_PRICE(0)/P_PRICE_low_PR(0,,,,,,""PRICE"",""INTRA"",""52W"")-1")</f>
        <v>0.17799889999999999</v>
      </c>
      <c r="S5" s="3" cm="1">
        <f t="array" ref="S5">_xll.FDS(C5,"FG_TOTAL_RETURNC(0,-12AM)")</f>
        <v>-2.2952615999999999</v>
      </c>
      <c r="T5" s="4" cm="1">
        <f t="array" ref="T5">_xlfn.PERCENTRANK.EXC(_xlfn._xlws.FILTER($R$3:$R$23, ISNUMBER($R$3:$R$23)),R5)*100</f>
        <v>50</v>
      </c>
      <c r="U5" s="4">
        <f t="shared" si="3"/>
        <v>50</v>
      </c>
      <c r="V5" s="4" cm="1">
        <f t="array" ref="V5">_xlfn.PERCENTRANK.EXC(_xlfn._xlws.FILTER($Q$3:$Q$23, ISNUMBER($Q$3:$Q$23)),Q5)*100</f>
        <v>45.4</v>
      </c>
      <c r="W5" s="4" cm="1">
        <f t="array" ref="W5">_xlfn.PERCENTRANK.EXC(_xlfn._xlws.FILTER($O$3:$O$23, ISNUMBER($O$3:$O$23)),O5)*100</f>
        <v>63.6</v>
      </c>
      <c r="X5" s="4" cm="1">
        <f t="array" ref="X5">_xlfn.PERCENTRANK.EXC(_xlfn._xlws.FILTER($P$3:$P$23, ISNUMBER($P$3:$P$23)),P5)*100</f>
        <v>27.200000000000003</v>
      </c>
      <c r="Y5" s="200" cm="1">
        <f t="array" ref="Y5">_xlfn.PERCENTRANK.EXC(_xlfn._xlws.FILTER($S$3:$S$23, ISNUMBER($S$3:$S$23)),S5)*100</f>
        <v>27.200000000000003</v>
      </c>
      <c r="Z5" s="4" cm="1">
        <f t="array" ref="Z5">_xlfn.PERCENTRANK.EXC(_xlfn._xlws.FILTER($K$3:$K$23, ISNUMBER($K$3:$K$23)),K5)*100</f>
        <v>63.6</v>
      </c>
      <c r="AA5" s="4" cm="1">
        <f t="array" ref="AA5">_xlfn.PERCENTRANK.EXC(_xlfn._xlws.FILTER($H$3:$H$23, ISNUMBER($H$3:$H$23)),H5)*100</f>
        <v>45.4</v>
      </c>
      <c r="AB5" s="4" cm="1">
        <f t="array" ref="AB5">_xlfn.PERCENTRANK.EXC(_xlfn._xlws.FILTER($J$3:$J$23, ISNUMBER($J$3:$J$23)),J5)*100</f>
        <v>50</v>
      </c>
      <c r="AC5" s="4">
        <f t="shared" si="4"/>
        <v>63.6</v>
      </c>
      <c r="AD5" s="4">
        <f t="shared" si="5"/>
        <v>27.200000000000003</v>
      </c>
      <c r="AE5" s="4">
        <f t="shared" si="6"/>
        <v>59</v>
      </c>
      <c r="AF5" s="4">
        <f>'Economic Momentum'!Q6</f>
        <v>13.600000000000001</v>
      </c>
      <c r="AG5" s="4">
        <f ca="1">'Economic Momentum'!R6</f>
        <v>9</v>
      </c>
      <c r="AH5" s="4">
        <f t="shared" ca="1" si="7"/>
        <v>45.399999999999991</v>
      </c>
      <c r="AJ5" s="3" cm="1">
        <f t="array" aca="1" ref="AJ5" ca="1">_xlfn.PERCENTRANK.EXC(_xlfn._xlws.FILTER($AH$3:$AH$23, ISNUMBER($AH$3:$AH$23)),AH5)*100</f>
        <v>45.4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222255.05</v>
      </c>
      <c r="E6" cm="1">
        <f t="array" ref="E6">_xll.FDS(C6,"FMA_COS_UP(""EPS"",""1M"",+1,NOW,,,""PORTAGG"",""MEANR"")")</f>
        <v>11</v>
      </c>
      <c r="F6" cm="1">
        <f t="array" ref="F6">_xll.FDS(C6,"FMA_COS_DOWN(""EPS"",""1M"",+1,NOW,,,""PORTAGG"",""MEANR"")")</f>
        <v>12</v>
      </c>
      <c r="G6" cm="1">
        <f t="array" ref="G6">_xll.FDS(A6,"SIZE(FG_CONSTITUENTS)")</f>
        <v>33</v>
      </c>
      <c r="H6" s="9">
        <f t="shared" si="0"/>
        <v>0.33333333333333331</v>
      </c>
      <c r="I6" s="9">
        <f t="shared" si="1"/>
        <v>0.36363636363636365</v>
      </c>
      <c r="J6" s="9">
        <f t="shared" si="2"/>
        <v>-3.0303030303030332E-2</v>
      </c>
      <c r="K6" s="5" cm="1">
        <f t="array" ref="K6">_xll.FDS(A6,"FMA_PCT_ABOVE_MAVG(200,0,,,,""PORTAGG"")")/100</f>
        <v>0.57575757575757602</v>
      </c>
      <c r="L6" s="41" cm="1">
        <f t="array" ref="L6">_xll.FDSB(A6,"PERCENT_CHANGE(FMA_EPS(+1,0,,,,""PORTAGG"",""MEAN""),FMA_EPS(+1,-1AM,,,,""PORTAGG"",""MEAN""))")</f>
        <v>2.7304637428330798</v>
      </c>
      <c r="M6" s="41" cm="1">
        <f t="array" ref="M6">_xll.FDSB(A6,"PERCENT_CHANGE(FMA_EPS(+1,0,,,,""PORTAGG"",""MEAN""),FMA_EPS(+1,-3AM,,,,""PORTAGG"",""MEAN""))")</f>
        <v>-2.6770410166123302</v>
      </c>
      <c r="N6" s="3" cm="1">
        <f t="array" ref="N6">_xll.FDS(C6,"FG_TOTAL_RETURNC(0,-1AM)")</f>
        <v>6.0821532999999999</v>
      </c>
      <c r="O6" s="3" cm="1">
        <f t="array" ref="O6">_xll.FDS(C6,"FG_TOTAL_RETURNC(0,-3AM)")</f>
        <v>5.2329540000000003</v>
      </c>
      <c r="P6" s="3" cm="1">
        <f t="array" ref="P6">_xll.FDS(C6,"FG_TOTAL_RETURNC(0,-6AM)")</f>
        <v>-0.99543930000000003</v>
      </c>
      <c r="Q6" s="9" cm="1">
        <f t="array" ref="Q6">_xll.FDS(C6,"P_PRICE(0)/P_PRICE_HIGH_PR(0,,,,,,""PRICE"",""INTRA"",""52W"")")</f>
        <v>0.95689349999999995</v>
      </c>
      <c r="R6" s="9" cm="1">
        <f t="array" ref="R6">_xll.FDS(C6,"P_PRICE(0)/P_PRICE_low_PR(0,,,,,,""PRICE"",""INTRA"",""52W"")-1")</f>
        <v>0.16176473999999999</v>
      </c>
      <c r="S6" s="3" cm="1">
        <f t="array" ref="S6">_xll.FDS(C6,"FG_TOTAL_RETURNC(0,-12AM)")</f>
        <v>9.9590300000000003</v>
      </c>
      <c r="T6" s="4" cm="1">
        <f t="array" ref="T6">_xlfn.PERCENTRANK.EXC(_xlfn._xlws.FILTER($R$3:$R$23, ISNUMBER($R$3:$R$23)),R6)*100</f>
        <v>45.4</v>
      </c>
      <c r="U6" s="4">
        <f t="shared" si="3"/>
        <v>54.6</v>
      </c>
      <c r="V6" s="4" cm="1">
        <f t="array" ref="V6">_xlfn.PERCENTRANK.EXC(_xlfn._xlws.FILTER($Q$3:$Q$23, ISNUMBER($Q$3:$Q$23)),Q6)*100</f>
        <v>77.2</v>
      </c>
      <c r="W6" s="4" cm="1">
        <f t="array" ref="W6">_xlfn.PERCENTRANK.EXC(_xlfn._xlws.FILTER($O$3:$O$23, ISNUMBER($O$3:$O$23)),O6)*100</f>
        <v>68.100000000000009</v>
      </c>
      <c r="X6" s="4" cm="1">
        <f t="array" ref="X6">_xlfn.PERCENTRANK.EXC(_xlfn._xlws.FILTER($P$3:$P$23, ISNUMBER($P$3:$P$23)),P6)*100</f>
        <v>31.8</v>
      </c>
      <c r="Y6" s="200" cm="1">
        <f t="array" ref="Y6">_xlfn.PERCENTRANK.EXC(_xlfn._xlws.FILTER($S$3:$S$23, ISNUMBER($S$3:$S$23)),S6)*100</f>
        <v>59</v>
      </c>
      <c r="Z6" s="4" cm="1">
        <f t="array" ref="Z6">_xlfn.PERCENTRANK.EXC(_xlfn._xlws.FILTER($K$3:$K$23, ISNUMBER($K$3:$K$23)),K6)*100</f>
        <v>68.100000000000009</v>
      </c>
      <c r="AA6" s="4" cm="1">
        <f t="array" ref="AA6">_xlfn.PERCENTRANK.EXC(_xlfn._xlws.FILTER($H$3:$H$23, ISNUMBER($H$3:$H$23)),H6)*100</f>
        <v>54.500000000000007</v>
      </c>
      <c r="AB6" s="4" cm="1">
        <f t="array" ref="AB6">_xlfn.PERCENTRANK.EXC(_xlfn._xlws.FILTER($J$3:$J$23, ISNUMBER($J$3:$J$23)),J6)*100</f>
        <v>59</v>
      </c>
      <c r="AC6" s="4">
        <f t="shared" si="4"/>
        <v>68.100000000000009</v>
      </c>
      <c r="AD6" s="4">
        <f t="shared" si="5"/>
        <v>45.4</v>
      </c>
      <c r="AE6" s="4">
        <f t="shared" si="6"/>
        <v>31.8</v>
      </c>
      <c r="AF6" s="4">
        <f>'Economic Momentum'!Q7</f>
        <v>54.500000000000007</v>
      </c>
      <c r="AG6" s="4">
        <f ca="1">'Economic Momentum'!R7</f>
        <v>77.2</v>
      </c>
      <c r="AH6" s="4">
        <f t="shared" ca="1" si="7"/>
        <v>60.85</v>
      </c>
      <c r="AJ6" s="3" cm="1">
        <f t="array" aca="1" ref="AJ6" ca="1">_xlfn.PERCENTRANK.EXC(_xlfn._xlws.FILTER($AH$3:$AH$23, ISNUMBER($AH$3:$AH$23)),AH6)*100</f>
        <v>63.6</v>
      </c>
      <c r="AK6">
        <f t="shared" si="8"/>
        <v>1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206750.1</v>
      </c>
      <c r="E7" cm="1">
        <f t="array" ref="E7">_xll.FDS(C7,"FMA_COS_UP(""EPS"",""1M"",+1,NOW,,,""PORTAGG"",""MEANR"")")</f>
        <v>10</v>
      </c>
      <c r="F7" cm="1">
        <f t="array" ref="F7">_xll.FDS(C7,"FMA_COS_DOWN(""EPS"",""1M"",+1,NOW,,,""PORTAGG"",""MEANR"")")</f>
        <v>7</v>
      </c>
      <c r="G7" cm="1">
        <f t="array" ref="G7">_xll.FDS(A7,"SIZE(FG_CONSTITUENTS)")</f>
        <v>33</v>
      </c>
      <c r="H7" s="9">
        <f t="shared" si="0"/>
        <v>0.30303030303030304</v>
      </c>
      <c r="I7" s="9">
        <f t="shared" si="1"/>
        <v>0.21212121212121213</v>
      </c>
      <c r="J7" s="9">
        <f t="shared" si="2"/>
        <v>9.0909090909090912E-2</v>
      </c>
      <c r="K7" s="5" cm="1">
        <f t="array" ref="K7">_xll.FDS(A7,"FMA_PCT_ABOVE_MAVG(200,0,,,,""PORTAGG"")")/100</f>
        <v>0.33333333333333298</v>
      </c>
      <c r="L7" s="41" cm="1">
        <f t="array" ref="L7">_xll.FDSB(A7,"PERCENT_CHANGE(FMA_EPS(+1,0,,,,""PORTAGG"",""MEAN""),FMA_EPS(+1,-1AM,,,,""PORTAGG"",""MEAN""))")</f>
        <v>0.64846433194352504</v>
      </c>
      <c r="M7" s="41" cm="1">
        <f t="array" ref="M7">_xll.FDSB(A7,"PERCENT_CHANGE(FMA_EPS(+1,0,,,,""PORTAGG"",""MEAN""),FMA_EPS(+1,-3AM,,,,""PORTAGG"",""MEAN""))")</f>
        <v>-0.49879981050045302</v>
      </c>
      <c r="N7" s="3" cm="1">
        <f t="array" ref="N7">_xll.FDS(C7,"FG_TOTAL_RETURNC(0,-1AM)")</f>
        <v>0.12176037000000001</v>
      </c>
      <c r="O7" s="3" cm="1">
        <f t="array" ref="O7">_xll.FDS(C7,"FG_TOTAL_RETURNC(0,-3AM)")</f>
        <v>-2.0533679999999999</v>
      </c>
      <c r="P7" s="3" cm="1">
        <f t="array" ref="P7">_xll.FDS(C7,"FG_TOTAL_RETURNC(0,-6AM)")</f>
        <v>11.061025000000001</v>
      </c>
      <c r="Q7" s="9" cm="1">
        <f t="array" ref="Q7">_xll.FDS(C7,"P_PRICE(0)/P_PRICE_HIGH_PR(0,,,,,,""PRICE"",""INTRA"",""52W"")")</f>
        <v>0.94557303000000004</v>
      </c>
      <c r="R7" s="9" cm="1">
        <f t="array" ref="R7">_xll.FDS(C7,"P_PRICE(0)/P_PRICE_low_PR(0,,,,,,""PRICE"",""INTRA"",""52W"")-1")</f>
        <v>0.50243603999999997</v>
      </c>
      <c r="S7" s="3" cm="1">
        <f t="array" ref="S7">_xll.FDS(C7,"FG_TOTAL_RETURNC(0,-12AM)")</f>
        <v>34.099494999999997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68.100000000000009</v>
      </c>
      <c r="W7" s="4" cm="1">
        <f t="array" ref="W7">_xlfn.PERCENTRANK.EXC(_xlfn._xlws.FILTER($O$3:$O$23, ISNUMBER($O$3:$O$23)),O7)*100</f>
        <v>40.9</v>
      </c>
      <c r="X7" s="4" cm="1">
        <f t="array" ref="X7">_xlfn.PERCENTRANK.EXC(_xlfn._xlws.FILTER($P$3:$P$23, ISNUMBER($P$3:$P$23)),P7)*100</f>
        <v>77.2</v>
      </c>
      <c r="Y7" s="200" cm="1">
        <f t="array" ref="Y7">_xlfn.PERCENTRANK.EXC(_xlfn._xlws.FILTER($S$3:$S$23, ISNUMBER($S$3:$S$23)),S7)*100</f>
        <v>90.9</v>
      </c>
      <c r="Z7" s="4" cm="1">
        <f t="array" ref="Z7">_xlfn.PERCENTRANK.EXC(_xlfn._xlws.FILTER($K$3:$K$23, ISNUMBER($K$3:$K$23)),K7)*100</f>
        <v>27.200000000000003</v>
      </c>
      <c r="AA7" s="4" cm="1">
        <f t="array" ref="AA7">_xlfn.PERCENTRANK.EXC(_xlfn._xlws.FILTER($H$3:$H$23, ISNUMBER($H$3:$H$23)),H7)*100</f>
        <v>40.9</v>
      </c>
      <c r="AB7" s="4" cm="1">
        <f t="array" ref="AB7">_xlfn.PERCENTRANK.EXC(_xlfn._xlws.FILTER($J$3:$J$23, ISNUMBER($J$3:$J$23)),J7)*100</f>
        <v>72.7</v>
      </c>
      <c r="AC7" s="4">
        <f t="shared" si="4"/>
        <v>54.500000000000007</v>
      </c>
      <c r="AD7" s="4">
        <f t="shared" si="5"/>
        <v>59</v>
      </c>
      <c r="AE7" s="4">
        <f t="shared" si="6"/>
        <v>27.200000000000003</v>
      </c>
      <c r="AF7" s="4">
        <f>'Economic Momentum'!Q8</f>
        <v>9</v>
      </c>
      <c r="AG7" s="4">
        <f ca="1">'Economic Momentum'!R8</f>
        <v>4.5</v>
      </c>
      <c r="AH7" s="4">
        <f t="shared" ca="1" si="7"/>
        <v>62.67</v>
      </c>
      <c r="AJ7" s="3" cm="1">
        <f t="array" aca="1" ref="AJ7" ca="1">_xlfn.PERCENTRANK.EXC(_xlfn._xlws.FILTER($AH$3:$AH$23, ISNUMBER($AH$3:$AH$23)),AH7)*100</f>
        <v>68.100000000000009</v>
      </c>
      <c r="AK7">
        <f t="shared" si="8"/>
        <v>3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37132.53</v>
      </c>
      <c r="E8" cm="1">
        <f t="array" ref="E8">_xll.FDS(C8,"FMA_COS_UP(""EPS"",""1M"",+1,NOW,,,""PORTAGG"",""MEANR"")")</f>
        <v>14</v>
      </c>
      <c r="F8" cm="1">
        <f t="array" ref="F8">_xll.FDS(C8,"FMA_COS_DOWN(""EPS"",""1M"",+1,NOW,,,""PORTAGG"",""MEANR"")")</f>
        <v>3</v>
      </c>
      <c r="G8" cm="1">
        <f t="array" ref="G8">_xll.FDS(A8,"SIZE(FG_CONSTITUENTS)")</f>
        <v>27</v>
      </c>
      <c r="H8" s="9">
        <f t="shared" si="0"/>
        <v>0.51851851851851849</v>
      </c>
      <c r="I8" s="9">
        <f t="shared" si="1"/>
        <v>0.1111111111111111</v>
      </c>
      <c r="J8" s="9">
        <f t="shared" si="2"/>
        <v>0.40740740740740738</v>
      </c>
      <c r="K8" s="5" cm="1">
        <f t="array" ref="K8">_xll.FDS(A8,"FMA_PCT_ABOVE_MAVG(200,0,,,,""PORTAGG"")")/100</f>
        <v>0.65384615384615397</v>
      </c>
      <c r="L8" s="41" cm="1">
        <f t="array" ref="L8">_xll.FDSB(A8,"PERCENT_CHANGE(FMA_EPS(+1,0,,,,""PORTAGG"",""MEAN""),FMA_EPS(+1,-1AM,,,,""PORTAGG"",""MEAN""))")</f>
        <v>4.043490906633</v>
      </c>
      <c r="M8" s="41" cm="1">
        <f t="array" ref="M8">_xll.FDSB(A8,"PERCENT_CHANGE(FMA_EPS(+1,0,,,,""PORTAGG"",""MEAN""),FMA_EPS(+1,-3AM,,,,""PORTAGG"",""MEAN""))")</f>
        <v>15.9319875386775</v>
      </c>
      <c r="N8" s="3" cm="1">
        <f t="array" ref="N8">_xll.FDS(C8,"FG_TOTAL_RETURNC(0,-1AM)")</f>
        <v>-4.992896</v>
      </c>
      <c r="O8" s="3" cm="1">
        <f t="array" ref="O8">_xll.FDS(C8,"FG_TOTAL_RETURNC(0,-3AM)")</f>
        <v>-4.4655322999999996</v>
      </c>
      <c r="P8" s="3" cm="1">
        <f t="array" ref="P8">_xll.FDS(C8,"FG_TOTAL_RETURNC(0,-6AM)")</f>
        <v>17.335402999999999</v>
      </c>
      <c r="Q8" s="9" cm="1">
        <f t="array" ref="Q8">_xll.FDS(C8,"P_PRICE(0)/P_PRICE_HIGH_PR(0,,,,,,""PRICE"",""INTRA"",""52W"")")</f>
        <v>0.89281743999999996</v>
      </c>
      <c r="R8" s="9" cm="1">
        <f t="array" ref="R8">_xll.FDS(C8,"P_PRICE(0)/P_PRICE_low_PR(0,,,,,,""PRICE"",""INTRA"",""52W"")-1")</f>
        <v>0.40630484</v>
      </c>
      <c r="S8" s="3" cm="1">
        <f t="array" ref="S8">_xll.FDS(C8,"FG_TOTAL_RETURNC(0,-12AM)")</f>
        <v>33.119155999999997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36.299999999999997</v>
      </c>
      <c r="W8" s="4" cm="1">
        <f t="array" ref="W8">_xlfn.PERCENTRANK.EXC(_xlfn._xlws.FILTER($O$3:$O$23, ISNUMBER($O$3:$O$23)),O8)*100</f>
        <v>36.299999999999997</v>
      </c>
      <c r="X8" s="4" cm="1">
        <f t="array" ref="X8">_xlfn.PERCENTRANK.EXC(_xlfn._xlws.FILTER($P$3:$P$23, ISNUMBER($P$3:$P$23)),P8)*100</f>
        <v>90.9</v>
      </c>
      <c r="Y8" s="200" cm="1">
        <f t="array" ref="Y8">_xlfn.PERCENTRANK.EXC(_xlfn._xlws.FILTER($S$3:$S$23, ISNUMBER($S$3:$S$23)),S8)*100</f>
        <v>86.3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77.2</v>
      </c>
      <c r="AB8" s="4" cm="1">
        <f t="array" ref="AB8">_xlfn.PERCENTRANK.EXC(_xlfn._xlws.FILTER($J$3:$J$23, ISNUMBER($J$3:$J$23)),J8)*100</f>
        <v>95.399999999999991</v>
      </c>
      <c r="AC8" s="4">
        <f t="shared" si="4"/>
        <v>81.8</v>
      </c>
      <c r="AD8" s="4">
        <f t="shared" si="5"/>
        <v>95.399999999999991</v>
      </c>
      <c r="AE8" s="4">
        <f t="shared" si="6"/>
        <v>9</v>
      </c>
      <c r="AF8" s="4">
        <f>'Economic Momentum'!Q9</f>
        <v>40.9</v>
      </c>
      <c r="AG8" s="4">
        <f ca="1">'Economic Momentum'!R9</f>
        <v>40.9</v>
      </c>
      <c r="AH8" s="4">
        <f t="shared" ca="1" si="7"/>
        <v>52.679999999999993</v>
      </c>
      <c r="AJ8" s="3" cm="1">
        <f t="array" aca="1" ref="AJ8" ca="1">_xlfn.PERCENTRANK.EXC(_xlfn._xlws.FILTER($AH$3:$AH$23, ISNUMBER($AH$3:$AH$23)),AH8)*100</f>
        <v>50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423394.06</v>
      </c>
      <c r="E9" cm="1">
        <f t="array" ref="E9">_xll.FDS(C9,"FMA_COS_UP(""EPS"",""1M"",+1,NOW,,,""PORTAGG"",""MEANR"")")</f>
        <v>9</v>
      </c>
      <c r="F9" cm="1">
        <f t="array" ref="F9">_xll.FDS(C9,"FMA_COS_DOWN(""EPS"",""1M"",+1,NOW,,,""PORTAGG"",""MEANR"")")</f>
        <v>10</v>
      </c>
      <c r="G9" cm="1">
        <f t="array" ref="G9">_xll.FDS(A9,"SIZE(FG_CONSTITUENTS)")</f>
        <v>33</v>
      </c>
      <c r="H9" s="9">
        <f t="shared" si="0"/>
        <v>0.27272727272727271</v>
      </c>
      <c r="I9" s="9">
        <f t="shared" si="1"/>
        <v>0.30303030303030304</v>
      </c>
      <c r="J9" s="9">
        <f t="shared" si="2"/>
        <v>-3.0303030303030332E-2</v>
      </c>
      <c r="K9" s="5" cm="1">
        <f t="array" ref="K9">_xll.FDS(A9,"FMA_PCT_ABOVE_MAVG(200,0,,,,""PORTAGG"")")/100</f>
        <v>0.57575757575757602</v>
      </c>
      <c r="L9" s="41" cm="1">
        <f t="array" ref="L9">_xll.FDSB(A9,"PERCENT_CHANGE(FMA_EPS(+1,0,,,,""PORTAGG"",""MEAN""),FMA_EPS(+1,-1AM,,,,""PORTAGG"",""MEAN""))")</f>
        <v>5.1421030714543399</v>
      </c>
      <c r="M9" s="41" cm="1">
        <f t="array" ref="M9">_xll.FDSB(A9,"PERCENT_CHANGE(FMA_EPS(+1,0,,,,""PORTAGG"",""MEAN""),FMA_EPS(+1,-3AM,,,,""PORTAGG"",""MEAN""))")</f>
        <v>5.5006200886351797</v>
      </c>
      <c r="N9" s="3" cm="1">
        <f t="array" ref="N9">_xll.FDS(C9,"FG_TOTAL_RETURNC(0,-1AM)")</f>
        <v>4.6761036000000002</v>
      </c>
      <c r="O9" s="3" cm="1">
        <f t="array" ref="O9">_xll.FDS(C9,"FG_TOTAL_RETURNC(0,-3AM)")</f>
        <v>7.1803689999999998</v>
      </c>
      <c r="P9" s="3" cm="1">
        <f t="array" ref="P9">_xll.FDS(C9,"FG_TOTAL_RETURNC(0,-6AM)")</f>
        <v>15.844954</v>
      </c>
      <c r="Q9" s="9" cm="1">
        <f t="array" ref="Q9">_xll.FDS(C9,"P_PRICE(0)/P_PRICE_HIGH_PR(0,,,,,,""PRICE"",""INTRA"",""52W"")")</f>
        <v>0.99836329999999995</v>
      </c>
      <c r="R9" s="9" cm="1">
        <f t="array" ref="R9">_xll.FDS(C9,"P_PRICE(0)/P_PRICE_low_PR(0,,,,,,""PRICE"",""INTRA"",""52W"")-1")</f>
        <v>0.20256281000000001</v>
      </c>
      <c r="S9" s="3" cm="1">
        <f t="array" ref="S9">_xll.FDS(C9,"FG_TOTAL_RETURNC(0,-12AM)")</f>
        <v>18.892551000000001</v>
      </c>
      <c r="T9" s="4" cm="1">
        <f t="array" ref="T9">_xlfn.PERCENTRANK.EXC(_xlfn._xlws.FILTER($R$3:$R$23, ISNUMBER($R$3:$R$23)),R9)*100</f>
        <v>63.6</v>
      </c>
      <c r="U9" s="4">
        <f t="shared" si="3"/>
        <v>36.4</v>
      </c>
      <c r="V9" s="4" cm="1">
        <f t="array" ref="V9">_xlfn.PERCENTRANK.EXC(_xlfn._xlws.FILTER($Q$3:$Q$23, ISNUMBER($Q$3:$Q$23)),Q9)*100</f>
        <v>90.9</v>
      </c>
      <c r="W9" s="4" cm="1">
        <f t="array" ref="W9">_xlfn.PERCENTRANK.EXC(_xlfn._xlws.FILTER($O$3:$O$23, ISNUMBER($O$3:$O$23)),O9)*100</f>
        <v>86.3</v>
      </c>
      <c r="X9" s="4" cm="1">
        <f t="array" ref="X9">_xlfn.PERCENTRANK.EXC(_xlfn._xlws.FILTER($P$3:$P$23, ISNUMBER($P$3:$P$23)),P9)*100</f>
        <v>81.8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68.100000000000009</v>
      </c>
      <c r="AA9" s="4" cm="1">
        <f t="array" ref="AA9">_xlfn.PERCENTRANK.EXC(_xlfn._xlws.FILTER($H$3:$H$23, ISNUMBER($H$3:$H$23)),H9)*100</f>
        <v>31.8</v>
      </c>
      <c r="AB9" s="4" cm="1">
        <f t="array" ref="AB9">_xlfn.PERCENTRANK.EXC(_xlfn._xlws.FILTER($J$3:$J$23, ISNUMBER($J$3:$J$23)),J9)*100</f>
        <v>59</v>
      </c>
      <c r="AC9" s="4">
        <f t="shared" si="4"/>
        <v>95.399999999999991</v>
      </c>
      <c r="AD9" s="4">
        <f t="shared" si="5"/>
        <v>77.2</v>
      </c>
      <c r="AE9" s="4">
        <f t="shared" si="6"/>
        <v>45.4</v>
      </c>
      <c r="AF9" s="4">
        <f>'Economic Momentum'!Q10</f>
        <v>27.200000000000003</v>
      </c>
      <c r="AG9" s="4">
        <f ca="1">'Economic Momentum'!R10</f>
        <v>68.100000000000009</v>
      </c>
      <c r="AH9" s="4">
        <f t="shared" ca="1" si="7"/>
        <v>86.789999999999992</v>
      </c>
      <c r="AJ9" s="3" cm="1">
        <f t="array" aca="1" ref="AJ9" ca="1">_xlfn.PERCENTRANK.EXC(_xlfn._xlws.FILTER($AH$3:$AH$23, ISNUMBER($AH$3:$AH$23)),AH9)*100</f>
        <v>90.9</v>
      </c>
      <c r="AK9">
        <f t="shared" si="8"/>
        <v>4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2406953.2999999998</v>
      </c>
      <c r="E10" cm="1">
        <f t="array" ref="E10">_xll.FDS(C10,"FMA_COS_UP(""EPS"",""1M"",+1,NOW,,,""PORTAGG"",""MEANR"")")</f>
        <v>47</v>
      </c>
      <c r="F10" cm="1">
        <f t="array" ref="F10">_xll.FDS(C10,"FMA_COS_DOWN(""EPS"",""1M"",+1,NOW,,,""PORTAGG"",""MEANR"")")</f>
        <v>27</v>
      </c>
      <c r="G10" cm="1">
        <f t="array" ref="G10">_xll.FDS(A10,"SIZE(FG_CONSTITUENTS)")</f>
        <v>91</v>
      </c>
      <c r="H10" s="9">
        <f t="shared" si="0"/>
        <v>0.51648351648351654</v>
      </c>
      <c r="I10" s="9">
        <f t="shared" si="1"/>
        <v>0.2967032967032967</v>
      </c>
      <c r="J10" s="9">
        <f t="shared" si="2"/>
        <v>0.21978021978021983</v>
      </c>
      <c r="K10" s="5" cm="1">
        <f t="array" ref="K10">_xll.FDS(A10,"FMA_PCT_ABOVE_MAVG(200,0,,,,""PORTAGG"")")/100</f>
        <v>0.60674157303370801</v>
      </c>
      <c r="L10" s="41" cm="1">
        <f t="array" ref="L10">_xll.FDSB(A10,"PERCENT_CHANGE(FMA_EPS(+1,0,,,,""PORTAGG"",""MEAN""),FMA_EPS(+1,-1AM,,,,""PORTAGG"",""MEAN""))")</f>
        <v>4.1394683917244501</v>
      </c>
      <c r="M10" s="41" cm="1">
        <f t="array" ref="M10">_xll.FDSB(A10,"PERCENT_CHANGE(FMA_EPS(+1,0,,,,""PORTAGG"",""MEAN""),FMA_EPS(+1,-3AM,,,,""PORTAGG"",""MEAN""))")</f>
        <v>9.7601356209458707</v>
      </c>
      <c r="N10" s="3" cm="1">
        <f t="array" ref="N10">_xll.FDS(C10,"FG_TOTAL_RETURNC(0,-1AM)")</f>
        <v>-4.9142656000000002</v>
      </c>
      <c r="O10" s="3" cm="1">
        <f t="array" ref="O10">_xll.FDS(C10,"FG_TOTAL_RETURNC(0,-3AM)")</f>
        <v>5.8233259999999998</v>
      </c>
      <c r="P10" s="3" cm="1">
        <f t="array" ref="P10">_xll.FDS(C10,"FG_TOTAL_RETURNC(0,-6AM)")</f>
        <v>16.706444000000001</v>
      </c>
      <c r="Q10" s="9" cm="1">
        <f t="array" ref="Q10">_xll.FDS(C10,"P_PRICE(0)/P_PRICE_HIGH_PR(0,,,,,,""PRICE"",""INTRA"",""52W"")")</f>
        <v>0.93239729999999998</v>
      </c>
      <c r="R10" s="9" cm="1">
        <f t="array" ref="R10">_xll.FDS(C10,"P_PRICE(0)/P_PRICE_low_PR(0,,,,,,""PRICE"",""INTRA"",""52W"")-1")</f>
        <v>0.27691399999999999</v>
      </c>
      <c r="S10" s="3" cm="1">
        <f t="array" ref="S10">_xll.FDS(C10,"FG_TOTAL_RETURNC(0,-12AM)")</f>
        <v>34.745345999999998</v>
      </c>
      <c r="T10" s="4" cm="1">
        <f t="array" ref="T10">_xlfn.PERCENTRANK.EXC(_xlfn._xlws.FILTER($R$3:$R$23, ISNUMBER($R$3:$R$23)),R10)*100</f>
        <v>72.7</v>
      </c>
      <c r="U10" s="4">
        <f t="shared" si="3"/>
        <v>27.299999999999997</v>
      </c>
      <c r="V10" s="4" cm="1">
        <f t="array" ref="V10">_xlfn.PERCENTRANK.EXC(_xlfn._xlws.FILTER($Q$3:$Q$23, ISNUMBER($Q$3:$Q$23)),Q10)*100</f>
        <v>59</v>
      </c>
      <c r="W10" s="4" cm="1">
        <f t="array" ref="W10">_xlfn.PERCENTRANK.EXC(_xlfn._xlws.FILTER($O$3:$O$23, ISNUMBER($O$3:$O$23)),O10)*100</f>
        <v>77.2</v>
      </c>
      <c r="X10" s="4" cm="1">
        <f t="array" ref="X10">_xlfn.PERCENTRANK.EXC(_xlfn._xlws.FILTER($P$3:$P$23, ISNUMBER($P$3:$P$23)),P10)*100</f>
        <v>86.3</v>
      </c>
      <c r="Y10" s="200" cm="1">
        <f t="array" ref="Y10">_xlfn.PERCENTRANK.EXC(_xlfn._xlws.FILTER($S$3:$S$23, ISNUMBER($S$3:$S$23)),S10)*100</f>
        <v>95.399999999999991</v>
      </c>
      <c r="Z10" s="4" cm="1">
        <f t="array" ref="Z10">_xlfn.PERCENTRANK.EXC(_xlfn._xlws.FILTER($K$3:$K$23, ISNUMBER($K$3:$K$23)),K10)*100</f>
        <v>77.2</v>
      </c>
      <c r="AA10" s="4" cm="1">
        <f t="array" ref="AA10">_xlfn.PERCENTRANK.EXC(_xlfn._xlws.FILTER($H$3:$H$23, ISNUMBER($H$3:$H$23)),H10)*100</f>
        <v>72.7</v>
      </c>
      <c r="AB10" s="4" cm="1">
        <f t="array" ref="AB10">_xlfn.PERCENTRANK.EXC(_xlfn._xlws.FILTER($J$3:$J$23, ISNUMBER($J$3:$J$23)),J10)*100</f>
        <v>81.8</v>
      </c>
      <c r="AC10" s="4">
        <f t="shared" si="4"/>
        <v>86.3</v>
      </c>
      <c r="AD10" s="4">
        <f t="shared" si="5"/>
        <v>86.3</v>
      </c>
      <c r="AE10" s="4">
        <f t="shared" si="6"/>
        <v>77.2</v>
      </c>
      <c r="AF10" s="4">
        <f>'Economic Momentum'!Q11</f>
        <v>72.7</v>
      </c>
      <c r="AG10" s="4">
        <f ca="1">'Economic Momentum'!R11</f>
        <v>86.3</v>
      </c>
      <c r="AH10" s="4">
        <f t="shared" ca="1" si="7"/>
        <v>72.650000000000006</v>
      </c>
      <c r="AJ10" s="3" cm="1">
        <f t="array" aca="1" ref="AJ10" ca="1">_xlfn.PERCENTRANK.EXC(_xlfn._xlws.FILTER($AH$3:$AH$23, ISNUMBER($AH$3:$AH$23)),AH10)*100</f>
        <v>81.8</v>
      </c>
      <c r="AK10">
        <f t="shared" si="8"/>
        <v>6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456378.25</v>
      </c>
      <c r="E11" cm="1">
        <f t="array" ref="E11">_xll.FDS(C11,"FMA_COS_UP(""EPS"",""1M"",+1,NOW,,,""PORTAGG"",""MEANR"")")</f>
        <v>24</v>
      </c>
      <c r="F11" cm="1">
        <f t="array" ref="F11">_xll.FDS(C11,"FMA_COS_DOWN(""EPS"",""1M"",+1,NOW,,,""PORTAGG"",""MEANR"")")</f>
        <v>18</v>
      </c>
      <c r="G11" cm="1">
        <f t="array" ref="G11">_xll.FDS(A11,"SIZE(FG_CONSTITUENTS)")</f>
        <v>44</v>
      </c>
      <c r="H11" s="9">
        <f t="shared" si="0"/>
        <v>0.54545454545454541</v>
      </c>
      <c r="I11" s="9">
        <f t="shared" si="1"/>
        <v>0.40909090909090912</v>
      </c>
      <c r="J11" s="9">
        <f t="shared" si="2"/>
        <v>0.1363636363636363</v>
      </c>
      <c r="K11" s="5" cm="1">
        <f t="array" ref="K11">_xll.FDS(A11,"FMA_PCT_ABOVE_MAVG(200,0,,,,""PORTAGG"")")/100</f>
        <v>0.31818181818181801</v>
      </c>
      <c r="L11" s="41" cm="1">
        <f t="array" ref="L11">_xll.FDSB(A11,"PERCENT_CHANGE(FMA_EPS(+1,0,,,,""PORTAGG"",""MEAN""),FMA_EPS(+1,-1AM,,,,""PORTAGG"",""MEAN""))")</f>
        <v>-4.2328916486567296</v>
      </c>
      <c r="M11" s="41" cm="1">
        <f t="array" ref="M11">_xll.FDSB(A11,"PERCENT_CHANGE(FMA_EPS(+1,0,,,,""PORTAGG"",""MEAN""),FMA_EPS(+1,-3AM,,,,""PORTAGG"",""MEAN""))")</f>
        <v>-10.110866194016801</v>
      </c>
      <c r="N11" s="3" cm="1">
        <f t="array" ref="N11">_xll.FDS(C11,"FG_TOTAL_RETURNC(0,-1AM)")</f>
        <v>-6.0357570000000003</v>
      </c>
      <c r="O11" s="3" cm="1">
        <f t="array" ref="O11">_xll.FDS(C11,"FG_TOTAL_RETURNC(0,-3AM)")</f>
        <v>-15.895778</v>
      </c>
      <c r="P11" s="3" cm="1">
        <f t="array" ref="P11">_xll.FDS(C11,"FG_TOTAL_RETURNC(0,-6AM)")</f>
        <v>-14.158708000000001</v>
      </c>
      <c r="Q11" s="9" cm="1">
        <f t="array" ref="Q11">_xll.FDS(C11,"P_PRICE(0)/P_PRICE_HIGH_PR(0,,,,,,""PRICE"",""INTRA"",""52W"")")</f>
        <v>0.80553989999999998</v>
      </c>
      <c r="R11" s="9" cm="1">
        <f t="array" ref="R11">_xll.FDS(C11,"P_PRICE(0)/P_PRICE_low_PR(0,,,,,,""PRICE"",""INTRA"",""52W"")-1")</f>
        <v>0.1268686</v>
      </c>
      <c r="S11" s="3" cm="1">
        <f t="array" ref="S11">_xll.FDS(C11,"FG_TOTAL_RETURNC(0,-12AM)")</f>
        <v>-5.7322740000000003</v>
      </c>
      <c r="T11" s="4" cm="1">
        <f t="array" ref="T11">_xlfn.PERCENTRANK.EXC(_xlfn._xlws.FILTER($R$3:$R$23, ISNUMBER($R$3:$R$23)),R11)*100</f>
        <v>27.200000000000003</v>
      </c>
      <c r="U11" s="4">
        <f t="shared" si="3"/>
        <v>72.8</v>
      </c>
      <c r="V11" s="4" cm="1">
        <f t="array" ref="V11">_xlfn.PERCENTRANK.EXC(_xlfn._xlws.FILTER($Q$3:$Q$23, ISNUMBER($Q$3:$Q$23)),Q11)*100</f>
        <v>9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22.7</v>
      </c>
      <c r="Z11" s="4" cm="1">
        <f t="array" ref="Z11">_xlfn.PERCENTRANK.EXC(_xlfn._xlws.FILTER($K$3:$K$23, ISNUMBER($K$3:$K$23)),K11)*100</f>
        <v>22.7</v>
      </c>
      <c r="AA11" s="4" cm="1">
        <f t="array" ref="AA11">_xlfn.PERCENTRANK.EXC(_xlfn._xlws.FILTER($H$3:$H$23, ISNUMBER($H$3:$H$23)),H11)*100</f>
        <v>81.8</v>
      </c>
      <c r="AB11" s="4" cm="1">
        <f t="array" ref="AB11">_xlfn.PERCENTRANK.EXC(_xlfn._xlws.FILTER($J$3:$J$23, ISNUMBER($J$3:$J$23)),J11)*100</f>
        <v>77.2</v>
      </c>
      <c r="AC11" s="4">
        <f t="shared" si="4"/>
        <v>9</v>
      </c>
      <c r="AD11" s="4">
        <f t="shared" si="5"/>
        <v>13.600000000000001</v>
      </c>
      <c r="AE11" s="4">
        <f t="shared" si="6"/>
        <v>50</v>
      </c>
      <c r="AF11" s="4">
        <f>'Economic Momentum'!Q12</f>
        <v>22.7</v>
      </c>
      <c r="AG11" s="4">
        <f ca="1">'Economic Momentum'!R12</f>
        <v>22.7</v>
      </c>
      <c r="AH11" s="4">
        <f t="shared" ca="1" si="7"/>
        <v>6.3</v>
      </c>
      <c r="AJ11" s="3" cm="1">
        <f t="array" aca="1" ref="AJ11" ca="1">_xlfn.PERCENTRANK.EXC(_xlfn._xlws.FILTER($AH$3:$AH$23, ISNUMBER($AH$3:$AH$23)),AH11)*100</f>
        <v>4.5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1872975.9</v>
      </c>
      <c r="E12" cm="1">
        <f t="array" ref="E12">_xll.FDS(C12,"FMA_COS_UP(""EPS"",""1M"",+1,NOW,,,""PORTAGG"",""MEANR"")")</f>
        <v>56</v>
      </c>
      <c r="F12" cm="1">
        <f t="array" ref="F12">_xll.FDS(C12,"FMA_COS_DOWN(""EPS"",""1M"",+1,NOW,,,""PORTAGG"",""MEANR"")")</f>
        <v>32</v>
      </c>
      <c r="G12" cm="1">
        <f t="array" ref="G12">_xll.FDS(A12,"SIZE(FG_CONSTITUENTS)")</f>
        <v>100</v>
      </c>
      <c r="H12" s="9">
        <f t="shared" si="0"/>
        <v>0.56000000000000005</v>
      </c>
      <c r="I12" s="9">
        <f t="shared" si="1"/>
        <v>0.32</v>
      </c>
      <c r="J12" s="9">
        <f t="shared" si="2"/>
        <v>0.24000000000000005</v>
      </c>
      <c r="K12" s="5" cm="1">
        <f t="array" ref="K12">_xll.FDS(A12,"FMA_PCT_ABOVE_MAVG(200,0,,,,""PORTAGG"")")/100</f>
        <v>0.49494949494949503</v>
      </c>
      <c r="L12" s="41" cm="1">
        <f t="array" ref="L12">_xll.FDSB(A12,"PERCENT_CHANGE(FMA_EPS(+1,0,,,,""PORTAGG"",""MEAN""),FMA_EPS(+1,-1AM,,,,""PORTAGG"",""MEAN""))")</f>
        <v>3.8228200708023401</v>
      </c>
      <c r="M12" s="41" cm="1">
        <f t="array" ref="M12">_xll.FDSB(A12,"PERCENT_CHANGE(FMA_EPS(+1,0,,,,""PORTAGG"",""MEAN""),FMA_EPS(+1,-3AM,,,,""PORTAGG"",""MEAN""))")</f>
        <v>5.4810897778732004</v>
      </c>
      <c r="N12" s="3" cm="1">
        <f t="array" ref="N12">_xll.FDS(C12,"FG_TOTAL_RETURNC(0,-1AM)")</f>
        <v>-3.9425492000000002</v>
      </c>
      <c r="O12" s="3" cm="1">
        <f t="array" ref="O12">_xll.FDS(C12,"FG_TOTAL_RETURNC(0,-3AM)")</f>
        <v>-1.2505649999999999</v>
      </c>
      <c r="P12" s="3" cm="1">
        <f t="array" ref="P12">_xll.FDS(C12,"FG_TOTAL_RETURNC(0,-6AM)")</f>
        <v>2.1031260000000001</v>
      </c>
      <c r="Q12" s="9" cm="1">
        <f t="array" ref="Q12">_xll.FDS(C12,"P_PRICE(0)/P_PRICE_HIGH_PR(0,,,,,,""PRICE"",""INTRA"",""52W"")")</f>
        <v>0.94281809999999999</v>
      </c>
      <c r="R12" s="9" cm="1">
        <f t="array" ref="R12">_xll.FDS(C12,"P_PRICE(0)/P_PRICE_low_PR(0,,,,,,""PRICE"",""INTRA"",""52W"")-1")</f>
        <v>0.20278942999999999</v>
      </c>
      <c r="S12" s="3" cm="1">
        <f t="array" ref="S12">_xll.FDS(C12,"FG_TOTAL_RETURNC(0,-12AM)")</f>
        <v>10.688484000000001</v>
      </c>
      <c r="T12" s="4" cm="1">
        <f t="array" ref="T12">_xlfn.PERCENTRANK.EXC(_xlfn._xlws.FILTER($R$3:$R$23, ISNUMBER($R$3:$R$23)),R12)*100</f>
        <v>68.100000000000009</v>
      </c>
      <c r="U12" s="4">
        <f t="shared" si="3"/>
        <v>31.899999999999991</v>
      </c>
      <c r="V12" s="4" cm="1">
        <f t="array" ref="V12">_xlfn.PERCENTRANK.EXC(_xlfn._xlws.FILTER($Q$3:$Q$23, ISNUMBER($Q$3:$Q$23)),Q12)*100</f>
        <v>63.6</v>
      </c>
      <c r="W12" s="4" cm="1">
        <f t="array" ref="W12">_xlfn.PERCENTRANK.EXC(_xlfn._xlws.FILTER($O$3:$O$23, ISNUMBER($O$3:$O$23)),O12)*100</f>
        <v>50</v>
      </c>
      <c r="X12" s="4" cm="1">
        <f t="array" ref="X12">_xlfn.PERCENTRANK.EXC(_xlfn._xlws.FILTER($P$3:$P$23, ISNUMBER($P$3:$P$23)),P12)*100</f>
        <v>50</v>
      </c>
      <c r="Y12" s="200" cm="1">
        <f t="array" ref="Y12">_xlfn.PERCENTRANK.EXC(_xlfn._xlws.FILTER($S$3:$S$23, ISNUMBER($S$3:$S$23)),S12)*100</f>
        <v>63.6</v>
      </c>
      <c r="Z12" s="4" cm="1">
        <f t="array" ref="Z12">_xlfn.PERCENTRANK.EXC(_xlfn._xlws.FILTER($K$3:$K$23, ISNUMBER($K$3:$K$23)),K12)*100</f>
        <v>59</v>
      </c>
      <c r="AA12" s="4" cm="1">
        <f t="array" ref="AA12">_xlfn.PERCENTRANK.EXC(_xlfn._xlws.FILTER($H$3:$H$23, ISNUMBER($H$3:$H$23)),H12)*100</f>
        <v>90.9</v>
      </c>
      <c r="AB12" s="4" cm="1">
        <f t="array" ref="AB12">_xlfn.PERCENTRANK.EXC(_xlfn._xlws.FILTER($J$3:$J$23, ISNUMBER($J$3:$J$23)),J12)*100</f>
        <v>86.3</v>
      </c>
      <c r="AC12" s="4">
        <f t="shared" si="4"/>
        <v>77.2</v>
      </c>
      <c r="AD12" s="4">
        <f t="shared" si="5"/>
        <v>72.7</v>
      </c>
      <c r="AE12" s="4">
        <f t="shared" si="6"/>
        <v>72.7</v>
      </c>
      <c r="AF12" s="4">
        <f>'Economic Momentum'!Q13</f>
        <v>63.6</v>
      </c>
      <c r="AG12" s="4">
        <f ca="1">'Economic Momentum'!R13</f>
        <v>36.299999999999997</v>
      </c>
      <c r="AH12" s="4">
        <f t="shared" ca="1" si="7"/>
        <v>55.44</v>
      </c>
      <c r="AJ12" s="3" cm="1">
        <f t="array" aca="1" ref="AJ12" ca="1">_xlfn.PERCENTRANK.EXC(_xlfn._xlws.FILTER($AH$3:$AH$23, ISNUMBER($AH$3:$AH$23)),AH12)*100</f>
        <v>54.500000000000007</v>
      </c>
      <c r="AK12">
        <f t="shared" si="8"/>
        <v>2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733585.4</v>
      </c>
      <c r="E13" cm="1">
        <f t="array" ref="E13">_xll.FDS(C13,"FMA_COS_UP(""EPS"",""1M"",+1,NOW,,,""PORTAGG"",""MEANR"")")</f>
        <v>18</v>
      </c>
      <c r="F13" cm="1">
        <f t="array" ref="F13">_xll.FDS(C13,"FMA_COS_DOWN(""EPS"",""1M"",+1,NOW,,,""PORTAGG"",""MEANR"")")</f>
        <v>25</v>
      </c>
      <c r="G13" cm="1">
        <f t="array" ref="G13">_xll.FDS(A13,"SIZE(FG_CONSTITUENTS)")</f>
        <v>50</v>
      </c>
      <c r="H13" s="9">
        <f t="shared" si="0"/>
        <v>0.36</v>
      </c>
      <c r="I13" s="9">
        <f t="shared" si="1"/>
        <v>0.5</v>
      </c>
      <c r="J13" s="9">
        <f t="shared" si="2"/>
        <v>-0.14000000000000001</v>
      </c>
      <c r="K13" s="5" cm="1">
        <f t="array" ref="K13">_xll.FDS(A13,"FMA_PCT_ABOVE_MAVG(200,0,,,,""PORTAGG"")")/100</f>
        <v>0.69387755102040805</v>
      </c>
      <c r="L13" s="41" cm="1">
        <f t="array" ref="L13">_xll.FDSB(A13,"PERCENT_CHANGE(FMA_EPS(+1,0,,,,""PORTAGG"",""MEAN""),FMA_EPS(+1,-1AM,,,,""PORTAGG"",""MEAN""))")</f>
        <v>-0.57897609052315202</v>
      </c>
      <c r="M13" s="41" cm="1">
        <f t="array" ref="M13">_xll.FDSB(A13,"PERCENT_CHANGE(FMA_EPS(+1,0,,,,""PORTAGG"",""MEAN""),FMA_EPS(+1,-3AM,,,,""PORTAGG"",""MEAN""))")</f>
        <v>-8.0907931959838706</v>
      </c>
      <c r="N13" s="3" cm="1">
        <f t="array" ref="N13">_xll.FDS(C13,"FG_TOTAL_RETURNC(0,-1AM)")</f>
        <v>3.5971164999999998</v>
      </c>
      <c r="O13" s="3" cm="1">
        <f t="array" ref="O13">_xll.FDS(C13,"FG_TOTAL_RETURNC(0,-3AM)")</f>
        <v>-1.4737368</v>
      </c>
      <c r="P13" s="3" cm="1">
        <f t="array" ref="P13">_xll.FDS(C13,"FG_TOTAL_RETURNC(0,-6AM)")</f>
        <v>-5.6695039999999999</v>
      </c>
      <c r="Q13" s="9" cm="1">
        <f t="array" ref="Q13">_xll.FDS(C13,"P_PRICE(0)/P_PRICE_HIGH_PR(0,,,,,,""PRICE"",""INTRA"",""52W"")")</f>
        <v>0.84611075999999996</v>
      </c>
      <c r="R13" s="9" cm="1">
        <f t="array" ref="R13">_xll.FDS(C13,"P_PRICE(0)/P_PRICE_low_PR(0,,,,,,""PRICE"",""INTRA"",""52W"")-1")</f>
        <v>0.1528784</v>
      </c>
      <c r="S13" s="3" cm="1">
        <f t="array" ref="S13">_xll.FDS(C13,"FG_TOTAL_RETURNC(0,-12AM)")</f>
        <v>6.0345053999999996</v>
      </c>
      <c r="T13" s="4" cm="1">
        <f t="array" ref="T13">_xlfn.PERCENTRANK.EXC(_xlfn._xlws.FILTER($R$3:$R$23, ISNUMBER($R$3:$R$23)),R13)*100</f>
        <v>40.9</v>
      </c>
      <c r="U13" s="4">
        <f t="shared" si="3"/>
        <v>59.1</v>
      </c>
      <c r="V13" s="4" cm="1">
        <f t="array" ref="V13">_xlfn.PERCENTRANK.EXC(_xlfn._xlws.FILTER($Q$3:$Q$23, ISNUMBER($Q$3:$Q$23)),Q13)*100</f>
        <v>18.099999999999998</v>
      </c>
      <c r="W13" s="4" cm="1">
        <f t="array" ref="W13">_xlfn.PERCENTRANK.EXC(_xlfn._xlws.FILTER($O$3:$O$23, ISNUMBER($O$3:$O$23)),O13)*100</f>
        <v>45.4</v>
      </c>
      <c r="X13" s="4" cm="1">
        <f t="array" ref="X13">_xlfn.PERCENTRANK.EXC(_xlfn._xlws.FILTER($P$3:$P$23, ISNUMBER($P$3:$P$23)),P13)*100</f>
        <v>18.099999999999998</v>
      </c>
      <c r="Y13" s="200" cm="1">
        <f t="array" ref="Y13">_xlfn.PERCENTRANK.EXC(_xlfn._xlws.FILTER($S$3:$S$23, ISNUMBER($S$3:$S$23)),S13)*100</f>
        <v>50</v>
      </c>
      <c r="Z13" s="4" cm="1">
        <f t="array" ref="Z13">_xlfn.PERCENTRANK.EXC(_xlfn._xlws.FILTER($K$3:$K$23, ISNUMBER($K$3:$K$23)),K13)*100</f>
        <v>90.9</v>
      </c>
      <c r="AA13" s="4" cm="1">
        <f t="array" ref="AA13">_xlfn.PERCENTRANK.EXC(_xlfn._xlws.FILTER($H$3:$H$23, ISNUMBER($H$3:$H$23)),H13)*100</f>
        <v>59</v>
      </c>
      <c r="AB13" s="4" cm="1">
        <f t="array" ref="AB13">_xlfn.PERCENTRANK.EXC(_xlfn._xlws.FILTER($J$3:$J$23, ISNUMBER($J$3:$J$23)),J13)*100</f>
        <v>27.200000000000003</v>
      </c>
      <c r="AC13" s="4">
        <f t="shared" si="4"/>
        <v>36.299999999999997</v>
      </c>
      <c r="AD13" s="4">
        <f t="shared" si="5"/>
        <v>18.099999999999998</v>
      </c>
      <c r="AE13" s="4">
        <f t="shared" si="6"/>
        <v>63.6</v>
      </c>
      <c r="AF13" s="4">
        <f>'Economic Momentum'!Q14</f>
        <v>81.8</v>
      </c>
      <c r="AG13" s="4">
        <f ca="1">'Economic Momentum'!R14</f>
        <v>31.8</v>
      </c>
      <c r="AH13" s="4">
        <f t="shared" ca="1" si="7"/>
        <v>26.29</v>
      </c>
      <c r="AJ13" s="3" cm="1">
        <f t="array" aca="1" ref="AJ13" ca="1">_xlfn.PERCENTRANK.EXC(_xlfn._xlws.FILTER($AH$3:$AH$23, ISNUMBER($AH$3:$AH$23)),AH13)*100</f>
        <v>22.7</v>
      </c>
      <c r="AK13">
        <f t="shared" si="8"/>
        <v>1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349007.4</v>
      </c>
      <c r="E14" cm="1">
        <f t="array" ref="E14">_xll.FDS(C14,"FMA_COS_UP(""EPS"",""1M"",+1,NOW,,,""PORTAGG"",""MEANR"")")</f>
        <v>12</v>
      </c>
      <c r="F14" cm="1">
        <f t="array" ref="F14">_xll.FDS(C14,"FMA_COS_DOWN(""EPS"",""1M"",+1,NOW,,,""PORTAGG"",""MEANR"")")</f>
        <v>18</v>
      </c>
      <c r="G14" cm="1">
        <f t="array" ref="G14">_xll.FDS(A14,"SIZE(FG_CONSTITUENTS)")</f>
        <v>33</v>
      </c>
      <c r="H14" s="9">
        <f t="shared" si="0"/>
        <v>0.36363636363636365</v>
      </c>
      <c r="I14" s="9">
        <f t="shared" si="1"/>
        <v>0.54545454545454541</v>
      </c>
      <c r="J14" s="9">
        <f t="shared" si="2"/>
        <v>-0.18181818181818177</v>
      </c>
      <c r="K14" s="5" cm="1">
        <f t="array" ref="K14">_xll.FDS(A14,"FMA_PCT_ABOVE_MAVG(200,0,,,,""PORTAGG"")")/100</f>
        <v>0.66666666666666696</v>
      </c>
      <c r="L14" s="41" cm="1">
        <f t="array" ref="L14">_xll.FDSB(A14,"PERCENT_CHANGE(FMA_EPS(+1,0,,,,""PORTAGG"",""MEAN""),FMA_EPS(+1,-1AM,,,,""PORTAGG"",""MEAN""))")</f>
        <v>-2.3450057020164898</v>
      </c>
      <c r="M14" s="41" cm="1">
        <f t="array" ref="M14">_xll.FDSB(A14,"PERCENT_CHANGE(FMA_EPS(+1,0,,,,""PORTAGG"",""MEAN""),FMA_EPS(+1,-3AM,,,,""PORTAGG"",""MEAN""))")</f>
        <v>-1.1302847605449899</v>
      </c>
      <c r="N14" s="3" cm="1">
        <f t="array" ref="N14">_xll.FDS(C14,"FG_TOTAL_RETURNC(0,-1AM)")</f>
        <v>4.060352</v>
      </c>
      <c r="O14" s="3" cm="1">
        <f t="array" ref="O14">_xll.FDS(C14,"FG_TOTAL_RETURNC(0,-3AM)")</f>
        <v>9.0075489999999991</v>
      </c>
      <c r="P14" s="3" cm="1">
        <f t="array" ref="P14">_xll.FDS(C14,"FG_TOTAL_RETURNC(0,-6AM)")</f>
        <v>23.21856</v>
      </c>
      <c r="Q14" s="9" cm="1">
        <f t="array" ref="Q14">_xll.FDS(C14,"P_PRICE(0)/P_PRICE_HIGH_PR(0,,,,,,""PRICE"",""INTRA"",""52W"")")</f>
        <v>0.99850970000000006</v>
      </c>
      <c r="R14" s="9" cm="1">
        <f t="array" ref="R14">_xll.FDS(C14,"P_PRICE(0)/P_PRICE_low_PR(0,,,,,,""PRICE"",""INTRA"",""52W"")-1")</f>
        <v>0.3115214</v>
      </c>
      <c r="S14" s="3" cm="1">
        <f t="array" ref="S14">_xll.FDS(C14,"FG_TOTAL_RETURNC(0,-12AM)")</f>
        <v>23.352550000000001</v>
      </c>
      <c r="T14" s="4" cm="1">
        <f t="array" ref="T14">_xlfn.PERCENTRANK.EXC(_xlfn._xlws.FILTER($R$3:$R$23, ISNUMBER($R$3:$R$23)),R14)*100</f>
        <v>77.2</v>
      </c>
      <c r="U14" s="4">
        <f t="shared" si="3"/>
        <v>22.799999999999997</v>
      </c>
      <c r="V14" s="4" cm="1">
        <f t="array" ref="V14">_xlfn.PERCENTRANK.EXC(_xlfn._xlws.FILTER($Q$3:$Q$23, ISNUMBER($Q$3:$Q$23)),Q14)*100</f>
        <v>95.399999999999991</v>
      </c>
      <c r="W14" s="4" cm="1">
        <f t="array" ref="W14">_xlfn.PERCENTRANK.EXC(_xlfn._xlws.FILTER($O$3:$O$23, ISNUMBER($O$3:$O$23)),O14)*100</f>
        <v>95.399999999999991</v>
      </c>
      <c r="X14" s="4" cm="1">
        <f t="array" ref="X14">_xlfn.PERCENTRANK.EXC(_xlfn._xlws.FILTER($P$3:$P$23, ISNUMBER($P$3:$P$23)),P14)*100</f>
        <v>95.399999999999991</v>
      </c>
      <c r="Y14" s="200" cm="1">
        <f t="array" ref="Y14">_xlfn.PERCENTRANK.EXC(_xlfn._xlws.FILTER($S$3:$S$23, ISNUMBER($S$3:$S$23)),S14)*100</f>
        <v>77.2</v>
      </c>
      <c r="Z14" s="4" cm="1">
        <f t="array" ref="Z14">_xlfn.PERCENTRANK.EXC(_xlfn._xlws.FILTER($K$3:$K$23, ISNUMBER($K$3:$K$23)),K14)*100</f>
        <v>86.3</v>
      </c>
      <c r="AA14" s="4" cm="1">
        <f t="array" ref="AA14">_xlfn.PERCENTRANK.EXC(_xlfn._xlws.FILTER($H$3:$H$23, ISNUMBER($H$3:$H$23)),H14)*100</f>
        <v>63.6</v>
      </c>
      <c r="AB14" s="4" cm="1">
        <f t="array" ref="AB14">_xlfn.PERCENTRANK.EXC(_xlfn._xlws.FILTER($J$3:$J$23, ISNUMBER($J$3:$J$23)),J14)*100</f>
        <v>9</v>
      </c>
      <c r="AC14" s="4">
        <f t="shared" si="4"/>
        <v>18.099999999999998</v>
      </c>
      <c r="AD14" s="4">
        <f t="shared" si="5"/>
        <v>54.500000000000007</v>
      </c>
      <c r="AE14" s="4">
        <f t="shared" si="6"/>
        <v>36.299999999999997</v>
      </c>
      <c r="AF14" s="4">
        <f>'Economic Momentum'!Q15</f>
        <v>18.099999999999998</v>
      </c>
      <c r="AG14" s="4">
        <f ca="1">'Economic Momentum'!R15</f>
        <v>54.500000000000007</v>
      </c>
      <c r="AH14" s="4">
        <f t="shared" ca="1" si="7"/>
        <v>95.4</v>
      </c>
      <c r="AJ14" s="3" cm="1">
        <f t="array" aca="1" ref="AJ14" ca="1">_xlfn.PERCENTRANK.EXC(_xlfn._xlws.FILTER($AH$3:$AH$23, ISNUMBER($AH$3:$AH$23)),AH14)*100</f>
        <v>95.399999999999991</v>
      </c>
      <c r="AK14">
        <f t="shared" si="8"/>
        <v>5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83665.33</v>
      </c>
      <c r="E15" cm="1">
        <f t="array" ref="E15">_xll.FDS(C15,"FMA_COS_UP(""EPS"",""1M"",+1,NOW,,,""PORTAGG"",""MEANR"")")</f>
        <v>8</v>
      </c>
      <c r="F15" cm="1">
        <f t="array" ref="F15">_xll.FDS(C15,"FMA_COS_DOWN(""EPS"",""1M"",+1,NOW,,,""PORTAGG"",""MEANR"")")</f>
        <v>10</v>
      </c>
      <c r="G15" cm="1">
        <f t="array" ref="G15">_xll.FDS(A15,"SIZE(FG_CONSTITUENTS)")</f>
        <v>32</v>
      </c>
      <c r="H15" s="9">
        <f t="shared" si="0"/>
        <v>0.25</v>
      </c>
      <c r="I15" s="9">
        <f t="shared" si="1"/>
        <v>0.3125</v>
      </c>
      <c r="J15" s="9">
        <f t="shared" si="2"/>
        <v>-6.25E-2</v>
      </c>
      <c r="K15" s="5" cm="1">
        <f t="array" ref="K15">_xll.FDS(A15,"FMA_PCT_ABOVE_MAVG(200,0,,,,""PORTAGG"")")/100</f>
        <v>0.48275862068965503</v>
      </c>
      <c r="L15" s="41" cm="1">
        <f t="array" ref="L15">_xll.FDSB(A15,"PERCENT_CHANGE(FMA_EPS(+1,0,,,,""PORTAGG"",""MEAN""),FMA_EPS(+1,-1AM,,,,""PORTAGG"",""MEAN""))")</f>
        <v>3.4139309267546598</v>
      </c>
      <c r="M15" s="41" cm="1">
        <f t="array" ref="M15">_xll.FDSB(A15,"PERCENT_CHANGE(FMA_EPS(+1,0,,,,""PORTAGG"",""MEAN""),FMA_EPS(+1,-3AM,,,,""PORTAGG"",""MEAN""))")</f>
        <v>8.5890358794984003</v>
      </c>
      <c r="N15" s="3" cm="1">
        <f t="array" ref="N15">_xll.FDS(C15,"FG_TOTAL_RETURNC(0,-1AM)")</f>
        <v>-0.35569667999999999</v>
      </c>
      <c r="O15" s="3" cm="1">
        <f t="array" ref="O15">_xll.FDS(C15,"FG_TOTAL_RETURNC(0,-3AM)")</f>
        <v>-1.0810256</v>
      </c>
      <c r="P15" s="3" cm="1">
        <f t="array" ref="P15">_xll.FDS(C15,"FG_TOTAL_RETURNC(0,-6AM)")</f>
        <v>5.5317400000000001</v>
      </c>
      <c r="Q15" s="9" cm="1">
        <f t="array" ref="Q15">_xll.FDS(C15,"P_PRICE(0)/P_PRICE_HIGH_PR(0,,,,,,""PRICE"",""INTRA"",""52W"")")</f>
        <v>0.96265745000000003</v>
      </c>
      <c r="R15" s="9" cm="1">
        <f t="array" ref="R15">_xll.FDS(C15,"P_PRICE(0)/P_PRICE_low_PR(0,,,,,,""PRICE"",""INTRA"",""52W"")-1")</f>
        <v>0.37006401999999999</v>
      </c>
      <c r="S15" s="3" cm="1">
        <f t="array" ref="S15">_xll.FDS(C15,"FG_TOTAL_RETURNC(0,-12AM)")</f>
        <v>16.857158999999999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81.8</v>
      </c>
      <c r="W15" s="4" cm="1">
        <f t="array" ref="W15">_xlfn.PERCENTRANK.EXC(_xlfn._xlws.FILTER($O$3:$O$23, ISNUMBER($O$3:$O$23)),O15)*100</f>
        <v>54.500000000000007</v>
      </c>
      <c r="X15" s="4" cm="1">
        <f t="array" ref="X15">_xlfn.PERCENTRANK.EXC(_xlfn._xlws.FILTER($P$3:$P$23, ISNUMBER($P$3:$P$23)),P15)*100</f>
        <v>63.6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54.500000000000007</v>
      </c>
      <c r="AA15" s="4" cm="1">
        <f t="array" ref="AA15">_xlfn.PERCENTRANK.EXC(_xlfn._xlws.FILTER($H$3:$H$23, ISNUMBER($H$3:$H$23)),H15)*100</f>
        <v>22.7</v>
      </c>
      <c r="AB15" s="4" cm="1">
        <f t="array" ref="AB15">_xlfn.PERCENTRANK.EXC(_xlfn._xlws.FILTER($J$3:$J$23, ISNUMBER($J$3:$J$23)),J15)*100</f>
        <v>45.4</v>
      </c>
      <c r="AC15" s="4">
        <f t="shared" si="4"/>
        <v>72.7</v>
      </c>
      <c r="AD15" s="4">
        <f t="shared" si="5"/>
        <v>81.8</v>
      </c>
      <c r="AE15" s="4">
        <f t="shared" si="6"/>
        <v>13.600000000000001</v>
      </c>
      <c r="AF15" s="4">
        <f>'Economic Momentum'!Q16</f>
        <v>77.2</v>
      </c>
      <c r="AG15" s="4">
        <f ca="1">'Economic Momentum'!R16</f>
        <v>18.099999999999998</v>
      </c>
      <c r="AH15" s="4">
        <f t="shared" ca="1" si="7"/>
        <v>68.150000000000006</v>
      </c>
      <c r="AJ15" s="3" cm="1">
        <f t="array" aca="1" ref="AJ15" ca="1">_xlfn.PERCENTRANK.EXC(_xlfn._xlws.FILTER($AH$3:$AH$23, ISNUMBER($AH$3:$AH$23)),AH15)*100</f>
        <v>72.7</v>
      </c>
      <c r="AK15">
        <f t="shared" si="8"/>
        <v>1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5319849.5</v>
      </c>
      <c r="E16" cm="1">
        <f t="array" ref="E16">_xll.FDS(C16,"FMA_COS_UP(""EPS"",""1M"",+1,NOW,,,""PORTAGG"",""MEANR"")")</f>
        <v>61</v>
      </c>
      <c r="F16" cm="1">
        <f t="array" ref="F16">_xll.FDS(C16,"FMA_COS_DOWN(""EPS"",""1M"",+1,NOW,,,""PORTAGG"",""MEANR"")")</f>
        <v>75</v>
      </c>
      <c r="G16" cm="1">
        <f t="array" ref="G16">_xll.FDS(A16,"SIZE(FG_CONSTITUENTS)")</f>
        <v>147</v>
      </c>
      <c r="H16" s="9">
        <f t="shared" si="0"/>
        <v>0.41496598639455784</v>
      </c>
      <c r="I16" s="9">
        <f t="shared" si="1"/>
        <v>0.51020408163265307</v>
      </c>
      <c r="J16" s="9">
        <f t="shared" si="2"/>
        <v>-9.5238095238095233E-2</v>
      </c>
      <c r="K16" s="5" cm="1">
        <f t="array" ref="K16">_xll.FDS(A16,"FMA_PCT_ABOVE_MAVG(200,0,,,,""PORTAGG"")")/100</f>
        <v>0.843537414965986</v>
      </c>
      <c r="L16" s="41" cm="1">
        <f t="array" ref="L16">_xll.FDSB(A16,"PERCENT_CHANGE(FMA_EPS(+1,0,,,,""PORTAGG"",""MEAN""),FMA_EPS(+1,-1AM,,,,""PORTAGG"",""MEAN""))")</f>
        <v>-1.90653793168247</v>
      </c>
      <c r="M16" s="41" cm="1">
        <f t="array" ref="M16">_xll.FDSB(A16,"PERCENT_CHANGE(FMA_EPS(+1,0,,,,""PORTAGG"",""MEAN""),FMA_EPS(+1,-3AM,,,,""PORTAGG"",""MEAN""))")</f>
        <v>-2.5892050220112601</v>
      </c>
      <c r="N16" s="3" cm="1">
        <f t="array" ref="N16">_xll.FDS(C16,"FG_TOTAL_RETURNC(0,-1AM)")</f>
        <v>-1.7259419</v>
      </c>
      <c r="O16" s="3" cm="1">
        <f t="array" ref="O16">_xll.FDS(C16,"FG_TOTAL_RETURNC(0,-3AM)")</f>
        <v>7.3101044000000002</v>
      </c>
      <c r="P16" s="3" cm="1">
        <f t="array" ref="P16">_xll.FDS(C16,"FG_TOTAL_RETURNC(0,-6AM)")</f>
        <v>10.097647</v>
      </c>
      <c r="Q16" s="9" cm="1">
        <f t="array" ref="Q16">_xll.FDS(C16,"P_PRICE(0)/P_PRICE_HIGH_PR(0,,,,,,""PRICE"",""INTRA"",""52W"")")</f>
        <v>0.98034779999999999</v>
      </c>
      <c r="R16" s="9" cm="1">
        <f t="array" ref="R16">_xll.FDS(C16,"P_PRICE(0)/P_PRICE_low_PR(0,,,,,,""PRICE"",""INTRA"",""52W"")-1")</f>
        <v>0.32106864000000002</v>
      </c>
      <c r="S16" s="3" cm="1">
        <f t="array" ref="S16">_xll.FDS(C16,"FG_TOTAL_RETURNC(0,-12AM)")</f>
        <v>30.004608000000001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86.3</v>
      </c>
      <c r="W16" s="4" cm="1">
        <f t="array" ref="W16">_xlfn.PERCENTRANK.EXC(_xlfn._xlws.FILTER($O$3:$O$23, ISNUMBER($O$3:$O$23)),O16)*100</f>
        <v>90.9</v>
      </c>
      <c r="X16" s="4" cm="1">
        <f t="array" ref="X16">_xlfn.PERCENTRANK.EXC(_xlfn._xlws.FILTER($P$3:$P$23, ISNUMBER($P$3:$P$23)),P16)*100</f>
        <v>68.100000000000009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68.100000000000009</v>
      </c>
      <c r="AB16" s="4" cm="1">
        <f t="array" ref="AB16">_xlfn.PERCENTRANK.EXC(_xlfn._xlws.FILTER($J$3:$J$23, ISNUMBER($J$3:$J$23)),J16)*100</f>
        <v>36.299999999999997</v>
      </c>
      <c r="AC16" s="4">
        <f t="shared" si="4"/>
        <v>31.8</v>
      </c>
      <c r="AD16" s="4">
        <f t="shared" si="5"/>
        <v>50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82.220000000000013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6875203.5</v>
      </c>
      <c r="E17" cm="1">
        <f t="array" ref="E17">_xll.FDS(C17,"FMA_COS_UP(""EPS"",""1M"",+1,NOW,,,""PORTAGG"",""MEANR"")")</f>
        <v>202</v>
      </c>
      <c r="F17" cm="1">
        <f t="array" ref="F17">_xll.FDS(C17,"FMA_COS_DOWN(""EPS"",""1M"",+1,NOW,,,""PORTAGG"",""MEANR"")")</f>
        <v>298</v>
      </c>
      <c r="G17" cm="1">
        <f t="array" ref="G17">_xll.FDS(A17,"SIZE(FG_CONSTITUENTS)")</f>
        <v>651</v>
      </c>
      <c r="H17" s="9">
        <f t="shared" si="0"/>
        <v>0.31029185867895548</v>
      </c>
      <c r="I17" s="9">
        <f t="shared" si="1"/>
        <v>0.45775729646697388</v>
      </c>
      <c r="J17" s="9">
        <f t="shared" si="2"/>
        <v>-0.14746543778801841</v>
      </c>
      <c r="K17" s="5" cm="1">
        <f t="array" ref="K17">_xll.FDS(A17,"FMA_PCT_ABOVE_MAVG(200,0,,,,""PORTAGG"")")/100</f>
        <v>0.30816640986132504</v>
      </c>
      <c r="L17" s="41" cm="1">
        <f t="array" ref="L17">_xll.FDSB(A17,"PERCENT_CHANGE(FMA_EPS(+1,0,,,,""PORTAGG"",""MEAN""),FMA_EPS(+1,-1AM,,,,""PORTAGG"",""MEAN""))")</f>
        <v>-0.164902578825358</v>
      </c>
      <c r="M17" s="41" cm="1">
        <f t="array" ref="M17">_xll.FDSB(A17,"PERCENT_CHANGE(FMA_EPS(+1,0,,,,""PORTAGG"",""MEAN""),FMA_EPS(+1,-3AM,,,,""PORTAGG"",""MEAN""))")</f>
        <v>0.78928424208959302</v>
      </c>
      <c r="N17" s="3" cm="1">
        <f t="array" ref="N17">_xll.FDS(C17,"FG_TOTAL_RETURNC(0,-1AM)")</f>
        <v>-1.0682821</v>
      </c>
      <c r="O17" s="3" cm="1">
        <f t="array" ref="O17">_xll.FDS(C17,"FG_TOTAL_RETURNC(0,-3AM)")</f>
        <v>-9.2139539999999993</v>
      </c>
      <c r="P17" s="3" cm="1">
        <f t="array" ref="P17">_xll.FDS(C17,"FG_TOTAL_RETURNC(0,-6AM)")</f>
        <v>10.305393</v>
      </c>
      <c r="Q17" s="9" cm="1">
        <f t="array" ref="Q17">_xll.FDS(C17,"P_PRICE(0)/P_PRICE_HIGH_PR(0,,,,,,""PRICE"",""INTRA"",""52W"")")</f>
        <v>0.89336263999999999</v>
      </c>
      <c r="R17" s="9" cm="1">
        <f t="array" ref="R17">_xll.FDS(C17,"P_PRICE(0)/P_PRICE_low_PR(0,,,,,,""PRICE"",""INTRA"",""52W"")-1")</f>
        <v>0.19730175</v>
      </c>
      <c r="S17" s="3" cm="1">
        <f t="array" ref="S17">_xll.FDS(C17,"FG_TOTAL_RETURNC(0,-12AM)")</f>
        <v>-0.15848279000000001</v>
      </c>
      <c r="T17" s="4" cm="1">
        <f t="array" ref="T17">_xlfn.PERCENTRANK.EXC(_xlfn._xlws.FILTER($R$3:$R$23, ISNUMBER($R$3:$R$23)),R17)*100</f>
        <v>54.500000000000007</v>
      </c>
      <c r="U17" s="4">
        <f t="shared" si="3"/>
        <v>45.499999999999993</v>
      </c>
      <c r="V17" s="4" cm="1">
        <f t="array" ref="V17">_xlfn.PERCENTRANK.EXC(_xlfn._xlws.FILTER($Q$3:$Q$23, ISNUMBER($Q$3:$Q$23)),Q17)*100</f>
        <v>40.9</v>
      </c>
      <c r="W17" s="4" cm="1">
        <f t="array" ref="W17">_xlfn.PERCENTRANK.EXC(_xlfn._xlws.FILTER($O$3:$O$23, ISNUMBER($O$3:$O$23)),O17)*100</f>
        <v>9</v>
      </c>
      <c r="X17" s="4" cm="1">
        <f t="array" ref="X17">_xlfn.PERCENTRANK.EXC(_xlfn._xlws.FILTER($P$3:$P$23, ISNUMBER($P$3:$P$23)),P17)*100</f>
        <v>72.7</v>
      </c>
      <c r="Y17" s="200" cm="1">
        <f t="array" ref="Y17">_xlfn.PERCENTRANK.EXC(_xlfn._xlws.FILTER($S$3:$S$23, ISNUMBER($S$3:$S$23)),S17)*100</f>
        <v>31.8</v>
      </c>
      <c r="Z17" s="4" cm="1">
        <f t="array" ref="Z17">_xlfn.PERCENTRANK.EXC(_xlfn._xlws.FILTER($K$3:$K$23, ISNUMBER($K$3:$K$23)),K17)*100</f>
        <v>18.099999999999998</v>
      </c>
      <c r="AA17" s="4" cm="1">
        <f t="array" ref="AA17">_xlfn.PERCENTRANK.EXC(_xlfn._xlws.FILTER($H$3:$H$23, ISNUMBER($H$3:$H$23)),H17)*100</f>
        <v>50</v>
      </c>
      <c r="AB17" s="4" cm="1">
        <f t="array" ref="AB17">_xlfn.PERCENTRANK.EXC(_xlfn._xlws.FILTER($J$3:$J$23, ISNUMBER($J$3:$J$23)),J17)*100</f>
        <v>22.7</v>
      </c>
      <c r="AC17" s="4">
        <f t="shared" si="4"/>
        <v>45.4</v>
      </c>
      <c r="AD17" s="4">
        <f t="shared" si="5"/>
        <v>63.6</v>
      </c>
      <c r="AE17" s="4">
        <f t="shared" si="6"/>
        <v>90.9</v>
      </c>
      <c r="AF17" s="4">
        <f>'Economic Momentum'!Q18</f>
        <v>31.8</v>
      </c>
      <c r="AG17" s="4">
        <f ca="1">'Economic Momentum'!R18</f>
        <v>59</v>
      </c>
      <c r="AH17" s="4">
        <f t="shared" ca="1" si="7"/>
        <v>40.869999999999997</v>
      </c>
      <c r="AJ17" s="3" cm="1">
        <f t="array" aca="1" ref="AJ17" ca="1">_xlfn.PERCENTRANK.EXC(_xlfn._xlws.FILTER($AH$3:$AH$23, ISNUMBER($AH$3:$AH$23)),AH17)*100</f>
        <v>36.299999999999997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160386.38</v>
      </c>
      <c r="E18" cm="1">
        <f t="array" ref="E18">_xll.FDS(C18,"FMA_COS_UP(""EPS"",""1M"",+1,NOW,,,""PORTAGG"",""MEANR"")")</f>
        <v>5</v>
      </c>
      <c r="F18" cm="1">
        <f t="array" ref="F18">_xll.FDS(C18,"FMA_COS_DOWN(""EPS"",""1M"",+1,NOW,,,""PORTAGG"",""MEANR"")")</f>
        <v>11</v>
      </c>
      <c r="G18" cm="1">
        <f t="array" ref="G18">_xll.FDS(A18,"SIZE(FG_CONSTITUENTS)")</f>
        <v>35</v>
      </c>
      <c r="H18" s="9">
        <f t="shared" si="0"/>
        <v>0.14285714285714285</v>
      </c>
      <c r="I18" s="9">
        <f t="shared" si="1"/>
        <v>0.31428571428571428</v>
      </c>
      <c r="J18" s="9">
        <f t="shared" si="2"/>
        <v>-0.17142857142857143</v>
      </c>
      <c r="K18" s="5" cm="1">
        <f t="array" ref="K18">_xll.FDS(A18,"FMA_PCT_ABOVE_MAVG(200,0,,,,""PORTAGG"")")/100</f>
        <v>0.37142857142857105</v>
      </c>
      <c r="L18" s="41" cm="1">
        <f t="array" ref="L18">_xll.FDSB(A18,"PERCENT_CHANGE(FMA_EPS(+1,0,,,,""PORTAGG"",""MEAN""),FMA_EPS(+1,-1AM,,,,""PORTAGG"",""MEAN""))")</f>
        <v>-1.9831696016171101</v>
      </c>
      <c r="M18" s="41" cm="1">
        <f t="array" ref="M18">_xll.FDSB(A18,"PERCENT_CHANGE(FMA_EPS(+1,0,,,,""PORTAGG"",""MEAN""),FMA_EPS(+1,-3AM,,,,""PORTAGG"",""MEAN""))")</f>
        <v>-6.5819283999651104</v>
      </c>
      <c r="N18" s="3" cm="1">
        <f t="array" ref="N18">_xll.FDS(C18,"FG_TOTAL_RETURNC(0,-1AM)")</f>
        <v>1.669538</v>
      </c>
      <c r="O18" s="3" cm="1">
        <f t="array" ref="O18">_xll.FDS(C18,"FG_TOTAL_RETURNC(0,-3AM)")</f>
        <v>6.3861249999999998</v>
      </c>
      <c r="P18" s="3" cm="1">
        <f t="array" ref="P18">_xll.FDS(C18,"FG_TOTAL_RETURNC(0,-6AM)")</f>
        <v>5.2836059999999998</v>
      </c>
      <c r="Q18" s="9" cm="1">
        <f t="array" ref="Q18">_xll.FDS(C18,"P_PRICE(0)/P_PRICE_HIGH_PR(0,,,,,,""PRICE"",""INTRA"",""52W"")")</f>
        <v>0.95511084999999996</v>
      </c>
      <c r="R18" s="9" cm="1">
        <f t="array" ref="R18">_xll.FDS(C18,"P_PRICE(0)/P_PRICE_low_PR(0,,,,,,""PRICE"",""INTRA"",""52W"")-1")</f>
        <v>0.12771392000000001</v>
      </c>
      <c r="S18" s="3" cm="1">
        <f t="array" ref="S18">_xll.FDS(C18,"FG_TOTAL_RETURNC(0,-12AM)")</f>
        <v>1.0929823000000001</v>
      </c>
      <c r="T18" s="4" cm="1">
        <f t="array" ref="T18">_xlfn.PERCENTRANK.EXC(_xlfn._xlws.FILTER($R$3:$R$23, ISNUMBER($R$3:$R$23)),R18)*100</f>
        <v>31.8</v>
      </c>
      <c r="U18" s="4">
        <f t="shared" si="3"/>
        <v>68.2</v>
      </c>
      <c r="V18" s="4" cm="1">
        <f t="array" ref="V18">_xlfn.PERCENTRANK.EXC(_xlfn._xlws.FILTER($Q$3:$Q$23, ISNUMBER($Q$3:$Q$23)),Q18)*100</f>
        <v>72.7</v>
      </c>
      <c r="W18" s="4" cm="1">
        <f t="array" ref="W18">_xlfn.PERCENTRANK.EXC(_xlfn._xlws.FILTER($O$3:$O$23, ISNUMBER($O$3:$O$23)),O18)*100</f>
        <v>81.8</v>
      </c>
      <c r="X18" s="4" cm="1">
        <f t="array" ref="X18">_xlfn.PERCENTRANK.EXC(_xlfn._xlws.FILTER($P$3:$P$23, ISNUMBER($P$3:$P$23)),P18)*100</f>
        <v>59</v>
      </c>
      <c r="Y18" s="200" cm="1">
        <f t="array" ref="Y18">_xlfn.PERCENTRANK.EXC(_xlfn._xlws.FILTER($S$3:$S$23, ISNUMBER($S$3:$S$23)),S18)*100</f>
        <v>40.9</v>
      </c>
      <c r="Z18" s="4" cm="1">
        <f t="array" ref="Z18">_xlfn.PERCENTRANK.EXC(_xlfn._xlws.FILTER($K$3:$K$23, ISNUMBER($K$3:$K$23)),K18)*100</f>
        <v>31.8</v>
      </c>
      <c r="AA18" s="4" cm="1">
        <f t="array" ref="AA18">_xlfn.PERCENTRANK.EXC(_xlfn._xlws.FILTER($H$3:$H$23, ISNUMBER($H$3:$H$23)),H18)*100</f>
        <v>9</v>
      </c>
      <c r="AB18" s="4" cm="1">
        <f t="array" ref="AB18">_xlfn.PERCENTRANK.EXC(_xlfn._xlws.FILTER($J$3:$J$23, ISNUMBER($J$3:$J$23)),J18)*100</f>
        <v>13.600000000000001</v>
      </c>
      <c r="AC18" s="4">
        <f t="shared" si="4"/>
        <v>27.200000000000003</v>
      </c>
      <c r="AD18" s="4">
        <f t="shared" si="5"/>
        <v>22.7</v>
      </c>
      <c r="AE18" s="4">
        <f t="shared" si="6"/>
        <v>22.7</v>
      </c>
      <c r="AF18" s="4">
        <f>'Economic Momentum'!Q19</f>
        <v>59</v>
      </c>
      <c r="AG18" s="4">
        <f ca="1">'Economic Momentum'!R19</f>
        <v>90.9</v>
      </c>
      <c r="AH18" s="4">
        <f t="shared" ca="1" si="7"/>
        <v>71.320000000000007</v>
      </c>
      <c r="AJ18" s="3" cm="1">
        <f t="array" aca="1" ref="AJ18" ca="1">_xlfn.PERCENTRANK.EXC(_xlfn._xlws.FILTER($AH$3:$AH$23, ISNUMBER($AH$3:$AH$23)),AH18)*100</f>
        <v>77.2</v>
      </c>
      <c r="AK18">
        <f t="shared" si="8"/>
        <v>2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460127.52256271802</v>
      </c>
      <c r="E19" cm="1">
        <f t="array" ref="E19">_xll.FDS(C19,"FMA_COS_UP(""EPS"",""1M"",+1,NOW,,,""PORTAGG"",""MEANR"")")</f>
        <v>63</v>
      </c>
      <c r="F19" cm="1">
        <f t="array" ref="F19">_xll.FDS(C19,"FMA_COS_DOWN(""EPS"",""1M"",+1,NOW,,,""PORTAGG"",""MEANR"")")</f>
        <v>98</v>
      </c>
      <c r="G19" s="1" cm="1">
        <f t="array" ref="G19">_xll.FDS(A19,"SIZE(FG_CONSTITUENTS)")</f>
        <v>1</v>
      </c>
      <c r="H19" s="48">
        <f t="shared" si="0"/>
        <v>63</v>
      </c>
      <c r="I19" s="48">
        <f t="shared" si="1"/>
        <v>98</v>
      </c>
      <c r="J19" s="9">
        <f t="shared" si="2"/>
        <v>-35</v>
      </c>
      <c r="K19" s="6" cm="1">
        <f t="array" ref="K19">_xll.FDS(A19,"FMA_PCT_ABOVE_MAVG(200,0,,,,""PORTAGG"")")/100</f>
        <v>0.20833333333333301</v>
      </c>
      <c r="L19" s="41" cm="1">
        <f t="array" ref="L19">_xll.FDSB(A19,"PERCENT_CHANGE(FMA_EPS(+1,0,,,,""PORTAGG"",""MEAN""),FMA_EPS(+1,-1AM,,,,""PORTAGG"",""MEAN""))")</f>
        <v>-1.99383755470774</v>
      </c>
      <c r="M19" s="41" cm="1">
        <f t="array" ref="M19">_xll.FDSB(A19,"PERCENT_CHANGE(FMA_EPS(+1,0,,,,""PORTAGG"",""MEAN""),FMA_EPS(+1,-3AM,,,,""PORTAGG"",""MEAN""))")</f>
        <v>-3.3223748544447602</v>
      </c>
      <c r="N19" s="3" cm="1">
        <f t="array" ref="N19">_xll.FDS(C19,"FG_TOTAL_RETURNC(0,-1AM)")</f>
        <v>-1.3857484</v>
      </c>
      <c r="O19" s="54" cm="1">
        <f t="array" ref="O19">_xll.FDS(C19,"FG_TOTAL_RETURNC(0,-3AM)")</f>
        <v>-5.4234505000000004</v>
      </c>
      <c r="P19" s="54" cm="1">
        <f t="array" ref="P19">_xll.FDS(C19,"FG_TOTAL_RETURNC(0,-6AM)")</f>
        <v>-6.0067653999999999</v>
      </c>
      <c r="Q19" s="9" cm="1">
        <f t="array" ref="Q19">_xll.FDS(C19,"P_PRICE(0)/P_PRICE_HIGH_PR(0,,,,,,""PRICE"",""INTRA"",""52W"")")</f>
        <v>0.82498115000000005</v>
      </c>
      <c r="R19" s="9" cm="1">
        <f t="array" ref="R19">_xll.FDS(C19,"P_PRICE(0)/P_PRICE_low_PR(0,,,,,,""PRICE"",""INTRA"",""52W"")-1")</f>
        <v>2.3429631999999999E-2</v>
      </c>
      <c r="S19" s="3" cm="1">
        <f t="array" ref="S19">_xll.FDS(C19,"FG_TOTAL_RETURNC(0,-12AM)")</f>
        <v>-14.251493999999999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13.600000000000001</v>
      </c>
      <c r="W19" s="4" cm="1">
        <f t="array" ref="W19">_xlfn.PERCENTRANK.EXC(_xlfn._xlws.FILTER($O$3:$O$23, ISNUMBER($O$3:$O$23)),O19)*100</f>
        <v>31.8</v>
      </c>
      <c r="X19" s="4" cm="1">
        <f t="array" ref="X19">_xlfn.PERCENTRANK.EXC(_xlfn._xlws.FILTER($P$3:$P$23, ISNUMBER($P$3:$P$23)),P19)*100</f>
        <v>13.600000000000001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4.5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22.7</v>
      </c>
      <c r="AD19" s="4">
        <f t="shared" si="5"/>
        <v>40.9</v>
      </c>
      <c r="AE19" s="4">
        <f t="shared" si="6"/>
        <v>54.500000000000007</v>
      </c>
      <c r="AF19" s="4">
        <f>'Economic Momentum'!Q20</f>
        <v>68.100000000000009</v>
      </c>
      <c r="AG19" s="4">
        <f ca="1">'Economic Momentum'!R20</f>
        <v>95.399999999999991</v>
      </c>
      <c r="AH19" s="4">
        <f t="shared" ca="1" si="7"/>
        <v>19.060000000000002</v>
      </c>
      <c r="AJ19" s="3" cm="1">
        <f t="array" aca="1" ref="AJ19" ca="1">_xlfn.PERCENTRANK.EXC(_xlfn._xlws.FILTER($AH$3:$AH$23, ISNUMBER($AH$3:$AH$23)),AH19)*100</f>
        <v>13.600000000000001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369020.03</v>
      </c>
      <c r="E20" cm="1">
        <f t="array" ref="E20">_xll.FDS(C20,"FMA_COS_UP(""EPS"",""1M"",+1,NOW,,,""PORTAGG"",""MEANR"")")</f>
        <v>8</v>
      </c>
      <c r="F20" cm="1">
        <f t="array" ref="F20">_xll.FDS(C20,"FMA_COS_DOWN(""EPS"",""1M"",+1,NOW,,,""PORTAGG"",""MEANR"")")</f>
        <v>15</v>
      </c>
      <c r="G20" cm="1">
        <f t="array" ref="G20">_xll.FDS(A20,"SIZE(FG_CONSTITUENTS)")</f>
        <v>97</v>
      </c>
      <c r="H20" s="9">
        <f t="shared" si="0"/>
        <v>8.247422680412371E-2</v>
      </c>
      <c r="I20" s="9">
        <f t="shared" si="1"/>
        <v>0.15463917525773196</v>
      </c>
      <c r="J20" s="9">
        <f t="shared" si="2"/>
        <v>-7.2164948453608255E-2</v>
      </c>
      <c r="K20" s="5" cm="1">
        <f t="array" ref="K20">_xll.FDS(A20,"FMA_PCT_ABOVE_MAVG(200,0,,,,""PORTAGG"")")/100</f>
        <v>0.41666666666666702</v>
      </c>
      <c r="L20" s="41" cm="1">
        <f t="array" ref="L20">_xll.FDSB(A20,"PERCENT_CHANGE(FMA_EPS(+1,0,,,,""PORTAGG"",""MEAN""),FMA_EPS(+1,-1AM,,,,""PORTAGG"",""MEAN""))")</f>
        <v>-2.5749786825295198</v>
      </c>
      <c r="M20" s="41" cm="1">
        <f t="array" ref="M20">_xll.FDSB(A20,"PERCENT_CHANGE(FMA_EPS(+1,0,,,,""PORTAGG"",""MEAN""),FMA_EPS(+1,-3AM,,,,""PORTAGG"",""MEAN""))")</f>
        <v>-12.232430538292499</v>
      </c>
      <c r="N20" s="3" cm="1">
        <f t="array" ref="N20">_xll.FDS(C20,"FG_TOTAL_RETURNC(0,-1AM)")</f>
        <v>-13.153065</v>
      </c>
      <c r="O20" s="3" cm="1">
        <f t="array" ref="O20">_xll.FDS(C20,"FG_TOTAL_RETURNC(0,-3AM)")</f>
        <v>-8.1199650000000005</v>
      </c>
      <c r="P20" s="3" cm="1">
        <f t="array" ref="P20">_xll.FDS(C20,"FG_TOTAL_RETURNC(0,-6AM)")</f>
        <v>-0.15846490999999999</v>
      </c>
      <c r="Q20" s="9" cm="1">
        <f t="array" ref="Q20">_xll.FDS(C20,"P_PRICE(0)/P_PRICE_HIGH_PR(0,,,,,,""PRICE"",""INTRA"",""52W"")")</f>
        <v>0.85341144000000002</v>
      </c>
      <c r="R20" s="9" cm="1">
        <f t="array" ref="R20">_xll.FDS(C20,"P_PRICE(0)/P_PRICE_low_PR(0,,,,,,""PRICE"",""INTRA"",""52W"")-1")</f>
        <v>0.20126401999999999</v>
      </c>
      <c r="S20" s="3" cm="1">
        <f t="array" ref="S20">_xll.FDS(C20,"FG_TOTAL_RETURNC(0,-12AM)")</f>
        <v>8.7375530000000001</v>
      </c>
      <c r="T20" s="4" cm="1">
        <f t="array" ref="T20">_xlfn.PERCENTRANK.EXC(_xlfn._xlws.FILTER($R$3:$R$23, ISNUMBER($R$3:$R$23)),R20)*100</f>
        <v>59</v>
      </c>
      <c r="U20" s="4">
        <f t="shared" si="3"/>
        <v>41</v>
      </c>
      <c r="V20" s="4" cm="1">
        <f t="array" ref="V20">_xlfn.PERCENTRANK.EXC(_xlfn._xlws.FILTER($Q$3:$Q$23, ISNUMBER($Q$3:$Q$23)),Q20)*100</f>
        <v>22.7</v>
      </c>
      <c r="W20" s="4" cm="1">
        <f t="array" ref="W20">_xlfn.PERCENTRANK.EXC(_xlfn._xlws.FILTER($O$3:$O$23, ISNUMBER($O$3:$O$23)),O20)*100</f>
        <v>13.600000000000001</v>
      </c>
      <c r="X20" s="4" cm="1">
        <f t="array" ref="X20">_xlfn.PERCENTRANK.EXC(_xlfn._xlws.FILTER($P$3:$P$23, ISNUMBER($P$3:$P$23)),P20)*100</f>
        <v>40.9</v>
      </c>
      <c r="Y20" s="200" cm="1">
        <f t="array" ref="Y20">_xlfn.PERCENTRANK.EXC(_xlfn._xlws.FILTER($S$3:$S$23, ISNUMBER($S$3:$S$23)),S20)*100</f>
        <v>54.500000000000007</v>
      </c>
      <c r="Z20" s="4" cm="1">
        <f t="array" ref="Z20">_xlfn.PERCENTRANK.EXC(_xlfn._xlws.FILTER($K$3:$K$23, ISNUMBER($K$3:$K$23)),K20)*100</f>
        <v>40.9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40.9</v>
      </c>
      <c r="AC20" s="4">
        <f t="shared" si="4"/>
        <v>13.600000000000001</v>
      </c>
      <c r="AD20" s="4">
        <f t="shared" si="5"/>
        <v>9</v>
      </c>
      <c r="AE20" s="4">
        <f t="shared" si="6"/>
        <v>40.9</v>
      </c>
      <c r="AF20" s="4">
        <f>'Economic Momentum'!Q21</f>
        <v>4.5</v>
      </c>
      <c r="AG20" s="4">
        <f ca="1">'Economic Momentum'!R21</f>
        <v>13.600000000000001</v>
      </c>
      <c r="AH20" s="4">
        <f t="shared" ca="1" si="7"/>
        <v>25.43</v>
      </c>
      <c r="AJ20" s="3" cm="1">
        <f t="array" aca="1" ref="AJ20" ca="1">_xlfn.PERCENTRANK.EXC(_xlfn._xlws.FILTER($AH$3:$AH$23, ISNUMBER($AH$3:$AH$23)),AH20)*100</f>
        <v>18.099999999999998</v>
      </c>
      <c r="AK20">
        <f t="shared" si="8"/>
        <v>0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881285.3</v>
      </c>
      <c r="E21" cm="1">
        <f t="array" ref="E21">_xll.FDS(C21,"FMA_COS_UP(""EPS"",""1M"",+1,NOW,,,""PORTAGG"",""MEANR"")")</f>
        <v>8</v>
      </c>
      <c r="F21" cm="1">
        <f t="array" ref="F21">_xll.FDS(C21,"FMA_COS_DOWN(""EPS"",""1M"",+1,NOW,,,""PORTAGG"",""MEANR"")")</f>
        <v>10</v>
      </c>
      <c r="G21" cm="1">
        <f t="array" ref="G21">_xll.FDS(A21,"SIZE(FG_CONSTITUENTS)")</f>
        <v>43</v>
      </c>
      <c r="H21" s="9">
        <f t="shared" si="0"/>
        <v>0.18604651162790697</v>
      </c>
      <c r="I21" s="9">
        <f t="shared" si="1"/>
        <v>0.23255813953488372</v>
      </c>
      <c r="J21" s="9">
        <f t="shared" si="2"/>
        <v>-4.6511627906976744E-2</v>
      </c>
      <c r="K21" s="5" cm="1">
        <f t="array" ref="K21">_xll.FDS(A21,"FMA_PCT_ABOVE_MAVG(200,0,,,,""PORTAGG"")")/100</f>
        <v>0.37837837837837801</v>
      </c>
      <c r="L21" s="41" cm="1">
        <f t="array" ref="L21">_xll.FDSB(A21,"PERCENT_CHANGE(FMA_EPS(+1,0,,,,""PORTAGG"",""MEAN""),FMA_EPS(+1,-1AM,,,,""PORTAGG"",""MEAN""))")</f>
        <v>0.25428233079255402</v>
      </c>
      <c r="M21" s="41" cm="1">
        <f t="array" ref="M21">_xll.FDSB(A21,"PERCENT_CHANGE(FMA_EPS(+1,0,,,,""PORTAGG"",""MEAN""),FMA_EPS(+1,-3AM,,,,""PORTAGG"",""MEAN""))")</f>
        <v>-3.7833430899703999</v>
      </c>
      <c r="N21" s="3" cm="1">
        <f t="array" ref="N21">_xll.FDS(C21,"FG_TOTAL_RETURNC(0,-1AM)")</f>
        <v>2.7620434999999999</v>
      </c>
      <c r="O21" s="3" cm="1">
        <f t="array" ref="O21">_xll.FDS(C21,"FG_TOTAL_RETURNC(0,-3AM)")</f>
        <v>5.316198</v>
      </c>
      <c r="P21" s="3" cm="1">
        <f t="array" ref="P21">_xll.FDS(C21,"FG_TOTAL_RETURNC(0,-6AM)")</f>
        <v>1.0132551000000001</v>
      </c>
      <c r="Q21" s="9" cm="1">
        <f t="array" ref="Q21">_xll.FDS(C21,"P_PRICE(0)/P_PRICE_HIGH_PR(0,,,,,,""PRICE"",""INTRA"",""52W"")")</f>
        <v>0.92507589999999995</v>
      </c>
      <c r="R21" s="9" cm="1">
        <f t="array" ref="R21">_xll.FDS(C21,"P_PRICE(0)/P_PRICE_low_PR(0,,,,,,""PRICE"",""INTRA"",""52W"")-1")</f>
        <v>9.5507739999999994E-2</v>
      </c>
      <c r="S21" s="3" cm="1">
        <f t="array" ref="S21">_xll.FDS(C21,"FG_TOTAL_RETURNC(0,-12AM)")</f>
        <v>1.0637403000000001</v>
      </c>
      <c r="T21" s="4" cm="1">
        <f t="array" ref="T21">_xlfn.PERCENTRANK.EXC(_xlfn._xlws.FILTER($R$3:$R$23, ISNUMBER($R$3:$R$23)),R21)*100</f>
        <v>18.099999999999998</v>
      </c>
      <c r="U21" s="4">
        <f t="shared" si="3"/>
        <v>81.900000000000006</v>
      </c>
      <c r="V21" s="4" cm="1">
        <f t="array" ref="V21">_xlfn.PERCENTRANK.EXC(_xlfn._xlws.FILTER($Q$3:$Q$23, ISNUMBER($Q$3:$Q$23)),Q21)*100</f>
        <v>54.500000000000007</v>
      </c>
      <c r="W21" s="4" cm="1">
        <f t="array" ref="W21">_xlfn.PERCENTRANK.EXC(_xlfn._xlws.FILTER($O$3:$O$23, ISNUMBER($O$3:$O$23)),O21)*100</f>
        <v>72.7</v>
      </c>
      <c r="X21" s="4" cm="1">
        <f t="array" ref="X21">_xlfn.PERCENTRANK.EXC(_xlfn._xlws.FILTER($P$3:$P$23, ISNUMBER($P$3:$P$23)),P21)*100</f>
        <v>45.4</v>
      </c>
      <c r="Y21" s="200" cm="1">
        <f t="array" ref="Y21">_xlfn.PERCENTRANK.EXC(_xlfn._xlws.FILTER($S$3:$S$23, ISNUMBER($S$3:$S$23)),S21)*100</f>
        <v>36.299999999999997</v>
      </c>
      <c r="Z21" s="4" cm="1">
        <f t="array" ref="Z21">_xlfn.PERCENTRANK.EXC(_xlfn._xlws.FILTER($K$3:$K$23, ISNUMBER($K$3:$K$23)),K21)*100</f>
        <v>36.299999999999997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54.500000000000007</v>
      </c>
      <c r="AC21" s="4">
        <f t="shared" si="4"/>
        <v>50</v>
      </c>
      <c r="AD21" s="4">
        <f t="shared" si="5"/>
        <v>36.299999999999997</v>
      </c>
      <c r="AE21" s="4">
        <f t="shared" si="6"/>
        <v>68.100000000000009</v>
      </c>
      <c r="AF21" s="4">
        <f>'Economic Momentum'!Q22</f>
        <v>40.9</v>
      </c>
      <c r="AG21" s="4">
        <f ca="1">'Economic Momentum'!R22</f>
        <v>40.9</v>
      </c>
      <c r="AH21" s="4">
        <f t="shared" ca="1" si="7"/>
        <v>57.23</v>
      </c>
      <c r="AJ21" s="3" cm="1">
        <f t="array" aca="1" ref="AJ21" ca="1">_xlfn.PERCENTRANK.EXC(_xlfn._xlws.FILTER($AH$3:$AH$23, ISNUMBER($AH$3:$AH$23)),AH21)*100</f>
        <v>59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23487.413218999998</v>
      </c>
      <c r="E22" cm="1">
        <f t="array" ref="E22">_xll.FDS(C22,"FMA_COS_UP(""EPS"",""1M"",+1,NOW,,,""PORTAGG"",""MEANR"")")</f>
        <v>12</v>
      </c>
      <c r="F22" cm="1">
        <f t="array" ref="F22">_xll.FDS(C22,"FMA_COS_DOWN(""EPS"",""1M"",+1,NOW,,,""PORTAGG"",""MEANR"")")</f>
        <v>8</v>
      </c>
      <c r="G22" cm="1">
        <f t="array" ref="G22">_xll.FDS(A22,"SIZE(FG_CONSTITUENTS)")</f>
        <v>49</v>
      </c>
      <c r="H22" s="9">
        <f t="shared" si="0"/>
        <v>0.24489795918367346</v>
      </c>
      <c r="I22" s="9">
        <f t="shared" si="1"/>
        <v>0.16326530612244897</v>
      </c>
      <c r="J22" s="9">
        <f t="shared" si="2"/>
        <v>8.1632653061224497E-2</v>
      </c>
      <c r="K22" s="5" cm="1">
        <f t="array" ref="K22">_xll.FDS(A22,"FMA_PCT_ABOVE_MAVG(200,0,,,,""PORTAGG"")")/100</f>
        <v>0.29166666666666702</v>
      </c>
      <c r="L22" s="41" cm="1">
        <f t="array" ref="L22">_xll.FDSB(A22,"PERCENT_CHANGE(FMA_EPS(+1,0,,,,""PORTAGG"",""MEAN""),FMA_EPS(+1,-1AM,,,,""PORTAGG"",""MEAN""))")</f>
        <v>4.3038976807313896</v>
      </c>
      <c r="M22" s="41" cm="1">
        <f t="array" ref="M22">_xll.FDSB(A22,"PERCENT_CHANGE(FMA_EPS(+1,0,,,,""PORTAGG"",""MEAN""),FMA_EPS(+1,-3AM,,,,""PORTAGG"",""MEAN""))")</f>
        <v>10.0309717735958</v>
      </c>
      <c r="N22" s="3" cm="1">
        <f t="array" ref="N22">_xll.FDS(C22,"FG_TOTAL_RETURNC(0,-1AM)")</f>
        <v>-1.5397130999999999</v>
      </c>
      <c r="O22" s="3" cm="1">
        <f t="array" ref="O22">_xll.FDS(C22,"FG_TOTAL_RETURNC(0,-3AM)")</f>
        <v>-5.4474773000000001</v>
      </c>
      <c r="P22" s="3" cm="1">
        <f t="array" ref="P22">_xll.FDS(C22,"FG_TOTAL_RETURNC(0,-6AM)")</f>
        <v>-7.7448790000000001</v>
      </c>
      <c r="Q22" s="9" cm="1">
        <f t="array" ref="Q22">_xll.FDS(C22,"P_PRICE(0)/P_PRICE_HIGH_PR(0,,,,,,""PRICE"",""INTRA"",""52W"")")</f>
        <v>0.77660589999999996</v>
      </c>
      <c r="R22" s="9" cm="1">
        <f t="array" ref="R22">_xll.FDS(C22,"P_PRICE(0)/P_PRICE_low_PR(0,,,,,,""PRICE"",""INTRA"",""52W"")-1")</f>
        <v>7.9999920000000002E-2</v>
      </c>
      <c r="S22" s="3" cm="1">
        <f t="array" ref="S22">_xll.FDS(C22,"FG_TOTAL_RETURNC(0,-12AM)")</f>
        <v>-16.213417</v>
      </c>
      <c r="T22" s="4" cm="1">
        <f t="array" ref="T22">_xlfn.PERCENTRANK.EXC(_xlfn._xlws.FILTER($R$3:$R$23, ISNUMBER($R$3:$R$23)),R22)*100</f>
        <v>9</v>
      </c>
      <c r="U22" s="4">
        <f t="shared" si="3"/>
        <v>91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27.200000000000003</v>
      </c>
      <c r="X22" s="4" cm="1">
        <f t="array" ref="X22">_xlfn.PERCENTRANK.EXC(_xlfn._xlws.FILTER($P$3:$P$23, ISNUMBER($P$3:$P$23)),P22)*100</f>
        <v>9</v>
      </c>
      <c r="Y22" s="200" cm="1">
        <f t="array" ref="Y22">_xlfn.PERCENTRANK.EXC(_xlfn._xlws.FILTER($S$3:$S$23, ISNUMBER($S$3:$S$23)),S22)*100</f>
        <v>4.5</v>
      </c>
      <c r="Z22" s="4" cm="1">
        <f t="array" ref="Z22">_xlfn.PERCENTRANK.EXC(_xlfn._xlws.FILTER($K$3:$K$23, ISNUMBER($K$3:$K$23)),K22)*100</f>
        <v>13.600000000000001</v>
      </c>
      <c r="AA22" s="4" cm="1">
        <f t="array" ref="AA22">_xlfn.PERCENTRANK.EXC(_xlfn._xlws.FILTER($H$3:$H$23, ISNUMBER($H$3:$H$23)),H22)*100</f>
        <v>18.099999999999998</v>
      </c>
      <c r="AB22" s="4" cm="1">
        <f t="array" ref="AB22">_xlfn.PERCENTRANK.EXC(_xlfn._xlws.FILTER($J$3:$J$23, ISNUMBER($J$3:$J$23)),J22)*100</f>
        <v>68.100000000000009</v>
      </c>
      <c r="AC22" s="4">
        <f t="shared" si="4"/>
        <v>90.9</v>
      </c>
      <c r="AD22" s="4">
        <f t="shared" si="5"/>
        <v>90.9</v>
      </c>
      <c r="AE22" s="4">
        <f t="shared" si="6"/>
        <v>4.5</v>
      </c>
      <c r="AF22" s="4">
        <f>'Economic Momentum'!Q23</f>
        <v>90.9</v>
      </c>
      <c r="AG22" s="4">
        <f ca="1">'Economic Momentum'!R23</f>
        <v>81.8</v>
      </c>
      <c r="AH22" s="4">
        <f t="shared" ca="1" si="7"/>
        <v>12.66</v>
      </c>
      <c r="AJ22" s="3" cm="1">
        <f t="array" aca="1" ref="AJ22" ca="1">_xlfn.PERCENTRANK.EXC(_xlfn._xlws.FILTER($AH$3:$AH$23, ISNUMBER($AH$3:$AH$23)),AH22)*100</f>
        <v>9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2747549.5</v>
      </c>
      <c r="E23" cm="1">
        <f t="array" ref="E23">_xll.FDS(C23,"FMA_COS_UP(""EPS"",""1M"",+1,NOW,,,""PORTAGG"",""MEANR"")")</f>
        <v>31</v>
      </c>
      <c r="F23" cm="1">
        <f t="array" ref="F23">_xll.FDS(C23,"FMA_COS_DOWN(""EPS"",""1M"",+1,NOW,,,""PORTAGG"",""MEANR"")")</f>
        <v>46</v>
      </c>
      <c r="G23" cm="1">
        <f t="array" ref="G23">_xll.FDS(A23,"SIZE(FG_CONSTITUENTS)")</f>
        <v>124</v>
      </c>
      <c r="H23" s="9">
        <f t="shared" si="0"/>
        <v>0.25</v>
      </c>
      <c r="I23" s="9">
        <f t="shared" si="1"/>
        <v>0.37096774193548387</v>
      </c>
      <c r="J23" s="9">
        <f t="shared" si="2"/>
        <v>-0.12096774193548387</v>
      </c>
      <c r="K23" s="5" cm="1">
        <f t="array" ref="K23">_xll.FDS(A23,"FMA_PCT_ABOVE_MAVG(200,0,,,,""PORTAGG"")")/100</f>
        <v>0.430894308943089</v>
      </c>
      <c r="L23" s="41" cm="1">
        <f t="array" ref="L23">_xll.FDSB(A23,"PERCENT_CHANGE(FMA_EPS(+1,0,,,,""PORTAGG"",""MEAN""),FMA_EPS(+1,-1AM,,,,""PORTAGG"",""MEAN""))")</f>
        <v>-0.25147762352598801</v>
      </c>
      <c r="M23" s="41" cm="1">
        <f t="array" ref="M23">_xll.FDSB(A23,"PERCENT_CHANGE(FMA_EPS(+1,0,,,,""PORTAGG"",""MEAN""),FMA_EPS(+1,-3AM,,,,""PORTAGG"",""MEAN""))")</f>
        <v>-4.0480076887574601</v>
      </c>
      <c r="N23" s="3" cm="1">
        <f t="array" ref="N23">_xll.FDS(C23,"FG_TOTAL_RETURNC(0,-1AM)")</f>
        <v>-1.1884927999999999</v>
      </c>
      <c r="O23" s="3" cm="1">
        <f t="array" ref="O23">_xll.FDS(C23,"FG_TOTAL_RETURNC(0,-3AM)")</f>
        <v>-0.39390325999999998</v>
      </c>
      <c r="P23" s="3" cm="1">
        <f t="array" ref="P23">_xll.FDS(C23,"FG_TOTAL_RETURNC(0,-6AM)")</f>
        <v>-5.3116263999999997</v>
      </c>
      <c r="Q23" s="9" cm="1">
        <f t="array" ref="Q23">_xll.FDS(C23,"P_PRICE(0)/P_PRICE_HIGH_PR(0,,,,,,""PRICE"",""INTRA"",""52W"")")</f>
        <v>0.92183166999999999</v>
      </c>
      <c r="R23" s="9" cm="1">
        <f t="array" ref="R23">_xll.FDS(C23,"P_PRICE(0)/P_PRICE_low_PR(0,,,,,,""PRICE"",""INTRA"",""52W"")-1")</f>
        <v>0.1480254</v>
      </c>
      <c r="S23" s="3" cm="1">
        <f t="array" ref="S23">_xll.FDS(C23,"FG_TOTAL_RETURNC(0,-12AM)")</f>
        <v>6.0084819999999999</v>
      </c>
      <c r="T23" s="4" cm="1">
        <f t="array" ref="T23">_xlfn.PERCENTRANK.EXC(_xlfn._xlws.FILTER($R$3:$R$23, ISNUMBER($R$3:$R$23)),R23)*100</f>
        <v>36.299999999999997</v>
      </c>
      <c r="U23" s="4">
        <f t="shared" si="3"/>
        <v>63.7</v>
      </c>
      <c r="V23" s="4" cm="1">
        <f t="array" ref="V23">_xlfn.PERCENTRANK.EXC(_xlfn._xlws.FILTER($Q$3:$Q$23, ISNUMBER($Q$3:$Q$23)),Q23)*100</f>
        <v>50</v>
      </c>
      <c r="W23" s="4" cm="1">
        <f t="array" ref="W23">_xlfn.PERCENTRANK.EXC(_xlfn._xlws.FILTER($O$3:$O$23, ISNUMBER($O$3:$O$23)),O23)*100</f>
        <v>59</v>
      </c>
      <c r="X23" s="4" cm="1">
        <f t="array" ref="X23">_xlfn.PERCENTRANK.EXC(_xlfn._xlws.FILTER($P$3:$P$23, ISNUMBER($P$3:$P$23)),P23)*100</f>
        <v>22.7</v>
      </c>
      <c r="Y23" s="200" cm="1">
        <f t="array" ref="Y23">_xlfn.PERCENTRANK.EXC(_xlfn._xlws.FILTER($S$3:$S$23, ISNUMBER($S$3:$S$23)),S23)*100</f>
        <v>45.4</v>
      </c>
      <c r="Z23" s="4" cm="1">
        <f t="array" ref="Z23">_xlfn.PERCENTRANK.EXC(_xlfn._xlws.FILTER($K$3:$K$23, ISNUMBER($K$3:$K$23)),K23)*100</f>
        <v>45.4</v>
      </c>
      <c r="AA23" s="4" cm="1">
        <f t="array" ref="AA23">_xlfn.PERCENTRANK.EXC(_xlfn._xlws.FILTER($H$3:$H$23, ISNUMBER($H$3:$H$23)),H23)*100</f>
        <v>22.7</v>
      </c>
      <c r="AB23" s="4" cm="1">
        <f t="array" ref="AB23">_xlfn.PERCENTRANK.EXC(_xlfn._xlws.FILTER($J$3:$J$23, ISNUMBER($J$3:$J$23)),J23)*100</f>
        <v>31.8</v>
      </c>
      <c r="AC23" s="4">
        <f t="shared" si="4"/>
        <v>40.9</v>
      </c>
      <c r="AD23" s="4">
        <f t="shared" si="5"/>
        <v>31.8</v>
      </c>
      <c r="AE23" s="4">
        <f t="shared" si="6"/>
        <v>81.8</v>
      </c>
      <c r="AF23" s="4">
        <f>'Economic Momentum'!Q24</f>
        <v>86.3</v>
      </c>
      <c r="AG23" s="4">
        <f ca="1">'Economic Momentum'!R24</f>
        <v>27.200000000000003</v>
      </c>
      <c r="AH23" s="4">
        <f t="shared" ca="1" si="7"/>
        <v>44.510000000000005</v>
      </c>
      <c r="AJ23" s="3" cm="1">
        <f t="array" aca="1" ref="AJ23" ca="1">_xlfn.PERCENTRANK.EXC(_xlfn._xlws.FILTER($AH$3:$AH$23, ISNUMBER($AH$3:$AH$23)),AH23)*100</f>
        <v>40.9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466</v>
      </c>
      <c r="F30" cm="1">
        <f t="array" ref="F30">_xll.FDS(C30,"FMA_COS_DOWN(""EPS"",""1M"",+1,NOW,,,""PORTAGG"",""MEANR"")")</f>
        <v>488</v>
      </c>
      <c r="G30" cm="1">
        <f t="array" ref="G30">_xll.FDS(A30,"SIZE(FG_CONSTITUENTS)")</f>
        <v>1283</v>
      </c>
      <c r="H30" s="9">
        <f>E30/$G30</f>
        <v>0.36321122369446607</v>
      </c>
      <c r="I30" s="9">
        <f>F30/$G30</f>
        <v>0.38035853468433362</v>
      </c>
      <c r="J30" s="9">
        <f t="shared" ref="J30" si="9">H30-I30</f>
        <v>-1.7147310989867548E-2</v>
      </c>
      <c r="K30" s="5" cm="1">
        <f t="array" ref="K30">_xll.FDS(A30,"FMA_PCT_ABOVE_MAVG(200,0,,,,""PORTAGG"")")/100</f>
        <v>0.60111464968152906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1.0664214354272299</v>
      </c>
      <c r="O30" s="3" cm="1">
        <f t="array" ref="O30">_xll.FDS(C30,"FG_TOTAL_RETURNC(0,-3AM)")</f>
        <v>-3.0356646000000001E-2</v>
      </c>
      <c r="P30" s="3" cm="1">
        <f t="array" ref="P30">_xll.FDS(C30,"FG_TOTAL_RETURNC(0,-6AM)")</f>
        <v>9.2118380000000002</v>
      </c>
      <c r="Q30" s="9" cm="1">
        <f t="array" ref="Q30">_xll.FDS(C30,"P_PRICE(0)/P_PRICE_HIGH_PR(0,,,,,,""PRICE"",""INTRA"",""52W"")")</f>
        <v>0.97375303999999996</v>
      </c>
      <c r="R30" s="9" cm="1">
        <f t="array" ref="R30">_xll.FDS(C30,"P_PRICE(0)/P_PRICE_low_PR(0,,,,,,""PRICE"",""INTRA"",""52W"")-1")</f>
        <v>0.24990915999999999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818</v>
      </c>
      <c r="F31" cm="1">
        <f t="array" ref="F31">_xll.FDS(C31,"FMA_COS_DOWN(""EPS"",""1M"",+1,NOW,,,""PORTAGG"",""MEANR"")")</f>
        <v>971</v>
      </c>
      <c r="G31" cm="1">
        <f t="array" ref="G31">_xll.FDS(A31,"SIZE(FG_CONSTITUENTS)")</f>
        <v>4764</v>
      </c>
      <c r="H31" s="9">
        <f>E31/$G31</f>
        <v>0.17170445004198154</v>
      </c>
      <c r="I31" s="9">
        <f>F31/$G31</f>
        <v>0.20382031905961376</v>
      </c>
      <c r="J31" s="9">
        <f t="shared" ref="J31" si="10">H31-I31</f>
        <v>-3.211586901763222E-2</v>
      </c>
      <c r="K31" s="5" cm="1">
        <f t="array" ref="K31">_xll.FDS(A31,"FMA_PCT_ABOVE_MAVG(200,0,,,,""PORTAGG"")")/100</f>
        <v>0.402891670263271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-0.25120888887679199</v>
      </c>
      <c r="O31" s="3" cm="1">
        <f t="array" ref="O31">_xll.FDS(C31,"FG_TOTAL_RETURNC(0,-3AM)")</f>
        <v>0.74809789999999998</v>
      </c>
      <c r="P31" s="3" cm="1">
        <f t="array" ref="P31">_xll.FDS(C31,"FG_TOTAL_RETURNC(0,-6AM)")</f>
        <v>9.3817950000000003</v>
      </c>
      <c r="Q31" s="9" cm="1">
        <f t="array" ref="Q31">_xll.FDS(C31,"P_PRICE(0)/P_PRICE_HIGH_PR(0,,,,,,""PRICE"",""INTRA"",""52W"")")</f>
        <v>0.97823950000000004</v>
      </c>
      <c r="R31" s="9" cm="1">
        <f t="array" ref="R31">_xll.FDS(C31,"P_PRICE(0)/P_PRICE_low_PR(0,,,,,,""PRICE"",""INTRA"",""52W"")-1")</f>
        <v>0.19423306000000001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696</v>
      </c>
      <c r="F32" cm="1">
        <f t="array" ref="F32">_xll.FDS(C32,"FMA_COS_DOWN(""EPS"",""1M"",+1,NOW,,,""PORTAGG"",""MEANR"")")</f>
        <v>580</v>
      </c>
      <c r="G32" cm="1">
        <f t="array" ref="G32">_xll.FDS(A32,"SIZE(FG_CONSTITUENTS)")</f>
        <v>1429</v>
      </c>
      <c r="H32" s="9">
        <f t="shared" ref="H32" si="12">E32/$G32</f>
        <v>0.48705388383484954</v>
      </c>
      <c r="I32" s="9">
        <f t="shared" ref="I32" si="13">F32/$G32</f>
        <v>0.40587823652904131</v>
      </c>
      <c r="J32" s="9">
        <f t="shared" ref="J32" si="14">H32-I32</f>
        <v>8.117564730580823E-2</v>
      </c>
      <c r="K32" s="5" cm="1">
        <f t="array" ref="K32">_xll.FDS(A32,"FMA_PCT_ABOVE_MAVG(200,0,,,,""PORTAGG"")")/100</f>
        <v>0.58976157082748903</v>
      </c>
      <c r="L32" s="41" cm="1">
        <f t="array" ref="L32">_xll.FDSB(A32,"PERCENT_CHANGE(FMA_EPS(+1,0,,,,""PORTAGG"",""MEAN""),FMA_EPS(+1,-1AM,,,,""PORTAGG"",""MEAN""))")</f>
        <v>0.32006802379701699</v>
      </c>
      <c r="M32" s="41" cm="1">
        <f t="array" ref="M32">_xll.FDSB(A32,"PERCENT_CHANGE(FMA_EPS(+1,0,,,,""PORTAGG"",""MEAN""),FMA_EPS(+1,-3AM,,,,""PORTAGG"",""MEAN""))")</f>
        <v>-0.39386590477226002</v>
      </c>
      <c r="O32" s="3" cm="1">
        <f t="array" ref="O32">_xll.FDS(C32,"FG_TOTAL_RETURNC(0,-3AM)")</f>
        <v>3.7544012000000002</v>
      </c>
      <c r="P32" s="3" cm="1">
        <f t="array" ref="P32">_xll.FDS(C32,"FG_TOTAL_RETURNC(0,-6AM)")</f>
        <v>10.068071</v>
      </c>
      <c r="Q32" s="9" cm="1">
        <f t="array" ref="Q32">_xll.FDS(C32,"P_PRICE(0)/P_PRICE_HIGH_PR(0,,,,,,""PRICE"",""INTRA"",""52W"")")</f>
        <v>0.98233610000000005</v>
      </c>
      <c r="R32" s="9" cm="1">
        <f t="array" ref="R32">_xll.FDS(C32,"P_PRICE(0)/P_PRICE_low_PR(0,,,,,,""PRICE"",""INTRA"",""52W"")-1")</f>
        <v>0.31394958000000001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100</v>
      </c>
      <c r="F33" cm="1">
        <f t="array" ref="F33">_xll.FDS(C33,"FMA_COS_DOWN(""EPS"",""1M"",+1,NOW,,,""PORTAGG"",""MEANR"")")</f>
        <v>67</v>
      </c>
      <c r="G33" cm="1">
        <f t="array" ref="G33">_xll.FDS(A33,"SIZE(FG_CONSTITUENTS)")</f>
        <v>205</v>
      </c>
      <c r="H33" s="9">
        <f t="shared" ref="H33:H34" si="16">E33/$G33</f>
        <v>0.48780487804878048</v>
      </c>
      <c r="I33" s="9">
        <f t="shared" ref="I33:I34" si="17">F33/$G33</f>
        <v>0.32682926829268294</v>
      </c>
      <c r="J33" s="9">
        <f t="shared" ref="J33:J34" si="18">H33-I33</f>
        <v>0.16097560975609754</v>
      </c>
      <c r="K33" s="5" cm="1">
        <f t="array" ref="K33">_xll.FDS(A33,"FMA_PCT_ABOVE_MAVG(200,0,,,,""PORTAGG"")")/100</f>
        <v>0.41176470588235298</v>
      </c>
      <c r="L33" s="41" cm="1">
        <f t="array" ref="L33">_xll.FDSB(A33,"PERCENT_CHANGE(FMA_EPS(+1,0,,,,""PORTAGG"",""MEAN""),FMA_EPS(+1,-1AM,,,,""PORTAGG"",""MEAN""))")</f>
        <v>7.4436907070844498</v>
      </c>
      <c r="M33" s="41" cm="1">
        <f t="array" ref="M33">_xll.FDSB(A33,"PERCENT_CHANGE(FMA_EPS(+1,0,,,,""PORTAGG"",""MEAN""),FMA_EPS(+1,-3AM,,,,""PORTAGG"",""MEAN""))")</f>
        <v>6.7978349383838399</v>
      </c>
      <c r="O33" s="3" cm="1">
        <f t="array" ref="O33">_xll.FDS(C33,"FG_TOTAL_RETURNC(0,-3AM)")</f>
        <v>2.3706554999999998</v>
      </c>
      <c r="P33" s="3" cm="1">
        <f t="array" ref="P33">_xll.FDS(C33,"FG_TOTAL_RETURNC(0,-6AM)")</f>
        <v>3.3394097999999999</v>
      </c>
      <c r="Q33" s="9" cm="1">
        <f t="array" ref="Q33">_xll.FDS(C33,"P_PRICE(0)/P_PRICE_HIGH_PR(0,,,,,,""PRICE"",""INTRA"",""52W"")")</f>
        <v>0.96260319999999999</v>
      </c>
      <c r="R33" s="9" cm="1">
        <f t="array" ref="R33">_xll.FDS(C33,"P_PRICE(0)/P_PRICE_low_PR(0,,,,,,""PRICE"",""INTRA"",""52W"")-1")</f>
        <v>0.21276223999999999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271</v>
      </c>
      <c r="F34" cm="1">
        <f t="array" ref="F34">_xll.FDS(C34,"FMA_COS_DOWN(""EPS"",""1M"",+1,NOW,,,""PORTAGG"",""MEANR"")")</f>
        <v>188</v>
      </c>
      <c r="G34" cm="1">
        <f t="array" ref="G34">_xll.FDS(A34,"SIZE(FG_CONSTITUENTS)")</f>
        <v>503</v>
      </c>
      <c r="H34" s="9">
        <f t="shared" si="16"/>
        <v>0.53876739562624254</v>
      </c>
      <c r="I34" s="9">
        <f t="shared" si="17"/>
        <v>0.37375745526838966</v>
      </c>
      <c r="J34" s="9">
        <f t="shared" si="18"/>
        <v>0.16500994035785288</v>
      </c>
      <c r="K34" s="5" cm="1">
        <f t="array" ref="K34">_xll.FDS(A34,"FMA_PCT_ABOVE_MAVG(200,0,,,,""PORTAGG"")")/100</f>
        <v>0.70459081836327297</v>
      </c>
      <c r="L34" s="41" cm="1">
        <f t="array" ref="L34">_xll.FDSB(A34,"PERCENT_CHANGE(FMA_EPS(+1,0,,,,""PORTAGG"",""MEAN""),FMA_EPS(+1,-1AM,,,,""PORTAGG"",""MEAN""))")</f>
        <v>-0.30164130061505401</v>
      </c>
      <c r="M34" s="41" cm="1">
        <f t="array" ref="M34">_xll.FDSB(A34,"PERCENT_CHANGE(FMA_EPS(+1,0,,,,""PORTAGG"",""MEAN""),FMA_EPS(+1,-3AM,,,,""PORTAGG"",""MEAN""))")</f>
        <v>-0.68664470592249405</v>
      </c>
      <c r="O34" s="3" cm="1">
        <f t="array" ref="O34">_xll.FDS(C34,"FG_TOTAL_RETURNC(0,-3AM)")</f>
        <v>5.1846503999999998</v>
      </c>
      <c r="P34" s="3" cm="1">
        <f t="array" ref="P34">_xll.FDS(C34,"FG_TOTAL_RETURNC(0,-6AM)")</f>
        <v>11.677515</v>
      </c>
      <c r="Q34" s="9" cm="1">
        <f t="array" ref="Q34">_xll.FDS(C34,"P_PRICE(0)/P_PRICE_HIGH_PR(0,,,,,,""PRICE"",""INTRA"",""52W"")")</f>
        <v>0.98080193999999998</v>
      </c>
      <c r="R34" s="9" cm="1">
        <f t="array" ref="R34">_xll.FDS(C34,"P_PRICE(0)/P_PRICE_low_PR(0,,,,,,""PRICE"",""INTRA"",""52W"")-1")</f>
        <v>0.35458564999999997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-0.15751880999999998</v>
      </c>
      <c r="E4" s="9">
        <f>HLOOKUP(B4,'Monthly Returns'!$A$1:$AC$134, 132, FALSE)</f>
        <v>0.12244897959183673</v>
      </c>
      <c r="H4" s="9">
        <f>HLOOKUP(B4,'Yearly returns'!$B$1:$V$140, 133, FALSE)</f>
        <v>0.36781609195402298</v>
      </c>
      <c r="I4" s="9">
        <f>HLOOKUP(B4,'Yearly returns'!$B$1:$V$140, 138, FALSE)</f>
        <v>0.42</v>
      </c>
      <c r="L4" s="47">
        <f t="shared" ref="L4:L24" si="0">(1-PERCENTRANK($E$4:$E$24,E4))*100</f>
        <v>90</v>
      </c>
      <c r="M4" s="47">
        <f t="shared" ref="M4:M24" si="1">(1-PERCENTRANK($H$4:$H$24,H4))*100</f>
        <v>15.000000000000002</v>
      </c>
      <c r="N4" s="47">
        <f t="shared" ref="N4:N24" si="2">(1-PERCENTRANK($I$4:$I$24,I4))*100</f>
        <v>75</v>
      </c>
      <c r="P4">
        <f>L4*Assumption!$E$53 + M4*Assumption!$F$53 + N4*Assumption!$G$53</f>
        <v>63.75</v>
      </c>
      <c r="R4" cm="1">
        <f t="array" ref="R4">_xlfn.PERCENTRANK.EXC(_xlfn._xlws.FILTER(P$4:P$24, ISNUMBER(P$4:P$24)),P4)*100</f>
        <v>72.7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-0.34956749999999998</v>
      </c>
      <c r="E5" s="9">
        <f>HLOOKUP(B5,'Monthly Returns'!$A$1:$AC$134, 132, FALSE)</f>
        <v>0.23966942148760331</v>
      </c>
      <c r="H5" s="9">
        <f>HLOOKUP(B5,'Yearly returns'!$B$1:$V$140, 133, FALSE)</f>
        <v>0.38842975206611569</v>
      </c>
      <c r="I5" s="9">
        <f>HLOOKUP(B5,'Yearly returns'!$B$1:$V$140, 138, FALSE)</f>
        <v>0.48299999999999998</v>
      </c>
      <c r="L5" s="47">
        <f t="shared" si="0"/>
        <v>25</v>
      </c>
      <c r="M5" s="47">
        <f t="shared" si="1"/>
        <v>9.9999999999999982</v>
      </c>
      <c r="N5" s="47">
        <f t="shared" si="2"/>
        <v>70</v>
      </c>
      <c r="P5">
        <f>L5*Assumption!$E$53 + M5*Assumption!$F$53 + N5*Assumption!$G$53</f>
        <v>43.75</v>
      </c>
      <c r="R5" cm="1">
        <f t="array" ref="R5">_xlfn.PERCENTRANK.EXC(_xlfn._xlws.FILTER(P$4:P$24, ISNUMBER(P$4:P$24)),P5)*100</f>
        <v>40.9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-0.35657947999999995</v>
      </c>
      <c r="E6" s="9">
        <f>HLOOKUP(B6,'Monthly Returns'!$A$1:$AC$134, 132, FALSE)</f>
        <v>0.18181818181818182</v>
      </c>
      <c r="H6" s="9">
        <f>HLOOKUP(B6,'Yearly returns'!$B$1:$V$140, 133, FALSE)</f>
        <v>0.23966942148760331</v>
      </c>
      <c r="I6" s="9">
        <f>HLOOKUP(B6,'Yearly returns'!$B$1:$V$140, 138, FALSE)</f>
        <v>0.40100000000000002</v>
      </c>
      <c r="L6" s="47">
        <f t="shared" si="0"/>
        <v>50</v>
      </c>
      <c r="M6" s="47">
        <f t="shared" si="1"/>
        <v>75</v>
      </c>
      <c r="N6" s="47">
        <f t="shared" si="2"/>
        <v>80</v>
      </c>
      <c r="P6">
        <f>L6*Assumption!$E$53 + M6*Assumption!$F$53 + N6*Assumption!$G$53</f>
        <v>71.25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-0.38423186999999998</v>
      </c>
      <c r="E7" s="9">
        <f>HLOOKUP(B7,'Monthly Returns'!$A$1:$AC$134, 132, FALSE)</f>
        <v>0.18181818181818182</v>
      </c>
      <c r="H7" s="9">
        <f>HLOOKUP(B7,'Yearly returns'!$B$1:$V$140, 133, FALSE)</f>
        <v>0.24793388429752067</v>
      </c>
      <c r="I7" s="9">
        <f>HLOOKUP(B7,'Yearly returns'!$B$1:$V$140, 138, FALSE)</f>
        <v>0.78600000000000003</v>
      </c>
      <c r="L7" s="47">
        <f t="shared" si="0"/>
        <v>50</v>
      </c>
      <c r="M7" s="47">
        <f t="shared" si="1"/>
        <v>65</v>
      </c>
      <c r="N7" s="47">
        <f t="shared" si="2"/>
        <v>30.000000000000004</v>
      </c>
      <c r="P7">
        <f>L7*Assumption!$E$53 + M7*Assumption!$F$53 + N7*Assumption!$G$53</f>
        <v>43.75</v>
      </c>
      <c r="R7" cm="1">
        <f t="array" ref="R7">_xlfn.PERCENTRANK.EXC(_xlfn._xlws.FILTER(P$4:P$24, ISNUMBER(P$4:P$24)),P7)*100</f>
        <v>40.9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-0.38251365999999998</v>
      </c>
      <c r="E8" s="9">
        <f>HLOOKUP(B8,'Monthly Returns'!$A$1:$AC$134, 132, FALSE)</f>
        <v>0.28925619834710742</v>
      </c>
      <c r="H8" s="9">
        <f>HLOOKUP(B8,'Yearly returns'!$B$1:$V$140, 133, FALSE)</f>
        <v>0.41322314049586778</v>
      </c>
      <c r="I8" s="9">
        <f>HLOOKUP(B8,'Yearly returns'!$B$1:$V$140, 138, FALSE)</f>
        <v>0.78600000000000003</v>
      </c>
      <c r="L8" s="47">
        <f t="shared" si="0"/>
        <v>15.000000000000002</v>
      </c>
      <c r="M8" s="47">
        <f t="shared" si="1"/>
        <v>5.0000000000000044</v>
      </c>
      <c r="N8" s="47">
        <f t="shared" si="2"/>
        <v>30.000000000000004</v>
      </c>
      <c r="P8">
        <f>L8*Assumption!$E$53 + M8*Assumption!$F$53 + N8*Assumption!$G$53</f>
        <v>20.000000000000004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-0.33160544999999997</v>
      </c>
      <c r="E9" s="9">
        <f>HLOOKUP(B9,'Monthly Returns'!$A$1:$AC$134, 132, FALSE)</f>
        <v>0.19834710743801653</v>
      </c>
      <c r="H9" s="9">
        <f>HLOOKUP(B9,'Yearly returns'!$B$1:$V$140, 133, FALSE)</f>
        <v>0.2231404958677686</v>
      </c>
      <c r="I9" s="9">
        <f>HLOOKUP(B9,'Yearly returns'!$B$1:$V$140, 138, FALSE)</f>
        <v>0.84399999999999997</v>
      </c>
      <c r="L9" s="47">
        <f t="shared" si="0"/>
        <v>35</v>
      </c>
      <c r="M9" s="49">
        <f t="shared" si="1"/>
        <v>85</v>
      </c>
      <c r="N9" s="47">
        <f t="shared" si="2"/>
        <v>19.999999999999996</v>
      </c>
      <c r="P9">
        <f>L9*Assumption!$E$53 + M9*Assumption!$F$53 + N9*Assumption!$G$53</f>
        <v>40</v>
      </c>
      <c r="R9" cm="1">
        <f t="array" ref="R9">_xlfn.PERCENTRANK.EXC(_xlfn._xlws.FILTER(P$4:P$24, ISNUMBER(P$4:P$24)),P9)*100</f>
        <v>27.200000000000003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-0.25804065999999998</v>
      </c>
      <c r="E10" s="9">
        <f>HLOOKUP(B10,'Monthly Returns'!$A$1:$AC$134, 132, FALSE)</f>
        <v>0.15702479338842976</v>
      </c>
      <c r="H10" s="9">
        <f>HLOOKUP(B10,'Yearly returns'!$B$1:$V$140, 133, FALSE)</f>
        <v>0.23966942148760331</v>
      </c>
      <c r="I10" s="9">
        <f>HLOOKUP(B10,'Yearly returns'!$B$1:$V$140, 138, FALSE)</f>
        <v>0.93400000000000005</v>
      </c>
      <c r="L10" s="47">
        <f t="shared" si="0"/>
        <v>70</v>
      </c>
      <c r="M10" s="47">
        <f t="shared" si="1"/>
        <v>75</v>
      </c>
      <c r="N10" s="47">
        <f t="shared" si="2"/>
        <v>0</v>
      </c>
      <c r="P10">
        <f>L10*Assumption!$E$53 + M10*Assumption!$F$53 + N10*Assumption!$G$53</f>
        <v>36.25</v>
      </c>
      <c r="R10" cm="1">
        <f t="array" ref="R10">_xlfn.PERCENTRANK.EXC(_xlfn._xlws.FILTER(P$4:P$24, ISNUMBER(P$4:P$24)),P10)*100</f>
        <v>22.7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-0.22767859999999998</v>
      </c>
      <c r="E11" s="9">
        <f>HLOOKUP(B11,'Monthly Returns'!$A$1:$AC$134, 132, FALSE)</f>
        <v>0.12396694214876033</v>
      </c>
      <c r="H11" s="9">
        <f>HLOOKUP(B11,'Yearly returns'!$B$1:$V$140, 133, FALSE)</f>
        <v>0.16528925619834711</v>
      </c>
      <c r="I11" s="9">
        <f>HLOOKUP(B11,'Yearly returns'!$B$1:$V$140, 138, FALSE)</f>
        <v>0.877</v>
      </c>
      <c r="L11" s="47">
        <f t="shared" si="0"/>
        <v>85</v>
      </c>
      <c r="M11" s="47">
        <f t="shared" si="1"/>
        <v>90</v>
      </c>
      <c r="N11" s="47">
        <f t="shared" si="2"/>
        <v>5.0000000000000044</v>
      </c>
      <c r="P11">
        <f>L11*Assumption!$E$53 + M11*Assumption!$F$53 + N11*Assumption!$G$53</f>
        <v>46.25</v>
      </c>
      <c r="R11" cm="1">
        <f t="array" ref="R11">_xlfn.PERCENTRANK.EXC(_xlfn._xlws.FILTER(P$4:P$24, ISNUMBER(P$4:P$24)),P11)*100</f>
        <v>50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-0.38964577</v>
      </c>
      <c r="E12" s="9">
        <f>HLOOKUP(B12,'Monthly Returns'!$A$1:$AC$134, 132, FALSE)</f>
        <v>0.16528925619834711</v>
      </c>
      <c r="H12" s="9">
        <f>HLOOKUP(B12,'Yearly returns'!$B$1:$V$140, 133, FALSE)</f>
        <v>0.28925619834710742</v>
      </c>
      <c r="I12" s="9">
        <f>HLOOKUP(B12,'Yearly returns'!$B$1:$V$140, 138, FALSE)</f>
        <v>0.39300000000000002</v>
      </c>
      <c r="L12" s="47">
        <f t="shared" si="0"/>
        <v>60</v>
      </c>
      <c r="M12" s="47">
        <f t="shared" si="1"/>
        <v>50</v>
      </c>
      <c r="N12" s="47">
        <f t="shared" si="2"/>
        <v>85</v>
      </c>
      <c r="P12">
        <f>L12*Assumption!$E$53 + M12*Assumption!$F$53 + N12*Assumption!$G$53</f>
        <v>70</v>
      </c>
      <c r="R12" cm="1">
        <f t="array" ref="R12">_xlfn.PERCENTRANK.EXC(_xlfn._xlws.FILTER(P$4:P$24, ISNUMBER(P$4:P$24)),P12)*100</f>
        <v>81.8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-0.32565627999999996</v>
      </c>
      <c r="E13" s="9">
        <f>HLOOKUP(B13,'Monthly Returns'!$A$1:$AC$134, 132, FALSE)</f>
        <v>0.17355371900826447</v>
      </c>
      <c r="H13" s="9">
        <f>HLOOKUP(B13,'Yearly returns'!$B$1:$V$140, 133, FALSE)</f>
        <v>0.32231404958677684</v>
      </c>
      <c r="I13" s="9">
        <f>HLOOKUP(B13,'Yearly returns'!$B$1:$V$140, 138, FALSE)</f>
        <v>0.64700000000000002</v>
      </c>
      <c r="L13" s="47">
        <f t="shared" si="0"/>
        <v>55.000000000000007</v>
      </c>
      <c r="M13" s="47">
        <f t="shared" si="1"/>
        <v>35</v>
      </c>
      <c r="N13" s="47">
        <f t="shared" si="2"/>
        <v>40</v>
      </c>
      <c r="P13">
        <f>L13*Assumption!$E$53 + M13*Assumption!$F$53 + N13*Assumption!$G$53</f>
        <v>42.5</v>
      </c>
      <c r="R13" cm="1">
        <f t="array" ref="R13">_xlfn.PERCENTRANK.EXC(_xlfn._xlws.FILTER(P$4:P$24, ISNUMBER(P$4:P$24)),P13)*100</f>
        <v>36.299999999999997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-0.48974013999999999</v>
      </c>
      <c r="E14" s="9">
        <f>HLOOKUP(B14,'Monthly Returns'!$A$1:$AC$134, 132, FALSE)</f>
        <v>0.28925619834710742</v>
      </c>
      <c r="H14" s="9">
        <f>HLOOKUP(B14,'Yearly returns'!$B$1:$V$140, 133, FALSE)</f>
        <v>0.33884297520661155</v>
      </c>
      <c r="I14" s="9">
        <f>HLOOKUP(B14,'Yearly returns'!$B$1:$V$140, 138, FALSE)</f>
        <v>0.54</v>
      </c>
      <c r="L14" s="47">
        <f t="shared" si="0"/>
        <v>15.000000000000002</v>
      </c>
      <c r="M14" s="47">
        <f t="shared" si="1"/>
        <v>25</v>
      </c>
      <c r="N14" s="47">
        <f t="shared" si="2"/>
        <v>60</v>
      </c>
      <c r="P14">
        <f>L14*Assumption!$E$53 + M14*Assumption!$F$53 + N14*Assumption!$G$53</f>
        <v>40</v>
      </c>
      <c r="R14" cm="1">
        <f t="array" ref="R14">_xlfn.PERCENTRANK.EXC(_xlfn._xlws.FILTER(P$4:P$24, ISNUMBER(P$4:P$24)),P14)*100</f>
        <v>27.200000000000003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-0.37590935000000003</v>
      </c>
      <c r="E15" s="9">
        <f>HLOOKUP(B15,'Monthly Returns'!$A$1:$AC$134, 132, FALSE)</f>
        <v>0.23966942148760331</v>
      </c>
      <c r="H15" s="9">
        <f>HLOOKUP(B15,'Yearly returns'!$B$1:$V$140, 133, FALSE)</f>
        <v>0.30578512396694213</v>
      </c>
      <c r="I15" s="9">
        <f>HLOOKUP(B15,'Yearly returns'!$B$1:$V$140, 138, FALSE)</f>
        <v>0.86</v>
      </c>
      <c r="L15" s="47">
        <f t="shared" si="0"/>
        <v>25</v>
      </c>
      <c r="M15" s="47">
        <f t="shared" si="1"/>
        <v>44.999999999999993</v>
      </c>
      <c r="N15" s="47">
        <f t="shared" si="2"/>
        <v>9.9999999999999982</v>
      </c>
      <c r="P15">
        <f>L15*Assumption!$E$53 + M15*Assumption!$F$53 + N15*Assumption!$G$53</f>
        <v>22.5</v>
      </c>
      <c r="R15" cm="1">
        <f t="array" ref="R15">_xlfn.PERCENTRANK.EXC(_xlfn._xlws.FILTER(P$4:P$24, ISNUMBER(P$4:P$24)),P15)*100</f>
        <v>9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-0.4775161</v>
      </c>
      <c r="E16" s="9">
        <f>HLOOKUP(B16,'Monthly Returns'!$A$1:$AC$134, 132, FALSE)</f>
        <v>0.28925619834710742</v>
      </c>
      <c r="H16" s="9">
        <f>HLOOKUP(B16,'Yearly returns'!$B$1:$V$140, 133, FALSE)</f>
        <v>0.42975206611570249</v>
      </c>
      <c r="I16" s="9">
        <f>HLOOKUP(B16,'Yearly returns'!$B$1:$V$140, 138, FALSE)</f>
        <v>0.63100000000000001</v>
      </c>
      <c r="L16" s="47">
        <f t="shared" si="0"/>
        <v>15.000000000000002</v>
      </c>
      <c r="M16" s="47">
        <f t="shared" si="1"/>
        <v>0</v>
      </c>
      <c r="N16" s="47">
        <f t="shared" si="2"/>
        <v>44.999999999999993</v>
      </c>
      <c r="P16">
        <f>L16*Assumption!$E$53 + M16*Assumption!$F$53 + N16*Assumption!$G$53</f>
        <v>26.249999999999996</v>
      </c>
      <c r="R16" cm="1">
        <f t="array" ref="R16">_xlfn.PERCENTRANK.EXC(_xlfn._xlws.FILTER(P$4:P$24, ISNUMBER(P$4:P$24)),P16)*100</f>
        <v>18.099999999999998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-0.31814295000000004</v>
      </c>
      <c r="E17" s="9">
        <f>HLOOKUP(B17,'Monthly Returns'!$A$1:$AC$134, 132, FALSE)</f>
        <v>0.11570247933884298</v>
      </c>
      <c r="H17" s="9">
        <f>HLOOKUP(B17,'Yearly returns'!$B$1:$V$140, 133, FALSE)</f>
        <v>0.13223140495867769</v>
      </c>
      <c r="I17" s="9">
        <f>HLOOKUP(B17,'Yearly returns'!$B$1:$V$140, 138, FALSE)</f>
        <v>0.84399999999999997</v>
      </c>
      <c r="L17" s="47">
        <f t="shared" si="0"/>
        <v>95</v>
      </c>
      <c r="M17" s="47">
        <f t="shared" si="1"/>
        <v>95</v>
      </c>
      <c r="N17" s="47">
        <f t="shared" si="2"/>
        <v>19.999999999999996</v>
      </c>
      <c r="P17">
        <f>L17*Assumption!$E$53 + M17*Assumption!$F$53 + N17*Assumption!$G$53</f>
        <v>57.5</v>
      </c>
      <c r="R17" cm="1">
        <f t="array" ref="R17">_xlfn.PERCENTRANK.EXC(_xlfn._xlws.FILTER(P$4:P$24, ISNUMBER(P$4:P$24)),P17)*100</f>
        <v>59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-0.18898487</v>
      </c>
      <c r="E18" s="9">
        <f>HLOOKUP(B18,'Monthly Returns'!$A$1:$AC$134, 132, FALSE)</f>
        <v>0.21487603305785125</v>
      </c>
      <c r="H18" s="9">
        <f>HLOOKUP(B18,'Yearly returns'!$B$1:$V$140, 133, FALSE)</f>
        <v>0.31404958677685951</v>
      </c>
      <c r="I18" s="9">
        <f>HLOOKUP(B18,'Yearly returns'!$B$1:$V$140, 138, FALSE)</f>
        <v>0.51600000000000001</v>
      </c>
      <c r="L18" s="47">
        <f t="shared" si="0"/>
        <v>30.000000000000004</v>
      </c>
      <c r="M18" s="47">
        <f t="shared" si="1"/>
        <v>40</v>
      </c>
      <c r="N18" s="47">
        <f t="shared" si="2"/>
        <v>65</v>
      </c>
      <c r="P18">
        <f>L18*Assumption!$E$53 + M18*Assumption!$F$53 + N18*Assumption!$G$53</f>
        <v>50</v>
      </c>
      <c r="R18" cm="1">
        <f t="array" ref="R18">_xlfn.PERCENTRANK.EXC(_xlfn._xlws.FILTER(P$4:P$24, ISNUMBER(P$4:P$24)),P18)*100</f>
        <v>54.500000000000007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-0.18014599000000001</v>
      </c>
      <c r="E19" s="9">
        <f>HLOOKUP(B19,'Monthly Returns'!$A$1:$AC$134, 132, FALSE)</f>
        <v>0.15702479338842976</v>
      </c>
      <c r="H19" s="9">
        <f>HLOOKUP(B19,'Yearly returns'!$B$1:$V$140, 133, FALSE)</f>
        <v>0.2767857142857143</v>
      </c>
      <c r="I19" s="9">
        <f>HLOOKUP(B19,'Yearly returns'!$B$1:$V$140, 138, FALSE)</f>
        <v>0.54800000000000004</v>
      </c>
      <c r="L19" s="47">
        <f t="shared" si="0"/>
        <v>70</v>
      </c>
      <c r="M19" s="47">
        <f t="shared" si="1"/>
        <v>55.000000000000007</v>
      </c>
      <c r="N19" s="47">
        <f t="shared" si="2"/>
        <v>55.000000000000007</v>
      </c>
      <c r="P19">
        <f>L19*Assumption!$E$53 + M19*Assumption!$F$53 + N19*Assumption!$G$53</f>
        <v>58.75</v>
      </c>
      <c r="R19" cm="1">
        <f t="array" ref="R19">_xlfn.PERCENTRANK.EXC(_xlfn._xlws.FILTER(P$4:P$24, ISNUMBER(P$4:P$24)),P19)*100</f>
        <v>63.6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-0.31463020000000003</v>
      </c>
      <c r="E20" s="9">
        <f>HLOOKUP(B20,'Monthly Returns'!$A$1:$AC$134, 132, FALSE)</f>
        <v>7.43801652892562E-2</v>
      </c>
      <c r="H20" s="9">
        <f>HLOOKUP(B20,'Yearly returns'!$B$1:$V$140, 133, FALSE)</f>
        <v>0.2231404958677686</v>
      </c>
      <c r="I20" s="9">
        <f>HLOOKUP(B20,'Yearly returns'!$B$1:$V$140, 138, FALSE)</f>
        <v>0.122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-0.31127982999999998</v>
      </c>
      <c r="E21" s="9">
        <f>HLOOKUP(B21,'Monthly Returns'!$A$1:$AC$134, 132, FALSE)</f>
        <v>0.2975206611570248</v>
      </c>
      <c r="H21" s="9">
        <f>HLOOKUP(B21,'Yearly returns'!$B$1:$V$140, 133, FALSE)</f>
        <v>0.34710743801652894</v>
      </c>
      <c r="I21" s="9">
        <f>HLOOKUP(B21,'Yearly returns'!$B$1:$V$140, 138, FALSE)</f>
        <v>0.65500000000000003</v>
      </c>
      <c r="L21" s="47">
        <f t="shared" si="0"/>
        <v>0</v>
      </c>
      <c r="M21" s="47">
        <f t="shared" si="1"/>
        <v>19.999999999999996</v>
      </c>
      <c r="N21" s="47">
        <f t="shared" si="2"/>
        <v>35</v>
      </c>
      <c r="P21">
        <f>L21*Assumption!$E$53 + M21*Assumption!$F$53 + N21*Assumption!$G$53</f>
        <v>22.5</v>
      </c>
      <c r="R21" cm="1">
        <f t="array" ref="R21">_xlfn.PERCENTRANK.EXC(_xlfn._xlws.FILTER(P$4:P$24, ISNUMBER(P$4:P$24)),P21)*100</f>
        <v>9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-0.32210033000000005</v>
      </c>
      <c r="E22" s="9">
        <f>HLOOKUP(B22,'Monthly Returns'!$A$1:$AC$134, 132, FALSE)</f>
        <v>0.14049586776859505</v>
      </c>
      <c r="H22" s="9">
        <f>HLOOKUP(B22,'Yearly returns'!$B$1:$V$140, 133, FALSE)</f>
        <v>0.26785714285714285</v>
      </c>
      <c r="I22" s="9">
        <f>HLOOKUP(B22,'Yearly returns'!$B$1:$V$140, 138, FALSE)</f>
        <v>0.57499999999999996</v>
      </c>
      <c r="L22" s="47">
        <f t="shared" si="0"/>
        <v>80</v>
      </c>
      <c r="M22" s="47">
        <f t="shared" si="1"/>
        <v>60</v>
      </c>
      <c r="N22" s="47">
        <f t="shared" si="2"/>
        <v>50</v>
      </c>
      <c r="P22">
        <f>L22*Assumption!$E$53 + M22*Assumption!$F$53 + N22*Assumption!$G$53</f>
        <v>60</v>
      </c>
      <c r="R22" cm="1">
        <f t="array" ref="R22">_xlfn.PERCENTRANK.EXC(_xlfn._xlws.FILTER(P$4:P$24, ISNUMBER(P$4:P$24)),P22)*100</f>
        <v>68.100000000000009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-0.32743941999999998</v>
      </c>
      <c r="E23" s="9">
        <f>HLOOKUP(B23,'Monthly Returns'!$A$1:$AC$134, 132, FALSE)</f>
        <v>0.19008264462809918</v>
      </c>
      <c r="H23" s="9">
        <f>HLOOKUP(B23,'Yearly returns'!$B$1:$V$140, 133, FALSE)</f>
        <v>0.33057851239669422</v>
      </c>
      <c r="I23" s="9">
        <f>HLOOKUP(B23,'Yearly returns'!$B$1:$V$140, 138, FALSE)</f>
        <v>0.221</v>
      </c>
      <c r="L23" s="47">
        <f t="shared" si="0"/>
        <v>40</v>
      </c>
      <c r="M23" s="47">
        <f t="shared" si="1"/>
        <v>30.000000000000004</v>
      </c>
      <c r="N23" s="47">
        <f t="shared" si="2"/>
        <v>95</v>
      </c>
      <c r="P23">
        <f>L23*Assumption!$E$53 + M23*Assumption!$F$53 + N23*Assumption!$G$53</f>
        <v>65</v>
      </c>
      <c r="R23" cm="1">
        <f t="array" ref="R23">_xlfn.PERCENTRANK.EXC(_xlfn._xlws.FILTER(P$4:P$24, ISNUMBER(P$4:P$24)),P23)*100</f>
        <v>77.2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-0.27700352</v>
      </c>
      <c r="E24" s="9">
        <f>HLOOKUP(B24,'Monthly Returns'!$A$1:$AC$134, 132, FALSE)</f>
        <v>0.14150943396226415</v>
      </c>
      <c r="H24" s="9">
        <f>HLOOKUP(B24,'Yearly returns'!$B$1:$V$140, 133, FALSE)</f>
        <v>0.10526315789473684</v>
      </c>
      <c r="I24" s="9">
        <f>HLOOKUP(B24,'Yearly returns'!$B$1:$V$140, 138, FALSE)</f>
        <v>0.35399999999999998</v>
      </c>
      <c r="L24" s="47">
        <f t="shared" si="0"/>
        <v>75</v>
      </c>
      <c r="M24" s="47">
        <f t="shared" si="1"/>
        <v>100</v>
      </c>
      <c r="N24" s="47">
        <f t="shared" si="2"/>
        <v>90</v>
      </c>
      <c r="P24">
        <f>L24*Assumption!$E$53 + M24*Assumption!$F$53 + N24*Assumption!$G$53</f>
        <v>88.75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0.29199999999999998</v>
      </c>
      <c r="G5" s="7" cm="1">
        <f t="array" ref="G5">_xll.FDSZ(C5,"FG_PRICE(0)")</f>
        <v>25.09</v>
      </c>
      <c r="H5" s="7" cm="1">
        <f t="array" ref="H5">_xll.FDSZ(C5,"FG_PRICE_MAVG(0,,,,30)")</f>
        <v>25.245225999999999</v>
      </c>
      <c r="I5" s="7" cm="1">
        <f t="array" ref="I5">_xll.FDSZ(C5,"FG_PRICE_MAVG(0,,,,60)")</f>
        <v>25.634744999999999</v>
      </c>
      <c r="J5" s="7" cm="1">
        <f t="array" ref="J5">_xll.FDSZ(C5,"FG_PRICE_MAVG(0,,,,200)")</f>
        <v>25.951260000000001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228.1378</v>
      </c>
      <c r="T5" s="7" cm="1">
        <f t="array" ref="T5">_xll.FDSZ($R5,"FG_PRICE(0)")</f>
        <v>228.1378</v>
      </c>
      <c r="U5" s="7" cm="1">
        <f t="array" ref="U5">_xll.FDSZ($R5,"FG_PRICE(0)")</f>
        <v>228.1378</v>
      </c>
      <c r="V5" s="7" cm="1">
        <f t="array" ref="V5">_xll.FDSZ($R5,"FG_PRICE(0)")</f>
        <v>228.1378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0.27</v>
      </c>
      <c r="G6" s="152" cm="1">
        <f t="array" ref="G6">_xll.FDSZ(C6,"FG_PRICE(0)")</f>
        <v>26.11</v>
      </c>
      <c r="H6" s="152" cm="1">
        <f t="array" ref="H6">_xll.FDSZ(C6,"FG_PRICE_MAVG(0,,,,30)")</f>
        <v>25.997333999999999</v>
      </c>
      <c r="I6" s="152" cm="1">
        <f t="array" ref="I6">_xll.FDSZ(C6,"FG_PRICE_MAVG(0,,,,60)")</f>
        <v>26.594833000000001</v>
      </c>
      <c r="J6" s="152" cm="1">
        <f t="array" ref="J6">_xll.FDSZ(C6,"FG_PRICE_MAVG(0,,,,200)")</f>
        <v>26.53725</v>
      </c>
      <c r="L6">
        <f t="shared" ref="L6:L25" si="1">IF($G6&gt;H6, 1, 0)</f>
        <v>1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1</v>
      </c>
      <c r="R6" t="s">
        <v>865</v>
      </c>
      <c r="S6" s="7" cm="1">
        <f t="array" ref="S6">_xll.FDSZ($R6,"FG_PRICE(0)")</f>
        <v>203.84673000000001</v>
      </c>
      <c r="T6" s="7" cm="1">
        <f t="array" ref="T6">_xll.FDSZ($R6,"FG_PRICE(0)")</f>
        <v>203.84673000000001</v>
      </c>
      <c r="U6" s="7" cm="1">
        <f t="array" ref="U6">_xll.FDSZ($R6,"FG_PRICE(0)")</f>
        <v>203.84673000000001</v>
      </c>
      <c r="V6" s="7" cm="1">
        <f t="array" ref="V6">_xll.FDSZ($R6,"FG_PRICE(0)")</f>
        <v>203.84673000000001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0.85199999999999998</v>
      </c>
      <c r="G7" s="152" cm="1">
        <f t="array" ref="G7">_xll.FDSZ(C7,"FG_PRICE(0)")</f>
        <v>21.31</v>
      </c>
      <c r="H7" s="152" cm="1">
        <f t="array" ref="H7">_xll.FDSZ(C7,"FG_PRICE_MAVG(0,,,,30)")</f>
        <v>20.289667000000001</v>
      </c>
      <c r="I7" s="152" cm="1">
        <f t="array" ref="I7">_xll.FDSZ(C7,"FG_PRICE_MAVG(0,,,,60)")</f>
        <v>19.856667000000002</v>
      </c>
      <c r="J7" s="152" cm="1">
        <f t="array" ref="J7">_xll.FDSZ(C7,"FG_PRICE_MAVG(0,,,,200)")</f>
        <v>21.229749999999999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866</v>
      </c>
      <c r="S7" s="7" cm="1">
        <f t="array" ref="S7">_xll.FDSZ($R7,"FG_PRICE(0)")</f>
        <v>1176.0454</v>
      </c>
      <c r="T7" s="7" cm="1">
        <f t="array" ref="T7">_xll.FDSZ($R7,"FG_PRICE(0)")</f>
        <v>1176.0454</v>
      </c>
      <c r="U7" s="7" cm="1">
        <f t="array" ref="U7">_xll.FDSZ($R7,"FG_PRICE(0)")</f>
        <v>1176.0454</v>
      </c>
      <c r="V7" s="7" cm="1">
        <f t="array" ref="V7">_xll.FDSZ($R7,"FG_PRICE(0)")</f>
        <v>1176.0454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0.86799999999999999</v>
      </c>
      <c r="G8" s="152" cm="1">
        <f t="array" ref="G8">_xll.FDSZ(C8,"FG_PRICE(0)")</f>
        <v>26.86</v>
      </c>
      <c r="H8" s="152" cm="1">
        <f t="array" ref="H8">_xll.FDSZ(C8,"FG_PRICE_MAVG(0,,,,30)")</f>
        <v>25.332999999999998</v>
      </c>
      <c r="I8" s="152" cm="1">
        <f t="array" ref="I8">_xll.FDSZ(C8,"FG_PRICE_MAVG(0,,,,60)")</f>
        <v>24.840834000000001</v>
      </c>
      <c r="J8" s="152" cm="1">
        <f t="array" ref="J8">_xll.FDSZ(C8,"FG_PRICE_MAVG(0,,,,200)")</f>
        <v>25.768429999999999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334.70740000000001</v>
      </c>
      <c r="T8" s="7" cm="1">
        <f t="array" ref="T8">_xll.FDSZ($R8,"FG_PRICE(0)")</f>
        <v>334.70740000000001</v>
      </c>
      <c r="U8" s="7" cm="1">
        <f t="array" ref="U8">_xll.FDSZ($R8,"FG_PRICE(0)")</f>
        <v>334.70740000000001</v>
      </c>
      <c r="V8" s="7" cm="1">
        <f t="array" ref="V8">_xll.FDSZ($R8,"FG_PRICE(0)")</f>
        <v>334.70740000000001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0.5</v>
      </c>
      <c r="G9" s="152" cm="1">
        <f t="array" ref="G9">_xll.FDSZ(C9,"FG_PRICE(0)")</f>
        <v>24.67</v>
      </c>
      <c r="H9" s="152" cm="1">
        <f t="array" ref="H9">_xll.FDSZ(C9,"FG_PRICE_MAVG(0,,,,30)")</f>
        <v>23.916665999999999</v>
      </c>
      <c r="I9" s="152" cm="1">
        <f t="array" ref="I9">_xll.FDSZ(C9,"FG_PRICE_MAVG(0,,,,60)")</f>
        <v>24.135000000000002</v>
      </c>
      <c r="J9" s="152" cm="1">
        <f t="array" ref="J9">_xll.FDSZ(C9,"FG_PRICE_MAVG(0,,,,200)")</f>
        <v>23.172225999999998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214.21944999999999</v>
      </c>
      <c r="T9" s="7" cm="1">
        <f t="array" ref="T9">_xll.FDSZ($R9,"FG_PRICE(0)")</f>
        <v>214.21944999999999</v>
      </c>
      <c r="U9" s="7" cm="1">
        <f t="array" ref="U9">_xll.FDSZ($R9,"FG_PRICE(0)")</f>
        <v>214.21944999999999</v>
      </c>
      <c r="V9" s="7" cm="1">
        <f t="array" ref="V9">_xll.FDSZ($R9,"FG_PRICE(0)")</f>
        <v>214.21944999999999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0.20399999999999999</v>
      </c>
      <c r="G10" s="152" cm="1">
        <f t="array" ref="G10">_xll.FDSZ(C10,"FG_PRICE(0)")</f>
        <v>40.15</v>
      </c>
      <c r="H10" s="152" cm="1">
        <f t="array" ref="H10">_xll.FDSZ(C10,"FG_PRICE_MAVG(0,,,,30)")</f>
        <v>40.580334000000001</v>
      </c>
      <c r="I10" s="152" cm="1">
        <f t="array" ref="I10">_xll.FDSZ(C10,"FG_PRICE_MAVG(0,,,,60)")</f>
        <v>41.048164</v>
      </c>
      <c r="J10" s="152" cm="1">
        <f t="array" ref="J10">_xll.FDSZ(C10,"FG_PRICE_MAVG(0,,,,200)")</f>
        <v>37.24165</v>
      </c>
      <c r="L10">
        <f t="shared" si="1"/>
        <v>0</v>
      </c>
      <c r="M10">
        <f t="shared" si="2"/>
        <v>0</v>
      </c>
      <c r="N10">
        <f t="shared" si="3"/>
        <v>1</v>
      </c>
      <c r="P10">
        <f t="shared" si="4"/>
        <v>1</v>
      </c>
      <c r="R10" t="s">
        <v>869</v>
      </c>
      <c r="S10" s="7" cm="1">
        <f t="array" ref="S10">_xll.FDSZ($R10,"FG_PRICE(0)")</f>
        <v>813.49220000000003</v>
      </c>
      <c r="T10" s="7" cm="1">
        <f t="array" ref="T10">_xll.FDSZ($R10,"FG_PRICE(0)")</f>
        <v>813.49220000000003</v>
      </c>
      <c r="U10" s="7" cm="1">
        <f t="array" ref="U10">_xll.FDSZ($R10,"FG_PRICE(0)")</f>
        <v>813.49220000000003</v>
      </c>
      <c r="V10" s="7" cm="1">
        <f t="array" ref="V10">_xll.FDSZ($R10,"FG_PRICE(0)")</f>
        <v>813.49220000000003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0.82699999999999996</v>
      </c>
      <c r="G11" s="152" cm="1">
        <f t="array" ref="G11">_xll.FDSZ(C11,"FG_PRICE(0)")</f>
        <v>24.4</v>
      </c>
      <c r="H11" s="152" cm="1">
        <f t="array" ref="H11">_xll.FDSZ(C11,"FG_PRICE_MAVG(0,,,,30)")</f>
        <v>23.466000000000001</v>
      </c>
      <c r="I11" s="152" cm="1">
        <f t="array" ref="I11">_xll.FDSZ(C11,"FG_PRICE_MAVG(0,,,,60)")</f>
        <v>23.149000000000001</v>
      </c>
      <c r="J11" s="152" cm="1">
        <f t="array" ref="J11">_xll.FDSZ(C11,"FG_PRICE_MAVG(0,,,,200)")</f>
        <v>22.0763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266.2518</v>
      </c>
      <c r="T11" s="7" cm="1">
        <f t="array" ref="T11">_xll.FDSZ($R11,"FG_PRICE(0)")</f>
        <v>266.2518</v>
      </c>
      <c r="U11" s="7" cm="1">
        <f t="array" ref="U11">_xll.FDSZ($R11,"FG_PRICE(0)")</f>
        <v>266.2518</v>
      </c>
      <c r="V11" s="7" cm="1">
        <f t="array" ref="V11">_xll.FDSZ($R11,"FG_PRICE(0)")</f>
        <v>266.2518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0.13100000000000001</v>
      </c>
      <c r="G12" s="152" cm="1">
        <f t="array" ref="G12">_xll.FDSZ(C12,"FG_PRICE(0)")</f>
        <v>53.79</v>
      </c>
      <c r="H12" s="152" cm="1">
        <f t="array" ref="H12">_xll.FDSZ(C12,"FG_PRICE_MAVG(0,,,,30)")</f>
        <v>52.961666000000001</v>
      </c>
      <c r="I12" s="152" cm="1">
        <f t="array" ref="I12">_xll.FDSZ(C12,"FG_PRICE_MAVG(0,,,,60)")</f>
        <v>52.842666999999999</v>
      </c>
      <c r="J12" s="152" cm="1">
        <f t="array" ref="J12">_xll.FDSZ(C12,"FG_PRICE_MAVG(0,,,,200)")</f>
        <v>48.826500000000003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374.11052999999998</v>
      </c>
      <c r="T12" s="7" cm="1">
        <f t="array" ref="T12">_xll.FDSZ($R12,"FG_PRICE(0)")</f>
        <v>374.11052999999998</v>
      </c>
      <c r="U12" s="7" cm="1">
        <f t="array" ref="U12">_xll.FDSZ($R12,"FG_PRICE(0)")</f>
        <v>374.11052999999998</v>
      </c>
      <c r="V12" s="7" cm="1">
        <f t="array" ref="V12">_xll.FDSZ($R12,"FG_PRICE(0)")</f>
        <v>374.11052999999998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0.122</v>
      </c>
      <c r="G13" s="152" cm="1">
        <f t="array" ref="G13">_xll.FDSZ(C13,"FG_PRICE(0)")</f>
        <v>57.29</v>
      </c>
      <c r="H13" s="152" cm="1">
        <f t="array" ref="H13">_xll.FDSZ(C13,"FG_PRICE_MAVG(0,,,,30)")</f>
        <v>57.17</v>
      </c>
      <c r="I13" s="152" cm="1">
        <f t="array" ref="I13">_xll.FDSZ(C13,"FG_PRICE_MAVG(0,,,,60)")</f>
        <v>58.197499999999998</v>
      </c>
      <c r="J13" s="152" cm="1">
        <f t="array" ref="J13">_xll.FDSZ(C13,"FG_PRICE_MAVG(0,,,,200)")</f>
        <v>63.494700000000002</v>
      </c>
      <c r="L13">
        <f t="shared" si="1"/>
        <v>1</v>
      </c>
      <c r="M13">
        <f t="shared" si="2"/>
        <v>0</v>
      </c>
      <c r="N13">
        <f t="shared" si="3"/>
        <v>0</v>
      </c>
      <c r="P13">
        <f t="shared" si="4"/>
        <v>1</v>
      </c>
      <c r="R13" t="s">
        <v>872</v>
      </c>
      <c r="S13" s="7" cm="1">
        <f t="array" ref="S13">_xll.FDSZ($R13,"FG_PRICE(0)")</f>
        <v>459.96292</v>
      </c>
      <c r="T13" s="7" cm="1">
        <f t="array" ref="T13">_xll.FDSZ($R13,"FG_PRICE(0)")</f>
        <v>459.96292</v>
      </c>
      <c r="U13" s="7" cm="1">
        <f t="array" ref="U13">_xll.FDSZ($R13,"FG_PRICE(0)")</f>
        <v>459.96292</v>
      </c>
      <c r="V13" s="7" cm="1">
        <f t="array" ref="V13">_xll.FDSZ($R13,"FG_PRICE(0)")</f>
        <v>459.96292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0.23699999999999999</v>
      </c>
      <c r="G14" s="152" cm="1">
        <f t="array" ref="G14">_xll.FDSZ(C14,"FG_PRICE(0)")</f>
        <v>65.540000000000006</v>
      </c>
      <c r="H14" s="152" cm="1">
        <f t="array" ref="H14">_xll.FDSZ(C14,"FG_PRICE_MAVG(0,,,,30)")</f>
        <v>64.976330000000004</v>
      </c>
      <c r="I14" s="152" cm="1">
        <f t="array" ref="I14">_xll.FDSZ(C14,"FG_PRICE_MAVG(0,,,,60)")</f>
        <v>64.869159999999994</v>
      </c>
      <c r="J14" s="152" cm="1">
        <f t="array" ref="J14">_xll.FDSZ(C14,"FG_PRICE_MAVG(0,,,,200)")</f>
        <v>63.827350000000003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464.61966000000001</v>
      </c>
      <c r="T14" s="7" cm="1">
        <f t="array" ref="T14">_xll.FDSZ($R14,"FG_PRICE(0)")</f>
        <v>464.61966000000001</v>
      </c>
      <c r="U14" s="7" cm="1">
        <f t="array" ref="U14">_xll.FDSZ($R14,"FG_PRICE(0)")</f>
        <v>464.61966000000001</v>
      </c>
      <c r="V14" s="7" cm="1">
        <f t="array" ref="V14">_xll.FDSZ($R14,"FG_PRICE(0)")</f>
        <v>464.61966000000001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0.64700000000000002</v>
      </c>
      <c r="G15" s="152" cm="1">
        <f t="array" ref="G15">_xll.FDSZ(C15,"FG_PRICE(0)")</f>
        <v>30.24</v>
      </c>
      <c r="H15" s="152" cm="1">
        <f t="array" ref="H15">_xll.FDSZ(C15,"FG_PRICE_MAVG(0,,,,30)")</f>
        <v>28.452332999999999</v>
      </c>
      <c r="I15" s="152" cm="1">
        <f t="array" ref="I15">_xll.FDSZ(C15,"FG_PRICE_MAVG(0,,,,60)")</f>
        <v>28.459833</v>
      </c>
      <c r="J15" s="152" cm="1">
        <f t="array" ref="J15">_xll.FDSZ(C15,"FG_PRICE_MAVG(0,,,,200)")</f>
        <v>31.522749999999998</v>
      </c>
      <c r="L15">
        <f t="shared" si="1"/>
        <v>1</v>
      </c>
      <c r="M15">
        <f t="shared" si="2"/>
        <v>1</v>
      </c>
      <c r="N15">
        <f t="shared" si="3"/>
        <v>0</v>
      </c>
      <c r="P15">
        <f t="shared" si="4"/>
        <v>2</v>
      </c>
      <c r="R15" t="s">
        <v>874</v>
      </c>
      <c r="S15" s="7" cm="1">
        <f t="array" ref="S15">_xll.FDSZ($R15,"FG_PRICE(0)")</f>
        <v>202.50194999999999</v>
      </c>
      <c r="T15" s="7" cm="1">
        <f t="array" ref="T15">_xll.FDSZ($R15,"FG_PRICE(0)")</f>
        <v>202.50194999999999</v>
      </c>
      <c r="U15" s="7" cm="1">
        <f t="array" ref="U15">_xll.FDSZ($R15,"FG_PRICE(0)")</f>
        <v>202.50194999999999</v>
      </c>
      <c r="V15" s="7" cm="1">
        <f t="array" ref="V15">_xll.FDSZ($R15,"FG_PRICE(0)")</f>
        <v>202.50194999999999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0.68</v>
      </c>
      <c r="G16" s="152" cm="1">
        <f t="array" ref="G16">_xll.FDSZ(C16,"FG_PRICE(0)")</f>
        <v>46.9</v>
      </c>
      <c r="H16" s="152" cm="1">
        <f t="array" ref="H16">_xll.FDSZ(C16,"FG_PRICE_MAVG(0,,,,30)")</f>
        <v>44.168999999999997</v>
      </c>
      <c r="I16" s="152" cm="1">
        <f t="array" ref="I16">_xll.FDSZ(C16,"FG_PRICE_MAVG(0,,,,60)")</f>
        <v>43.161166999999999</v>
      </c>
      <c r="J16" s="152" cm="1">
        <f t="array" ref="J16">_xll.FDSZ(C16,"FG_PRICE_MAVG(0,,,,200)")</f>
        <v>40.706000000000003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359.46368000000001</v>
      </c>
      <c r="T16" s="7" cm="1">
        <f t="array" ref="T16">_xll.FDSZ($R16,"FG_PRICE(0)")</f>
        <v>359.46368000000001</v>
      </c>
      <c r="U16" s="7" cm="1">
        <f t="array" ref="U16">_xll.FDSZ($R16,"FG_PRICE(0)")</f>
        <v>359.46368000000001</v>
      </c>
      <c r="V16" s="7" cm="1">
        <f t="array" ref="V16">_xll.FDSZ($R16,"FG_PRICE(0)")</f>
        <v>359.46368000000001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0.48299999999999998</v>
      </c>
      <c r="G17" s="152" cm="1">
        <f t="array" ref="G17">_xll.FDSZ(C17,"FG_PRICE(0)")</f>
        <v>42.02</v>
      </c>
      <c r="H17" s="152" cm="1">
        <f t="array" ref="H17">_xll.FDSZ(C17,"FG_PRICE_MAVG(0,,,,30)")</f>
        <v>41.735832000000002</v>
      </c>
      <c r="I17" s="152" cm="1">
        <f t="array" ref="I17">_xll.FDSZ(C17,"FG_PRICE_MAVG(0,,,,60)")</f>
        <v>41.268794999999997</v>
      </c>
      <c r="J17" s="152" cm="1">
        <f t="array" ref="J17">_xll.FDSZ(C17,"FG_PRICE_MAVG(0,,,,200)")</f>
        <v>39.647219999999997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9.7924170000000004</v>
      </c>
      <c r="T17" s="7" cm="1">
        <f t="array" ref="T17">_xll.FDSZ($R17,"FG_PRICE(0)")</f>
        <v>9.7924170000000004</v>
      </c>
      <c r="U17" s="7" cm="1">
        <f t="array" ref="U17">_xll.FDSZ($R17,"FG_PRICE(0)")</f>
        <v>9.7924170000000004</v>
      </c>
      <c r="V17" s="7" cm="1">
        <f t="array" ref="V17">_xll.FDSZ($R17,"FG_PRICE(0)")</f>
        <v>9.7924170000000004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0.27</v>
      </c>
      <c r="G18" s="152" cm="1">
        <f t="array" ref="G18">_xll.FDSZ(C18,"FG_PRICE(0)")</f>
        <v>56.37</v>
      </c>
      <c r="H18" s="152" cm="1">
        <f t="array" ref="H18">_xll.FDSZ(C18,"FG_PRICE_MAVG(0,,,,30)")</f>
        <v>56.309334</v>
      </c>
      <c r="I18" s="152" cm="1">
        <f t="array" ref="I18">_xll.FDSZ(C18,"FG_PRICE_MAVG(0,,,,60)")</f>
        <v>55.430667999999997</v>
      </c>
      <c r="J18" s="152" cm="1">
        <f t="array" ref="J18">_xll.FDSZ(C18,"FG_PRICE_MAVG(0,,,,200)")</f>
        <v>51.347650000000002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1446.9344000000001</v>
      </c>
      <c r="T18" s="7" cm="1">
        <f t="array" ref="T18">_xll.FDSZ($R18,"FG_PRICE(0)")</f>
        <v>1446.9344000000001</v>
      </c>
      <c r="U18" s="7" cm="1">
        <f t="array" ref="U18">_xll.FDSZ($R18,"FG_PRICE(0)")</f>
        <v>1446.9344000000001</v>
      </c>
      <c r="V18" s="7" cm="1">
        <f t="array" ref="V18">_xll.FDSZ($R18,"FG_PRICE(0)")</f>
        <v>1446.9344000000001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0.40899999999999997</v>
      </c>
      <c r="G19" s="152" cm="1">
        <f t="array" ref="G19">_xll.FDSZ(C19,"FG_PRICE(0)")</f>
        <v>42.6</v>
      </c>
      <c r="H19" s="152" cm="1">
        <f t="array" ref="H19">_xll.FDSZ(C19,"FG_PRICE_MAVG(0,,,,30)")</f>
        <v>41.896667000000001</v>
      </c>
      <c r="I19" s="152" cm="1">
        <f t="array" ref="I19">_xll.FDSZ(C19,"FG_PRICE_MAVG(0,,,,60)")</f>
        <v>42.790999999999997</v>
      </c>
      <c r="J19" s="152" cm="1">
        <f t="array" ref="J19">_xll.FDSZ(C19,"FG_PRICE_MAVG(0,,,,200)")</f>
        <v>41.303800000000003</v>
      </c>
      <c r="L19">
        <f t="shared" si="1"/>
        <v>1</v>
      </c>
      <c r="M19">
        <f t="shared" si="2"/>
        <v>0</v>
      </c>
      <c r="N19">
        <f t="shared" si="3"/>
        <v>1</v>
      </c>
      <c r="P19">
        <f t="shared" si="4"/>
        <v>2</v>
      </c>
      <c r="R19" t="s">
        <v>864</v>
      </c>
      <c r="S19" s="7" cm="1">
        <f t="array" ref="S19">_xll.FDSZ($R19,"FG_PRICE(0)")</f>
        <v>228.1378</v>
      </c>
      <c r="T19" s="7" cm="1">
        <f t="array" ref="T19">_xll.FDSZ($R19,"FG_PRICE(0)")</f>
        <v>228.1378</v>
      </c>
      <c r="U19" s="7" cm="1">
        <f t="array" ref="U19">_xll.FDSZ($R19,"FG_PRICE(0)")</f>
        <v>228.1378</v>
      </c>
      <c r="V19" s="7" cm="1">
        <f t="array" ref="V19">_xll.FDSZ($R19,"FG_PRICE(0)")</f>
        <v>228.1378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0.59799999999999998</v>
      </c>
      <c r="G20" s="152" cm="1">
        <f t="array" ref="G20">_xll.FDSZ(C20,"FG_PRICE(0)")</f>
        <v>17.66</v>
      </c>
      <c r="H20" s="152" cm="1">
        <f t="array" ref="H20">_xll.FDSZ(C20,"FG_PRICE_MAVG(0,,,,30)")</f>
        <v>17.25573</v>
      </c>
      <c r="I20" s="152" cm="1">
        <f t="array" ref="I20">_xll.FDSZ(C20,"FG_PRICE_MAVG(0,,,,60)")</f>
        <v>17.006057999999999</v>
      </c>
      <c r="J20" s="152" cm="1">
        <f t="array" ref="J20">_xll.FDSZ(C20,"FG_PRICE_MAVG(0,,,,200)")</f>
        <v>17.356414999999998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103.01882000000001</v>
      </c>
      <c r="T20" s="7" cm="1">
        <f t="array" ref="T20">_xll.FDSZ($R20,"FG_PRICE(0)")</f>
        <v>103.01882000000001</v>
      </c>
      <c r="U20" s="7" cm="1">
        <f t="array" ref="U20">_xll.FDSZ($R20,"FG_PRICE(0)")</f>
        <v>103.01882000000001</v>
      </c>
      <c r="V20" s="7" cm="1">
        <f t="array" ref="V20">_xll.FDSZ($R20,"FG_PRICE(0)")</f>
        <v>103.01882000000001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0.377</v>
      </c>
      <c r="G21" s="152" cm="1">
        <f t="array" ref="G21">_xll.FDSZ(C21,"FG_PRICE(0)")</f>
        <v>1303</v>
      </c>
      <c r="H21" s="152" cm="1">
        <f t="array" ref="H21">_xll.FDSZ(C21,"FG_PRICE_MAVG(0,,,,30)")</f>
        <v>1307.4776999999999</v>
      </c>
      <c r="I21" s="152" cm="1">
        <f t="array" ref="I21">_xll.FDSZ(C21,"FG_PRICE_MAVG(0,,,,60)")</f>
        <v>1317.4105999999999</v>
      </c>
      <c r="J21" s="152" cm="1">
        <f t="array" ref="J21">_xll.FDSZ(C21,"FG_PRICE_MAVG(0,,,,200)")</f>
        <v>1366.5763999999999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1303</v>
      </c>
      <c r="T21" s="7" cm="1">
        <f t="array" ref="T21">_xll.FDSZ($R21,"FG_PRICE(0)")</f>
        <v>1303</v>
      </c>
      <c r="U21" s="7" cm="1">
        <f t="array" ref="U21">_xll.FDSZ($R21,"FG_PRICE(0)")</f>
        <v>1303</v>
      </c>
      <c r="V21" s="7" cm="1">
        <f t="array" ref="V21">_xll.FDSZ($R21,"FG_PRICE(0)")</f>
        <v>1303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8.1000000000000003E-2</v>
      </c>
      <c r="G22" s="152" cm="1">
        <f t="array" ref="G22">_xll.FDSZ(C22,"FG_PRICE(0)")</f>
        <v>37.9</v>
      </c>
      <c r="H22" s="152" cm="1">
        <f t="array" ref="H22">_xll.FDSZ(C22,"FG_PRICE_MAVG(0,,,,30)")</f>
        <v>41.282665000000001</v>
      </c>
      <c r="I22" s="152" cm="1">
        <f t="array" ref="I22">_xll.FDSZ(C22,"FG_PRICE_MAVG(0,,,,60)")</f>
        <v>41.612834999999997</v>
      </c>
      <c r="J22" s="152" cm="1">
        <f t="array" ref="J22">_xll.FDSZ(C22,"FG_PRICE_MAVG(0,,,,200)")</f>
        <v>37.960175</v>
      </c>
      <c r="L22">
        <f t="shared" si="1"/>
        <v>0</v>
      </c>
      <c r="M22">
        <f t="shared" si="2"/>
        <v>0</v>
      </c>
      <c r="N22">
        <f t="shared" si="3"/>
        <v>0</v>
      </c>
      <c r="P22">
        <f t="shared" si="4"/>
        <v>0</v>
      </c>
      <c r="R22" t="s">
        <v>879</v>
      </c>
      <c r="S22" s="7" cm="1">
        <f t="array" ref="S22">_xll.FDSZ($R22,"FG_PRICE(0)")</f>
        <v>226.42337000000001</v>
      </c>
      <c r="T22" s="7" cm="1">
        <f t="array" ref="T22">_xll.FDSZ($R22,"FG_PRICE(0)")</f>
        <v>226.42337000000001</v>
      </c>
      <c r="U22" s="7" cm="1">
        <f t="array" ref="U22">_xll.FDSZ($R22,"FG_PRICE(0)")</f>
        <v>226.42337000000001</v>
      </c>
      <c r="V22" s="7" cm="1">
        <f t="array" ref="V22">_xll.FDSZ($R22,"FG_PRICE(0)")</f>
        <v>226.42337000000001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0.66300000000000003</v>
      </c>
      <c r="G23" s="152" cm="1">
        <f t="array" ref="G23">_xll.FDSZ(C23,"FG_PRICE(0)")</f>
        <v>14.51</v>
      </c>
      <c r="H23" s="152" cm="1">
        <f t="array" ref="H23">_xll.FDSZ(C23,"FG_PRICE_MAVG(0,,,,30)")</f>
        <v>14.292253499999999</v>
      </c>
      <c r="I23" s="152" cm="1">
        <f t="array" ref="I23">_xll.FDSZ(C23,"FG_PRICE_MAVG(0,,,,60)")</f>
        <v>13.990606</v>
      </c>
      <c r="J23" s="152" cm="1">
        <f t="array" ref="J23">_xll.FDSZ(C23,"FG_PRICE_MAVG(0,,,,200)")</f>
        <v>14.480748999999999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143.81737000000001</v>
      </c>
      <c r="T23" s="7" cm="1">
        <f t="array" ref="T23">_xll.FDSZ($R23,"FG_PRICE(0)")</f>
        <v>143.81737000000001</v>
      </c>
      <c r="U23" s="7" cm="1">
        <f t="array" ref="U23">_xll.FDSZ($R23,"FG_PRICE(0)")</f>
        <v>143.81737000000001</v>
      </c>
      <c r="V23" s="7" cm="1">
        <f t="array" ref="V23">_xll.FDSZ($R23,"FG_PRICE(0)")</f>
        <v>143.81737000000001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0.34399999999999997</v>
      </c>
      <c r="G24" s="152" cm="1">
        <f t="array" ref="G24">_xll.FDSZ(C24,"FG_PRICE(0)")</f>
        <v>12.15</v>
      </c>
      <c r="H24" s="152" cm="1">
        <f t="array" ref="H24">_xll.FDSZ(C24,"FG_PRICE_MAVG(0,,,,30)")</f>
        <v>12.0185</v>
      </c>
      <c r="I24" s="152" cm="1">
        <f t="array" ref="I24">_xll.FDSZ(C24,"FG_PRICE_MAVG(0,,,,60)")</f>
        <v>12.3125</v>
      </c>
      <c r="J24" s="152" cm="1">
        <f t="array" ref="J24">_xll.FDSZ(C24,"FG_PRICE_MAVG(0,,,,200)")</f>
        <v>12.810775</v>
      </c>
      <c r="L24">
        <f t="shared" si="1"/>
        <v>1</v>
      </c>
      <c r="M24">
        <f t="shared" si="2"/>
        <v>0</v>
      </c>
      <c r="N24">
        <f t="shared" si="3"/>
        <v>0</v>
      </c>
      <c r="P24">
        <f t="shared" si="4"/>
        <v>1</v>
      </c>
      <c r="R24" t="s">
        <v>881</v>
      </c>
      <c r="S24" s="7" cm="1">
        <f t="array" ref="S24">_xll.FDSZ($R24,"FG_PRICE(0)")</f>
        <v>356.98385048</v>
      </c>
      <c r="T24" s="7" cm="1">
        <f t="array" ref="T24">_xll.FDSZ($R24,"FG_PRICE(0)")</f>
        <v>356.98385048</v>
      </c>
      <c r="U24" s="7" cm="1">
        <f t="array" ref="U24">_xll.FDSZ($R24,"FG_PRICE(0)")</f>
        <v>356.98385048</v>
      </c>
      <c r="V24" s="7" cm="1">
        <f t="array" ref="V24">_xll.FDSZ($R24,"FG_PRICE(0)")</f>
        <v>356.98385048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0.34499999999999997</v>
      </c>
      <c r="G25" s="152" cm="1">
        <f t="array" ref="G25">_xll.FDSZ(C25,"FG_PRICE(0)")</f>
        <v>41.57</v>
      </c>
      <c r="H25" s="152" cm="1">
        <f t="array" ref="H25">_xll.FDSZ(C25,"FG_PRICE_MAVG(0,,,,30)")</f>
        <v>41.322000000000003</v>
      </c>
      <c r="I25" s="152" cm="1">
        <f t="array" ref="I25">_xll.FDSZ(C25,"FG_PRICE_MAVG(0,,,,60)")</f>
        <v>40.980834999999999</v>
      </c>
      <c r="J25" s="152" cm="1">
        <f t="array" ref="J25">_xll.FDSZ(C25,"FG_PRICE_MAVG(0,,,,200)")</f>
        <v>42.046550000000003</v>
      </c>
      <c r="L25">
        <f t="shared" si="1"/>
        <v>1</v>
      </c>
      <c r="M25">
        <f t="shared" si="2"/>
        <v>1</v>
      </c>
      <c r="N25">
        <f t="shared" si="3"/>
        <v>0</v>
      </c>
      <c r="P25">
        <f t="shared" si="4"/>
        <v>2</v>
      </c>
      <c r="R25" t="s">
        <v>882</v>
      </c>
      <c r="S25" s="7" cm="1">
        <f t="array" ref="S25">_xll.FDSZ($R25,"FG_PRICE(0)")</f>
        <v>48.444747999999997</v>
      </c>
      <c r="T25" s="7" cm="1">
        <f t="array" ref="T25">_xll.FDSZ($R25,"FG_PRICE(0)")</f>
        <v>48.444747999999997</v>
      </c>
      <c r="U25" s="7" cm="1">
        <f t="array" ref="U25">_xll.FDSZ($R25,"FG_PRICE(0)")</f>
        <v>48.444747999999997</v>
      </c>
      <c r="V25" s="7" cm="1">
        <f t="array" ref="V25">_xll.FDSZ($R25,"FG_PRICE(0)")</f>
        <v>48.444747999999997</v>
      </c>
    </row>
    <row r="27" spans="1:22" x14ac:dyDescent="0.35">
      <c r="K27" s="119" t="s">
        <v>908</v>
      </c>
      <c r="L27" s="119">
        <f>SUM(L5:L25)</f>
        <v>17</v>
      </c>
      <c r="M27" s="119">
        <f>SUM(M5:M25)</f>
        <v>13</v>
      </c>
      <c r="N27" s="119">
        <f>SUM(N5:N25)</f>
        <v>13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0.80952380952380953</v>
      </c>
      <c r="M30" s="178">
        <f t="shared" ref="M30:N30" si="5">M27/M28</f>
        <v>0.61904761904761907</v>
      </c>
      <c r="N30" s="178">
        <f t="shared" si="5"/>
        <v>0.61904761904761907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98.55</v>
      </c>
      <c r="D3" cm="1">
        <f t="array" ref="D3">_xll.FDS($A3,"FG_PRICE_MAVG(0,,,,30)")</f>
        <v>105.49366999999999</v>
      </c>
      <c r="E3" s="47" cm="1">
        <f t="array" ref="E3">_xll.FDS($A3,"FG_PRICE_CHANGE(0,-1AM)")</f>
        <v>-9.9094981259712895</v>
      </c>
      <c r="F3" s="47" cm="1">
        <f t="array" ref="F3">_xll.FDS($A3,"FG_PRICE_CHANGE(0,-3AM)")</f>
        <v>-15.661103979460799</v>
      </c>
      <c r="G3" s="47" cm="1">
        <f t="array" ref="G3">_xll.FDS($A3,"FG_PRICE_CHANGE(0,-6AM)")</f>
        <v>-23.776007425168199</v>
      </c>
      <c r="H3" s="47" cm="1">
        <f t="array" ref="H3">_xll.FDS($A3,"FG_PRICE_CHANGE(0,-1AY)")</f>
        <v>-5.9727125274305903</v>
      </c>
      <c r="I3" s="47" cm="1">
        <f t="array" ref="I3">_xll.FDS($A3,"FG_PRICE(0)/MAX(FG_PRICE(0,-1AY))")</f>
        <v>0.68361542730299696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4.1275000000000004</v>
      </c>
      <c r="D4" cm="1">
        <f t="array" ref="D4">_xll.FDS($A4,"FG_PRICE_MAVG(0,,,,30)")</f>
        <v>4.2030000000000003</v>
      </c>
      <c r="E4" s="47" cm="1">
        <f t="array" ref="E4">_xll.FDS($A4,"FG_PRICE_CHANGE(0,-1AM)")</f>
        <v>-7.1219621962196102</v>
      </c>
      <c r="F4" s="47" cm="1">
        <f t="array" ref="F4">_xll.FDS($A4,"FG_PRICE_CHANGE(0,-3AM)")</f>
        <v>-15.6275551921504</v>
      </c>
      <c r="G4" s="47" cm="1">
        <f t="array" ref="G4">_xll.FDS($A4,"FG_PRICE_CHANGE(0,-6AM)")</f>
        <v>7.5429911412193897</v>
      </c>
      <c r="H4" s="47" cm="1">
        <f t="array" ref="H4">_xll.FDS($A4,"FG_PRICE_CHANGE(0,-1AY)")</f>
        <v>13.035738737505101</v>
      </c>
      <c r="I4" s="47" cm="1">
        <f t="array" ref="I4">_xll.FDS($A4,"FG_PRICE(0)/MAX(FG_PRICE(0,-1AY))")</f>
        <v>0.80630982613791802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-1</v>
      </c>
      <c r="T4">
        <f t="shared" ref="T4:T5" si="0">S4</f>
        <v>-1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-1.20814635830169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5.3</v>
      </c>
      <c r="D6" cm="1">
        <f t="array" ref="D6">_xll.FDS($A6,"FG_PRICE_MAVG(0,,,,30)")</f>
        <v>5.3784165000000002</v>
      </c>
      <c r="E6" s="47" cm="1">
        <f t="array" ref="E6">_xll.FDS($A6,"FG_PRICE_CHANGE(0,-1AM)")</f>
        <v>-0.141309467734341</v>
      </c>
      <c r="F6" s="47" cm="1">
        <f t="array" ref="F6">_xll.FDS($A6,"FG_PRICE_CHANGE(0,-3AM)")</f>
        <v>-20.0904636260837</v>
      </c>
      <c r="G6" s="47" cm="1">
        <f t="array" ref="G6">_xll.FDS($A6,"FG_PRICE_CHANGE(0,-6AM)")</f>
        <v>-5.4415700267618297</v>
      </c>
      <c r="H6" s="47" cm="1">
        <f t="array" ref="H6">_xll.FDS($A6,"FG_PRICE_CHANGE(0,-1AY)")</f>
        <v>-11.3341698034295</v>
      </c>
      <c r="I6" s="47" cm="1">
        <f t="array" ref="I6">_xll.FDS($A6,"FG_PRICE(0)/MAX(FG_PRICE(0,-1AY))")</f>
        <v>0.75687254551945704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3872</v>
      </c>
      <c r="D7" cm="1">
        <f t="array" ref="D7">_xll.FDS($A7,"FG_PRICE_MAVG(0,,,,30)")</f>
        <v>3957.1333</v>
      </c>
      <c r="E7" s="47" cm="1">
        <f t="array" ref="E7">_xll.FDS($A7,"FG_PRICE_CHANGE(0,-1AM)")</f>
        <v>-2.3701462430660598</v>
      </c>
      <c r="F7" s="47" cm="1">
        <f t="array" ref="F7">_xll.FDS($A7,"FG_PRICE_CHANGE(0,-3AM)")</f>
        <v>1.2817159298979901</v>
      </c>
      <c r="G7" s="47" cm="1">
        <f t="array" ref="G7">_xll.FDS($A7,"FG_PRICE_CHANGE(0,-6AM)")</f>
        <v>-0.97186700767263301</v>
      </c>
      <c r="H7" s="47" cm="1">
        <f t="array" ref="H7">_xll.FDS($A7,"FG_PRICE_CHANGE(0,-1AY)")</f>
        <v>1.4941022280471801</v>
      </c>
      <c r="I7" s="47" cm="1">
        <f t="array" ref="I7">_xll.FDS($A7,"FG_PRICE(0)/MAX(FG_PRICE(0,-1AY))")</f>
        <v>0.84559947586809303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945</v>
      </c>
      <c r="D8" cm="1">
        <f t="array" ref="D8">_xll.FDS($A8,"FG_PRICE_MAVG(0,,,,30)")</f>
        <v>964.1</v>
      </c>
      <c r="E8" s="47" cm="1">
        <f t="array" ref="E8">_xll.FDS($A8,"FG_PRICE_CHANGE(0,-1AM)")</f>
        <v>-4.1582150101419897</v>
      </c>
      <c r="F8" s="47" cm="1">
        <f t="array" ref="F8">_xll.FDS($A8,"FG_PRICE_CHANGE(0,-3AM)")</f>
        <v>-11.350844277673501</v>
      </c>
      <c r="G8" s="47" cm="1">
        <f t="array" ref="G8">_xll.FDS($A8,"FG_PRICE_CHANGE(0,-6AM)")</f>
        <v>5</v>
      </c>
      <c r="H8" s="47" cm="1">
        <f t="array" ref="H8">_xll.FDS($A8,"FG_PRICE_CHANGE(0,-1AY)")</f>
        <v>5.5865921787709496</v>
      </c>
      <c r="I8" s="47" cm="1">
        <f t="array" ref="I8">_xll.FDS($A8,"FG_PRICE(0)/MAX(FG_PRICE(0,-1AY))")</f>
        <v>0.88400374181478003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15905</v>
      </c>
      <c r="D9" cm="1">
        <f t="array" ref="D9">_xll.FDS($A9,"FG_PRICE_MAVG(0,,,,30)")</f>
        <v>16114.5</v>
      </c>
      <c r="E9" s="47" cm="1">
        <f t="array" ref="E9">_xll.FDS($A9,"FG_PRICE_CHANGE(0,-1AM)")</f>
        <v>-3.2248250684514801</v>
      </c>
      <c r="F9" s="47" cm="1">
        <f t="array" ref="F9">_xll.FDS($A9,"FG_PRICE_CHANGE(0,-3AM)")</f>
        <v>-17.739850012929899</v>
      </c>
      <c r="G9" s="47" cm="1">
        <f t="array" ref="G9">_xll.FDS($A9,"FG_PRICE_CHANGE(0,-6AM)")</f>
        <v>-1.14978247358608</v>
      </c>
      <c r="H9" s="47" cm="1">
        <f t="array" ref="H9">_xll.FDS($A9,"FG_PRICE_CHANGE(0,-1AY)")</f>
        <v>-19.8740554156171</v>
      </c>
      <c r="I9" s="47" cm="1">
        <f t="array" ref="I9">_xll.FDS($A9,"FG_PRICE(0)/MAX(FG_PRICE(0,-1AY))")</f>
        <v>0.74759106933020003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944</v>
      </c>
      <c r="D10" cm="1">
        <f t="array" ref="D10">_xll.FDS($A10,"FG_PRICE_MAVG(0,,,,30)")</f>
        <v>943.3</v>
      </c>
      <c r="E10" s="47" cm="1">
        <f t="array" ref="E10">_xll.FDS($A10,"FG_PRICE_CHANGE(0,-1AM)")</f>
        <v>-0.63157894736841602</v>
      </c>
      <c r="F10" s="47" cm="1">
        <f t="array" ref="F10">_xll.FDS($A10,"FG_PRICE_CHANGE(0,-3AM)")</f>
        <v>-7.8125</v>
      </c>
      <c r="G10" s="47" cm="1">
        <f t="array" ref="G10">_xll.FDS($A10,"FG_PRICE_CHANGE(0,-6AM)")</f>
        <v>-1.15183246073298</v>
      </c>
      <c r="H10" s="47" cm="1">
        <f t="array" ref="H10">_xll.FDS($A10,"FG_PRICE_CHANGE(0,-1AY)")</f>
        <v>-23.3766233766234</v>
      </c>
      <c r="I10" s="47" cm="1">
        <f t="array" ref="I10">_xll.FDS($A10,"FG_PRICE(0)/MAX(FG_PRICE(0,-1AY))")</f>
        <v>0.72337164750957805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516.70000000000005</v>
      </c>
      <c r="D11" cm="1">
        <f t="array" ref="D11">_xll.FDS($A11,"FG_PRICE_MAVG(0,,,,30)")</f>
        <v>534.33330000000001</v>
      </c>
      <c r="E11" s="47" cm="1">
        <f t="array" ref="E11">_xll.FDS($A11,"FG_PRICE_CHANGE(0,-1AM)")</f>
        <v>-10.2795624240319</v>
      </c>
      <c r="F11" s="47" cm="1">
        <f t="array" ref="F11">_xll.FDS($A11,"FG_PRICE_CHANGE(0,-3AM)")</f>
        <v>-3.6367027228645998</v>
      </c>
      <c r="G11" s="47" cm="1">
        <f t="array" ref="G11">_xll.FDS($A11,"FG_PRICE_CHANGE(0,-6AM)")</f>
        <v>-19.050603164656099</v>
      </c>
      <c r="H11" s="47" cm="1">
        <f t="array" ref="H11">_xll.FDS($A11,"FG_PRICE_CHANGE(0,-1AY)")</f>
        <v>-26.354047890535899</v>
      </c>
      <c r="I11" s="47" cm="1">
        <f t="array" ref="I11">_xll.FDS($A11,"FG_PRICE(0)/MAX(FG_PRICE(0,-1AY))")</f>
        <v>0.676840450615667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0.88307000000000002</v>
      </c>
      <c r="D12" cm="1">
        <f t="array" ref="D12">_xll.FDS($A12,"FG_PRICE_MAVG(0,,,,30)")</f>
        <v>0.90866166000000004</v>
      </c>
      <c r="E12" s="47" cm="1">
        <f t="array" ref="E12">_xll.FDS($A12,"FG_PRICE_CHANGE(0,-1AM)")</f>
        <v>-5.0462365591397802</v>
      </c>
      <c r="F12" s="47" cm="1">
        <f t="array" ref="F12">_xll.FDS($A12,"FG_PRICE_CHANGE(0,-3AM)")</f>
        <v>-8.3734773719520597</v>
      </c>
      <c r="G12" s="47" cm="1">
        <f t="array" ref="G12">_xll.FDS($A12,"FG_PRICE_CHANGE(0,-6AM)")</f>
        <v>-9.0669349202555392</v>
      </c>
      <c r="H12" s="47" cm="1">
        <f t="array" ref="H12">_xll.FDS($A12,"FG_PRICE_CHANGE(0,-1AY)")</f>
        <v>-8.6782498555307193</v>
      </c>
      <c r="I12" s="47" cm="1">
        <f t="array" ref="I12">_xll.FDS($A12,"FG_PRICE(0)/MAX(FG_PRICE(0,-1AY))")</f>
        <v>0.84910576923076897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41866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16.4130146064592</v>
      </c>
      <c r="D2" s="3" cm="1">
        <f t="array" ref="D2:D122">_xll.FDS(D1,"FMA_PE(LTMA,-10AY,0,AM,""PORTAGG"",""MEANR"")")</f>
        <v>15.9004367208634</v>
      </c>
      <c r="E2" s="3" cm="1">
        <f t="array" ref="E2:E122">_xll.FDS(E1,"FMA_PE(LTMA,-10AY,0,AM,""PORTAGG"",""MEANR"")")</f>
        <v>19.391981818979101</v>
      </c>
      <c r="F2" s="3" cm="1">
        <f t="array" ref="F2:F122">_xll.FDS(F1,"FMA_PE(LTMA,-10AY,0,AM,""PORTAGG"",""MEANR"")")</f>
        <v>14.688261563535001</v>
      </c>
      <c r="G2" s="3" cm="1">
        <f t="array" ref="G2:G122">_xll.FDS(G1,"FMA_PE(LTMA,-10AY,0,AM,""PORTAGG"",""MEANR"")")</f>
        <v>15.6704859105919</v>
      </c>
      <c r="H2" s="3" cm="1">
        <f t="array" ref="H2:H122">_xll.FDS(H1,"FMA_PE(LTMA,-10AY,0,AM,""PORTAGG"",""MEANR"")")</f>
        <v>16.709900114461199</v>
      </c>
      <c r="I2" s="3" cm="1">
        <f t="array" ref="I2:I122">_xll.FDS(I1,"FMA_PE(LTMA,-10AY,0,AM,""PORTAGG"",""MEANR"")")</f>
        <v>14.9495971237288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11.6501631117342</v>
      </c>
      <c r="L2" s="3" cm="1">
        <f t="array" ref="L2:L122">_xll.FDS(L1,"FMA_PE(LTMA,-10AY,0,AM,""PORTAGG"",""MEANR"")")</f>
        <v>12.401016232413101</v>
      </c>
      <c r="M2" s="3" cm="1">
        <f t="array" ref="M2:M122">_xll.FDS(M1,"FMA_PE(LTMA,-10AY,0,AM,""PORTAGG"",""MEANR"")")</f>
        <v>16.2690543261544</v>
      </c>
      <c r="N2" s="3" cm="1">
        <f t="array" ref="N2:N122">_xll.FDS(N1,"FMA_PE(LTMA,-10AY,0,AM,""PORTAGG"",""MEANR"")")</f>
        <v>21.415433909191499</v>
      </c>
      <c r="O2" s="3" cm="1">
        <f t="array" ref="O2:O122">_xll.FDS(O1,"FMA_PE(LTMA,-10AY,0,AM,""PORTAGG"",""MEANR"")")</f>
        <v>17.504240082406699</v>
      </c>
      <c r="P2" s="3" cm="1">
        <f t="array" ref="P2:P122">_xll.FDS(P1,"FMA_PE(LTMA,-10AY,0,AM,""PORTAGG"",""MEANR"")")</f>
        <v>9.75032375892137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18.8161090403792</v>
      </c>
      <c r="S2" s="3" cm="1">
        <f t="array" ref="S2:S122">_xll.FDS(S1,"FMA_PE(LTMA,-10AY,0,AM,""PORTAGG"",""MEANR"")")</f>
        <v>10.3170100295808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12.852360098204301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41898</v>
      </c>
      <c r="B3" s="3" t="e">
        <v>#N/A</v>
      </c>
      <c r="C3" s="3">
        <v>16.381861430140699</v>
      </c>
      <c r="D3" s="3">
        <v>15.722578957404901</v>
      </c>
      <c r="E3" s="3">
        <v>19.754324871631098</v>
      </c>
      <c r="F3" s="3">
        <v>14.757377153964899</v>
      </c>
      <c r="G3" s="3">
        <v>15.738035231777401</v>
      </c>
      <c r="H3" s="3">
        <v>16.7650546448846</v>
      </c>
      <c r="I3" s="3">
        <v>14.6245981615681</v>
      </c>
      <c r="J3" s="3" t="e">
        <v>#N/A</v>
      </c>
      <c r="K3" s="3">
        <v>11.6223082794832</v>
      </c>
      <c r="L3" s="3">
        <v>12.8154228705591</v>
      </c>
      <c r="M3" s="3">
        <v>16.2433335784898</v>
      </c>
      <c r="N3" s="3">
        <v>19.7134830315755</v>
      </c>
      <c r="O3" s="3">
        <v>17.739001955341099</v>
      </c>
      <c r="P3" s="3">
        <v>9.5445441250680805</v>
      </c>
      <c r="Q3" s="3" t="e">
        <v>#N/A</v>
      </c>
      <c r="R3" s="3">
        <v>19.064679211569999</v>
      </c>
      <c r="S3" s="3">
        <v>10.6067334376133</v>
      </c>
      <c r="T3" s="3" t="e">
        <v>#N/A</v>
      </c>
      <c r="U3" s="3">
        <v>13.5744927022292</v>
      </c>
      <c r="V3" s="3" t="e">
        <v>#N/A</v>
      </c>
    </row>
    <row r="4" spans="1:22" x14ac:dyDescent="0.35">
      <c r="A4" s="2">
        <v>41928</v>
      </c>
      <c r="B4" s="3" t="e">
        <v>#N/A</v>
      </c>
      <c r="C4" s="3">
        <v>15.911723061548701</v>
      </c>
      <c r="D4" s="3">
        <v>15.635745509065</v>
      </c>
      <c r="E4" s="3">
        <v>19.274643249060301</v>
      </c>
      <c r="F4" s="3">
        <v>14.432784159236499</v>
      </c>
      <c r="G4" s="3">
        <v>14.223698792674501</v>
      </c>
      <c r="H4" s="3">
        <v>16.145001019848799</v>
      </c>
      <c r="I4" s="3">
        <v>13.8284182639322</v>
      </c>
      <c r="J4" s="3" t="e">
        <v>#N/A</v>
      </c>
      <c r="K4" s="3">
        <v>10.9863955542711</v>
      </c>
      <c r="L4" s="3">
        <v>12.4130379896915</v>
      </c>
      <c r="M4" s="3">
        <v>15.678593360087801</v>
      </c>
      <c r="N4" s="3">
        <v>16.551654715405</v>
      </c>
      <c r="O4" s="3">
        <v>17.622701292529001</v>
      </c>
      <c r="P4" s="3">
        <v>9.1433305373197804</v>
      </c>
      <c r="Q4" s="3" t="e">
        <v>#N/A</v>
      </c>
      <c r="R4" s="3">
        <v>18.6952533566532</v>
      </c>
      <c r="S4" s="3">
        <v>10.3121136525269</v>
      </c>
      <c r="T4" s="3" t="e">
        <v>#N/A</v>
      </c>
      <c r="U4" s="3">
        <v>13.0328436393901</v>
      </c>
      <c r="V4" s="3" t="e">
        <v>#N/A</v>
      </c>
    </row>
    <row r="5" spans="1:22" x14ac:dyDescent="0.35">
      <c r="A5" s="2">
        <v>41957</v>
      </c>
      <c r="B5" s="3" t="e">
        <v>#N/A</v>
      </c>
      <c r="C5" s="3">
        <v>16.3890480544536</v>
      </c>
      <c r="D5" s="3">
        <v>15.892484622664901</v>
      </c>
      <c r="E5" s="3">
        <v>19.982591288794499</v>
      </c>
      <c r="F5" s="3">
        <v>14.669535758437901</v>
      </c>
      <c r="G5" s="3">
        <v>14.209968561399601</v>
      </c>
      <c r="H5" s="3">
        <v>16.391091320343801</v>
      </c>
      <c r="I5" s="3">
        <v>14.0499343010415</v>
      </c>
      <c r="J5" s="3" t="e">
        <v>#N/A</v>
      </c>
      <c r="K5" s="3">
        <v>11.5296392353274</v>
      </c>
      <c r="L5" s="3">
        <v>12.244796668681101</v>
      </c>
      <c r="M5" s="3">
        <v>17.014358820650099</v>
      </c>
      <c r="N5" s="3">
        <v>17.049470877172499</v>
      </c>
      <c r="O5" s="3">
        <v>19.107374273280001</v>
      </c>
      <c r="P5" s="3">
        <v>9.6359923411252293</v>
      </c>
      <c r="Q5" s="3" t="e">
        <v>#N/A</v>
      </c>
      <c r="R5" s="3">
        <v>19.671414593555799</v>
      </c>
      <c r="S5" s="3">
        <v>11.157119236858399</v>
      </c>
      <c r="T5" s="3" t="e">
        <v>#N/A</v>
      </c>
      <c r="U5" s="3">
        <v>13.1762789231027</v>
      </c>
      <c r="V5" s="3" t="e">
        <v>#N/A</v>
      </c>
    </row>
    <row r="6" spans="1:22" x14ac:dyDescent="0.35">
      <c r="A6" s="2">
        <v>41989</v>
      </c>
      <c r="B6" s="3" t="e">
        <v>#N/A</v>
      </c>
      <c r="C6" s="3">
        <v>16.158066167551599</v>
      </c>
      <c r="D6" s="3">
        <v>16.239042712055198</v>
      </c>
      <c r="E6" s="3">
        <v>19.809940161219998</v>
      </c>
      <c r="F6" s="3">
        <v>14.1165021365971</v>
      </c>
      <c r="G6" s="3">
        <v>13.5439051842667</v>
      </c>
      <c r="H6" s="3">
        <v>15.556819274470399</v>
      </c>
      <c r="I6" s="3">
        <v>13.502054794449499</v>
      </c>
      <c r="J6" s="3" t="e">
        <v>#N/A</v>
      </c>
      <c r="K6" s="3">
        <v>11.374074551119801</v>
      </c>
      <c r="L6" s="3">
        <v>11.467486423600899</v>
      </c>
      <c r="M6" s="3">
        <v>15.746218999153699</v>
      </c>
      <c r="N6" s="3">
        <v>17.124533541959099</v>
      </c>
      <c r="O6" s="3">
        <v>18.594018783395398</v>
      </c>
      <c r="P6" s="3">
        <v>9.5904987962187107</v>
      </c>
      <c r="Q6" s="3" t="e">
        <v>#N/A</v>
      </c>
      <c r="R6" s="3">
        <v>18.664644991107501</v>
      </c>
      <c r="S6" s="3">
        <v>10.8643068726496</v>
      </c>
      <c r="T6" s="3" t="e">
        <v>#N/A</v>
      </c>
      <c r="U6" s="3">
        <v>12.4420421271103</v>
      </c>
      <c r="V6" s="3" t="e">
        <v>#N/A</v>
      </c>
    </row>
    <row r="7" spans="1:22" x14ac:dyDescent="0.35">
      <c r="A7" s="2">
        <v>42020</v>
      </c>
      <c r="B7" s="3" t="e">
        <v>#N/A</v>
      </c>
      <c r="C7" s="3">
        <v>15.8195303560521</v>
      </c>
      <c r="D7" s="3">
        <v>16.669062080028301</v>
      </c>
      <c r="E7" s="3">
        <v>20.533192341018601</v>
      </c>
      <c r="F7" s="3">
        <v>14.0318595025236</v>
      </c>
      <c r="G7" s="3">
        <v>14.969922229734999</v>
      </c>
      <c r="H7" s="3">
        <v>16.1723007875636</v>
      </c>
      <c r="I7" s="3">
        <v>13.7528343719015</v>
      </c>
      <c r="J7" s="3" t="e">
        <v>#N/A</v>
      </c>
      <c r="K7" s="3">
        <v>11.228723121578801</v>
      </c>
      <c r="L7" s="3">
        <v>12.264839680193599</v>
      </c>
      <c r="M7" s="3">
        <v>16.9922138724151</v>
      </c>
      <c r="N7" s="3">
        <v>12.640628831803999</v>
      </c>
      <c r="O7" s="3">
        <v>19.8716776123964</v>
      </c>
      <c r="P7" s="3">
        <v>10.4351891737562</v>
      </c>
      <c r="Q7" s="3">
        <v>14.614131599533801</v>
      </c>
      <c r="R7" s="3">
        <v>19.528810853968999</v>
      </c>
      <c r="S7" s="3">
        <v>12.136907312156101</v>
      </c>
      <c r="T7" s="3">
        <v>12.1380216727148</v>
      </c>
      <c r="U7" s="3">
        <v>12.450910878161601</v>
      </c>
      <c r="V7" s="3" t="e">
        <v>#N/A</v>
      </c>
    </row>
    <row r="8" spans="1:22" x14ac:dyDescent="0.35">
      <c r="A8" s="2">
        <v>42048</v>
      </c>
      <c r="B8" s="3" t="e">
        <v>#N/A</v>
      </c>
      <c r="C8" s="3">
        <v>16.7796961676252</v>
      </c>
      <c r="D8" s="3">
        <v>17.688205715625401</v>
      </c>
      <c r="E8" s="3">
        <v>21.021419983266199</v>
      </c>
      <c r="F8" s="3">
        <v>18.391565013461602</v>
      </c>
      <c r="G8" s="3">
        <v>15.9852003026889</v>
      </c>
      <c r="H8" s="3">
        <v>16.570712884108101</v>
      </c>
      <c r="I8" s="3">
        <v>14.2967690521221</v>
      </c>
      <c r="J8" s="3" t="e">
        <v>#N/A</v>
      </c>
      <c r="K8" s="3">
        <v>12.274903431027401</v>
      </c>
      <c r="L8" s="3">
        <v>12.601061710373999</v>
      </c>
      <c r="M8" s="3">
        <v>18.476960717904401</v>
      </c>
      <c r="N8" s="3">
        <v>16.212925022488399</v>
      </c>
      <c r="O8" s="3">
        <v>20.8930555822602</v>
      </c>
      <c r="P8" s="3">
        <v>10.677003794793499</v>
      </c>
      <c r="Q8" s="3">
        <v>15.238742904699899</v>
      </c>
      <c r="R8" s="3">
        <v>22.744964140931</v>
      </c>
      <c r="S8" s="3">
        <v>12.199176984850499</v>
      </c>
      <c r="T8" s="3">
        <v>12.7421974482564</v>
      </c>
      <c r="U8" s="3">
        <v>12.9326869696716</v>
      </c>
      <c r="V8" s="3" t="e">
        <v>#N/A</v>
      </c>
    </row>
    <row r="9" spans="1:22" x14ac:dyDescent="0.35">
      <c r="A9" s="2">
        <v>42079</v>
      </c>
      <c r="B9" s="3" t="e">
        <v>#N/A</v>
      </c>
      <c r="C9" s="3">
        <v>16.451820737603601</v>
      </c>
      <c r="D9" s="3">
        <v>17.902597874292901</v>
      </c>
      <c r="E9" s="3">
        <v>20.9134265067851</v>
      </c>
      <c r="F9" s="3">
        <v>20.0466835488449</v>
      </c>
      <c r="G9" s="3">
        <v>16.083696813303899</v>
      </c>
      <c r="H9" s="3">
        <v>16.977657850768601</v>
      </c>
      <c r="I9" s="3">
        <v>14.2245386915494</v>
      </c>
      <c r="J9" s="3" t="e">
        <v>#N/A</v>
      </c>
      <c r="K9" s="3">
        <v>12.1604475542964</v>
      </c>
      <c r="L9" s="3">
        <v>12.870323301164699</v>
      </c>
      <c r="M9" s="3">
        <v>18.3302019562352</v>
      </c>
      <c r="N9" s="3">
        <v>17.4149506437764</v>
      </c>
      <c r="O9" s="3">
        <v>20.871671646167201</v>
      </c>
      <c r="P9" s="3">
        <v>10.782691121167501</v>
      </c>
      <c r="Q9" s="3">
        <v>14.8993561103854</v>
      </c>
      <c r="R9" s="3">
        <v>23.1682444054032</v>
      </c>
      <c r="S9" s="3">
        <v>11.7101680673568</v>
      </c>
      <c r="T9" s="3">
        <v>12.9144972107814</v>
      </c>
      <c r="U9" s="3">
        <v>16.6654380484465</v>
      </c>
      <c r="V9" s="3" t="e">
        <v>#N/A</v>
      </c>
    </row>
    <row r="10" spans="1:22" x14ac:dyDescent="0.35">
      <c r="A10" s="2">
        <v>42110</v>
      </c>
      <c r="B10" s="3" t="e">
        <v>#N/A</v>
      </c>
      <c r="C10" s="3">
        <v>16.474804550898899</v>
      </c>
      <c r="D10" s="3">
        <v>17.827689888938501</v>
      </c>
      <c r="E10" s="3">
        <v>20.8139530812612</v>
      </c>
      <c r="F10" s="3">
        <v>19.816588320401799</v>
      </c>
      <c r="G10" s="3">
        <v>15.6508619274735</v>
      </c>
      <c r="H10" s="3">
        <v>17.048720560052001</v>
      </c>
      <c r="I10" s="3">
        <v>14.1393916314598</v>
      </c>
      <c r="J10" s="3" t="e">
        <v>#N/A</v>
      </c>
      <c r="K10" s="3">
        <v>12.1040110692895</v>
      </c>
      <c r="L10" s="3">
        <v>13.4787431146181</v>
      </c>
      <c r="M10" s="3">
        <v>18.6492690789925</v>
      </c>
      <c r="N10" s="3">
        <v>16.2554487174869</v>
      </c>
      <c r="O10" s="3">
        <v>20.754175998186899</v>
      </c>
      <c r="P10" s="3">
        <v>11.439422481431199</v>
      </c>
      <c r="Q10" s="3">
        <v>14.794206848420201</v>
      </c>
      <c r="R10" s="3">
        <v>22.566857630578198</v>
      </c>
      <c r="S10" s="3">
        <v>11.6953533236927</v>
      </c>
      <c r="T10" s="3">
        <v>13.472367498072799</v>
      </c>
      <c r="U10" s="3">
        <v>16.741419899677702</v>
      </c>
      <c r="V10" s="3" t="e">
        <v>#N/A</v>
      </c>
    </row>
    <row r="11" spans="1:22" x14ac:dyDescent="0.35">
      <c r="A11" s="2">
        <v>42139</v>
      </c>
      <c r="B11" s="3" t="e">
        <v>#N/A</v>
      </c>
      <c r="C11" s="3">
        <v>16.453520936028401</v>
      </c>
      <c r="D11" s="3">
        <v>17.492387312837302</v>
      </c>
      <c r="E11" s="3">
        <v>20.672551645932401</v>
      </c>
      <c r="F11" s="3">
        <v>19.1708430178236</v>
      </c>
      <c r="G11" s="3">
        <v>15.7030383890281</v>
      </c>
      <c r="H11" s="3">
        <v>16.904741878951501</v>
      </c>
      <c r="I11" s="3">
        <v>14.0181605993427</v>
      </c>
      <c r="J11" s="3" t="e">
        <v>#N/A</v>
      </c>
      <c r="K11" s="3">
        <v>11.7551718362065</v>
      </c>
      <c r="L11" s="3">
        <v>13.980323888813899</v>
      </c>
      <c r="M11" s="3">
        <v>18.416663208532899</v>
      </c>
      <c r="N11" s="3">
        <v>15.197121231905101</v>
      </c>
      <c r="O11" s="3">
        <v>20.313923600131901</v>
      </c>
      <c r="P11" s="3">
        <v>11.495548362311901</v>
      </c>
      <c r="Q11" s="3">
        <v>14.8946814968041</v>
      </c>
      <c r="R11" s="3">
        <v>22.004721137903299</v>
      </c>
      <c r="S11" s="3">
        <v>11.902655118411101</v>
      </c>
      <c r="T11" s="3">
        <v>13.732976003620401</v>
      </c>
      <c r="U11" s="3">
        <v>16.4818221212048</v>
      </c>
      <c r="V11" s="3" t="e">
        <v>#N/A</v>
      </c>
    </row>
    <row r="12" spans="1:22" x14ac:dyDescent="0.35">
      <c r="A12" s="2">
        <v>42171</v>
      </c>
      <c r="B12" s="3" t="e">
        <v>#N/A</v>
      </c>
      <c r="C12" s="3">
        <v>16.1357117072439</v>
      </c>
      <c r="D12" s="3">
        <v>16.8969591113086</v>
      </c>
      <c r="E12" s="3">
        <v>20.052919713654099</v>
      </c>
      <c r="F12" s="3">
        <v>18.0661765806502</v>
      </c>
      <c r="G12" s="3">
        <v>16.197603709785401</v>
      </c>
      <c r="H12" s="3">
        <v>16.630178129598399</v>
      </c>
      <c r="I12" s="3">
        <v>13.7793397016407</v>
      </c>
      <c r="J12" s="3" t="e">
        <v>#N/A</v>
      </c>
      <c r="K12" s="3">
        <v>11.317149760735701</v>
      </c>
      <c r="L12" s="3">
        <v>13.925629903645101</v>
      </c>
      <c r="M12" s="3">
        <v>17.840240363510699</v>
      </c>
      <c r="N12" s="3">
        <v>14.1926550301039</v>
      </c>
      <c r="O12" s="3">
        <v>20.0155441694458</v>
      </c>
      <c r="P12" s="3">
        <v>11.2464019058872</v>
      </c>
      <c r="Q12" s="3">
        <v>14.5127276922115</v>
      </c>
      <c r="R12" s="3">
        <v>21.3025308081343</v>
      </c>
      <c r="S12" s="3">
        <v>11.4156536721612</v>
      </c>
      <c r="T12" s="3">
        <v>13.4561258961985</v>
      </c>
      <c r="U12" s="3">
        <v>16.7259327811262</v>
      </c>
      <c r="V12" s="3" t="e">
        <v>#N/A</v>
      </c>
    </row>
    <row r="13" spans="1:22" x14ac:dyDescent="0.35">
      <c r="A13" s="2">
        <v>42201</v>
      </c>
      <c r="B13" s="3" t="e">
        <v>#N/A</v>
      </c>
      <c r="C13" s="3">
        <v>15.486354764064201</v>
      </c>
      <c r="D13" s="3">
        <v>16.8342314640905</v>
      </c>
      <c r="E13" s="3">
        <v>20.164187470641199</v>
      </c>
      <c r="F13" s="3">
        <v>17.212624753654701</v>
      </c>
      <c r="G13" s="3">
        <v>15.7893234969519</v>
      </c>
      <c r="H13" s="3">
        <v>16.611800756968702</v>
      </c>
      <c r="I13" s="3">
        <v>13.523309704960599</v>
      </c>
      <c r="J13" s="3" t="e">
        <v>#N/A</v>
      </c>
      <c r="K13" s="3">
        <v>11.216681195859801</v>
      </c>
      <c r="L13" s="3">
        <v>13.7828210906466</v>
      </c>
      <c r="M13" s="3">
        <v>18.0548953828606</v>
      </c>
      <c r="N13" s="3">
        <v>13.1252687204894</v>
      </c>
      <c r="O13" s="3">
        <v>20.9945467164771</v>
      </c>
      <c r="P13" s="3">
        <v>10.7023697287782</v>
      </c>
      <c r="Q13" s="3">
        <v>14.656208906666899</v>
      </c>
      <c r="R13" s="3">
        <v>20.727738207475099</v>
      </c>
      <c r="S13" s="3">
        <v>11.5038885452907</v>
      </c>
      <c r="T13" s="3">
        <v>13.621396105633099</v>
      </c>
      <c r="U13" s="3">
        <v>17.214320773369199</v>
      </c>
      <c r="V13" s="3" t="e">
        <v>#N/A</v>
      </c>
    </row>
    <row r="14" spans="1:22" x14ac:dyDescent="0.35">
      <c r="A14" s="2">
        <v>42230</v>
      </c>
      <c r="B14" s="3" t="e">
        <v>#N/A</v>
      </c>
      <c r="C14" s="3">
        <v>15.124837174047601</v>
      </c>
      <c r="D14" s="3">
        <v>16.4052531045661</v>
      </c>
      <c r="E14" s="3">
        <v>19.790753089147</v>
      </c>
      <c r="F14" s="3">
        <v>16.0523781331494</v>
      </c>
      <c r="G14" s="3">
        <v>15.2261266887866</v>
      </c>
      <c r="H14" s="3">
        <v>15.804519798768199</v>
      </c>
      <c r="I14" s="3">
        <v>12.9250771582446</v>
      </c>
      <c r="J14" s="3" t="e">
        <v>#N/A</v>
      </c>
      <c r="K14" s="3">
        <v>10.9774323090782</v>
      </c>
      <c r="L14" s="3">
        <v>12.820796856215599</v>
      </c>
      <c r="M14" s="3">
        <v>17.322836005805001</v>
      </c>
      <c r="N14" s="3">
        <v>12.0881335666416</v>
      </c>
      <c r="O14" s="3">
        <v>21.2542191390868</v>
      </c>
      <c r="P14" s="3">
        <v>10.5209645957984</v>
      </c>
      <c r="Q14" s="3">
        <v>14.4817194211554</v>
      </c>
      <c r="R14" s="3">
        <v>19.785047070091199</v>
      </c>
      <c r="S14" s="3">
        <v>10.9639085565603</v>
      </c>
      <c r="T14" s="3">
        <v>13.262972009949999</v>
      </c>
      <c r="U14" s="3">
        <v>16.8381130869865</v>
      </c>
      <c r="V14" s="3" t="e">
        <v>#N/A</v>
      </c>
    </row>
    <row r="15" spans="1:22" x14ac:dyDescent="0.35">
      <c r="A15" s="2">
        <v>42263</v>
      </c>
      <c r="B15" s="3" t="e">
        <v>#N/A</v>
      </c>
      <c r="C15" s="3">
        <v>15.3348174128451</v>
      </c>
      <c r="D15" s="3">
        <v>15.6792813557896</v>
      </c>
      <c r="E15" s="3">
        <v>19.139885659853899</v>
      </c>
      <c r="F15" s="3">
        <v>15.0555294721213</v>
      </c>
      <c r="G15" s="3">
        <v>14.5784441824173</v>
      </c>
      <c r="H15" s="3">
        <v>16.260245858698902</v>
      </c>
      <c r="I15" s="3">
        <v>12.8142617328292</v>
      </c>
      <c r="J15" s="3" t="e">
        <v>#N/A</v>
      </c>
      <c r="K15" s="3">
        <v>10.838358789676899</v>
      </c>
      <c r="L15" s="3">
        <v>12.947293816954801</v>
      </c>
      <c r="M15" s="3">
        <v>17.133088473580202</v>
      </c>
      <c r="N15" s="3">
        <v>11.692321584726599</v>
      </c>
      <c r="O15" s="3">
        <v>20.335360754638501</v>
      </c>
      <c r="P15" s="3">
        <v>9.9392229960633802</v>
      </c>
      <c r="Q15" s="3">
        <v>14.1414836891287</v>
      </c>
      <c r="R15" s="3">
        <v>18.9575627306298</v>
      </c>
      <c r="S15" s="3">
        <v>10.566569788807699</v>
      </c>
      <c r="T15" s="3">
        <v>13.3478909986395</v>
      </c>
      <c r="U15" s="3">
        <v>17.520949022352099</v>
      </c>
      <c r="V15" s="3" t="e">
        <v>#N/A</v>
      </c>
    </row>
    <row r="16" spans="1:22" x14ac:dyDescent="0.35">
      <c r="A16" s="2">
        <v>42293</v>
      </c>
      <c r="B16" s="3" t="e">
        <v>#N/A</v>
      </c>
      <c r="C16" s="3">
        <v>15.530059746128201</v>
      </c>
      <c r="D16" s="3">
        <v>16.3381128166099</v>
      </c>
      <c r="E16" s="3">
        <v>19.103946194161502</v>
      </c>
      <c r="F16" s="3">
        <v>14.1252954275917</v>
      </c>
      <c r="G16" s="3">
        <v>15.0095418478413</v>
      </c>
      <c r="H16" s="3">
        <v>16.811221849292401</v>
      </c>
      <c r="I16" s="3">
        <v>12.8867699934009</v>
      </c>
      <c r="J16" s="3" t="e">
        <v>#N/A</v>
      </c>
      <c r="K16" s="3">
        <v>11.1158524804486</v>
      </c>
      <c r="L16" s="3">
        <v>12.479916031949699</v>
      </c>
      <c r="M16" s="3">
        <v>17.770703602982898</v>
      </c>
      <c r="N16" s="3">
        <v>11.357811384009</v>
      </c>
      <c r="O16" s="3">
        <v>20.7266747160464</v>
      </c>
      <c r="P16" s="3">
        <v>10.3564479899975</v>
      </c>
      <c r="Q16" s="3">
        <v>14.1061640805469</v>
      </c>
      <c r="R16" s="3">
        <v>18.764359154455502</v>
      </c>
      <c r="S16" s="3">
        <v>10.955628996382099</v>
      </c>
      <c r="T16" s="3">
        <v>13.7092510361375</v>
      </c>
      <c r="U16" s="3">
        <v>23.726882620310398</v>
      </c>
      <c r="V16" s="3" t="e">
        <v>#N/A</v>
      </c>
    </row>
    <row r="17" spans="1:22" x14ac:dyDescent="0.35">
      <c r="A17" s="2">
        <v>42324</v>
      </c>
      <c r="B17" s="3" t="e">
        <v>#N/A</v>
      </c>
      <c r="C17" s="3">
        <v>15.9362166476332</v>
      </c>
      <c r="D17" s="3">
        <v>15.962815111461101</v>
      </c>
      <c r="E17" s="3">
        <v>18.051641886155799</v>
      </c>
      <c r="F17" s="3">
        <v>12.6428200504931</v>
      </c>
      <c r="G17" s="3">
        <v>11.2269819647892</v>
      </c>
      <c r="H17" s="3">
        <v>16.346142495062001</v>
      </c>
      <c r="I17" s="3">
        <v>12.549327928385001</v>
      </c>
      <c r="J17" s="3" t="e">
        <v>#N/A</v>
      </c>
      <c r="K17" s="3">
        <v>11.092779116732601</v>
      </c>
      <c r="L17" s="3">
        <v>12.5808545182984</v>
      </c>
      <c r="M17" s="3">
        <v>17.213518072645101</v>
      </c>
      <c r="N17" s="3">
        <v>11.847906524646501</v>
      </c>
      <c r="O17" s="3">
        <v>19.9922074106609</v>
      </c>
      <c r="P17" s="3">
        <v>9.9578607065028493</v>
      </c>
      <c r="Q17" s="3">
        <v>12.935236114260601</v>
      </c>
      <c r="R17" s="3">
        <v>16.4153935167353</v>
      </c>
      <c r="S17" s="3">
        <v>11.3261228719005</v>
      </c>
      <c r="T17" s="3">
        <v>12.0060319096168</v>
      </c>
      <c r="U17" s="3">
        <v>24.569788024288101</v>
      </c>
      <c r="V17" s="3" t="e">
        <v>#N/A</v>
      </c>
    </row>
    <row r="18" spans="1:22" x14ac:dyDescent="0.35">
      <c r="A18" s="2">
        <v>42354</v>
      </c>
      <c r="B18" s="3" t="e">
        <v>#N/A</v>
      </c>
      <c r="C18" s="3">
        <v>16.102627184601801</v>
      </c>
      <c r="D18" s="3">
        <v>15.8727884550508</v>
      </c>
      <c r="E18" s="3">
        <v>17.9860615346355</v>
      </c>
      <c r="F18" s="3">
        <v>11.049282917983399</v>
      </c>
      <c r="G18" s="3">
        <v>10.6915480356193</v>
      </c>
      <c r="H18" s="3">
        <v>16.339480175313401</v>
      </c>
      <c r="I18" s="3">
        <v>12.210434054017099</v>
      </c>
      <c r="J18" s="3" t="e">
        <v>#N/A</v>
      </c>
      <c r="K18" s="3">
        <v>10.5892907529454</v>
      </c>
      <c r="L18" s="3">
        <v>12.4607124598904</v>
      </c>
      <c r="M18" s="3">
        <v>16.0272116830734</v>
      </c>
      <c r="N18" s="3">
        <v>-2.1328599962594299</v>
      </c>
      <c r="O18" s="3">
        <v>20.110526881418899</v>
      </c>
      <c r="P18" s="3">
        <v>9.77717445728514</v>
      </c>
      <c r="Q18" s="3">
        <v>11.645196914194701</v>
      </c>
      <c r="R18" s="3">
        <v>14.7667376733417</v>
      </c>
      <c r="S18" s="3">
        <v>10.087923925141199</v>
      </c>
      <c r="T18" s="3">
        <v>11.603652169287001</v>
      </c>
      <c r="U18" s="3">
        <v>23.3269147560543</v>
      </c>
      <c r="V18" s="3" t="e">
        <v>#N/A</v>
      </c>
    </row>
    <row r="19" spans="1:22" x14ac:dyDescent="0.35">
      <c r="A19" s="2">
        <v>42384</v>
      </c>
      <c r="B19" s="3" t="e">
        <v>#N/A</v>
      </c>
      <c r="C19" s="3">
        <v>15.0357859978968</v>
      </c>
      <c r="D19" s="3">
        <v>15.941404799345699</v>
      </c>
      <c r="E19" s="3">
        <v>16.691008775746202</v>
      </c>
      <c r="F19" s="3">
        <v>10.787706735607699</v>
      </c>
      <c r="G19" s="3">
        <v>13.4671276207711</v>
      </c>
      <c r="H19" s="3">
        <v>16.141494141497599</v>
      </c>
      <c r="I19" s="3">
        <v>11.221810494101501</v>
      </c>
      <c r="J19" s="3">
        <v>22.199468552352201</v>
      </c>
      <c r="K19" s="3">
        <v>9.6181266942460208</v>
      </c>
      <c r="L19" s="3">
        <v>10.958406251133701</v>
      </c>
      <c r="M19" s="3">
        <v>14.609736508627501</v>
      </c>
      <c r="N19" s="3">
        <v>-1.39016671490513</v>
      </c>
      <c r="O19" s="3">
        <v>19.3719867041447</v>
      </c>
      <c r="P19" s="3">
        <v>9.4710516961059508</v>
      </c>
      <c r="Q19" s="3">
        <v>10.7510548049412</v>
      </c>
      <c r="R19" s="3">
        <v>13.9068692896752</v>
      </c>
      <c r="S19" s="3">
        <v>9.6571973471252992</v>
      </c>
      <c r="T19" s="3">
        <v>12.201662916354501</v>
      </c>
      <c r="U19" s="3">
        <v>32.239751541001702</v>
      </c>
      <c r="V19" s="3">
        <v>11.7929194961715</v>
      </c>
    </row>
    <row r="20" spans="1:22" x14ac:dyDescent="0.35">
      <c r="A20" s="2">
        <v>42416</v>
      </c>
      <c r="B20" s="3" t="e">
        <v>#N/A</v>
      </c>
      <c r="C20" s="3">
        <v>15.6317608531596</v>
      </c>
      <c r="D20" s="3">
        <v>16.686504205652401</v>
      </c>
      <c r="E20" s="3">
        <v>17.207804314821999</v>
      </c>
      <c r="F20" s="3">
        <v>11.957606032922101</v>
      </c>
      <c r="G20" s="3">
        <v>17.6505807414241</v>
      </c>
      <c r="H20" s="3">
        <v>16.5443363565307</v>
      </c>
      <c r="I20" s="3">
        <v>12.1007292651403</v>
      </c>
      <c r="J20" s="3">
        <v>23.612684753150202</v>
      </c>
      <c r="K20" s="3">
        <v>10.414156780468399</v>
      </c>
      <c r="L20" s="3">
        <v>11.6361305248666</v>
      </c>
      <c r="M20" s="3">
        <v>16.021048598672301</v>
      </c>
      <c r="N20" s="3">
        <v>-0.35526772115684502</v>
      </c>
      <c r="O20" s="3">
        <v>18.946499269753101</v>
      </c>
      <c r="P20" s="3">
        <v>9.3463707662155304</v>
      </c>
      <c r="Q20" s="3">
        <v>12.111459362601201</v>
      </c>
      <c r="R20" s="3">
        <v>15.831586894986099</v>
      </c>
      <c r="S20" s="3">
        <v>9.4149812941787303</v>
      </c>
      <c r="T20" s="3">
        <v>12.201948011433601</v>
      </c>
      <c r="U20" s="3">
        <v>19.0891581088996</v>
      </c>
      <c r="V20" s="3">
        <v>10.893943023689101</v>
      </c>
    </row>
    <row r="21" spans="1:22" x14ac:dyDescent="0.35">
      <c r="A21" s="2">
        <v>42445</v>
      </c>
      <c r="B21" s="3" t="e">
        <v>#N/A</v>
      </c>
      <c r="C21" s="3">
        <v>15.4315296233541</v>
      </c>
      <c r="D21" s="3">
        <v>16.815609820259901</v>
      </c>
      <c r="E21" s="3">
        <v>16.758460755474498</v>
      </c>
      <c r="F21" s="3">
        <v>12.3208861783678</v>
      </c>
      <c r="G21" s="3">
        <v>22.3652219170339</v>
      </c>
      <c r="H21" s="3">
        <v>16.630963300288801</v>
      </c>
      <c r="I21" s="3">
        <v>12.4658025397098</v>
      </c>
      <c r="J21" s="3">
        <v>24.7002711215004</v>
      </c>
      <c r="K21" s="3">
        <v>10.617552741736199</v>
      </c>
      <c r="L21" s="3">
        <v>12.904821245814899</v>
      </c>
      <c r="M21" s="3">
        <v>15.9221320837664</v>
      </c>
      <c r="N21" s="3">
        <v>0.42355151694507098</v>
      </c>
      <c r="O21" s="3">
        <v>18.903570838549001</v>
      </c>
      <c r="P21" s="3">
        <v>9.4292164599837101</v>
      </c>
      <c r="Q21" s="3">
        <v>12.1140939762427</v>
      </c>
      <c r="R21" s="3">
        <v>16.602116389372402</v>
      </c>
      <c r="S21" s="3">
        <v>9.7832468937921906</v>
      </c>
      <c r="T21" s="3">
        <v>13.0143593815654</v>
      </c>
      <c r="U21" s="3">
        <v>-4.7577032740488399</v>
      </c>
      <c r="V21" s="3">
        <v>11.7442621165633</v>
      </c>
    </row>
    <row r="22" spans="1:22" x14ac:dyDescent="0.35">
      <c r="A22" s="2">
        <v>42475</v>
      </c>
      <c r="B22" s="3" t="e">
        <v>#N/A</v>
      </c>
      <c r="C22" s="3">
        <v>15.370389889523</v>
      </c>
      <c r="D22" s="3">
        <v>16.6360993164954</v>
      </c>
      <c r="E22" s="3">
        <v>16.994461392127999</v>
      </c>
      <c r="F22" s="3">
        <v>12.4244710407438</v>
      </c>
      <c r="G22" s="3">
        <v>21.840269528492399</v>
      </c>
      <c r="H22" s="3">
        <v>16.7034388463718</v>
      </c>
      <c r="I22" s="3">
        <v>12.569560384267399</v>
      </c>
      <c r="J22" s="3">
        <v>24.6436553164603</v>
      </c>
      <c r="K22" s="3">
        <v>10.6992634927322</v>
      </c>
      <c r="L22" s="3">
        <v>13.4409401363218</v>
      </c>
      <c r="M22" s="3">
        <v>16.073913710305199</v>
      </c>
      <c r="N22" s="3">
        <v>1.58228113818823</v>
      </c>
      <c r="O22" s="3">
        <v>18.9560684752411</v>
      </c>
      <c r="P22" s="3">
        <v>9.7212172954592209</v>
      </c>
      <c r="Q22" s="3">
        <v>12.1864039631499</v>
      </c>
      <c r="R22" s="3">
        <v>16.4429498807039</v>
      </c>
      <c r="S22" s="3">
        <v>9.8957645936579208</v>
      </c>
      <c r="T22" s="3">
        <v>13.310895051549499</v>
      </c>
      <c r="U22" s="3">
        <v>-3.3665101993779598</v>
      </c>
      <c r="V22" s="3">
        <v>11.979628194794801</v>
      </c>
    </row>
    <row r="23" spans="1:22" x14ac:dyDescent="0.35">
      <c r="A23" s="2">
        <v>42506</v>
      </c>
      <c r="B23" s="3" t="e">
        <v>#N/A</v>
      </c>
      <c r="C23" s="3">
        <v>15.293187851490901</v>
      </c>
      <c r="D23" s="3">
        <v>16.3386224754104</v>
      </c>
      <c r="E23" s="3">
        <v>16.952253570610001</v>
      </c>
      <c r="F23" s="3">
        <v>12.163986369379501</v>
      </c>
      <c r="G23" s="3">
        <v>21.3118816079885</v>
      </c>
      <c r="H23" s="3">
        <v>16.340389257742402</v>
      </c>
      <c r="I23" s="3">
        <v>12.4005906758726</v>
      </c>
      <c r="J23" s="3">
        <v>24.377465960185798</v>
      </c>
      <c r="K23" s="3">
        <v>10.437899852331499</v>
      </c>
      <c r="L23" s="3">
        <v>13.120494734780801</v>
      </c>
      <c r="M23" s="3">
        <v>15.6344456149906</v>
      </c>
      <c r="N23" s="3">
        <v>3.3517849045867201</v>
      </c>
      <c r="O23" s="3">
        <v>18.939120956021501</v>
      </c>
      <c r="P23" s="3">
        <v>9.5593563778116106</v>
      </c>
      <c r="Q23" s="3">
        <v>12.1371671021904</v>
      </c>
      <c r="R23" s="3">
        <v>16.2962859844856</v>
      </c>
      <c r="S23" s="3">
        <v>9.5532005558472903</v>
      </c>
      <c r="T23" s="3">
        <v>13.1972932207455</v>
      </c>
      <c r="U23" s="3">
        <v>-1.4126813714464801</v>
      </c>
      <c r="V23" s="3">
        <v>12.3901839818278</v>
      </c>
    </row>
    <row r="24" spans="1:22" x14ac:dyDescent="0.35">
      <c r="A24" s="2">
        <v>42537</v>
      </c>
      <c r="B24" s="3" t="e">
        <v>#N/A</v>
      </c>
      <c r="C24" s="3">
        <v>15.061791406894301</v>
      </c>
      <c r="D24" s="3">
        <v>16.4782274453272</v>
      </c>
      <c r="E24" s="3">
        <v>17.344688023150901</v>
      </c>
      <c r="F24" s="3">
        <v>11.816603015398901</v>
      </c>
      <c r="G24" s="3">
        <v>20.224334532051898</v>
      </c>
      <c r="H24" s="3">
        <v>16.509936002883201</v>
      </c>
      <c r="I24" s="3">
        <v>12.825172412593901</v>
      </c>
      <c r="J24" s="3">
        <v>23.193448184373899</v>
      </c>
      <c r="K24" s="3">
        <v>10.416686255207599</v>
      </c>
      <c r="L24" s="3">
        <v>12.943992021587</v>
      </c>
      <c r="M24" s="3">
        <v>15.7275868813628</v>
      </c>
      <c r="N24" s="3">
        <v>3.65629661072871</v>
      </c>
      <c r="O24" s="3">
        <v>19.0318413341457</v>
      </c>
      <c r="P24" s="3">
        <v>10.1275328469144</v>
      </c>
      <c r="Q24" s="3">
        <v>12.1800158459325</v>
      </c>
      <c r="R24" s="3">
        <v>16.2750812417883</v>
      </c>
      <c r="S24" s="3">
        <v>9.3644610164848192</v>
      </c>
      <c r="T24" s="3">
        <v>13.0630614508761</v>
      </c>
      <c r="U24" s="3">
        <v>0.60684568588766297</v>
      </c>
      <c r="V24" s="3">
        <v>12.736210174016</v>
      </c>
    </row>
    <row r="25" spans="1:22" x14ac:dyDescent="0.35">
      <c r="A25" s="2">
        <v>42566</v>
      </c>
      <c r="B25" s="3" t="e">
        <v>#N/A</v>
      </c>
      <c r="C25" s="3">
        <v>15.7395936960861</v>
      </c>
      <c r="D25" s="3">
        <v>17.158560329257501</v>
      </c>
      <c r="E25" s="3">
        <v>18.048585538236299</v>
      </c>
      <c r="F25" s="3">
        <v>11.818241312653701</v>
      </c>
      <c r="G25" s="3">
        <v>19.9537805855052</v>
      </c>
      <c r="H25" s="3">
        <v>16.830124648501901</v>
      </c>
      <c r="I25" s="3">
        <v>13.336659335042301</v>
      </c>
      <c r="J25" s="3">
        <v>22.938559677656698</v>
      </c>
      <c r="K25" s="3">
        <v>10.5956904209866</v>
      </c>
      <c r="L25" s="3">
        <v>13.910988869288801</v>
      </c>
      <c r="M25" s="3">
        <v>16.211597158711498</v>
      </c>
      <c r="N25" s="3">
        <v>5.1884304144345403</v>
      </c>
      <c r="O25" s="3">
        <v>19.494488021289001</v>
      </c>
      <c r="P25" s="3">
        <v>10.841612096724001</v>
      </c>
      <c r="Q25" s="3">
        <v>12.5541606896464</v>
      </c>
      <c r="R25" s="3">
        <v>16.653259421159799</v>
      </c>
      <c r="S25" s="3">
        <v>9.7920003998550094</v>
      </c>
      <c r="T25" s="3">
        <v>13.586213549745001</v>
      </c>
      <c r="U25" s="3">
        <v>2.3227695551258498</v>
      </c>
      <c r="V25" s="3">
        <v>12.963761383219699</v>
      </c>
    </row>
    <row r="26" spans="1:22" x14ac:dyDescent="0.35">
      <c r="A26" s="2">
        <v>42598</v>
      </c>
      <c r="B26" s="3" t="e">
        <v>#N/A</v>
      </c>
      <c r="C26" s="3">
        <v>16.1213928208971</v>
      </c>
      <c r="D26" s="3">
        <v>17.8771458903589</v>
      </c>
      <c r="E26" s="3">
        <v>18.457083025447201</v>
      </c>
      <c r="F26" s="3">
        <v>12.4323648179333</v>
      </c>
      <c r="G26" s="3">
        <v>18.886471360738899</v>
      </c>
      <c r="H26" s="3">
        <v>17.088714028706502</v>
      </c>
      <c r="I26" s="3">
        <v>13.766239052646901</v>
      </c>
      <c r="J26" s="3">
        <v>23.0657096386131</v>
      </c>
      <c r="K26" s="3">
        <v>10.588145775287799</v>
      </c>
      <c r="L26" s="3">
        <v>14.5311386695275</v>
      </c>
      <c r="M26" s="3">
        <v>16.8780509784436</v>
      </c>
      <c r="N26" s="3">
        <v>6.5039304243893499</v>
      </c>
      <c r="O26" s="3">
        <v>19.715189517137102</v>
      </c>
      <c r="P26" s="3">
        <v>11.757314388449901</v>
      </c>
      <c r="Q26" s="3">
        <v>13.476190598112201</v>
      </c>
      <c r="R26" s="3">
        <v>16.688399897917101</v>
      </c>
      <c r="S26" s="3">
        <v>9.4677935148943</v>
      </c>
      <c r="T26" s="3">
        <v>13.664168876328199</v>
      </c>
      <c r="U26" s="3">
        <v>4.02061405832921</v>
      </c>
      <c r="V26" s="3">
        <v>12.9195455418857</v>
      </c>
    </row>
    <row r="27" spans="1:22" x14ac:dyDescent="0.35">
      <c r="A27" s="2">
        <v>42629</v>
      </c>
      <c r="B27" s="3" t="e">
        <v>#N/A</v>
      </c>
      <c r="C27" s="3">
        <v>15.9132599866376</v>
      </c>
      <c r="D27" s="3">
        <v>17.6236908650807</v>
      </c>
      <c r="E27" s="3">
        <v>17.6635927956277</v>
      </c>
      <c r="F27" s="3">
        <v>12.0635401507329</v>
      </c>
      <c r="G27" s="3">
        <v>17.6775882175594</v>
      </c>
      <c r="H27" s="3">
        <v>17.082748169568401</v>
      </c>
      <c r="I27" s="3">
        <v>13.7153739347202</v>
      </c>
      <c r="J27" s="3">
        <v>21.6953387316197</v>
      </c>
      <c r="K27" s="3">
        <v>10.547882536313701</v>
      </c>
      <c r="L27" s="3">
        <v>14.2400640797051</v>
      </c>
      <c r="M27" s="3">
        <v>16.493292731490499</v>
      </c>
      <c r="N27" s="3">
        <v>8.1461654614348102</v>
      </c>
      <c r="O27" s="3">
        <v>19.776667625614401</v>
      </c>
      <c r="P27" s="3">
        <v>12.3326781950592</v>
      </c>
      <c r="Q27" s="3">
        <v>13.1588262795294</v>
      </c>
      <c r="R27" s="3">
        <v>16.100148882373698</v>
      </c>
      <c r="S27" s="3">
        <v>9.3688038629196395</v>
      </c>
      <c r="T27" s="3">
        <v>13.481396668543701</v>
      </c>
      <c r="U27" s="3">
        <v>5.7626158367327101</v>
      </c>
      <c r="V27" s="3">
        <v>12.8853663981605</v>
      </c>
    </row>
    <row r="28" spans="1:22" x14ac:dyDescent="0.35">
      <c r="A28" s="2">
        <v>42657</v>
      </c>
      <c r="B28" s="3" t="e">
        <v>#N/A</v>
      </c>
      <c r="C28" s="3">
        <v>16.5780014321873</v>
      </c>
      <c r="D28" s="3">
        <v>18.246153530090901</v>
      </c>
      <c r="E28" s="3">
        <v>17.439102049508602</v>
      </c>
      <c r="F28" s="3">
        <v>12.242374548467</v>
      </c>
      <c r="G28" s="3">
        <v>16.231174648123599</v>
      </c>
      <c r="H28" s="3">
        <v>17.288733490081601</v>
      </c>
      <c r="I28" s="3">
        <v>14.1939909616971</v>
      </c>
      <c r="J28" s="3">
        <v>22.032731121905702</v>
      </c>
      <c r="K28" s="3">
        <v>10.7008835044482</v>
      </c>
      <c r="L28" s="3">
        <v>15.0395301371294</v>
      </c>
      <c r="M28" s="3">
        <v>16.445106559440301</v>
      </c>
      <c r="N28" s="3">
        <v>10.716514689107001</v>
      </c>
      <c r="O28" s="3">
        <v>19.654589593830099</v>
      </c>
      <c r="P28" s="3">
        <v>12.7170695384082</v>
      </c>
      <c r="Q28" s="3">
        <v>13.305795958745399</v>
      </c>
      <c r="R28" s="3">
        <v>15.964524420654699</v>
      </c>
      <c r="S28" s="3">
        <v>9.3490670671283098</v>
      </c>
      <c r="T28" s="3">
        <v>13.5621685608179</v>
      </c>
      <c r="U28" s="3">
        <v>10.3630928758674</v>
      </c>
      <c r="V28" s="3">
        <v>12.4644534173812</v>
      </c>
    </row>
    <row r="29" spans="1:22" x14ac:dyDescent="0.35">
      <c r="A29" s="2">
        <v>42690</v>
      </c>
      <c r="B29" s="3" t="e">
        <v>#N/A</v>
      </c>
      <c r="C29" s="3">
        <v>16.4906440409986</v>
      </c>
      <c r="D29" s="3">
        <v>17.126871750488501</v>
      </c>
      <c r="E29" s="3">
        <v>16.747922791875901</v>
      </c>
      <c r="F29" s="3">
        <v>12.5256446384809</v>
      </c>
      <c r="G29" s="3">
        <v>15.872750785814899</v>
      </c>
      <c r="H29" s="3">
        <v>16.9673674566695</v>
      </c>
      <c r="I29" s="3">
        <v>13.809853135092499</v>
      </c>
      <c r="J29" s="3">
        <v>20.7432078825343</v>
      </c>
      <c r="K29" s="3">
        <v>10.618641845446099</v>
      </c>
      <c r="L29" s="3">
        <v>15.000830169789699</v>
      </c>
      <c r="M29" s="3">
        <v>16.048803199760599</v>
      </c>
      <c r="N29" s="3">
        <v>12.521491786616</v>
      </c>
      <c r="O29" s="3">
        <v>18.666377898170001</v>
      </c>
      <c r="P29" s="3">
        <v>12.792876434274801</v>
      </c>
      <c r="Q29" s="3">
        <v>12.9776082591055</v>
      </c>
      <c r="R29" s="3">
        <v>15.7939416685456</v>
      </c>
      <c r="S29" s="3">
        <v>8.8749731035812705</v>
      </c>
      <c r="T29" s="3">
        <v>12.6625462910684</v>
      </c>
      <c r="U29" s="3">
        <v>11.864057259434601</v>
      </c>
      <c r="V29" s="3">
        <v>13.9819188383106</v>
      </c>
    </row>
    <row r="30" spans="1:22" x14ac:dyDescent="0.35">
      <c r="A30" s="2">
        <v>42720</v>
      </c>
      <c r="B30" s="3" t="e">
        <v>#N/A</v>
      </c>
      <c r="C30" s="3">
        <v>15.7173605005766</v>
      </c>
      <c r="D30" s="3">
        <v>17.334875350380901</v>
      </c>
      <c r="E30" s="3">
        <v>16.845411963723599</v>
      </c>
      <c r="F30" s="3">
        <v>13.392399354747999</v>
      </c>
      <c r="G30" s="3">
        <v>15.2099985685799</v>
      </c>
      <c r="H30" s="3">
        <v>17.015327256794301</v>
      </c>
      <c r="I30" s="3">
        <v>14.3725152040955</v>
      </c>
      <c r="J30" s="3">
        <v>20.516738681556902</v>
      </c>
      <c r="K30" s="3">
        <v>11.1412390314212</v>
      </c>
      <c r="L30" s="3">
        <v>14.3259998721693</v>
      </c>
      <c r="M30" s="3">
        <v>16.3242483817879</v>
      </c>
      <c r="N30" s="3">
        <v>14.2918512728072</v>
      </c>
      <c r="O30" s="3">
        <v>18.9604812019634</v>
      </c>
      <c r="P30" s="3">
        <v>12.9303936063388</v>
      </c>
      <c r="Q30" s="3">
        <v>13.920059452858199</v>
      </c>
      <c r="R30" s="3">
        <v>16.116383549988502</v>
      </c>
      <c r="S30" s="3">
        <v>9.0085811883674207</v>
      </c>
      <c r="T30" s="3">
        <v>12.704823799842901</v>
      </c>
      <c r="U30" s="3">
        <v>13.5571636614408</v>
      </c>
      <c r="V30" s="3">
        <v>14.957079204894001</v>
      </c>
    </row>
    <row r="31" spans="1:22" x14ac:dyDescent="0.35">
      <c r="A31" s="2">
        <v>42748</v>
      </c>
      <c r="B31" s="3">
        <v>14.889179056643799</v>
      </c>
      <c r="C31" s="3">
        <v>15.8223708912808</v>
      </c>
      <c r="D31" s="3">
        <v>17.729283649646</v>
      </c>
      <c r="E31" s="3">
        <v>18.038137285977101</v>
      </c>
      <c r="F31" s="3">
        <v>14.192262716434</v>
      </c>
      <c r="G31" s="3">
        <v>15.584017157296399</v>
      </c>
      <c r="H31" s="3">
        <v>17.260979520653098</v>
      </c>
      <c r="I31" s="3">
        <v>14.398160343260701</v>
      </c>
      <c r="J31" s="3">
        <v>20.3689639310616</v>
      </c>
      <c r="K31" s="3">
        <v>11.299198978145199</v>
      </c>
      <c r="L31" s="3">
        <v>15.340131673468701</v>
      </c>
      <c r="M31" s="3">
        <v>17.5670004694888</v>
      </c>
      <c r="N31" s="3">
        <v>14.735953932152199</v>
      </c>
      <c r="O31" s="3">
        <v>19.4076076398743</v>
      </c>
      <c r="P31" s="3">
        <v>13.605526801657801</v>
      </c>
      <c r="Q31" s="3">
        <v>14.7930932153405</v>
      </c>
      <c r="R31" s="3">
        <v>16.519551052089099</v>
      </c>
      <c r="S31" s="3">
        <v>9.27721060183414</v>
      </c>
      <c r="T31" s="3">
        <v>13.4743003618392</v>
      </c>
      <c r="U31" s="3">
        <v>14.8910534927564</v>
      </c>
      <c r="V31" s="3">
        <v>14.8517137660751</v>
      </c>
    </row>
    <row r="32" spans="1:22" x14ac:dyDescent="0.35">
      <c r="A32" s="2">
        <v>42782</v>
      </c>
      <c r="B32" s="3">
        <v>15.108574800854001</v>
      </c>
      <c r="C32" s="3">
        <v>16.8009348431898</v>
      </c>
      <c r="D32" s="3">
        <v>17.711197554879199</v>
      </c>
      <c r="E32" s="3">
        <v>18.304525823751199</v>
      </c>
      <c r="F32" s="3">
        <v>16.401557789015499</v>
      </c>
      <c r="G32" s="3">
        <v>17.1438759274956</v>
      </c>
      <c r="H32" s="3">
        <v>17.284054754729599</v>
      </c>
      <c r="I32" s="3">
        <v>14.665318532731201</v>
      </c>
      <c r="J32" s="3">
        <v>21.817738922290001</v>
      </c>
      <c r="K32" s="3">
        <v>11.690519999485799</v>
      </c>
      <c r="L32" s="3">
        <v>16.8857927068481</v>
      </c>
      <c r="M32" s="3">
        <v>18.582535433315702</v>
      </c>
      <c r="N32" s="3">
        <v>13.5257216516043</v>
      </c>
      <c r="O32" s="3">
        <v>20.382991339686001</v>
      </c>
      <c r="P32" s="3">
        <v>14.304445915144701</v>
      </c>
      <c r="Q32" s="3">
        <v>14.941615669727099</v>
      </c>
      <c r="R32" s="3">
        <v>16.49294165944</v>
      </c>
      <c r="S32" s="3">
        <v>10.0162710353757</v>
      </c>
      <c r="T32" s="3">
        <v>13.542598152077</v>
      </c>
      <c r="U32" s="3">
        <v>15.676352995476901</v>
      </c>
      <c r="V32" s="3">
        <v>15.317457732080401</v>
      </c>
    </row>
    <row r="33" spans="1:22" x14ac:dyDescent="0.35">
      <c r="A33" s="2">
        <v>42810</v>
      </c>
      <c r="B33" s="3">
        <v>15.1855820075842</v>
      </c>
      <c r="C33" s="3">
        <v>16.855635370081899</v>
      </c>
      <c r="D33" s="3">
        <v>17.4887583467867</v>
      </c>
      <c r="E33" s="3">
        <v>17.8442554948473</v>
      </c>
      <c r="F33" s="3">
        <v>15.6710832055256</v>
      </c>
      <c r="G33" s="3">
        <v>16.2147155008069</v>
      </c>
      <c r="H33" s="3">
        <v>17.103141839331599</v>
      </c>
      <c r="I33" s="3">
        <v>14.492951930299901</v>
      </c>
      <c r="J33" s="3">
        <v>21.390575800847301</v>
      </c>
      <c r="K33" s="3">
        <v>11.615494112063001</v>
      </c>
      <c r="L33" s="3">
        <v>16.633072156626898</v>
      </c>
      <c r="M33" s="3">
        <v>18.514685032415699</v>
      </c>
      <c r="N33" s="3">
        <v>14.1537270115869</v>
      </c>
      <c r="O33" s="3">
        <v>20.515336794463298</v>
      </c>
      <c r="P33" s="3">
        <v>14.0746492041033</v>
      </c>
      <c r="Q33" s="3">
        <v>14.7431859718514</v>
      </c>
      <c r="R33" s="3">
        <v>16.2989141999957</v>
      </c>
      <c r="S33" s="3">
        <v>9.8436607420713802</v>
      </c>
      <c r="T33" s="3">
        <v>13.3698213097866</v>
      </c>
      <c r="U33" s="3">
        <v>15.4853262584533</v>
      </c>
      <c r="V33" s="3">
        <v>15.328524335684399</v>
      </c>
    </row>
    <row r="34" spans="1:22" x14ac:dyDescent="0.35">
      <c r="A34" s="2">
        <v>42838</v>
      </c>
      <c r="B34" s="3">
        <v>15.1383851512216</v>
      </c>
      <c r="C34" s="3">
        <v>17.1198199557533</v>
      </c>
      <c r="D34" s="3">
        <v>17.400755357725199</v>
      </c>
      <c r="E34" s="3">
        <v>18.027661718730599</v>
      </c>
      <c r="F34" s="3">
        <v>15.3138484554435</v>
      </c>
      <c r="G34" s="3">
        <v>15.614358643966501</v>
      </c>
      <c r="H34" s="3">
        <v>17.125177008276101</v>
      </c>
      <c r="I34" s="3">
        <v>14.396164492589</v>
      </c>
      <c r="J34" s="3">
        <v>21.055079882182</v>
      </c>
      <c r="K34" s="3">
        <v>11.310081509779099</v>
      </c>
      <c r="L34" s="3">
        <v>16.129400433253402</v>
      </c>
      <c r="M34" s="3">
        <v>18.354263030551799</v>
      </c>
      <c r="N34" s="3">
        <v>14.2927556118524</v>
      </c>
      <c r="O34" s="3">
        <v>20.385480708587199</v>
      </c>
      <c r="P34" s="3">
        <v>13.8458772631525</v>
      </c>
      <c r="Q34" s="3">
        <v>14.711180422637399</v>
      </c>
      <c r="R34" s="3">
        <v>16.301246356641599</v>
      </c>
      <c r="S34" s="3">
        <v>9.7174106769693402</v>
      </c>
      <c r="T34" s="3">
        <v>13.3266114317899</v>
      </c>
      <c r="U34" s="3">
        <v>15.729881192628399</v>
      </c>
      <c r="V34" s="3">
        <v>15.248197357902299</v>
      </c>
    </row>
    <row r="35" spans="1:22" x14ac:dyDescent="0.35">
      <c r="A35" s="2">
        <v>42871</v>
      </c>
      <c r="B35" s="3">
        <v>14.958375187421201</v>
      </c>
      <c r="C35" s="3">
        <v>17.386006728093601</v>
      </c>
      <c r="D35" s="3">
        <v>17.3625892920819</v>
      </c>
      <c r="E35" s="3">
        <v>17.9885253523363</v>
      </c>
      <c r="F35" s="3">
        <v>15.053674196281399</v>
      </c>
      <c r="G35" s="3">
        <v>15.268957982862499</v>
      </c>
      <c r="H35" s="3">
        <v>17.3110330353473</v>
      </c>
      <c r="I35" s="3">
        <v>14.3689437700409</v>
      </c>
      <c r="J35" s="3">
        <v>20.6089083278851</v>
      </c>
      <c r="K35" s="3">
        <v>11.1617151455814</v>
      </c>
      <c r="L35" s="3">
        <v>16.153402101025101</v>
      </c>
      <c r="M35" s="3">
        <v>18.292845629584601</v>
      </c>
      <c r="N35" s="3">
        <v>15.318634248602301</v>
      </c>
      <c r="O35" s="3">
        <v>20.463496727211702</v>
      </c>
      <c r="P35" s="3">
        <v>14.078257689640299</v>
      </c>
      <c r="Q35" s="3">
        <v>14.6257041099931</v>
      </c>
      <c r="R35" s="3">
        <v>16.023102923516301</v>
      </c>
      <c r="S35" s="3">
        <v>9.7656733944379894</v>
      </c>
      <c r="T35" s="3">
        <v>13.226615303657001</v>
      </c>
      <c r="U35" s="3">
        <v>15.810611611900701</v>
      </c>
      <c r="V35" s="3">
        <v>15.0146445287238</v>
      </c>
    </row>
    <row r="36" spans="1:22" x14ac:dyDescent="0.35">
      <c r="A36" s="2">
        <v>42902</v>
      </c>
      <c r="B36" s="3">
        <v>15.111061832920299</v>
      </c>
      <c r="C36" s="3">
        <v>17.259754653886901</v>
      </c>
      <c r="D36" s="3">
        <v>17.2621129963733</v>
      </c>
      <c r="E36" s="3">
        <v>18.229766717858801</v>
      </c>
      <c r="F36" s="3">
        <v>14.6889004363188</v>
      </c>
      <c r="G36" s="3">
        <v>14.7675117007231</v>
      </c>
      <c r="H36" s="3">
        <v>17.270185854159902</v>
      </c>
      <c r="I36" s="3">
        <v>14.403990730174399</v>
      </c>
      <c r="J36" s="3">
        <v>20.163181037932201</v>
      </c>
      <c r="K36" s="3">
        <v>11.012627503127201</v>
      </c>
      <c r="L36" s="3">
        <v>15.1546036305461</v>
      </c>
      <c r="M36" s="3">
        <v>17.615534258005798</v>
      </c>
      <c r="N36" s="3">
        <v>15.115553031665099</v>
      </c>
      <c r="O36" s="3">
        <v>20.324300001005302</v>
      </c>
      <c r="P36" s="3">
        <v>14.009914983905899</v>
      </c>
      <c r="Q36" s="3">
        <v>14.1817098844272</v>
      </c>
      <c r="R36" s="3">
        <v>16.1037580014765</v>
      </c>
      <c r="S36" s="3">
        <v>9.64916558016753</v>
      </c>
      <c r="T36" s="3">
        <v>12.928748742074299</v>
      </c>
      <c r="U36" s="3">
        <v>15.837767976909699</v>
      </c>
      <c r="V36" s="3">
        <v>14.936092981418801</v>
      </c>
    </row>
    <row r="37" spans="1:22" x14ac:dyDescent="0.35">
      <c r="A37" s="2">
        <v>42930</v>
      </c>
      <c r="B37" s="3">
        <v>15.3440771286309</v>
      </c>
      <c r="C37" s="3">
        <v>17.8899506333136</v>
      </c>
      <c r="D37" s="3">
        <v>17.374884662784201</v>
      </c>
      <c r="E37" s="3">
        <v>17.886108788001401</v>
      </c>
      <c r="F37" s="3">
        <v>14.552643287240199</v>
      </c>
      <c r="G37" s="3">
        <v>14.9370982482691</v>
      </c>
      <c r="H37" s="3">
        <v>17.172403664270401</v>
      </c>
      <c r="I37" s="3">
        <v>14.6960630142979</v>
      </c>
      <c r="J37" s="3">
        <v>19.9804531780009</v>
      </c>
      <c r="K37" s="3">
        <v>10.947917878380199</v>
      </c>
      <c r="L37" s="3">
        <v>15.133375581573199</v>
      </c>
      <c r="M37" s="3">
        <v>17.8815597935066</v>
      </c>
      <c r="N37" s="3">
        <v>15.412385527844</v>
      </c>
      <c r="O37" s="3">
        <v>20.6393410213898</v>
      </c>
      <c r="P37" s="3">
        <v>14.3037271061468</v>
      </c>
      <c r="Q37" s="3">
        <v>14.150226914645399</v>
      </c>
      <c r="R37" s="3">
        <v>15.951709429725399</v>
      </c>
      <c r="S37" s="3">
        <v>9.7605973339698409</v>
      </c>
      <c r="T37" s="3">
        <v>12.9965339423324</v>
      </c>
      <c r="U37" s="3">
        <v>16.374356424545599</v>
      </c>
      <c r="V37" s="3">
        <v>15.427190061286</v>
      </c>
    </row>
    <row r="38" spans="1:22" x14ac:dyDescent="0.35">
      <c r="A38" s="2">
        <v>42963</v>
      </c>
      <c r="B38" s="3">
        <v>15.172617145079199</v>
      </c>
      <c r="C38" s="3">
        <v>18.382373644988402</v>
      </c>
      <c r="D38" s="3">
        <v>17.3715354145404</v>
      </c>
      <c r="E38" s="3">
        <v>17.8869658802912</v>
      </c>
      <c r="F38" s="3">
        <v>14.3335876761852</v>
      </c>
      <c r="G38" s="3">
        <v>15.136165525631601</v>
      </c>
      <c r="H38" s="3">
        <v>17.326503257314101</v>
      </c>
      <c r="I38" s="3">
        <v>14.6461041920086</v>
      </c>
      <c r="J38" s="3">
        <v>19.6342697598906</v>
      </c>
      <c r="K38" s="3">
        <v>10.4680496137762</v>
      </c>
      <c r="L38" s="3">
        <v>15.331692100842099</v>
      </c>
      <c r="M38" s="3">
        <v>18.1058815542236</v>
      </c>
      <c r="N38" s="3">
        <v>15.400421633394499</v>
      </c>
      <c r="O38" s="3">
        <v>20.805062062232398</v>
      </c>
      <c r="P38" s="3">
        <v>14.6058067316731</v>
      </c>
      <c r="Q38" s="3">
        <v>13.8713646335431</v>
      </c>
      <c r="R38" s="3">
        <v>15.9753167195045</v>
      </c>
      <c r="S38" s="3">
        <v>9.4871882008874504</v>
      </c>
      <c r="T38" s="3">
        <v>13.029128310962101</v>
      </c>
      <c r="U38" s="3">
        <v>17.076858225536999</v>
      </c>
      <c r="V38" s="3">
        <v>14.9927769565356</v>
      </c>
    </row>
    <row r="39" spans="1:22" x14ac:dyDescent="0.35">
      <c r="A39" s="2">
        <v>42993</v>
      </c>
      <c r="B39" s="3">
        <v>15.6351919920504</v>
      </c>
      <c r="C39" s="3">
        <v>19.784213105215599</v>
      </c>
      <c r="D39" s="3">
        <v>17.175700534568101</v>
      </c>
      <c r="E39" s="3">
        <v>18.622930507095401</v>
      </c>
      <c r="F39" s="3">
        <v>13.9932724610518</v>
      </c>
      <c r="G39" s="3">
        <v>16.599772190760401</v>
      </c>
      <c r="H39" s="3">
        <v>17.606739018620999</v>
      </c>
      <c r="I39" s="3">
        <v>14.5827550429619</v>
      </c>
      <c r="J39" s="3">
        <v>19.195983786874798</v>
      </c>
      <c r="K39" s="3">
        <v>10.409935972832001</v>
      </c>
      <c r="L39" s="3">
        <v>15.8499212412181</v>
      </c>
      <c r="M39" s="3">
        <v>17.6149502230469</v>
      </c>
      <c r="N39" s="3">
        <v>14.389283295236901</v>
      </c>
      <c r="O39" s="3">
        <v>21.233494091336201</v>
      </c>
      <c r="P39" s="3">
        <v>14.693647498076301</v>
      </c>
      <c r="Q39" s="3">
        <v>12.9890207760963</v>
      </c>
      <c r="R39" s="3">
        <v>16.490283383352299</v>
      </c>
      <c r="S39" s="3">
        <v>9.4096037123618199</v>
      </c>
      <c r="T39" s="3">
        <v>12.4322619330067</v>
      </c>
      <c r="U39" s="3">
        <v>18.171333687885799</v>
      </c>
      <c r="V39" s="3">
        <v>15.197993636043799</v>
      </c>
    </row>
    <row r="40" spans="1:22" x14ac:dyDescent="0.35">
      <c r="A40" s="2">
        <v>43024</v>
      </c>
      <c r="B40" s="3">
        <v>15.8484728348327</v>
      </c>
      <c r="C40" s="3">
        <v>18.0446126285483</v>
      </c>
      <c r="D40" s="3">
        <v>17.473944090089901</v>
      </c>
      <c r="E40" s="3">
        <v>19.391030137689601</v>
      </c>
      <c r="F40" s="3">
        <v>13.627563578929101</v>
      </c>
      <c r="G40" s="3">
        <v>16.623617115512499</v>
      </c>
      <c r="H40" s="3">
        <v>17.420378985273501</v>
      </c>
      <c r="I40" s="3">
        <v>14.7802432859181</v>
      </c>
      <c r="J40" s="3">
        <v>18.416754043760701</v>
      </c>
      <c r="K40" s="3">
        <v>10.5837009017156</v>
      </c>
      <c r="L40" s="3">
        <v>15.7610777479926</v>
      </c>
      <c r="M40" s="3">
        <v>18.277913617975798</v>
      </c>
      <c r="N40" s="3">
        <v>16.426790119213301</v>
      </c>
      <c r="O40" s="3">
        <v>21.3742904825042</v>
      </c>
      <c r="P40" s="3">
        <v>15.2778102242501</v>
      </c>
      <c r="Q40" s="3">
        <v>12.7140815816744</v>
      </c>
      <c r="R40" s="3">
        <v>16.941023916099098</v>
      </c>
      <c r="S40" s="3">
        <v>9.1190673704268708</v>
      </c>
      <c r="T40" s="3">
        <v>12.4893109676701</v>
      </c>
      <c r="U40" s="3">
        <v>18.191867899833198</v>
      </c>
      <c r="V40" s="3">
        <v>14.3727023503886</v>
      </c>
    </row>
    <row r="41" spans="1:22" x14ac:dyDescent="0.35">
      <c r="A41" s="2">
        <v>43055</v>
      </c>
      <c r="B41" s="3">
        <v>16.4491953354282</v>
      </c>
      <c r="C41" s="3">
        <v>17.483379550731801</v>
      </c>
      <c r="D41" s="3">
        <v>17.223317531282301</v>
      </c>
      <c r="E41" s="3">
        <v>19.055628002636599</v>
      </c>
      <c r="F41" s="3">
        <v>12.664814498577099</v>
      </c>
      <c r="G41" s="3">
        <v>16.510758882466501</v>
      </c>
      <c r="H41" s="3">
        <v>17.125456424018701</v>
      </c>
      <c r="I41" s="3">
        <v>14.7887078749884</v>
      </c>
      <c r="J41" s="3">
        <v>16.9377262421452</v>
      </c>
      <c r="K41" s="3">
        <v>10.458268319881499</v>
      </c>
      <c r="L41" s="3">
        <v>14.5734336450227</v>
      </c>
      <c r="M41" s="3">
        <v>18.493452777294099</v>
      </c>
      <c r="N41" s="3">
        <v>15.7007868630935</v>
      </c>
      <c r="O41" s="3">
        <v>21.567434288066298</v>
      </c>
      <c r="P41" s="3">
        <v>15.420539823060601</v>
      </c>
      <c r="Q41" s="3">
        <v>12.3938143636086</v>
      </c>
      <c r="R41" s="3">
        <v>16.929501390336998</v>
      </c>
      <c r="S41" s="3">
        <v>8.9212899327081896</v>
      </c>
      <c r="T41" s="3">
        <v>11.4849804618985</v>
      </c>
      <c r="U41" s="3">
        <v>19.289895257499801</v>
      </c>
      <c r="V41" s="3">
        <v>14.286599978826599</v>
      </c>
    </row>
    <row r="42" spans="1:22" x14ac:dyDescent="0.35">
      <c r="A42" s="2">
        <v>43084</v>
      </c>
      <c r="B42" s="3">
        <v>15.715610694071399</v>
      </c>
      <c r="C42" s="3">
        <v>16.970838235975801</v>
      </c>
      <c r="D42" s="3">
        <v>17.339475097633699</v>
      </c>
      <c r="E42" s="3">
        <v>19.293536878385002</v>
      </c>
      <c r="F42" s="3">
        <v>12.3873874625766</v>
      </c>
      <c r="G42" s="3">
        <v>15.7656789984654</v>
      </c>
      <c r="H42" s="3">
        <v>17.878468128274498</v>
      </c>
      <c r="I42" s="3">
        <v>14.469698759183</v>
      </c>
      <c r="J42" s="3">
        <v>17.000353962163899</v>
      </c>
      <c r="K42" s="3">
        <v>10.1915164978479</v>
      </c>
      <c r="L42" s="3">
        <v>14.445573564342199</v>
      </c>
      <c r="M42" s="3">
        <v>17.607121112200002</v>
      </c>
      <c r="N42" s="3">
        <v>19.843534417606499</v>
      </c>
      <c r="O42" s="3">
        <v>22.0441440316891</v>
      </c>
      <c r="P42" s="3">
        <v>14.9864996431498</v>
      </c>
      <c r="Q42" s="3">
        <v>13.0776665115906</v>
      </c>
      <c r="R42" s="3">
        <v>17.3805188461385</v>
      </c>
      <c r="S42" s="3">
        <v>8.7332686586848798</v>
      </c>
      <c r="T42" s="3">
        <v>11.598953378572199</v>
      </c>
      <c r="U42" s="3">
        <v>20.917040030906801</v>
      </c>
      <c r="V42" s="3">
        <v>14.2794156213861</v>
      </c>
    </row>
    <row r="43" spans="1:22" x14ac:dyDescent="0.35">
      <c r="A43" s="2">
        <v>43116</v>
      </c>
      <c r="B43" s="3">
        <v>16.626657668754799</v>
      </c>
      <c r="C43" s="3">
        <v>18.348201389889699</v>
      </c>
      <c r="D43" s="3">
        <v>18.286184194412801</v>
      </c>
      <c r="E43" s="3">
        <v>20.321643092855201</v>
      </c>
      <c r="F43" s="3">
        <v>12.9213495509251</v>
      </c>
      <c r="G43" s="3">
        <v>17.884595098719199</v>
      </c>
      <c r="H43" s="3">
        <v>18.578728719769401</v>
      </c>
      <c r="I43" s="3">
        <v>14.817849324517001</v>
      </c>
      <c r="J43" s="3">
        <v>17.2168569066089</v>
      </c>
      <c r="K43" s="3">
        <v>10.483816942370099</v>
      </c>
      <c r="L43" s="3">
        <v>15.414283371659399</v>
      </c>
      <c r="M43" s="3">
        <v>18.652667257813999</v>
      </c>
      <c r="N43" s="3">
        <v>22.443804061214099</v>
      </c>
      <c r="O43" s="3">
        <v>22.891711884476599</v>
      </c>
      <c r="P43" s="3">
        <v>16.203206597994999</v>
      </c>
      <c r="Q43" s="3">
        <v>13.853793597696599</v>
      </c>
      <c r="R43" s="3">
        <v>18.449789663707499</v>
      </c>
      <c r="S43" s="3">
        <v>8.8802706203957609</v>
      </c>
      <c r="T43" s="3">
        <v>12.2696324893975</v>
      </c>
      <c r="U43" s="3">
        <v>24.981330022750999</v>
      </c>
      <c r="V43" s="3">
        <v>15.1785066901215</v>
      </c>
    </row>
    <row r="44" spans="1:22" x14ac:dyDescent="0.35">
      <c r="A44" s="2">
        <v>43147</v>
      </c>
      <c r="B44" s="3">
        <v>15.156084948726701</v>
      </c>
      <c r="C44" s="3">
        <v>17.773130251275902</v>
      </c>
      <c r="D44" s="3">
        <v>17.849463154153302</v>
      </c>
      <c r="E44" s="3">
        <v>19.4385026382636</v>
      </c>
      <c r="F44" s="3">
        <v>12.1607282606849</v>
      </c>
      <c r="G44" s="3">
        <v>18.6939935479772</v>
      </c>
      <c r="H44" s="3">
        <v>18.501494293447202</v>
      </c>
      <c r="I44" s="3">
        <v>14.074231581699401</v>
      </c>
      <c r="J44" s="3">
        <v>17.849475738263099</v>
      </c>
      <c r="K44" s="3">
        <v>10.537924318453101</v>
      </c>
      <c r="L44" s="3">
        <v>16.144216100229102</v>
      </c>
      <c r="M44" s="3">
        <v>18.420986295528301</v>
      </c>
      <c r="N44" s="3">
        <v>24.061362925449</v>
      </c>
      <c r="O44" s="3">
        <v>21.737985308233799</v>
      </c>
      <c r="P44" s="3">
        <v>15.583100962264799</v>
      </c>
      <c r="Q44" s="3">
        <v>13.465328736650299</v>
      </c>
      <c r="R44" s="3">
        <v>17.9817673436924</v>
      </c>
      <c r="S44" s="3">
        <v>9.0810971146646207</v>
      </c>
      <c r="T44" s="3">
        <v>12.486228340794799</v>
      </c>
      <c r="U44" s="3">
        <v>23.829217979032698</v>
      </c>
      <c r="V44" s="3">
        <v>15.163831401904501</v>
      </c>
    </row>
    <row r="45" spans="1:22" x14ac:dyDescent="0.35">
      <c r="A45" s="2">
        <v>43175</v>
      </c>
      <c r="B45" s="3">
        <v>15.2460145510875</v>
      </c>
      <c r="C45" s="3">
        <v>17.403595880640999</v>
      </c>
      <c r="D45" s="3">
        <v>17.4315487692011</v>
      </c>
      <c r="E45" s="3">
        <v>19.230156994442002</v>
      </c>
      <c r="F45" s="3">
        <v>11.7036885717726</v>
      </c>
      <c r="G45" s="3">
        <v>19.518179280356001</v>
      </c>
      <c r="H45" s="3">
        <v>18.469214963832801</v>
      </c>
      <c r="I45" s="3">
        <v>14.499267487031</v>
      </c>
      <c r="J45" s="3">
        <v>17.847267229879002</v>
      </c>
      <c r="K45" s="3">
        <v>10.5374689930042</v>
      </c>
      <c r="L45" s="3">
        <v>16.374297638709599</v>
      </c>
      <c r="M45" s="3">
        <v>18.173668575885099</v>
      </c>
      <c r="N45" s="3">
        <v>23.408045145355398</v>
      </c>
      <c r="O45" s="3">
        <v>21.528192692453501</v>
      </c>
      <c r="P45" s="3">
        <v>15.3671401819616</v>
      </c>
      <c r="Q45" s="3">
        <v>12.8107301753772</v>
      </c>
      <c r="R45" s="3">
        <v>17.6600395735414</v>
      </c>
      <c r="S45" s="3">
        <v>9.1465461665422705</v>
      </c>
      <c r="T45" s="3">
        <v>12.357259576162701</v>
      </c>
      <c r="U45" s="3">
        <v>24.531793100197401</v>
      </c>
      <c r="V45" s="3">
        <v>15.1733050511349</v>
      </c>
    </row>
    <row r="46" spans="1:22" x14ac:dyDescent="0.35">
      <c r="A46" s="2">
        <v>43206</v>
      </c>
      <c r="B46" s="3">
        <v>14.8763901868635</v>
      </c>
      <c r="C46" s="3">
        <v>17.033773918644499</v>
      </c>
      <c r="D46" s="3">
        <v>17.265584925349899</v>
      </c>
      <c r="E46" s="3">
        <v>18.812623027871499</v>
      </c>
      <c r="F46" s="3">
        <v>11.786391342544301</v>
      </c>
      <c r="G46" s="3">
        <v>19.076936716954801</v>
      </c>
      <c r="H46" s="3">
        <v>18.370699744855902</v>
      </c>
      <c r="I46" s="3">
        <v>14.3807128011433</v>
      </c>
      <c r="J46" s="3">
        <v>17.768756212009102</v>
      </c>
      <c r="K46" s="3">
        <v>10.357854130480099</v>
      </c>
      <c r="L46" s="3">
        <v>15.934758310648901</v>
      </c>
      <c r="M46" s="3">
        <v>17.813238930802399</v>
      </c>
      <c r="N46" s="3">
        <v>22.8100826822422</v>
      </c>
      <c r="O46" s="3">
        <v>21.4075203257139</v>
      </c>
      <c r="P46" s="3">
        <v>14.8825455692853</v>
      </c>
      <c r="Q46" s="3">
        <v>12.7254202635811</v>
      </c>
      <c r="R46" s="3">
        <v>17.3552635589799</v>
      </c>
      <c r="S46" s="3">
        <v>8.8868808005413094</v>
      </c>
      <c r="T46" s="3">
        <v>12.461765689598501</v>
      </c>
      <c r="U46" s="3">
        <v>24.469255094700301</v>
      </c>
      <c r="V46" s="3">
        <v>15.292843785436199</v>
      </c>
    </row>
    <row r="47" spans="1:22" x14ac:dyDescent="0.35">
      <c r="A47" s="2">
        <v>43236</v>
      </c>
      <c r="B47" s="3">
        <v>14.502693598256601</v>
      </c>
      <c r="C47" s="3">
        <v>16.667535431111901</v>
      </c>
      <c r="D47" s="3">
        <v>16.520628009605101</v>
      </c>
      <c r="E47" s="3">
        <v>18.746120160439101</v>
      </c>
      <c r="F47" s="3">
        <v>11.765277633090999</v>
      </c>
      <c r="G47" s="3">
        <v>18.443758173985898</v>
      </c>
      <c r="H47" s="3">
        <v>18.166533907281298</v>
      </c>
      <c r="I47" s="3">
        <v>14.338725518217901</v>
      </c>
      <c r="J47" s="3">
        <v>17.338447179140299</v>
      </c>
      <c r="K47" s="3">
        <v>10.191139519479</v>
      </c>
      <c r="L47" s="3">
        <v>15.684287435845301</v>
      </c>
      <c r="M47" s="3">
        <v>17.6291030824827</v>
      </c>
      <c r="N47" s="3">
        <v>21.850746267092202</v>
      </c>
      <c r="O47" s="3">
        <v>21.209550604043901</v>
      </c>
      <c r="P47" s="3">
        <v>14.8628183869469</v>
      </c>
      <c r="Q47" s="3">
        <v>12.6179765282417</v>
      </c>
      <c r="R47" s="3">
        <v>17.2514789632217</v>
      </c>
      <c r="S47" s="3">
        <v>8.5432676852753495</v>
      </c>
      <c r="T47" s="3">
        <v>11.9838578087322</v>
      </c>
      <c r="U47" s="3">
        <v>24.198703100801101</v>
      </c>
      <c r="V47" s="3">
        <v>15.22192809325</v>
      </c>
    </row>
    <row r="48" spans="1:22" x14ac:dyDescent="0.35">
      <c r="A48" s="2">
        <v>43266</v>
      </c>
      <c r="B48" s="3">
        <v>14.160396404971999</v>
      </c>
      <c r="C48" s="3">
        <v>15.761586499424</v>
      </c>
      <c r="D48" s="3">
        <v>16.285623594420699</v>
      </c>
      <c r="E48" s="3">
        <v>18.309659859074401</v>
      </c>
      <c r="F48" s="3">
        <v>11.515250926039499</v>
      </c>
      <c r="G48" s="3">
        <v>18.175531009335799</v>
      </c>
      <c r="H48" s="3">
        <v>17.890849326512601</v>
      </c>
      <c r="I48" s="3">
        <v>14.3314614046201</v>
      </c>
      <c r="J48" s="3">
        <v>17.232930109080801</v>
      </c>
      <c r="K48" s="3">
        <v>10.0163893521155</v>
      </c>
      <c r="L48" s="3">
        <v>14.385445463131299</v>
      </c>
      <c r="M48" s="3">
        <v>17.1142441112369</v>
      </c>
      <c r="N48" s="3">
        <v>21.576871855147701</v>
      </c>
      <c r="O48" s="3">
        <v>21.3417229721849</v>
      </c>
      <c r="P48" s="3">
        <v>14.6599436617156</v>
      </c>
      <c r="Q48" s="3">
        <v>12.5897038228041</v>
      </c>
      <c r="R48" s="3">
        <v>16.878396372232199</v>
      </c>
      <c r="S48" s="3">
        <v>8.1468171946870704</v>
      </c>
      <c r="T48" s="3">
        <v>12.1304394126833</v>
      </c>
      <c r="U48" s="3">
        <v>23.266704266114299</v>
      </c>
      <c r="V48" s="3">
        <v>15.5126222198941</v>
      </c>
    </row>
    <row r="49" spans="1:22" x14ac:dyDescent="0.35">
      <c r="A49" s="2">
        <v>43297</v>
      </c>
      <c r="B49" s="3">
        <v>13.3394993923512</v>
      </c>
      <c r="C49" s="3">
        <v>15.164517750877099</v>
      </c>
      <c r="D49" s="3">
        <v>15.710834611965099</v>
      </c>
      <c r="E49" s="3">
        <v>17.695873912264901</v>
      </c>
      <c r="F49" s="3">
        <v>11.2836861278074</v>
      </c>
      <c r="G49" s="3">
        <v>17.3227144627276</v>
      </c>
      <c r="H49" s="3">
        <v>17.563724940801599</v>
      </c>
      <c r="I49" s="3">
        <v>14.0792406522921</v>
      </c>
      <c r="J49" s="3">
        <v>17.428446573997899</v>
      </c>
      <c r="K49" s="3">
        <v>9.6880622044240496</v>
      </c>
      <c r="L49" s="3">
        <v>14.2796794089637</v>
      </c>
      <c r="M49" s="3">
        <v>16.553596824027501</v>
      </c>
      <c r="N49" s="3">
        <v>21.328728289988799</v>
      </c>
      <c r="O49" s="3">
        <v>21.201139232199299</v>
      </c>
      <c r="P49" s="3">
        <v>14.1311167569534</v>
      </c>
      <c r="Q49" s="3">
        <v>12.6018503513172</v>
      </c>
      <c r="R49" s="3">
        <v>16.2778231057844</v>
      </c>
      <c r="S49" s="3">
        <v>7.7032382879098398</v>
      </c>
      <c r="T49" s="3">
        <v>12.1980404609067</v>
      </c>
      <c r="U49" s="3">
        <v>21.6030625375409</v>
      </c>
      <c r="V49" s="3">
        <v>15.669085831466701</v>
      </c>
    </row>
    <row r="50" spans="1:22" x14ac:dyDescent="0.35">
      <c r="A50" s="2">
        <v>43328</v>
      </c>
      <c r="B50" s="3">
        <v>12.5135134278138</v>
      </c>
      <c r="C50" s="3">
        <v>15.011966051074801</v>
      </c>
      <c r="D50" s="3">
        <v>15.563969891005099</v>
      </c>
      <c r="E50" s="3">
        <v>17.612717431484899</v>
      </c>
      <c r="F50" s="3">
        <v>11.601308737214</v>
      </c>
      <c r="G50" s="3">
        <v>17.232576151306102</v>
      </c>
      <c r="H50" s="3">
        <v>17.751349760245201</v>
      </c>
      <c r="I50" s="3">
        <v>13.923747143707301</v>
      </c>
      <c r="J50" s="3">
        <v>17.0365377484733</v>
      </c>
      <c r="K50" s="3">
        <v>9.3469226620555492</v>
      </c>
      <c r="L50" s="3">
        <v>13.8770357375987</v>
      </c>
      <c r="M50" s="3">
        <v>16.0787202293637</v>
      </c>
      <c r="N50" s="3">
        <v>20.8290151920136</v>
      </c>
      <c r="O50" s="3">
        <v>21.991536020236701</v>
      </c>
      <c r="P50" s="3">
        <v>13.4377013137495</v>
      </c>
      <c r="Q50" s="3">
        <v>12.831875784245801</v>
      </c>
      <c r="R50" s="3">
        <v>16.182254668679601</v>
      </c>
      <c r="S50" s="3">
        <v>7.2978621966036696</v>
      </c>
      <c r="T50" s="3">
        <v>12.1398999273157</v>
      </c>
      <c r="U50" s="3">
        <v>21.977792726674799</v>
      </c>
      <c r="V50" s="3">
        <v>14.835468408441301</v>
      </c>
    </row>
    <row r="51" spans="1:22" x14ac:dyDescent="0.35">
      <c r="A51" s="2">
        <v>43357</v>
      </c>
      <c r="B51" s="3">
        <v>12.3339098286952</v>
      </c>
      <c r="C51" s="3">
        <v>15.3395791844017</v>
      </c>
      <c r="D51" s="3">
        <v>15.5905153347277</v>
      </c>
      <c r="E51" s="3">
        <v>16.773442824354301</v>
      </c>
      <c r="F51" s="3">
        <v>11.3861383804776</v>
      </c>
      <c r="G51" s="3">
        <v>16.2505666980345</v>
      </c>
      <c r="H51" s="3">
        <v>17.789742050284001</v>
      </c>
      <c r="I51" s="3">
        <v>13.816311097847001</v>
      </c>
      <c r="J51" s="3">
        <v>17.2663085209836</v>
      </c>
      <c r="K51" s="3">
        <v>9.3762574571107997</v>
      </c>
      <c r="L51" s="3">
        <v>13.110485272828599</v>
      </c>
      <c r="M51" s="3">
        <v>15.8584421180676</v>
      </c>
      <c r="N51" s="3">
        <v>21.526057221873401</v>
      </c>
      <c r="O51" s="3">
        <v>22.3472247740354</v>
      </c>
      <c r="P51" s="3">
        <v>13.1725821062905</v>
      </c>
      <c r="Q51" s="3">
        <v>13.3484833960168</v>
      </c>
      <c r="R51" s="3">
        <v>16.333179468104301</v>
      </c>
      <c r="S51" s="3">
        <v>7.3697279103792299</v>
      </c>
      <c r="T51" s="3">
        <v>12.944683873658899</v>
      </c>
      <c r="U51" s="3">
        <v>22.100582175131901</v>
      </c>
      <c r="V51" s="3">
        <v>14.4849882578487</v>
      </c>
    </row>
    <row r="52" spans="1:22" x14ac:dyDescent="0.35">
      <c r="A52" s="2">
        <v>43389</v>
      </c>
      <c r="B52" s="3">
        <v>11.553928768354901</v>
      </c>
      <c r="C52" s="3">
        <v>17.1222000263772</v>
      </c>
      <c r="D52" s="3">
        <v>14.9942342796151</v>
      </c>
      <c r="E52" s="3">
        <v>15.9549628512298</v>
      </c>
      <c r="F52" s="3">
        <v>11.349895928639601</v>
      </c>
      <c r="G52" s="3">
        <v>16.476658713620701</v>
      </c>
      <c r="H52" s="3">
        <v>17.076985023934999</v>
      </c>
      <c r="I52" s="3">
        <v>12.824291607368099</v>
      </c>
      <c r="J52" s="3">
        <v>16.733170362226701</v>
      </c>
      <c r="K52" s="3">
        <v>8.7790745081875006</v>
      </c>
      <c r="L52" s="3">
        <v>13.892236756924699</v>
      </c>
      <c r="M52" s="3">
        <v>14.8747384514564</v>
      </c>
      <c r="N52" s="3">
        <v>19.787951397478999</v>
      </c>
      <c r="O52" s="3">
        <v>20.815996915828801</v>
      </c>
      <c r="P52" s="3">
        <v>12.2646821929956</v>
      </c>
      <c r="Q52" s="3">
        <v>13.2353218793265</v>
      </c>
      <c r="R52" s="3">
        <v>15.9166520523414</v>
      </c>
      <c r="S52" s="3">
        <v>7.5585932580094202</v>
      </c>
      <c r="T52" s="3">
        <v>12.541839714573699</v>
      </c>
      <c r="U52" s="3">
        <v>20.2655584968829</v>
      </c>
      <c r="V52" s="3">
        <v>14.788199077878501</v>
      </c>
    </row>
    <row r="53" spans="1:22" x14ac:dyDescent="0.35">
      <c r="A53" s="2">
        <v>43420</v>
      </c>
      <c r="B53" s="3">
        <v>11.7102005249115</v>
      </c>
      <c r="C53" s="3">
        <v>17.542162591330499</v>
      </c>
      <c r="D53" s="3">
        <v>15.624395558094699</v>
      </c>
      <c r="E53" s="3">
        <v>15.7076341238279</v>
      </c>
      <c r="F53" s="3">
        <v>11.0947908035956</v>
      </c>
      <c r="G53" s="3">
        <v>17.035024169216001</v>
      </c>
      <c r="H53" s="3">
        <v>16.759492782807001</v>
      </c>
      <c r="I53" s="3">
        <v>12.617790780313801</v>
      </c>
      <c r="J53" s="3">
        <v>15.017802423647399</v>
      </c>
      <c r="K53" s="3">
        <v>8.5425205778544697</v>
      </c>
      <c r="L53" s="3">
        <v>14.019768529953399</v>
      </c>
      <c r="M53" s="3">
        <v>14.776789317035201</v>
      </c>
      <c r="N53" s="3">
        <v>18.109414349629599</v>
      </c>
      <c r="O53" s="3">
        <v>21.387032281939199</v>
      </c>
      <c r="P53" s="3">
        <v>12.2991776462069</v>
      </c>
      <c r="Q53" s="3">
        <v>13.736940372425099</v>
      </c>
      <c r="R53" s="3">
        <v>15.2439649817012</v>
      </c>
      <c r="S53" s="3">
        <v>6.9062940784253604</v>
      </c>
      <c r="T53" s="3">
        <v>13.006633073735999</v>
      </c>
      <c r="U53" s="3">
        <v>19.0620341193409</v>
      </c>
      <c r="V53" s="3">
        <v>14.672337313058501</v>
      </c>
    </row>
    <row r="54" spans="1:22" x14ac:dyDescent="0.35">
      <c r="A54" s="2">
        <v>43448</v>
      </c>
      <c r="B54" s="3">
        <v>11.368925551199901</v>
      </c>
      <c r="C54" s="3">
        <v>16.766008781218801</v>
      </c>
      <c r="D54" s="3">
        <v>15.6659450029211</v>
      </c>
      <c r="E54" s="3">
        <v>16.8004097027104</v>
      </c>
      <c r="F54" s="3">
        <v>11.624823699182899</v>
      </c>
      <c r="G54" s="3">
        <v>17.108004547947701</v>
      </c>
      <c r="H54" s="3">
        <v>16.619703164400299</v>
      </c>
      <c r="I54" s="3">
        <v>12.5628365737967</v>
      </c>
      <c r="J54" s="3">
        <v>14.5944800978987</v>
      </c>
      <c r="K54" s="3">
        <v>8.3516163339707692</v>
      </c>
      <c r="L54" s="3">
        <v>13.7570760330527</v>
      </c>
      <c r="M54" s="3">
        <v>14.6448532502815</v>
      </c>
      <c r="N54" s="3">
        <v>19.838639365425198</v>
      </c>
      <c r="O54" s="3">
        <v>21.598678772973699</v>
      </c>
      <c r="P54" s="3">
        <v>12.0438449424264</v>
      </c>
      <c r="Q54" s="3">
        <v>14.180457216475601</v>
      </c>
      <c r="R54" s="3">
        <v>14.8151687910768</v>
      </c>
      <c r="S54" s="3">
        <v>6.6371741449564201</v>
      </c>
      <c r="T54" s="3">
        <v>12.209843555062699</v>
      </c>
      <c r="U54" s="3">
        <v>19.537879007768002</v>
      </c>
      <c r="V54" s="3">
        <v>15.5738699335162</v>
      </c>
    </row>
    <row r="55" spans="1:22" x14ac:dyDescent="0.35">
      <c r="A55" s="2">
        <v>43481</v>
      </c>
      <c r="B55" s="3">
        <v>11.017071267747699</v>
      </c>
      <c r="C55" s="3">
        <v>12.697904239293401</v>
      </c>
      <c r="D55" s="3">
        <v>16.3021293951121</v>
      </c>
      <c r="E55" s="3">
        <v>17.362909095510201</v>
      </c>
      <c r="F55" s="3">
        <v>11.7227309668448</v>
      </c>
      <c r="G55" s="3">
        <v>17.905245102776199</v>
      </c>
      <c r="H55" s="3">
        <v>16.792581809773601</v>
      </c>
      <c r="I55" s="3">
        <v>12.810141621709599</v>
      </c>
      <c r="J55" s="3">
        <v>15.3558067648085</v>
      </c>
      <c r="K55" s="3">
        <v>8.6591647642533101</v>
      </c>
      <c r="L55" s="3">
        <v>14.628248700438199</v>
      </c>
      <c r="M55" s="3">
        <v>15.3675652831097</v>
      </c>
      <c r="N55" s="3">
        <v>14.8992751080237</v>
      </c>
      <c r="O55" s="3">
        <v>21.534625219626601</v>
      </c>
      <c r="P55" s="3">
        <v>11.9155976502313</v>
      </c>
      <c r="Q55" s="3">
        <v>14.7563761188503</v>
      </c>
      <c r="R55" s="3">
        <v>14.584559747948299</v>
      </c>
      <c r="S55" s="3">
        <v>6.9063033855045903</v>
      </c>
      <c r="T55" s="3">
        <v>11.9508381541227</v>
      </c>
      <c r="U55" s="3">
        <v>18.362792737263</v>
      </c>
      <c r="V55" s="3">
        <v>16.7819218099918</v>
      </c>
    </row>
    <row r="56" spans="1:22" x14ac:dyDescent="0.35">
      <c r="A56" s="2">
        <v>43511</v>
      </c>
      <c r="B56" s="3">
        <v>11.727858374819601</v>
      </c>
      <c r="C56" s="3">
        <v>12.488929547366901</v>
      </c>
      <c r="D56" s="3">
        <v>15.7545144494723</v>
      </c>
      <c r="E56" s="3">
        <v>17.361424837664401</v>
      </c>
      <c r="F56" s="3">
        <v>11.5350907234721</v>
      </c>
      <c r="G56" s="3">
        <v>19.3004468538212</v>
      </c>
      <c r="H56" s="3">
        <v>16.9574465566008</v>
      </c>
      <c r="I56" s="3">
        <v>13.540243459958599</v>
      </c>
      <c r="J56" s="3">
        <v>15.580306879436201</v>
      </c>
      <c r="K56" s="3">
        <v>9.8178880908657504</v>
      </c>
      <c r="L56" s="3">
        <v>15.175564329363</v>
      </c>
      <c r="M56" s="3">
        <v>15.0420966797736</v>
      </c>
      <c r="N56" s="3">
        <v>17.668828372103601</v>
      </c>
      <c r="O56" s="3">
        <v>21.3833351994898</v>
      </c>
      <c r="P56" s="3">
        <v>12.504317255151699</v>
      </c>
      <c r="Q56" s="3">
        <v>13.388312346200999</v>
      </c>
      <c r="R56" s="3">
        <v>15.5394038306443</v>
      </c>
      <c r="S56" s="3">
        <v>7.2792640252696996</v>
      </c>
      <c r="T56" s="3">
        <v>12.0017756227472</v>
      </c>
      <c r="U56" s="3">
        <v>18.538432032775699</v>
      </c>
      <c r="V56" s="3">
        <v>17.567304559385001</v>
      </c>
    </row>
    <row r="57" spans="1:22" x14ac:dyDescent="0.35">
      <c r="A57" s="2">
        <v>43539</v>
      </c>
      <c r="B57" s="3">
        <v>12.6695592532744</v>
      </c>
      <c r="C57" s="3">
        <v>11.2055349976711</v>
      </c>
      <c r="D57" s="3">
        <v>15.889139516744001</v>
      </c>
      <c r="E57" s="3">
        <v>16.762122274122</v>
      </c>
      <c r="F57" s="3">
        <v>11.610840475844199</v>
      </c>
      <c r="G57" s="3">
        <v>20.0360687721749</v>
      </c>
      <c r="H57" s="3">
        <v>17.056098966373401</v>
      </c>
      <c r="I57" s="3">
        <v>14.141546876108899</v>
      </c>
      <c r="J57" s="3">
        <v>15.4010359119381</v>
      </c>
      <c r="K57" s="3">
        <v>10.069175430489199</v>
      </c>
      <c r="L57" s="3">
        <v>14.7490307866509</v>
      </c>
      <c r="M57" s="3">
        <v>15.303340055507499</v>
      </c>
      <c r="N57" s="3">
        <v>18.640856670715799</v>
      </c>
      <c r="O57" s="3">
        <v>21.741966815688102</v>
      </c>
      <c r="P57" s="3">
        <v>12.839553622858199</v>
      </c>
      <c r="Q57" s="3">
        <v>13.544578904573999</v>
      </c>
      <c r="R57" s="3">
        <v>16.162304797097899</v>
      </c>
      <c r="S57" s="3">
        <v>7.4534307771955701</v>
      </c>
      <c r="T57" s="3">
        <v>12.7482983863987</v>
      </c>
      <c r="U57" s="3">
        <v>19.713217132100102</v>
      </c>
      <c r="V57" s="3">
        <v>17.228767780747098</v>
      </c>
    </row>
    <row r="58" spans="1:22" x14ac:dyDescent="0.35">
      <c r="A58" s="2">
        <v>43571</v>
      </c>
      <c r="B58" s="3">
        <v>12.866015071479</v>
      </c>
      <c r="C58" s="3">
        <v>10.898380042218401</v>
      </c>
      <c r="D58" s="3">
        <v>15.728227500329901</v>
      </c>
      <c r="E58" s="3">
        <v>16.6657968134427</v>
      </c>
      <c r="F58" s="3">
        <v>11.6542514330127</v>
      </c>
      <c r="G58" s="3">
        <v>19.541661430526499</v>
      </c>
      <c r="H58" s="3">
        <v>16.8967971682411</v>
      </c>
      <c r="I58" s="3">
        <v>14.460027481512</v>
      </c>
      <c r="J58" s="3">
        <v>15.440674413998501</v>
      </c>
      <c r="K58" s="3">
        <v>10.4771250024469</v>
      </c>
      <c r="L58" s="3">
        <v>14.2234054660216</v>
      </c>
      <c r="M58" s="3">
        <v>15.360856639982901</v>
      </c>
      <c r="N58" s="3">
        <v>18.472119648517602</v>
      </c>
      <c r="O58" s="3">
        <v>21.635724780611898</v>
      </c>
      <c r="P58" s="3">
        <v>12.9553983856957</v>
      </c>
      <c r="Q58" s="3">
        <v>13.599942869726201</v>
      </c>
      <c r="R58" s="3">
        <v>16.145818027051</v>
      </c>
      <c r="S58" s="3">
        <v>7.2384629564158196</v>
      </c>
      <c r="T58" s="3">
        <v>12.797433569381701</v>
      </c>
      <c r="U58" s="3">
        <v>19.736405162930001</v>
      </c>
      <c r="V58" s="3">
        <v>17.4844154761008</v>
      </c>
    </row>
    <row r="59" spans="1:22" x14ac:dyDescent="0.35">
      <c r="A59" s="2">
        <v>43601</v>
      </c>
      <c r="B59" s="3">
        <v>12.4689223949508</v>
      </c>
      <c r="C59" s="3">
        <v>10.8943380707481</v>
      </c>
      <c r="D59" s="3">
        <v>15.0665734730644</v>
      </c>
      <c r="E59" s="3">
        <v>16.389136890728501</v>
      </c>
      <c r="F59" s="3">
        <v>11.341764860938399</v>
      </c>
      <c r="G59" s="3">
        <v>18.339790739858898</v>
      </c>
      <c r="H59" s="3">
        <v>16.708124929730101</v>
      </c>
      <c r="I59" s="3">
        <v>14.374395700284699</v>
      </c>
      <c r="J59" s="3">
        <v>15.112451067225599</v>
      </c>
      <c r="K59" s="3">
        <v>10.4213728127478</v>
      </c>
      <c r="L59" s="3">
        <v>13.854353053383001</v>
      </c>
      <c r="M59" s="3">
        <v>15.1338344832429</v>
      </c>
      <c r="N59" s="3">
        <v>17.679662926609701</v>
      </c>
      <c r="O59" s="3">
        <v>21.248142970682</v>
      </c>
      <c r="P59" s="3">
        <v>12.6296397905778</v>
      </c>
      <c r="Q59" s="3">
        <v>13.328540707052801</v>
      </c>
      <c r="R59" s="3">
        <v>15.952867559022099</v>
      </c>
      <c r="S59" s="3">
        <v>6.9647325118127696</v>
      </c>
      <c r="T59" s="3">
        <v>12.344588758550801</v>
      </c>
      <c r="U59" s="3">
        <v>19.499092690771</v>
      </c>
      <c r="V59" s="3">
        <v>17.146820017119701</v>
      </c>
    </row>
    <row r="60" spans="1:22" x14ac:dyDescent="0.35">
      <c r="A60" s="2">
        <v>43630</v>
      </c>
      <c r="B60" s="3">
        <v>12.5045854092903</v>
      </c>
      <c r="C60" s="3">
        <v>10.6130645131952</v>
      </c>
      <c r="D60" s="3">
        <v>15.402134225597599</v>
      </c>
      <c r="E60" s="3">
        <v>16.689962856241099</v>
      </c>
      <c r="F60" s="3">
        <v>11.4414586672209</v>
      </c>
      <c r="G60" s="3">
        <v>17.867809809341601</v>
      </c>
      <c r="H60" s="3">
        <v>17.064575190302499</v>
      </c>
      <c r="I60" s="3">
        <v>14.5559335903893</v>
      </c>
      <c r="J60" s="3">
        <v>14.944753354068601</v>
      </c>
      <c r="K60" s="3">
        <v>10.758699611973899</v>
      </c>
      <c r="L60" s="3">
        <v>14.1969096484752</v>
      </c>
      <c r="M60" s="3">
        <v>14.963808329435301</v>
      </c>
      <c r="N60" s="3">
        <v>17.853937181520301</v>
      </c>
      <c r="O60" s="3">
        <v>21.513930789699302</v>
      </c>
      <c r="P60" s="3">
        <v>12.4293577072386</v>
      </c>
      <c r="Q60" s="3">
        <v>13.710530026891799</v>
      </c>
      <c r="R60" s="3">
        <v>16.205593283748499</v>
      </c>
      <c r="S60" s="3">
        <v>7.1175648245492003</v>
      </c>
      <c r="T60" s="3">
        <v>12.7510243079647</v>
      </c>
      <c r="U60" s="3">
        <v>19.340372478584499</v>
      </c>
      <c r="V60" s="3">
        <v>17.4468363135678</v>
      </c>
    </row>
    <row r="61" spans="1:22" x14ac:dyDescent="0.35">
      <c r="A61" s="2">
        <v>43662</v>
      </c>
      <c r="B61" s="3">
        <v>12.606061407570399</v>
      </c>
      <c r="C61" s="3">
        <v>11.129222936133599</v>
      </c>
      <c r="D61" s="3">
        <v>16.064726106275199</v>
      </c>
      <c r="E61" s="3">
        <v>16.886566789936001</v>
      </c>
      <c r="F61" s="3">
        <v>11.5804622661673</v>
      </c>
      <c r="G61" s="3">
        <v>17.744293666250002</v>
      </c>
      <c r="H61" s="3">
        <v>17.194817837280599</v>
      </c>
      <c r="I61" s="3">
        <v>15.088793147989</v>
      </c>
      <c r="J61" s="3">
        <v>14.8738856731356</v>
      </c>
      <c r="K61" s="3">
        <v>11.269106570656101</v>
      </c>
      <c r="L61" s="3">
        <v>14.304284350691701</v>
      </c>
      <c r="M61" s="3">
        <v>14.9077186448364</v>
      </c>
      <c r="N61" s="3">
        <v>18.293159551386001</v>
      </c>
      <c r="O61" s="3">
        <v>21.349186098857999</v>
      </c>
      <c r="P61" s="3">
        <v>12.665104899491901</v>
      </c>
      <c r="Q61" s="3">
        <v>13.871510136369899</v>
      </c>
      <c r="R61" s="3">
        <v>16.507539263396399</v>
      </c>
      <c r="S61" s="3">
        <v>7.3788343625616299</v>
      </c>
      <c r="T61" s="3">
        <v>12.9180965095308</v>
      </c>
      <c r="U61" s="3">
        <v>18.8294455859922</v>
      </c>
      <c r="V61" s="3">
        <v>17.722756471829499</v>
      </c>
    </row>
    <row r="62" spans="1:22" x14ac:dyDescent="0.35">
      <c r="A62" s="2">
        <v>43693</v>
      </c>
      <c r="B62" s="3">
        <v>12.4098681282006</v>
      </c>
      <c r="C62" s="3">
        <v>10.907384087603999</v>
      </c>
      <c r="D62" s="3">
        <v>15.836604466240001</v>
      </c>
      <c r="E62" s="3">
        <v>15.934288916901499</v>
      </c>
      <c r="F62" s="3">
        <v>10.778110766779999</v>
      </c>
      <c r="G62" s="3">
        <v>17.864249007007299</v>
      </c>
      <c r="H62" s="3">
        <v>16.840510064773301</v>
      </c>
      <c r="I62" s="3">
        <v>14.794097112019401</v>
      </c>
      <c r="J62" s="3">
        <v>14.2251212189333</v>
      </c>
      <c r="K62" s="3">
        <v>11.147701876625501</v>
      </c>
      <c r="L62" s="3">
        <v>14.1783878778031</v>
      </c>
      <c r="M62" s="3">
        <v>13.995765817249801</v>
      </c>
      <c r="N62" s="3">
        <v>16.987187001474702</v>
      </c>
      <c r="O62" s="3">
        <v>21.0406653650418</v>
      </c>
      <c r="P62" s="3">
        <v>12.223121514145699</v>
      </c>
      <c r="Q62" s="3">
        <v>13.1160895784103</v>
      </c>
      <c r="R62" s="3">
        <v>16.235707677052801</v>
      </c>
      <c r="S62" s="3">
        <v>7.4523036751466201</v>
      </c>
      <c r="T62" s="3">
        <v>13.735164346731599</v>
      </c>
      <c r="U62" s="3">
        <v>17.616487227339</v>
      </c>
      <c r="V62" s="3">
        <v>17.7473080147223</v>
      </c>
    </row>
    <row r="63" spans="1:22" x14ac:dyDescent="0.35">
      <c r="A63" s="2">
        <v>43724</v>
      </c>
      <c r="B63" s="3">
        <v>13.002659275375301</v>
      </c>
      <c r="C63" s="3">
        <v>12.1459283299264</v>
      </c>
      <c r="D63" s="3">
        <v>15.9433872500713</v>
      </c>
      <c r="E63" s="3">
        <v>15.544657840695599</v>
      </c>
      <c r="F63" s="3">
        <v>11.104762354408701</v>
      </c>
      <c r="G63" s="3">
        <v>17.269564799990999</v>
      </c>
      <c r="H63" s="3">
        <v>16.9143013311133</v>
      </c>
      <c r="I63" s="3">
        <v>15.5291759439923</v>
      </c>
      <c r="J63" s="3">
        <v>15.0621975601566</v>
      </c>
      <c r="K63" s="3">
        <v>11.914426365710501</v>
      </c>
      <c r="L63" s="3">
        <v>14.290429682969499</v>
      </c>
      <c r="M63" s="3">
        <v>14.252871197854899</v>
      </c>
      <c r="N63" s="3">
        <v>19.821247730280799</v>
      </c>
      <c r="O63" s="3">
        <v>21.1210578841334</v>
      </c>
      <c r="P63" s="3">
        <v>12.6808035196188</v>
      </c>
      <c r="Q63" s="3">
        <v>13.981942681976101</v>
      </c>
      <c r="R63" s="3">
        <v>16.601401565776602</v>
      </c>
      <c r="S63" s="3">
        <v>7.8605119141116901</v>
      </c>
      <c r="T63" s="3">
        <v>14.653413638186199</v>
      </c>
      <c r="U63" s="3">
        <v>17.4901415659908</v>
      </c>
      <c r="V63" s="3">
        <v>17.882437431902598</v>
      </c>
    </row>
    <row r="64" spans="1:22" x14ac:dyDescent="0.35">
      <c r="A64" s="2">
        <v>43754</v>
      </c>
      <c r="B64" s="3">
        <v>12.9484255861099</v>
      </c>
      <c r="C64" s="3">
        <v>12.2209659876593</v>
      </c>
      <c r="D64" s="3">
        <v>15.7954183035806</v>
      </c>
      <c r="E64" s="3">
        <v>15.2247114465578</v>
      </c>
      <c r="F64" s="3">
        <v>10.862152385042499</v>
      </c>
      <c r="G64" s="3">
        <v>17.039149133629699</v>
      </c>
      <c r="H64" s="3">
        <v>16.683357009288098</v>
      </c>
      <c r="I64" s="3">
        <v>16.003066769181</v>
      </c>
      <c r="J64" s="3">
        <v>15.344224832012699</v>
      </c>
      <c r="K64" s="3">
        <v>12.3943999324609</v>
      </c>
      <c r="L64" s="3">
        <v>14.8149900479326</v>
      </c>
      <c r="M64" s="3">
        <v>13.7203720375475</v>
      </c>
      <c r="N64" s="3">
        <v>16.563407891104099</v>
      </c>
      <c r="O64" s="3">
        <v>21.541793463432899</v>
      </c>
      <c r="P64" s="3">
        <v>12.543525239945801</v>
      </c>
      <c r="Q64" s="3">
        <v>14.269246186795501</v>
      </c>
      <c r="R64" s="3">
        <v>16.767310036984298</v>
      </c>
      <c r="S64" s="3">
        <v>7.2868052964989998</v>
      </c>
      <c r="T64" s="3">
        <v>14.217036342619499</v>
      </c>
      <c r="U64" s="3">
        <v>17.350888201105299</v>
      </c>
      <c r="V64" s="3">
        <v>17.465329237527399</v>
      </c>
    </row>
    <row r="65" spans="1:22" x14ac:dyDescent="0.35">
      <c r="A65" s="2">
        <v>43784</v>
      </c>
      <c r="B65" s="3">
        <v>12.8136444011847</v>
      </c>
      <c r="C65" s="3">
        <v>12.126434436019499</v>
      </c>
      <c r="D65" s="3">
        <v>16.1350659625991</v>
      </c>
      <c r="E65" s="3">
        <v>15.0465506897319</v>
      </c>
      <c r="F65" s="3">
        <v>11.0784099123349</v>
      </c>
      <c r="G65" s="3">
        <v>16.964517230943901</v>
      </c>
      <c r="H65" s="3">
        <v>16.8462249058623</v>
      </c>
      <c r="I65" s="3">
        <v>16.6364210793766</v>
      </c>
      <c r="J65" s="3">
        <v>15.4470963244205</v>
      </c>
      <c r="K65" s="3">
        <v>13.7118919343997</v>
      </c>
      <c r="L65" s="3">
        <v>15.2090135183913</v>
      </c>
      <c r="M65" s="3">
        <v>13.656278381190599</v>
      </c>
      <c r="N65" s="3">
        <v>15.5686788347855</v>
      </c>
      <c r="O65" s="3">
        <v>22.7796101915031</v>
      </c>
      <c r="P65" s="3">
        <v>12.3647930711094</v>
      </c>
      <c r="Q65" s="3">
        <v>14.196463211082399</v>
      </c>
      <c r="R65" s="3">
        <v>17.1124332211409</v>
      </c>
      <c r="S65" s="3">
        <v>8.2095802054496296</v>
      </c>
      <c r="T65" s="3">
        <v>14.529926246928699</v>
      </c>
      <c r="U65" s="3">
        <v>17.8853893051194</v>
      </c>
      <c r="V65" s="3">
        <v>18.500516503266699</v>
      </c>
    </row>
    <row r="66" spans="1:22" x14ac:dyDescent="0.35">
      <c r="A66" s="2">
        <v>43815</v>
      </c>
      <c r="B66" s="3">
        <v>14.235981569582499</v>
      </c>
      <c r="C66" s="3">
        <v>12.3996187050814</v>
      </c>
      <c r="D66" s="3">
        <v>16.475439899201799</v>
      </c>
      <c r="E66" s="3">
        <v>14.792220925111099</v>
      </c>
      <c r="F66" s="3">
        <v>10.806434245430699</v>
      </c>
      <c r="G66" s="3">
        <v>16.3075042270907</v>
      </c>
      <c r="H66" s="3">
        <v>16.798721977931301</v>
      </c>
      <c r="I66" s="3">
        <v>17.235615541464199</v>
      </c>
      <c r="J66" s="3">
        <v>15.765986044656101</v>
      </c>
      <c r="K66" s="3">
        <v>14.183750229496001</v>
      </c>
      <c r="L66" s="3">
        <v>16.190498770587499</v>
      </c>
      <c r="M66" s="3">
        <v>14.1801862798358</v>
      </c>
      <c r="N66" s="3">
        <v>16.5873742870005</v>
      </c>
      <c r="O66" s="3">
        <v>23.054762378920501</v>
      </c>
      <c r="P66" s="3">
        <v>13.344461841433899</v>
      </c>
      <c r="Q66" s="3">
        <v>14.162109435479699</v>
      </c>
      <c r="R66" s="3">
        <v>16.7616872833241</v>
      </c>
      <c r="S66" s="3">
        <v>8.8290102319532799</v>
      </c>
      <c r="T66" s="3">
        <v>16.018090869442599</v>
      </c>
      <c r="U66" s="3">
        <v>17.4302165410692</v>
      </c>
      <c r="V66" s="3">
        <v>19.274714393781</v>
      </c>
    </row>
    <row r="67" spans="1:22" x14ac:dyDescent="0.35">
      <c r="A67" s="2">
        <v>43846</v>
      </c>
      <c r="B67" s="3">
        <v>14.8935509973828</v>
      </c>
      <c r="C67" s="3">
        <v>12.615953118162899</v>
      </c>
      <c r="D67" s="3">
        <v>17.4832801095402</v>
      </c>
      <c r="E67" s="3">
        <v>14.599497129034599</v>
      </c>
      <c r="F67" s="3">
        <v>11.1189362035865</v>
      </c>
      <c r="G67" s="3">
        <v>16.878511748704401</v>
      </c>
      <c r="H67" s="3">
        <v>16.9535796230128</v>
      </c>
      <c r="I67" s="3">
        <v>17.5563254665879</v>
      </c>
      <c r="J67" s="3">
        <v>16.109109512180599</v>
      </c>
      <c r="K67" s="3">
        <v>14.984744440433399</v>
      </c>
      <c r="L67" s="3">
        <v>17.401543998440999</v>
      </c>
      <c r="M67" s="3">
        <v>14.537764280436701</v>
      </c>
      <c r="N67" s="3">
        <v>18.8381996886182</v>
      </c>
      <c r="O67" s="3">
        <v>23.680827764539799</v>
      </c>
      <c r="P67" s="3">
        <v>14.1058845242312</v>
      </c>
      <c r="Q67" s="3">
        <v>15.399177482235</v>
      </c>
      <c r="R67" s="3">
        <v>17.147682011451302</v>
      </c>
      <c r="S67" s="3">
        <v>9.5262447699914894</v>
      </c>
      <c r="T67" s="3">
        <v>16.113136384653199</v>
      </c>
      <c r="U67" s="3">
        <v>16.284905131889602</v>
      </c>
      <c r="V67" s="3">
        <v>20.305892858555101</v>
      </c>
    </row>
    <row r="68" spans="1:22" x14ac:dyDescent="0.35">
      <c r="A68" s="2">
        <v>43875</v>
      </c>
      <c r="B68" s="3">
        <v>14.4196708132773</v>
      </c>
      <c r="C68" s="3">
        <v>11.623592481763501</v>
      </c>
      <c r="D68" s="3">
        <v>16.480007758750201</v>
      </c>
      <c r="E68" s="3">
        <v>13.856944133053901</v>
      </c>
      <c r="F68" s="3">
        <v>11.3018507034562</v>
      </c>
      <c r="G68" s="3">
        <v>16.721939880382099</v>
      </c>
      <c r="H68" s="3">
        <v>16.439794366722499</v>
      </c>
      <c r="I68" s="3">
        <v>17.301870512309101</v>
      </c>
      <c r="J68" s="3">
        <v>16.568690060018699</v>
      </c>
      <c r="K68" s="3">
        <v>16.6194953289396</v>
      </c>
      <c r="L68" s="3">
        <v>16.745794694831801</v>
      </c>
      <c r="M68" s="3">
        <v>14.416227735508</v>
      </c>
      <c r="N68" s="3">
        <v>16.2348143293631</v>
      </c>
      <c r="O68" s="3">
        <v>23.421718435052501</v>
      </c>
      <c r="P68" s="3">
        <v>13.8084681918037</v>
      </c>
      <c r="Q68" s="3">
        <v>14.0636917842066</v>
      </c>
      <c r="R68" s="3">
        <v>16.623553859287899</v>
      </c>
      <c r="S68" s="3">
        <v>9.2881739302432997</v>
      </c>
      <c r="T68" s="3">
        <v>15.0822936017193</v>
      </c>
      <c r="U68" s="3">
        <v>15.512974437736201</v>
      </c>
      <c r="V68" s="3">
        <v>18.323938934647899</v>
      </c>
    </row>
    <row r="69" spans="1:22" x14ac:dyDescent="0.35">
      <c r="A69" s="2">
        <v>43906</v>
      </c>
      <c r="B69" s="3">
        <v>14.0724689083602</v>
      </c>
      <c r="C69" s="3">
        <v>11.0879373535273</v>
      </c>
      <c r="D69" s="3">
        <v>14.5281369581314</v>
      </c>
      <c r="E69" s="3">
        <v>12.404240416242599</v>
      </c>
      <c r="F69" s="3">
        <v>9.2779983852244108</v>
      </c>
      <c r="G69" s="3">
        <v>15.9123381659626</v>
      </c>
      <c r="H69" s="3">
        <v>15.962815130185501</v>
      </c>
      <c r="I69" s="3">
        <v>15.908916266366701</v>
      </c>
      <c r="J69" s="3">
        <v>14.800169477864999</v>
      </c>
      <c r="K69" s="3">
        <v>14.6457152629705</v>
      </c>
      <c r="L69" s="3">
        <v>16.221837329499301</v>
      </c>
      <c r="M69" s="3">
        <v>12.060600676677501</v>
      </c>
      <c r="N69" s="3">
        <v>11.6957215046308</v>
      </c>
      <c r="O69" s="3">
        <v>20.479886968399601</v>
      </c>
      <c r="P69" s="3">
        <v>12.7494111363307</v>
      </c>
      <c r="Q69" s="3">
        <v>13.542624255273999</v>
      </c>
      <c r="R69" s="3">
        <v>14.3201386058656</v>
      </c>
      <c r="S69" s="3">
        <v>7.80303180391887</v>
      </c>
      <c r="T69" s="3">
        <v>13.898993526065601</v>
      </c>
      <c r="U69" s="3">
        <v>14.726944291169101</v>
      </c>
      <c r="V69" s="3">
        <v>16.950117724953898</v>
      </c>
    </row>
    <row r="70" spans="1:22" x14ac:dyDescent="0.35">
      <c r="A70" s="2">
        <v>43937</v>
      </c>
      <c r="B70" s="3">
        <v>14.0744564232433</v>
      </c>
      <c r="C70" s="3">
        <v>12.2791161343154</v>
      </c>
      <c r="D70" s="3">
        <v>14.063892775245799</v>
      </c>
      <c r="E70" s="3">
        <v>12.5469409242782</v>
      </c>
      <c r="F70" s="3">
        <v>10.1749542165392</v>
      </c>
      <c r="G70" s="3">
        <v>15.847705954013099</v>
      </c>
      <c r="H70" s="3">
        <v>16.419555043038201</v>
      </c>
      <c r="I70" s="3">
        <v>16.194308188190998</v>
      </c>
      <c r="J70" s="3">
        <v>14.348711763214</v>
      </c>
      <c r="K70" s="3">
        <v>14.6625242033754</v>
      </c>
      <c r="L70" s="3">
        <v>16.418945522480399</v>
      </c>
      <c r="M70" s="3">
        <v>12.159195665595499</v>
      </c>
      <c r="N70" s="3">
        <v>11.923006335883899</v>
      </c>
      <c r="O70" s="3">
        <v>20.446066697139202</v>
      </c>
      <c r="P70" s="3">
        <v>13.112542474494701</v>
      </c>
      <c r="Q70" s="3">
        <v>13.6023083534853</v>
      </c>
      <c r="R70" s="3">
        <v>15.0281367919667</v>
      </c>
      <c r="S70" s="3">
        <v>7.7949135156518397</v>
      </c>
      <c r="T70" s="3">
        <v>15.1535126768774</v>
      </c>
      <c r="U70" s="3">
        <v>15.130430249533401</v>
      </c>
      <c r="V70" s="3">
        <v>17.495140546345301</v>
      </c>
    </row>
    <row r="71" spans="1:22" x14ac:dyDescent="0.35">
      <c r="A71" s="2">
        <v>43966</v>
      </c>
      <c r="B71" s="3">
        <v>14.3161463825361</v>
      </c>
      <c r="C71" s="3">
        <v>1.137029644808</v>
      </c>
      <c r="D71" s="3">
        <v>14.441164380659499</v>
      </c>
      <c r="E71" s="3">
        <v>13.3180001096648</v>
      </c>
      <c r="F71" s="3">
        <v>10.781539614378801</v>
      </c>
      <c r="G71" s="3">
        <v>16.920963389278</v>
      </c>
      <c r="H71" s="3">
        <v>16.7282619981323</v>
      </c>
      <c r="I71" s="3">
        <v>16.494067417799801</v>
      </c>
      <c r="J71" s="3">
        <v>15.8205287597427</v>
      </c>
      <c r="K71" s="3">
        <v>14.890950362301</v>
      </c>
      <c r="L71" s="3">
        <v>17.583470988328699</v>
      </c>
      <c r="M71" s="3">
        <v>12.3519842620828</v>
      </c>
      <c r="N71" s="3">
        <v>12.0655720238409</v>
      </c>
      <c r="O71" s="3">
        <v>21.125522437827701</v>
      </c>
      <c r="P71" s="3">
        <v>13.2547930832728</v>
      </c>
      <c r="Q71" s="3">
        <v>14.216855957327301</v>
      </c>
      <c r="R71" s="3">
        <v>16.489216782064101</v>
      </c>
      <c r="S71" s="3">
        <v>8.16554370321834</v>
      </c>
      <c r="T71" s="3">
        <v>16.095149074736401</v>
      </c>
      <c r="U71" s="3">
        <v>15.261020709408999</v>
      </c>
      <c r="V71" s="3">
        <v>18.241245129530999</v>
      </c>
    </row>
    <row r="72" spans="1:22" x14ac:dyDescent="0.35">
      <c r="A72" s="2">
        <v>43998</v>
      </c>
      <c r="B72" s="3">
        <v>14.644543536541301</v>
      </c>
      <c r="C72" s="3">
        <v>14.3055796590236</v>
      </c>
      <c r="D72" s="3">
        <v>16.555786060283999</v>
      </c>
      <c r="E72" s="3">
        <v>15.146406010164601</v>
      </c>
      <c r="F72" s="3">
        <v>12.069210954646801</v>
      </c>
      <c r="G72" s="3">
        <v>19.472982282211799</v>
      </c>
      <c r="H72" s="3">
        <v>18.5060819497705</v>
      </c>
      <c r="I72" s="3">
        <v>17.0424020075309</v>
      </c>
      <c r="J72" s="3">
        <v>17.347243456117099</v>
      </c>
      <c r="K72" s="3">
        <v>15.406125044390301</v>
      </c>
      <c r="L72" s="3">
        <v>19.7768656512817</v>
      </c>
      <c r="M72" s="3">
        <v>12.709146147809699</v>
      </c>
      <c r="N72" s="3">
        <v>14.094019831207399</v>
      </c>
      <c r="O72" s="3">
        <v>22.6439396884373</v>
      </c>
      <c r="P72" s="3">
        <v>13.986239602101101</v>
      </c>
      <c r="Q72" s="3">
        <v>14.6984466870113</v>
      </c>
      <c r="R72" s="3">
        <v>17.987776132414599</v>
      </c>
      <c r="S72" s="3">
        <v>9.1918499634231203</v>
      </c>
      <c r="T72" s="3">
        <v>17.134432924092501</v>
      </c>
      <c r="U72" s="3">
        <v>16.271311587128199</v>
      </c>
      <c r="V72" s="3">
        <v>19.333012530493601</v>
      </c>
    </row>
    <row r="73" spans="1:22" x14ac:dyDescent="0.35">
      <c r="A73" s="2">
        <v>44028</v>
      </c>
      <c r="B73" s="3">
        <v>15.7194139922243</v>
      </c>
      <c r="C73" s="3">
        <v>15.544738562970499</v>
      </c>
      <c r="D73" s="3">
        <v>17.309003795921701</v>
      </c>
      <c r="E73" s="3">
        <v>15.7990581257404</v>
      </c>
      <c r="F73" s="3">
        <v>11.9278365758394</v>
      </c>
      <c r="G73" s="3">
        <v>22.311664242557001</v>
      </c>
      <c r="H73" s="3">
        <v>19.2265330330303</v>
      </c>
      <c r="I73" s="3">
        <v>17.5390635839452</v>
      </c>
      <c r="J73" s="3">
        <v>18.106578959864201</v>
      </c>
      <c r="K73" s="3">
        <v>15.524624380301001</v>
      </c>
      <c r="L73" s="3">
        <v>31.054052523464598</v>
      </c>
      <c r="M73" s="3">
        <v>13.4482353329263</v>
      </c>
      <c r="N73" s="3">
        <v>15.0649201954928</v>
      </c>
      <c r="O73" s="3">
        <v>24.244517653913</v>
      </c>
      <c r="P73" s="3">
        <v>14.747958788818201</v>
      </c>
      <c r="Q73" s="3">
        <v>15.329441254384999</v>
      </c>
      <c r="R73" s="3">
        <v>18.705330062748601</v>
      </c>
      <c r="S73" s="3">
        <v>9.7038146583536804</v>
      </c>
      <c r="T73" s="3">
        <v>18.0769588907715</v>
      </c>
      <c r="U73" s="3">
        <v>16.644996736242401</v>
      </c>
      <c r="V73" s="3">
        <v>19.8020955124408</v>
      </c>
    </row>
    <row r="74" spans="1:22" x14ac:dyDescent="0.35">
      <c r="A74" s="2">
        <v>44057</v>
      </c>
      <c r="B74" s="3">
        <v>16.308151416509101</v>
      </c>
      <c r="C74" s="3">
        <v>17.528348019885499</v>
      </c>
      <c r="D74" s="3">
        <v>18.363028871875802</v>
      </c>
      <c r="E74" s="3">
        <v>17.749857775923701</v>
      </c>
      <c r="F74" s="3">
        <v>12.556455256160399</v>
      </c>
      <c r="G74" s="3">
        <v>25.355898391508902</v>
      </c>
      <c r="H74" s="3">
        <v>19.6082703126364</v>
      </c>
      <c r="I74" s="3">
        <v>17.728292751354299</v>
      </c>
      <c r="J74" s="3">
        <v>20.5644738415997</v>
      </c>
      <c r="K74" s="3">
        <v>16.359712917011901</v>
      </c>
      <c r="L74" s="3">
        <v>34.4633077573557</v>
      </c>
      <c r="M74" s="3">
        <v>13.440685091440301</v>
      </c>
      <c r="N74" s="3">
        <v>15.0224459175238</v>
      </c>
      <c r="O74" s="3">
        <v>25.377318535981601</v>
      </c>
      <c r="P74" s="3">
        <v>15.1795999242966</v>
      </c>
      <c r="Q74" s="3">
        <v>15.977669442758501</v>
      </c>
      <c r="R74" s="3">
        <v>20.0196659039213</v>
      </c>
      <c r="S74" s="3">
        <v>9.5820056813957493</v>
      </c>
      <c r="T74" s="3">
        <v>16.006010602323698</v>
      </c>
      <c r="U74" s="3">
        <v>16.735722757741598</v>
      </c>
      <c r="V74" s="3">
        <v>20.660272105995698</v>
      </c>
    </row>
    <row r="75" spans="1:22" x14ac:dyDescent="0.35">
      <c r="A75" s="2">
        <v>44090</v>
      </c>
      <c r="B75" s="3">
        <v>16.9198737211623</v>
      </c>
      <c r="C75" s="3">
        <v>18.053978550358401</v>
      </c>
      <c r="D75" s="3">
        <v>18.354857308464599</v>
      </c>
      <c r="E75" s="3">
        <v>18.6614039972509</v>
      </c>
      <c r="F75" s="3">
        <v>12.740476598102999</v>
      </c>
      <c r="G75" s="3">
        <v>30.677173071427699</v>
      </c>
      <c r="H75" s="3">
        <v>20.595866109317999</v>
      </c>
      <c r="I75" s="3">
        <v>17.437190077020801</v>
      </c>
      <c r="J75" s="3">
        <v>20.086225858155199</v>
      </c>
      <c r="K75" s="3">
        <v>16.451276270057299</v>
      </c>
      <c r="L75" s="3">
        <v>32.4207828726976</v>
      </c>
      <c r="M75" s="3">
        <v>13.512276227690901</v>
      </c>
      <c r="N75" s="3">
        <v>15.9276284682977</v>
      </c>
      <c r="O75" s="3">
        <v>26.158876729651301</v>
      </c>
      <c r="P75" s="3">
        <v>15.8667519955094</v>
      </c>
      <c r="Q75" s="3">
        <v>16.070275935732202</v>
      </c>
      <c r="R75" s="3">
        <v>20.997138486225101</v>
      </c>
      <c r="S75" s="3">
        <v>10.083435036718701</v>
      </c>
      <c r="T75" s="3">
        <v>17.609505632984199</v>
      </c>
      <c r="U75" s="3">
        <v>18.178842656936101</v>
      </c>
      <c r="V75" s="3">
        <v>24.2797747606797</v>
      </c>
    </row>
    <row r="76" spans="1:22" x14ac:dyDescent="0.35">
      <c r="A76" s="2">
        <v>44120</v>
      </c>
      <c r="B76" s="3">
        <v>17.564941690989201</v>
      </c>
      <c r="C76" s="3">
        <v>18.805482295768002</v>
      </c>
      <c r="D76" s="3">
        <v>19.453975627809601</v>
      </c>
      <c r="E76" s="3">
        <v>19.731195400096102</v>
      </c>
      <c r="F76" s="3">
        <v>14.1949215565114</v>
      </c>
      <c r="G76" s="3">
        <v>36.960776811382303</v>
      </c>
      <c r="H76" s="3">
        <v>20.5260640048784</v>
      </c>
      <c r="I76" s="3">
        <v>17.055744192118201</v>
      </c>
      <c r="J76" s="3">
        <v>20.436762422455701</v>
      </c>
      <c r="K76" s="3">
        <v>15.9081056073966</v>
      </c>
      <c r="L76" s="3">
        <v>30.972560440180398</v>
      </c>
      <c r="M76" s="3">
        <v>13.224869256526</v>
      </c>
      <c r="N76" s="3">
        <v>14.3733617585253</v>
      </c>
      <c r="O76" s="3">
        <v>26.567254420012901</v>
      </c>
      <c r="P76" s="3">
        <v>16.702456111628301</v>
      </c>
      <c r="Q76" s="3">
        <v>16.7459075798021</v>
      </c>
      <c r="R76" s="3">
        <v>21.436013728667</v>
      </c>
      <c r="S76" s="3">
        <v>11.0679963205126</v>
      </c>
      <c r="T76" s="3">
        <v>16.0249897792837</v>
      </c>
      <c r="U76" s="3">
        <v>18.6831903527839</v>
      </c>
      <c r="V76" s="3">
        <v>25.9918561905953</v>
      </c>
    </row>
    <row r="77" spans="1:22" x14ac:dyDescent="0.35">
      <c r="A77" s="2">
        <v>44151</v>
      </c>
      <c r="B77" s="3">
        <v>18.0927982385106</v>
      </c>
      <c r="C77" s="3">
        <v>21.705715441702399</v>
      </c>
      <c r="D77" s="3">
        <v>22.0460613528621</v>
      </c>
      <c r="E77" s="3">
        <v>24.0932218123111</v>
      </c>
      <c r="F77" s="3">
        <v>19.227060641812699</v>
      </c>
      <c r="G77" s="3">
        <v>43.0207288321958</v>
      </c>
      <c r="H77" s="3">
        <v>20.937221535840798</v>
      </c>
      <c r="I77" s="3">
        <v>17.270778531049601</v>
      </c>
      <c r="J77" s="3">
        <v>23.089063641128799</v>
      </c>
      <c r="K77" s="3">
        <v>16.9911562272714</v>
      </c>
      <c r="L77" s="3">
        <v>31.189704267554799</v>
      </c>
      <c r="M77" s="3">
        <v>13.806001473179499</v>
      </c>
      <c r="N77" s="3">
        <v>15.6440053035621</v>
      </c>
      <c r="O77" s="3">
        <v>27.281964805188501</v>
      </c>
      <c r="P77" s="3">
        <v>17.040749868942299</v>
      </c>
      <c r="Q77" s="3">
        <v>17.453908918272798</v>
      </c>
      <c r="R77" s="3">
        <v>22.594044255092399</v>
      </c>
      <c r="S77" s="3">
        <v>12.680859741288801</v>
      </c>
      <c r="T77" s="3">
        <v>25.808547938692101</v>
      </c>
      <c r="U77" s="3">
        <v>18.7920938774283</v>
      </c>
      <c r="V77" s="3">
        <v>27.778124324151399</v>
      </c>
    </row>
    <row r="78" spans="1:22" x14ac:dyDescent="0.35">
      <c r="A78" s="2">
        <v>44181</v>
      </c>
      <c r="B78" s="3">
        <v>19.0050709850806</v>
      </c>
      <c r="C78" s="3">
        <v>23.161464491809799</v>
      </c>
      <c r="D78" s="3">
        <v>26.101962537667401</v>
      </c>
      <c r="E78" s="3">
        <v>25.044609554118601</v>
      </c>
      <c r="F78" s="3">
        <v>22.118958828652101</v>
      </c>
      <c r="G78" s="3">
        <v>52.070139480346</v>
      </c>
      <c r="H78" s="3">
        <v>21.724781336266702</v>
      </c>
      <c r="I78" s="3">
        <v>17.816302358794999</v>
      </c>
      <c r="J78" s="3">
        <v>30.283614410143102</v>
      </c>
      <c r="K78" s="3">
        <v>18.801887711117701</v>
      </c>
      <c r="L78" s="3">
        <v>35.514644625881097</v>
      </c>
      <c r="M78" s="3">
        <v>13.853239466408001</v>
      </c>
      <c r="N78" s="3">
        <v>18.921084432340699</v>
      </c>
      <c r="O78" s="3">
        <v>32.5758617650147</v>
      </c>
      <c r="P78" s="3">
        <v>17.828621281482601</v>
      </c>
      <c r="Q78" s="3">
        <v>17.740552592232</v>
      </c>
      <c r="R78" s="3">
        <v>25.712420331795101</v>
      </c>
      <c r="S78" s="3">
        <v>12.651715785338601</v>
      </c>
      <c r="T78" s="3">
        <v>24.559576162611101</v>
      </c>
      <c r="U78" s="3">
        <v>21.5034004610716</v>
      </c>
      <c r="V78" s="3">
        <v>28.324615678439699</v>
      </c>
    </row>
    <row r="79" spans="1:22" x14ac:dyDescent="0.35">
      <c r="A79" s="2">
        <v>44211</v>
      </c>
      <c r="B79" s="3">
        <v>21.039637378299901</v>
      </c>
      <c r="C79" s="3">
        <v>24.194277612830899</v>
      </c>
      <c r="D79" s="3">
        <v>25.867200206023199</v>
      </c>
      <c r="E79" s="3">
        <v>25.872724920081499</v>
      </c>
      <c r="F79" s="3">
        <v>22.4293400423986</v>
      </c>
      <c r="G79" s="3">
        <v>48.012278848554303</v>
      </c>
      <c r="H79" s="3">
        <v>20.908429476833302</v>
      </c>
      <c r="I79" s="3">
        <v>19.0692338964325</v>
      </c>
      <c r="J79" s="3">
        <v>32.349911357891003</v>
      </c>
      <c r="K79" s="3">
        <v>21.325408560589501</v>
      </c>
      <c r="L79" s="3">
        <v>31.430054045279</v>
      </c>
      <c r="M79" s="3">
        <v>13.8981592310036</v>
      </c>
      <c r="N79" s="3">
        <v>17.683584663706899</v>
      </c>
      <c r="O79" s="3">
        <v>33.956440148689502</v>
      </c>
      <c r="P79" s="3">
        <v>19.846632707774901</v>
      </c>
      <c r="Q79" s="3">
        <v>17.943869410739001</v>
      </c>
      <c r="R79" s="3">
        <v>28.322189582302499</v>
      </c>
      <c r="S79" s="3">
        <v>13.5199662978699</v>
      </c>
      <c r="T79" s="3">
        <v>24.8213893931689</v>
      </c>
      <c r="U79" s="3">
        <v>24.286227269024199</v>
      </c>
      <c r="V79" s="3">
        <v>29.140422578956201</v>
      </c>
    </row>
    <row r="80" spans="1:22" x14ac:dyDescent="0.35">
      <c r="A80" s="2">
        <v>44243</v>
      </c>
      <c r="B80" s="3">
        <v>22.2753871766831</v>
      </c>
      <c r="C80" s="3">
        <v>27.0039785188597</v>
      </c>
      <c r="D80" s="3">
        <v>24.822498015421701</v>
      </c>
      <c r="E80" s="3">
        <v>24.9438219159486</v>
      </c>
      <c r="F80" s="3">
        <v>15.7973455495398</v>
      </c>
      <c r="G80" s="3">
        <v>52.733188428692301</v>
      </c>
      <c r="H80" s="3">
        <v>19.671780163415001</v>
      </c>
      <c r="I80" s="3">
        <v>18.711875049288398</v>
      </c>
      <c r="J80" s="3">
        <v>29.4057922233273</v>
      </c>
      <c r="K80" s="3">
        <v>21.707948217076702</v>
      </c>
      <c r="L80" s="3">
        <v>28.287753287184898</v>
      </c>
      <c r="M80" s="3">
        <v>14.5146840713413</v>
      </c>
      <c r="N80" s="3">
        <v>18.2724282260276</v>
      </c>
      <c r="O80" s="3">
        <v>32.989638995795097</v>
      </c>
      <c r="P80" s="3">
        <v>22.117329284239599</v>
      </c>
      <c r="Q80" s="3">
        <v>16.740528604102199</v>
      </c>
      <c r="R80" s="3">
        <v>27.155034067425898</v>
      </c>
      <c r="S80" s="3">
        <v>12.2063179781155</v>
      </c>
      <c r="T80" s="3">
        <v>28.243168951568599</v>
      </c>
      <c r="U80" s="3">
        <v>24.084177866925</v>
      </c>
      <c r="V80" s="3">
        <v>26.9329091818887</v>
      </c>
    </row>
    <row r="81" spans="1:22" x14ac:dyDescent="0.35">
      <c r="A81" s="2">
        <v>44271</v>
      </c>
      <c r="B81" s="3">
        <v>19.825704453738901</v>
      </c>
      <c r="C81" s="3">
        <v>31.6895789350231</v>
      </c>
      <c r="D81" s="3">
        <v>23.7723823747395</v>
      </c>
      <c r="E81" s="3">
        <v>22.5330944610876</v>
      </c>
      <c r="F81" s="3">
        <v>16.927705081025199</v>
      </c>
      <c r="G81" s="3">
        <v>65.133678145969796</v>
      </c>
      <c r="H81" s="3">
        <v>19.5716690223895</v>
      </c>
      <c r="I81" s="3">
        <v>18.503640619736199</v>
      </c>
      <c r="J81" s="3">
        <v>26.999391229055899</v>
      </c>
      <c r="K81" s="3">
        <v>20.146660009853999</v>
      </c>
      <c r="L81" s="3">
        <v>20.1439686014429</v>
      </c>
      <c r="M81" s="3">
        <v>13.5060760247544</v>
      </c>
      <c r="N81" s="3">
        <v>17.6527859348082</v>
      </c>
      <c r="O81" s="3">
        <v>30.8332551300586</v>
      </c>
      <c r="P81" s="3">
        <v>19.612848797782899</v>
      </c>
      <c r="Q81" s="3">
        <v>16.788830933529599</v>
      </c>
      <c r="R81" s="3">
        <v>27.405821251868101</v>
      </c>
      <c r="S81" s="3">
        <v>11.4174944861174</v>
      </c>
      <c r="T81" s="3">
        <v>27.0313395226697</v>
      </c>
      <c r="U81" s="3">
        <v>24.134654646363401</v>
      </c>
      <c r="V81" s="3">
        <v>26.3009057083963</v>
      </c>
    </row>
    <row r="82" spans="1:22" x14ac:dyDescent="0.35">
      <c r="A82" s="2">
        <v>44302</v>
      </c>
      <c r="B82" s="3">
        <v>19.3910787371032</v>
      </c>
      <c r="C82" s="3">
        <v>29.686173727253799</v>
      </c>
      <c r="D82" s="3">
        <v>23.007538368824399</v>
      </c>
      <c r="E82" s="3">
        <v>21.824873183026298</v>
      </c>
      <c r="F82" s="3">
        <v>16.4644113474912</v>
      </c>
      <c r="G82" s="3">
        <v>59.107278629572598</v>
      </c>
      <c r="H82" s="3">
        <v>18.9745893338077</v>
      </c>
      <c r="I82" s="3">
        <v>18.115523672756201</v>
      </c>
      <c r="J82" s="3">
        <v>25.8392919431971</v>
      </c>
      <c r="K82" s="3">
        <v>19.465575764955101</v>
      </c>
      <c r="L82" s="3">
        <v>18.8788634569549</v>
      </c>
      <c r="M82" s="3">
        <v>13.1118251379309</v>
      </c>
      <c r="N82" s="3">
        <v>17.429405497491199</v>
      </c>
      <c r="O82" s="3">
        <v>29.954823206852499</v>
      </c>
      <c r="P82" s="3">
        <v>19.231823273052601</v>
      </c>
      <c r="Q82" s="3">
        <v>16.643532345163401</v>
      </c>
      <c r="R82" s="3">
        <v>26.520884930672398</v>
      </c>
      <c r="S82" s="3">
        <v>10.745963135356901</v>
      </c>
      <c r="T82" s="3">
        <v>25.545845706134099</v>
      </c>
      <c r="U82" s="3">
        <v>23.5611825849812</v>
      </c>
      <c r="V82" s="3">
        <v>25.683617665431999</v>
      </c>
    </row>
    <row r="83" spans="1:22" x14ac:dyDescent="0.35">
      <c r="A83" s="2">
        <v>44330</v>
      </c>
      <c r="B83" s="3">
        <v>19.248620294296298</v>
      </c>
      <c r="C83" s="3">
        <v>27.400045219321701</v>
      </c>
      <c r="D83" s="3">
        <v>22.196373895867598</v>
      </c>
      <c r="E83" s="3">
        <v>21.111076687439901</v>
      </c>
      <c r="F83" s="3">
        <v>16.337522895002401</v>
      </c>
      <c r="G83" s="3">
        <v>54.085997772395999</v>
      </c>
      <c r="H83" s="3">
        <v>18.314044576680502</v>
      </c>
      <c r="I83" s="3">
        <v>16.963486231491899</v>
      </c>
      <c r="J83" s="3">
        <v>24.617277380058798</v>
      </c>
      <c r="K83" s="3">
        <v>17.902192758491399</v>
      </c>
      <c r="L83" s="3">
        <v>17.7755671608965</v>
      </c>
      <c r="M83" s="3">
        <v>12.6147279643108</v>
      </c>
      <c r="N83" s="3">
        <v>15.0000418006986</v>
      </c>
      <c r="O83" s="3">
        <v>29.257684611381201</v>
      </c>
      <c r="P83" s="3">
        <v>18.623048209342301</v>
      </c>
      <c r="Q83" s="3">
        <v>16.4788147732522</v>
      </c>
      <c r="R83" s="3">
        <v>25.533936782398801</v>
      </c>
      <c r="S83" s="3">
        <v>10.315230767048501</v>
      </c>
      <c r="T83" s="3">
        <v>24.239257109412598</v>
      </c>
      <c r="U83" s="3">
        <v>22.702097180001399</v>
      </c>
      <c r="V83" s="3">
        <v>25.0905334528053</v>
      </c>
    </row>
    <row r="84" spans="1:22" x14ac:dyDescent="0.35">
      <c r="A84" s="2">
        <v>44363</v>
      </c>
      <c r="B84" s="3">
        <v>19.0323093135958</v>
      </c>
      <c r="C84" s="3">
        <v>24.809498804597698</v>
      </c>
      <c r="D84" s="3">
        <v>21.4789932895433</v>
      </c>
      <c r="E84" s="3">
        <v>21.742524932903301</v>
      </c>
      <c r="F84" s="3">
        <v>15.8352490649928</v>
      </c>
      <c r="G84" s="3">
        <v>46.720449966085901</v>
      </c>
      <c r="H84" s="3">
        <v>17.691370352895401</v>
      </c>
      <c r="I84" s="3">
        <v>16.734312094067999</v>
      </c>
      <c r="J84" s="3">
        <v>23.4931824770308</v>
      </c>
      <c r="K84" s="3">
        <v>17.055520636207302</v>
      </c>
      <c r="L84" s="3">
        <v>16.693322943714598</v>
      </c>
      <c r="M84" s="3">
        <v>12.340246674924501</v>
      </c>
      <c r="N84" s="3">
        <v>17.2461756993135</v>
      </c>
      <c r="O84" s="3">
        <v>29.292605119474501</v>
      </c>
      <c r="P84" s="3">
        <v>18.6146027476507</v>
      </c>
      <c r="Q84" s="3">
        <v>16.045985875313001</v>
      </c>
      <c r="R84" s="3">
        <v>24.4870136843744</v>
      </c>
      <c r="S84" s="3">
        <v>9.7397257201949596</v>
      </c>
      <c r="T84" s="3">
        <v>23.625885483285501</v>
      </c>
      <c r="U84" s="3">
        <v>22.851337603100198</v>
      </c>
      <c r="V84" s="3">
        <v>24.543756496474799</v>
      </c>
    </row>
    <row r="85" spans="1:22" x14ac:dyDescent="0.35">
      <c r="A85" s="2">
        <v>44393</v>
      </c>
      <c r="B85" s="3">
        <v>18.731050472518302</v>
      </c>
      <c r="C85" s="3">
        <v>22.231837790895501</v>
      </c>
      <c r="D85" s="3">
        <v>20.434704478962299</v>
      </c>
      <c r="E85" s="3">
        <v>20.800259744987802</v>
      </c>
      <c r="F85" s="3">
        <v>15.006541301932799</v>
      </c>
      <c r="G85" s="3">
        <v>40.767658545416502</v>
      </c>
      <c r="H85" s="3">
        <v>16.8945048771355</v>
      </c>
      <c r="I85" s="3">
        <v>16.3314768719423</v>
      </c>
      <c r="J85" s="3">
        <v>22.061651768342902</v>
      </c>
      <c r="K85" s="3">
        <v>16.066218127866101</v>
      </c>
      <c r="L85" s="3">
        <v>15.1646011973793</v>
      </c>
      <c r="M85" s="3">
        <v>11.8052617392937</v>
      </c>
      <c r="N85" s="3">
        <v>16.092032152149599</v>
      </c>
      <c r="O85" s="3">
        <v>28.794290364343901</v>
      </c>
      <c r="P85" s="3">
        <v>18.212796650350601</v>
      </c>
      <c r="Q85" s="3">
        <v>15.5395206151795</v>
      </c>
      <c r="R85" s="3">
        <v>23.2513094421674</v>
      </c>
      <c r="S85" s="3">
        <v>9.0178577260639798</v>
      </c>
      <c r="T85" s="3">
        <v>22.252324961283801</v>
      </c>
      <c r="U85" s="3">
        <v>21.705740288465101</v>
      </c>
      <c r="V85" s="3">
        <v>23.680451609763299</v>
      </c>
    </row>
    <row r="86" spans="1:22" x14ac:dyDescent="0.35">
      <c r="A86" s="2">
        <v>44424</v>
      </c>
      <c r="B86" s="3">
        <v>18.239567743587799</v>
      </c>
      <c r="C86" s="3">
        <v>19.9075631677239</v>
      </c>
      <c r="D86" s="3">
        <v>19.907097865928499</v>
      </c>
      <c r="E86" s="3">
        <v>19.958461385019699</v>
      </c>
      <c r="F86" s="3">
        <v>14.441149142984701</v>
      </c>
      <c r="G86" s="3">
        <v>35.4290349639355</v>
      </c>
      <c r="H86" s="3">
        <v>16.136989619685401</v>
      </c>
      <c r="I86" s="3">
        <v>15.037624617079</v>
      </c>
      <c r="J86" s="3">
        <v>20.682715508326499</v>
      </c>
      <c r="K86" s="3">
        <v>14.6117711166397</v>
      </c>
      <c r="L86" s="3">
        <v>13.419622846498401</v>
      </c>
      <c r="M86" s="3">
        <v>11.427387490557599</v>
      </c>
      <c r="N86" s="3">
        <v>15.8107514044064</v>
      </c>
      <c r="O86" s="3">
        <v>28.8768365824867</v>
      </c>
      <c r="P86" s="3">
        <v>16.917935025072801</v>
      </c>
      <c r="Q86" s="3">
        <v>15.5071890922948</v>
      </c>
      <c r="R86" s="3">
        <v>22.060964849357799</v>
      </c>
      <c r="S86" s="3">
        <v>8.4280372917051594</v>
      </c>
      <c r="T86" s="3">
        <v>21.329995702163799</v>
      </c>
      <c r="U86" s="3">
        <v>21.1254680606541</v>
      </c>
      <c r="V86" s="3">
        <v>23.384815022208599</v>
      </c>
    </row>
    <row r="87" spans="1:22" x14ac:dyDescent="0.35">
      <c r="A87" s="2">
        <v>44455</v>
      </c>
      <c r="B87" s="3">
        <v>17.905110120530399</v>
      </c>
      <c r="C87" s="3">
        <v>17.811299512518499</v>
      </c>
      <c r="D87" s="3">
        <v>19.362122088665298</v>
      </c>
      <c r="E87" s="3">
        <v>20.506145140492801</v>
      </c>
      <c r="F87" s="3">
        <v>13.861932681625699</v>
      </c>
      <c r="G87" s="3">
        <v>29.6050630615618</v>
      </c>
      <c r="H87" s="3">
        <v>15.7737387371747</v>
      </c>
      <c r="I87" s="3">
        <v>14.664907931432101</v>
      </c>
      <c r="J87" s="3">
        <v>19.4595048167598</v>
      </c>
      <c r="K87" s="3">
        <v>13.539377263171</v>
      </c>
      <c r="L87" s="3">
        <v>11.6878871449853</v>
      </c>
      <c r="M87" s="3">
        <v>10.6526992566411</v>
      </c>
      <c r="N87" s="3">
        <v>14.223065971413</v>
      </c>
      <c r="O87" s="3">
        <v>29.712421644793199</v>
      </c>
      <c r="P87" s="3">
        <v>16.2352097084196</v>
      </c>
      <c r="Q87" s="3">
        <v>15.364346671232701</v>
      </c>
      <c r="R87" s="3">
        <v>21.929604558407199</v>
      </c>
      <c r="S87" s="3">
        <v>7.7676781863411701</v>
      </c>
      <c r="T87" s="3">
        <v>20.408499433957999</v>
      </c>
      <c r="U87" s="3">
        <v>20.4258764978089</v>
      </c>
      <c r="V87" s="3">
        <v>22.663350810851</v>
      </c>
    </row>
    <row r="88" spans="1:22" x14ac:dyDescent="0.35">
      <c r="A88" s="2">
        <v>44484</v>
      </c>
      <c r="B88" s="3">
        <v>17.980477659249502</v>
      </c>
      <c r="C88" s="3">
        <v>14.9783176691941</v>
      </c>
      <c r="D88" s="3">
        <v>19.705349562108601</v>
      </c>
      <c r="E88" s="3">
        <v>21.112065826372401</v>
      </c>
      <c r="F88" s="3">
        <v>14.1096947131827</v>
      </c>
      <c r="G88" s="3">
        <v>25.2481935642951</v>
      </c>
      <c r="H88" s="3">
        <v>15.6926394054864</v>
      </c>
      <c r="I88" s="3">
        <v>13.7219745545562</v>
      </c>
      <c r="J88" s="3">
        <v>17.900211056450001</v>
      </c>
      <c r="K88" s="3">
        <v>12.3066911090232</v>
      </c>
      <c r="L88" s="3">
        <v>10.5065361341999</v>
      </c>
      <c r="M88" s="3">
        <v>10.907343518051301</v>
      </c>
      <c r="N88" s="3">
        <v>14.2678043406948</v>
      </c>
      <c r="O88" s="3">
        <v>29.818150617153901</v>
      </c>
      <c r="P88" s="3">
        <v>16.189050644117199</v>
      </c>
      <c r="Q88" s="3">
        <v>15.532238860052701</v>
      </c>
      <c r="R88" s="3">
        <v>21.074491683949098</v>
      </c>
      <c r="S88" s="3">
        <v>7.1287739021970404</v>
      </c>
      <c r="T88" s="3">
        <v>19.0934640380883</v>
      </c>
      <c r="U88" s="3">
        <v>20.144972838500699</v>
      </c>
      <c r="V88" s="3">
        <v>22.250845597749201</v>
      </c>
    </row>
    <row r="89" spans="1:22" x14ac:dyDescent="0.35">
      <c r="A89" s="2">
        <v>44516</v>
      </c>
      <c r="B89" s="3">
        <v>17.812383545206199</v>
      </c>
      <c r="C89" s="3">
        <v>12.687830836417501</v>
      </c>
      <c r="D89" s="3">
        <v>18.156954433316301</v>
      </c>
      <c r="E89" s="3">
        <v>20.530345380074401</v>
      </c>
      <c r="F89" s="3">
        <v>12.972134106906701</v>
      </c>
      <c r="G89" s="3">
        <v>19.144903510418398</v>
      </c>
      <c r="H89" s="3">
        <v>14.6341591192806</v>
      </c>
      <c r="I89" s="3">
        <v>13.5561045417264</v>
      </c>
      <c r="J89" s="3">
        <v>16.431340823186002</v>
      </c>
      <c r="K89" s="3">
        <v>11.0928833638231</v>
      </c>
      <c r="L89" s="3">
        <v>8.4897312568744692</v>
      </c>
      <c r="M89" s="3">
        <v>10.7934745946792</v>
      </c>
      <c r="N89" s="3">
        <v>15.6203760470215</v>
      </c>
      <c r="O89" s="3">
        <v>29.2902991144338</v>
      </c>
      <c r="P89" s="3">
        <v>15.8827589480348</v>
      </c>
      <c r="Q89" s="3">
        <v>15.6598386848625</v>
      </c>
      <c r="R89" s="3">
        <v>20.404497154651299</v>
      </c>
      <c r="S89" s="3">
        <v>7.1770757170184796</v>
      </c>
      <c r="T89" s="3">
        <v>19.242049868541301</v>
      </c>
      <c r="U89" s="3">
        <v>19.816932723831599</v>
      </c>
      <c r="V89" s="3">
        <v>21.451569408007501</v>
      </c>
    </row>
    <row r="90" spans="1:22" x14ac:dyDescent="0.35">
      <c r="A90" s="2">
        <v>44546</v>
      </c>
      <c r="B90" s="3">
        <v>18.634012565861202</v>
      </c>
      <c r="C90" s="3">
        <v>10.4394031318109</v>
      </c>
      <c r="D90" s="3">
        <v>17.027190650188601</v>
      </c>
      <c r="E90" s="3">
        <v>19.9258945902967</v>
      </c>
      <c r="F90" s="3">
        <v>10.733815229299299</v>
      </c>
      <c r="G90" s="3">
        <v>13.6669578620959</v>
      </c>
      <c r="H90" s="3">
        <v>14.9714190929948</v>
      </c>
      <c r="I90" s="3">
        <v>12.9291554414028</v>
      </c>
      <c r="J90" s="3">
        <v>15.3782377353039</v>
      </c>
      <c r="K90" s="3">
        <v>10.116609485465601</v>
      </c>
      <c r="L90" s="3">
        <v>7.3753264228104802</v>
      </c>
      <c r="M90" s="3">
        <v>10.2820234275435</v>
      </c>
      <c r="N90" s="3">
        <v>12.8485724988552</v>
      </c>
      <c r="O90" s="3">
        <v>28.538490115150999</v>
      </c>
      <c r="P90" s="3">
        <v>14.3831950038009</v>
      </c>
      <c r="Q90" s="3">
        <v>14.923692963836601</v>
      </c>
      <c r="R90" s="3">
        <v>19.098121451619001</v>
      </c>
      <c r="S90" s="3">
        <v>8.4819136772452506</v>
      </c>
      <c r="T90" s="3">
        <v>18.1125049327912</v>
      </c>
      <c r="U90" s="3">
        <v>19.384335708180402</v>
      </c>
      <c r="V90" s="3">
        <v>19.838216782713701</v>
      </c>
    </row>
    <row r="91" spans="1:22" x14ac:dyDescent="0.35">
      <c r="A91" s="2">
        <v>44575</v>
      </c>
      <c r="B91" s="3">
        <v>17.2426683926682</v>
      </c>
      <c r="C91" s="3">
        <v>9.4357030732568408</v>
      </c>
      <c r="D91" s="3">
        <v>17.0886900845897</v>
      </c>
      <c r="E91" s="3">
        <v>19.673208955629299</v>
      </c>
      <c r="F91" s="3">
        <v>11.0745459609684</v>
      </c>
      <c r="G91" s="3">
        <v>12.6105677813078</v>
      </c>
      <c r="H91" s="3">
        <v>15.4267766079835</v>
      </c>
      <c r="I91" s="3">
        <v>13.089753458940599</v>
      </c>
      <c r="J91" s="3">
        <v>15.4189283931688</v>
      </c>
      <c r="K91" s="3">
        <v>9.46820525231335</v>
      </c>
      <c r="L91" s="3">
        <v>6.7026204957537203</v>
      </c>
      <c r="M91" s="3">
        <v>10.7724890167641</v>
      </c>
      <c r="N91" s="3">
        <v>13.6498500862174</v>
      </c>
      <c r="O91" s="3">
        <v>29.672302488467501</v>
      </c>
      <c r="P91" s="3">
        <v>14.277597465134599</v>
      </c>
      <c r="Q91" s="3">
        <v>15.375773401657501</v>
      </c>
      <c r="R91" s="3">
        <v>19.213409961500702</v>
      </c>
      <c r="S91" s="3">
        <v>7.2191464443777704</v>
      </c>
      <c r="T91" s="3">
        <v>16.548878539387601</v>
      </c>
      <c r="U91" s="3">
        <v>17.815042242914799</v>
      </c>
      <c r="V91" s="3">
        <v>20.936193931527601</v>
      </c>
    </row>
    <row r="92" spans="1:22" x14ac:dyDescent="0.35">
      <c r="A92" s="2">
        <v>44608</v>
      </c>
      <c r="B92" s="3">
        <v>16.670635154354098</v>
      </c>
      <c r="C92" s="3">
        <v>9.7217494035809793</v>
      </c>
      <c r="D92" s="3">
        <v>17.3236433140165</v>
      </c>
      <c r="E92" s="3">
        <v>19.8008114135535</v>
      </c>
      <c r="F92" s="3">
        <v>10.8186844087697</v>
      </c>
      <c r="G92" s="3">
        <v>12.5350259557227</v>
      </c>
      <c r="H92" s="3">
        <v>15.8404826892379</v>
      </c>
      <c r="I92" s="3">
        <v>12.8137600055595</v>
      </c>
      <c r="J92" s="3">
        <v>15.2838851419517</v>
      </c>
      <c r="K92" s="3">
        <v>9.3745995609940707</v>
      </c>
      <c r="L92" s="3">
        <v>7.20806791956384</v>
      </c>
      <c r="M92" s="3">
        <v>11.200392261568799</v>
      </c>
      <c r="N92" s="3">
        <v>-191.762237973634</v>
      </c>
      <c r="O92" s="3">
        <v>27.404711013219799</v>
      </c>
      <c r="P92" s="3">
        <v>14.093689310686001</v>
      </c>
      <c r="Q92" s="3">
        <v>16.122361207619701</v>
      </c>
      <c r="R92" s="3">
        <v>19.245265136859398</v>
      </c>
      <c r="S92" s="3">
        <v>6.2067534943890603</v>
      </c>
      <c r="T92" s="3">
        <v>17.045184089104701</v>
      </c>
      <c r="U92" s="3">
        <v>16.940049959002501</v>
      </c>
      <c r="V92" s="3">
        <v>21.337908477023301</v>
      </c>
    </row>
    <row r="93" spans="1:22" x14ac:dyDescent="0.35">
      <c r="A93" s="2">
        <v>44636</v>
      </c>
      <c r="B93" s="3">
        <v>16.275025317373199</v>
      </c>
      <c r="C93" s="3">
        <v>9.8024678704139401</v>
      </c>
      <c r="D93" s="3">
        <v>17.3354007556512</v>
      </c>
      <c r="E93" s="3">
        <v>19.019657532684001</v>
      </c>
      <c r="F93" s="3">
        <v>9.8395036505667104</v>
      </c>
      <c r="G93" s="3">
        <v>13.496074624955799</v>
      </c>
      <c r="H93" s="3">
        <v>15.873761342633999</v>
      </c>
      <c r="I93" s="3">
        <v>12.2434343865411</v>
      </c>
      <c r="J93" s="3">
        <v>15.018329382860699</v>
      </c>
      <c r="K93" s="3">
        <v>9.2644290489179699</v>
      </c>
      <c r="L93" s="3">
        <v>6.9832376783988304</v>
      </c>
      <c r="M93" s="3">
        <v>11.128261450981</v>
      </c>
      <c r="N93" s="3">
        <v>-91.013690846625394</v>
      </c>
      <c r="O93" s="3">
        <v>26.284274716873401</v>
      </c>
      <c r="P93" s="3">
        <v>12.7133259470727</v>
      </c>
      <c r="Q93" s="3">
        <v>16.2248977274391</v>
      </c>
      <c r="R93" s="3">
        <v>18.774227506685701</v>
      </c>
      <c r="S93" s="3">
        <v>5.7348831654569503</v>
      </c>
      <c r="T93" s="3">
        <v>17.262056137587798</v>
      </c>
      <c r="U93" s="3">
        <v>16.3043863056681</v>
      </c>
      <c r="V93" s="3">
        <v>21.321571123011498</v>
      </c>
    </row>
    <row r="94" spans="1:22" x14ac:dyDescent="0.35">
      <c r="A94" s="2">
        <v>44665</v>
      </c>
      <c r="B94" s="3">
        <v>16.006235012004801</v>
      </c>
      <c r="C94" s="3">
        <v>9.7606128278344002</v>
      </c>
      <c r="D94" s="3">
        <v>16.9972750865902</v>
      </c>
      <c r="E94" s="3">
        <v>18.602693851313301</v>
      </c>
      <c r="F94" s="3">
        <v>9.5255754746146799</v>
      </c>
      <c r="G94" s="3">
        <v>12.9089794111025</v>
      </c>
      <c r="H94" s="3">
        <v>15.8697510194246</v>
      </c>
      <c r="I94" s="3">
        <v>12.203292806094399</v>
      </c>
      <c r="J94" s="3">
        <v>14.989207343237499</v>
      </c>
      <c r="K94" s="3">
        <v>9.3154969423935494</v>
      </c>
      <c r="L94" s="3">
        <v>6.9749695938983898</v>
      </c>
      <c r="M94" s="3">
        <v>10.8882809382589</v>
      </c>
      <c r="N94" s="3">
        <v>-80.658672954251102</v>
      </c>
      <c r="O94" s="3">
        <v>26.127059900233199</v>
      </c>
      <c r="P94" s="3">
        <v>12.671811639262399</v>
      </c>
      <c r="Q94" s="3">
        <v>16.110109825241601</v>
      </c>
      <c r="R94" s="3">
        <v>18.6039092880041</v>
      </c>
      <c r="S94" s="3">
        <v>5.8191218321941998</v>
      </c>
      <c r="T94" s="3">
        <v>17.408340740366899</v>
      </c>
      <c r="U94" s="3">
        <v>16.149475551503802</v>
      </c>
      <c r="V94" s="3">
        <v>21.342882368260099</v>
      </c>
    </row>
    <row r="95" spans="1:22" x14ac:dyDescent="0.35">
      <c r="A95" s="2">
        <v>44697</v>
      </c>
      <c r="B95" s="3">
        <v>15.632607504757001</v>
      </c>
      <c r="C95" s="3">
        <v>9.4259960703846293</v>
      </c>
      <c r="D95" s="3">
        <v>16.232785279683199</v>
      </c>
      <c r="E95" s="3">
        <v>17.6958279687573</v>
      </c>
      <c r="F95" s="3">
        <v>8.7113878991812896</v>
      </c>
      <c r="G95" s="3">
        <v>11.776535316415501</v>
      </c>
      <c r="H95" s="3">
        <v>15.621698885695899</v>
      </c>
      <c r="I95" s="3">
        <v>11.862744711366901</v>
      </c>
      <c r="J95" s="3">
        <v>14.4607058192154</v>
      </c>
      <c r="K95" s="3">
        <v>9.1944618384289001</v>
      </c>
      <c r="L95" s="3">
        <v>6.6272448686866001</v>
      </c>
      <c r="M95" s="3">
        <v>10.5593626497692</v>
      </c>
      <c r="N95" s="3">
        <v>-69.836085645941694</v>
      </c>
      <c r="O95" s="3">
        <v>24.963515216896099</v>
      </c>
      <c r="P95" s="3">
        <v>12.4250197012976</v>
      </c>
      <c r="Q95" s="3">
        <v>15.3981522398884</v>
      </c>
      <c r="R95" s="3">
        <v>18.102436049509599</v>
      </c>
      <c r="S95" s="3">
        <v>5.3821391527743696</v>
      </c>
      <c r="T95" s="3">
        <v>16.7073489081091</v>
      </c>
      <c r="U95" s="3">
        <v>15.1122004012077</v>
      </c>
      <c r="V95" s="3">
        <v>20.485204174499501</v>
      </c>
    </row>
    <row r="96" spans="1:22" x14ac:dyDescent="0.35">
      <c r="A96" s="2">
        <v>44728</v>
      </c>
      <c r="B96" s="3">
        <v>15.7324675003278</v>
      </c>
      <c r="C96" s="3">
        <v>8.2052752052281992</v>
      </c>
      <c r="D96" s="3">
        <v>15.668578368085299</v>
      </c>
      <c r="E96" s="3">
        <v>17.235297089955299</v>
      </c>
      <c r="F96" s="3">
        <v>8.2688828493996205</v>
      </c>
      <c r="G96" s="3">
        <v>11.1728192458107</v>
      </c>
      <c r="H96" s="3">
        <v>15.2955156408819</v>
      </c>
      <c r="I96" s="3">
        <v>11.739168860885901</v>
      </c>
      <c r="J96" s="3">
        <v>13.824759818667101</v>
      </c>
      <c r="K96" s="3">
        <v>8.94993745046194</v>
      </c>
      <c r="L96" s="3">
        <v>6.4427642706940098</v>
      </c>
      <c r="M96" s="3">
        <v>10.202038486640999</v>
      </c>
      <c r="N96" s="3">
        <v>-59.403933843595901</v>
      </c>
      <c r="O96" s="3">
        <v>24.3094931399276</v>
      </c>
      <c r="P96" s="3">
        <v>12.7754486865818</v>
      </c>
      <c r="Q96" s="3">
        <v>14.865680154636699</v>
      </c>
      <c r="R96" s="3">
        <v>17.6127744940535</v>
      </c>
      <c r="S96" s="3">
        <v>5.4888211486230798</v>
      </c>
      <c r="T96" s="3">
        <v>16.065791564694099</v>
      </c>
      <c r="U96" s="3">
        <v>15.0711611390822</v>
      </c>
      <c r="V96" s="3">
        <v>19.474534536332399</v>
      </c>
    </row>
    <row r="97" spans="1:22" x14ac:dyDescent="0.35">
      <c r="A97" s="2">
        <v>44757</v>
      </c>
      <c r="B97" s="3">
        <v>15.563083135378101</v>
      </c>
      <c r="C97" s="3">
        <v>7.7132222301438098</v>
      </c>
      <c r="D97" s="3">
        <v>14.8492592790742</v>
      </c>
      <c r="E97" s="3">
        <v>16.504845089308599</v>
      </c>
      <c r="F97" s="3">
        <v>7.4373975467242603</v>
      </c>
      <c r="G97" s="3">
        <v>10.160485116452101</v>
      </c>
      <c r="H97" s="3">
        <v>14.9292693213864</v>
      </c>
      <c r="I97" s="3">
        <v>11.0236434646381</v>
      </c>
      <c r="J97" s="3">
        <v>13.5558215175515</v>
      </c>
      <c r="K97" s="3">
        <v>8.8563594824313796</v>
      </c>
      <c r="L97" s="3">
        <v>6.1510918550427904</v>
      </c>
      <c r="M97" s="3">
        <v>10.075033616358599</v>
      </c>
      <c r="N97" s="3">
        <v>-49.827136126472404</v>
      </c>
      <c r="O97" s="3">
        <v>24.401196442932701</v>
      </c>
      <c r="P97" s="3">
        <v>12.6780937789832</v>
      </c>
      <c r="Q97" s="3">
        <v>14.485685020291299</v>
      </c>
      <c r="R97" s="3">
        <v>17.261283763558101</v>
      </c>
      <c r="S97" s="3">
        <v>5.0726107231712101</v>
      </c>
      <c r="T97" s="3">
        <v>15.367980234541401</v>
      </c>
      <c r="U97" s="3">
        <v>13.9513148884743</v>
      </c>
      <c r="V97" s="3">
        <v>18.766124835233999</v>
      </c>
    </row>
    <row r="98" spans="1:22" x14ac:dyDescent="0.35">
      <c r="A98" s="2">
        <v>44789</v>
      </c>
      <c r="B98" s="3">
        <v>15.3202005643875</v>
      </c>
      <c r="C98" s="3">
        <v>7.50148916183909</v>
      </c>
      <c r="D98" s="3">
        <v>14.8599781684195</v>
      </c>
      <c r="E98" s="3">
        <v>16.673999073328201</v>
      </c>
      <c r="F98" s="3">
        <v>7.1426464066554098</v>
      </c>
      <c r="G98" s="3">
        <v>10.178990174571201</v>
      </c>
      <c r="H98" s="3">
        <v>15.3881608419508</v>
      </c>
      <c r="I98" s="3">
        <v>11.381103941912301</v>
      </c>
      <c r="J98" s="3">
        <v>13.6714774344027</v>
      </c>
      <c r="K98" s="3">
        <v>9.1504376815276398</v>
      </c>
      <c r="L98" s="3">
        <v>6.3096087873448203</v>
      </c>
      <c r="M98" s="3">
        <v>10.4532073446714</v>
      </c>
      <c r="N98" s="3">
        <v>-38.4113099423028</v>
      </c>
      <c r="O98" s="3">
        <v>25.955558811569901</v>
      </c>
      <c r="P98" s="3">
        <v>12.375146804948001</v>
      </c>
      <c r="Q98" s="3">
        <v>15.5920056932167</v>
      </c>
      <c r="R98" s="3">
        <v>17.291983276208299</v>
      </c>
      <c r="S98" s="3">
        <v>4.97714423227879</v>
      </c>
      <c r="T98" s="3">
        <v>15.6205709315359</v>
      </c>
      <c r="U98" s="3">
        <v>14.084125333165</v>
      </c>
      <c r="V98" s="3">
        <v>19.1147414333965</v>
      </c>
    </row>
    <row r="99" spans="1:22" x14ac:dyDescent="0.35">
      <c r="A99" s="2">
        <v>44820</v>
      </c>
      <c r="B99" s="3">
        <v>14.6102414761614</v>
      </c>
      <c r="C99" s="3">
        <v>7.8334626588888501</v>
      </c>
      <c r="D99" s="3">
        <v>14.631159934131199</v>
      </c>
      <c r="E99" s="3">
        <v>15.594404357793501</v>
      </c>
      <c r="F99" s="3">
        <v>6.5515430272526798</v>
      </c>
      <c r="G99" s="3">
        <v>9.3705180171948896</v>
      </c>
      <c r="H99" s="3">
        <v>15.0116207995748</v>
      </c>
      <c r="I99" s="3">
        <v>10.917180234554399</v>
      </c>
      <c r="J99" s="3">
        <v>13.005491996020501</v>
      </c>
      <c r="K99" s="3">
        <v>8.7397511017424705</v>
      </c>
      <c r="L99" s="3">
        <v>6.0338089343108896</v>
      </c>
      <c r="M99" s="3">
        <v>9.6720331052238606</v>
      </c>
      <c r="N99" s="3">
        <v>-29.248034565278498</v>
      </c>
      <c r="O99" s="3">
        <v>25.5681109935928</v>
      </c>
      <c r="P99" s="3">
        <v>12.0975387610189</v>
      </c>
      <c r="Q99" s="3">
        <v>14.8805910269148</v>
      </c>
      <c r="R99" s="3">
        <v>16.840490155167</v>
      </c>
      <c r="S99" s="3">
        <v>4.90469299611979</v>
      </c>
      <c r="T99" s="3">
        <v>15.3590910877439</v>
      </c>
      <c r="U99" s="3">
        <v>13.5361937170423</v>
      </c>
      <c r="V99" s="3">
        <v>18.147854868316301</v>
      </c>
    </row>
    <row r="100" spans="1:22" x14ac:dyDescent="0.35">
      <c r="A100" s="2">
        <v>44848</v>
      </c>
      <c r="B100" s="3">
        <v>14.164359641935</v>
      </c>
      <c r="C100" s="3">
        <v>7.0316006286521899</v>
      </c>
      <c r="D100" s="3">
        <v>13.617464306774099</v>
      </c>
      <c r="E100" s="3">
        <v>14.090656767528399</v>
      </c>
      <c r="F100" s="3">
        <v>6.4953929772262002</v>
      </c>
      <c r="G100" s="3">
        <v>9.1855458510723604</v>
      </c>
      <c r="H100" s="3">
        <v>14.293710201382</v>
      </c>
      <c r="I100" s="3">
        <v>10.069162701931299</v>
      </c>
      <c r="J100" s="3">
        <v>12.672826682963301</v>
      </c>
      <c r="K100" s="3">
        <v>8.5821025182580897</v>
      </c>
      <c r="L100" s="3">
        <v>6.1241096974331501</v>
      </c>
      <c r="M100" s="3">
        <v>9.3871020000800396</v>
      </c>
      <c r="N100" s="3">
        <v>-19.742052846559901</v>
      </c>
      <c r="O100" s="3">
        <v>24.945126844856102</v>
      </c>
      <c r="P100" s="3">
        <v>10.9924006941068</v>
      </c>
      <c r="Q100" s="3">
        <v>14.178234544566999</v>
      </c>
      <c r="R100" s="3">
        <v>16.102728770239398</v>
      </c>
      <c r="S100" s="3">
        <v>4.8023686088953896</v>
      </c>
      <c r="T100" s="3">
        <v>14.203967607268</v>
      </c>
      <c r="U100" s="3">
        <v>12.646148296033701</v>
      </c>
      <c r="V100" s="3">
        <v>17.163565471772401</v>
      </c>
    </row>
    <row r="101" spans="1:22" x14ac:dyDescent="0.35">
      <c r="A101" s="2">
        <v>44881</v>
      </c>
      <c r="B101" s="3">
        <v>14.2340869960698</v>
      </c>
      <c r="C101" s="3">
        <v>6.0198870038487202</v>
      </c>
      <c r="D101" s="3">
        <v>13.2812204438726</v>
      </c>
      <c r="E101" s="3">
        <v>14.0073301817058</v>
      </c>
      <c r="F101" s="3">
        <v>6.6457426634333503</v>
      </c>
      <c r="G101" s="3">
        <v>10.1198216411959</v>
      </c>
      <c r="H101" s="3">
        <v>14.6932581096071</v>
      </c>
      <c r="I101" s="3">
        <v>10.942978047293201</v>
      </c>
      <c r="J101" s="3">
        <v>13.6925735391324</v>
      </c>
      <c r="K101" s="3">
        <v>9.9944758239647005</v>
      </c>
      <c r="L101" s="3">
        <v>6.0097244307526596</v>
      </c>
      <c r="M101" s="3">
        <v>10.247844708940301</v>
      </c>
      <c r="N101" s="3">
        <v>-9.1665433663761196</v>
      </c>
      <c r="O101" s="3">
        <v>26.369521348410601</v>
      </c>
      <c r="P101" s="3">
        <v>11.7412419051612</v>
      </c>
      <c r="Q101" s="3">
        <v>13.826963659289399</v>
      </c>
      <c r="R101" s="3">
        <v>16.605285435111501</v>
      </c>
      <c r="S101" s="3">
        <v>4.9677201245059797</v>
      </c>
      <c r="T101" s="3">
        <v>13.941487881751501</v>
      </c>
      <c r="U101" s="3">
        <v>11.3431454144366</v>
      </c>
      <c r="V101" s="3">
        <v>16.749629388999399</v>
      </c>
    </row>
    <row r="102" spans="1:22" x14ac:dyDescent="0.35">
      <c r="A102" s="2">
        <v>44911</v>
      </c>
      <c r="B102" s="3">
        <v>14.424612963215001</v>
      </c>
      <c r="C102" s="3">
        <v>5.5041012981217898</v>
      </c>
      <c r="D102" s="3">
        <v>12.7100510210905</v>
      </c>
      <c r="E102" s="3">
        <v>13.781725228439401</v>
      </c>
      <c r="F102" s="3">
        <v>5.91960777994779</v>
      </c>
      <c r="G102" s="3">
        <v>9.2616146518174691</v>
      </c>
      <c r="H102" s="3">
        <v>14.8527030242237</v>
      </c>
      <c r="I102" s="3">
        <v>11.017154165093</v>
      </c>
      <c r="J102" s="3">
        <v>13.059116144201299</v>
      </c>
      <c r="K102" s="3">
        <v>9.7335556449428804</v>
      </c>
      <c r="L102" s="3">
        <v>5.3911677481334301</v>
      </c>
      <c r="M102" s="3">
        <v>9.9981661709323699</v>
      </c>
      <c r="N102" s="3">
        <v>1.07229426474275</v>
      </c>
      <c r="O102" s="3">
        <v>26.391288474175902</v>
      </c>
      <c r="P102" s="3">
        <v>12.2862370217952</v>
      </c>
      <c r="Q102" s="3">
        <v>12.325580962365899</v>
      </c>
      <c r="R102" s="3">
        <v>16.490258663751899</v>
      </c>
      <c r="S102" s="3">
        <v>5.00421239907811</v>
      </c>
      <c r="T102" s="3">
        <v>13.2345176250346</v>
      </c>
      <c r="U102" s="3">
        <v>12.708866728576201</v>
      </c>
      <c r="V102" s="3">
        <v>15.3794709488902</v>
      </c>
    </row>
    <row r="103" spans="1:22" x14ac:dyDescent="0.35">
      <c r="A103" s="2">
        <v>44939</v>
      </c>
      <c r="B103" s="3">
        <v>14.7335727995128</v>
      </c>
      <c r="C103" s="3">
        <v>5.4995570474735498</v>
      </c>
      <c r="D103" s="3">
        <v>11.9170618784434</v>
      </c>
      <c r="E103" s="3">
        <v>14.567966158201701</v>
      </c>
      <c r="F103" s="3">
        <v>6.2799611142916296</v>
      </c>
      <c r="G103" s="3">
        <v>10.6994762519959</v>
      </c>
      <c r="H103" s="3">
        <v>14.997246317274801</v>
      </c>
      <c r="I103" s="3">
        <v>11.4117903615578</v>
      </c>
      <c r="J103" s="3">
        <v>13.9950121047687</v>
      </c>
      <c r="K103" s="3">
        <v>10.211413708336099</v>
      </c>
      <c r="L103" s="3">
        <v>5.7596745533053904</v>
      </c>
      <c r="M103" s="3">
        <v>11.0568462922138</v>
      </c>
      <c r="N103" s="3">
        <v>6.2239228576171604</v>
      </c>
      <c r="O103" s="3">
        <v>25.7314404145163</v>
      </c>
      <c r="P103" s="3">
        <v>13.623773227403399</v>
      </c>
      <c r="Q103" s="3">
        <v>12.3739883823171</v>
      </c>
      <c r="R103" s="3">
        <v>17.115446090149501</v>
      </c>
      <c r="S103" s="3">
        <v>4.7757195884414596</v>
      </c>
      <c r="T103" s="3">
        <v>12.472651659714501</v>
      </c>
      <c r="U103" s="3">
        <v>12.0362754728431</v>
      </c>
      <c r="V103" s="3">
        <v>16.015693451423498</v>
      </c>
    </row>
    <row r="104" spans="1:22" x14ac:dyDescent="0.35">
      <c r="A104" s="2">
        <v>44973</v>
      </c>
      <c r="B104" s="3">
        <v>14.746843632617599</v>
      </c>
      <c r="C104" s="3">
        <v>6.1610790244345104</v>
      </c>
      <c r="D104" s="3">
        <v>12.440151367653399</v>
      </c>
      <c r="E104" s="3">
        <v>13.956386406161201</v>
      </c>
      <c r="F104" s="3">
        <v>5.4953850021439097</v>
      </c>
      <c r="G104" s="3">
        <v>9.8291847039050406</v>
      </c>
      <c r="H104" s="3">
        <v>14.7410763195081</v>
      </c>
      <c r="I104" s="3">
        <v>12.301760758977601</v>
      </c>
      <c r="J104" s="3">
        <v>14.622255308723</v>
      </c>
      <c r="K104" s="3">
        <v>10.987933893004101</v>
      </c>
      <c r="L104" s="3">
        <v>5.9496202969049996</v>
      </c>
      <c r="M104" s="3">
        <v>10.541667411683701</v>
      </c>
      <c r="N104" s="3">
        <v>7.7825910556910802</v>
      </c>
      <c r="O104" s="3">
        <v>25.280544528188301</v>
      </c>
      <c r="P104" s="3">
        <v>13.1639523883655</v>
      </c>
      <c r="Q104" s="3">
        <v>12.022413732003001</v>
      </c>
      <c r="R104" s="3">
        <v>17.572954577366701</v>
      </c>
      <c r="S104" s="3">
        <v>4.5661460188346297</v>
      </c>
      <c r="T104" s="3">
        <v>12.622174766544299</v>
      </c>
      <c r="U104" s="3">
        <v>12.6336283445041</v>
      </c>
      <c r="V104" s="3">
        <v>15.5421669261964</v>
      </c>
    </row>
    <row r="105" spans="1:22" x14ac:dyDescent="0.35">
      <c r="A105" s="2">
        <v>45001</v>
      </c>
      <c r="B105" s="3">
        <v>14.421521954162699</v>
      </c>
      <c r="C105" s="3">
        <v>5.8710372974075904</v>
      </c>
      <c r="D105" s="3">
        <v>11.946127246688301</v>
      </c>
      <c r="E105" s="3">
        <v>13.109460451934901</v>
      </c>
      <c r="F105" s="3">
        <v>5.9545104500266097</v>
      </c>
      <c r="G105" s="3">
        <v>9.3762298214736095</v>
      </c>
      <c r="H105" s="3">
        <v>14.703024899513901</v>
      </c>
      <c r="I105" s="3">
        <v>12.5913300811466</v>
      </c>
      <c r="J105" s="3">
        <v>14.493491366442299</v>
      </c>
      <c r="K105" s="3">
        <v>11.153979124414899</v>
      </c>
      <c r="L105" s="3">
        <v>5.5433214571556997</v>
      </c>
      <c r="M105" s="3">
        <v>10.147744278694899</v>
      </c>
      <c r="N105" s="3">
        <v>7.6517344247913401</v>
      </c>
      <c r="O105" s="3">
        <v>23.906163591163299</v>
      </c>
      <c r="P105" s="3">
        <v>12.244158310981801</v>
      </c>
      <c r="Q105" s="3">
        <v>11.656801165531</v>
      </c>
      <c r="R105" s="3">
        <v>17.269495030587901</v>
      </c>
      <c r="S105" s="3">
        <v>4.7311930931266204</v>
      </c>
      <c r="T105" s="3">
        <v>12.086350426931901</v>
      </c>
      <c r="U105" s="3">
        <v>12.4098775221312</v>
      </c>
      <c r="V105" s="3">
        <v>15.117576032245401</v>
      </c>
    </row>
    <row r="106" spans="1:22" x14ac:dyDescent="0.35">
      <c r="A106" s="2">
        <v>45030</v>
      </c>
      <c r="B106" s="3">
        <v>14.407198922028501</v>
      </c>
      <c r="C106" s="3">
        <v>6.0168993647271902</v>
      </c>
      <c r="D106" s="3">
        <v>12.1535067232884</v>
      </c>
      <c r="E106" s="3">
        <v>12.9885177777142</v>
      </c>
      <c r="F106" s="3">
        <v>6.01815728922106</v>
      </c>
      <c r="G106" s="3">
        <v>9.6414575154835607</v>
      </c>
      <c r="H106" s="3">
        <v>14.677649358269401</v>
      </c>
      <c r="I106" s="3">
        <v>13.117048999029301</v>
      </c>
      <c r="J106" s="3">
        <v>14.405983032325601</v>
      </c>
      <c r="K106" s="3">
        <v>12.0418242531644</v>
      </c>
      <c r="L106" s="3">
        <v>5.7500802610034203</v>
      </c>
      <c r="M106" s="3">
        <v>10.2366138385858</v>
      </c>
      <c r="N106" s="3">
        <v>7.6667870122868198</v>
      </c>
      <c r="O106" s="3">
        <v>23.807594937357401</v>
      </c>
      <c r="P106" s="3">
        <v>12.272451879423899</v>
      </c>
      <c r="Q106" s="3">
        <v>11.664651479912401</v>
      </c>
      <c r="R106" s="3">
        <v>17.309455733320799</v>
      </c>
      <c r="S106" s="3">
        <v>4.72290050293888</v>
      </c>
      <c r="T106" s="3">
        <v>12.092704329854399</v>
      </c>
      <c r="U106" s="3">
        <v>12.815460045420799</v>
      </c>
      <c r="V106" s="3">
        <v>15.682342549501501</v>
      </c>
    </row>
    <row r="107" spans="1:22" x14ac:dyDescent="0.35">
      <c r="A107" s="2">
        <v>45062</v>
      </c>
      <c r="B107" s="3">
        <v>14.1930376840122</v>
      </c>
      <c r="C107" s="3">
        <v>6.6067860692381002</v>
      </c>
      <c r="D107" s="3">
        <v>12.062445301416901</v>
      </c>
      <c r="E107" s="3">
        <v>12.773252300017401</v>
      </c>
      <c r="F107" s="3">
        <v>6.2003468903418604</v>
      </c>
      <c r="G107" s="3">
        <v>9.6296386310722593</v>
      </c>
      <c r="H107" s="3">
        <v>14.5158646094904</v>
      </c>
      <c r="I107" s="3">
        <v>13.680824370884901</v>
      </c>
      <c r="J107" s="3">
        <v>14.1870393259526</v>
      </c>
      <c r="K107" s="3">
        <v>12.091941897761799</v>
      </c>
      <c r="L107" s="3">
        <v>5.9486701186334798</v>
      </c>
      <c r="M107" s="3">
        <v>10.0930541986863</v>
      </c>
      <c r="N107" s="3">
        <v>7.5334693190376099</v>
      </c>
      <c r="O107" s="3">
        <v>23.854876228135801</v>
      </c>
      <c r="P107" s="3">
        <v>12.0774176352966</v>
      </c>
      <c r="Q107" s="3">
        <v>11.816335771653801</v>
      </c>
      <c r="R107" s="3">
        <v>17.1526465458515</v>
      </c>
      <c r="S107" s="3">
        <v>4.5154715849127296</v>
      </c>
      <c r="T107" s="3">
        <v>11.8574360661301</v>
      </c>
      <c r="U107" s="3">
        <v>13.3129816840502</v>
      </c>
      <c r="V107" s="3">
        <v>16.000019665114198</v>
      </c>
    </row>
    <row r="108" spans="1:22" x14ac:dyDescent="0.35">
      <c r="A108" s="2">
        <v>45093</v>
      </c>
      <c r="B108" s="3">
        <v>14.146469413766001</v>
      </c>
      <c r="C108" s="3">
        <v>6.8118173633042503</v>
      </c>
      <c r="D108" s="3">
        <v>13.040282290353799</v>
      </c>
      <c r="E108" s="3">
        <v>12.162666689326</v>
      </c>
      <c r="F108" s="3">
        <v>6.6344234446579797</v>
      </c>
      <c r="G108" s="3">
        <v>10.0920655543019</v>
      </c>
      <c r="H108" s="3">
        <v>14.542735678568899</v>
      </c>
      <c r="I108" s="3">
        <v>14.8564644902788</v>
      </c>
      <c r="J108" s="3">
        <v>13.7708782780714</v>
      </c>
      <c r="K108" s="3">
        <v>12.582969662769701</v>
      </c>
      <c r="L108" s="3">
        <v>6.56348054358841</v>
      </c>
      <c r="M108" s="3">
        <v>10.251566741293299</v>
      </c>
      <c r="N108" s="3">
        <v>8.0272349814124997</v>
      </c>
      <c r="O108" s="3">
        <v>24.112592469326</v>
      </c>
      <c r="P108" s="3">
        <v>12.120488495934</v>
      </c>
      <c r="Q108" s="3">
        <v>11.8182812115295</v>
      </c>
      <c r="R108" s="3">
        <v>17.318366689638601</v>
      </c>
      <c r="S108" s="3">
        <v>4.89208280102432</v>
      </c>
      <c r="T108" s="3">
        <v>11.8042196262035</v>
      </c>
      <c r="U108" s="3">
        <v>13.614028273061001</v>
      </c>
      <c r="V108" s="3">
        <v>16.661046344736501</v>
      </c>
    </row>
    <row r="109" spans="1:22" x14ac:dyDescent="0.35">
      <c r="A109" s="2">
        <v>45121</v>
      </c>
      <c r="B109" s="3">
        <v>13.9176201514785</v>
      </c>
      <c r="C109" s="3">
        <v>7.5092424042274803</v>
      </c>
      <c r="D109" s="3">
        <v>13.1914733613623</v>
      </c>
      <c r="E109" s="3">
        <v>11.9955564890176</v>
      </c>
      <c r="F109" s="3">
        <v>6.4874187087101802</v>
      </c>
      <c r="G109" s="3">
        <v>10.4551702921702</v>
      </c>
      <c r="H109" s="3">
        <v>14.6221665768372</v>
      </c>
      <c r="I109" s="3">
        <v>15.590549744857601</v>
      </c>
      <c r="J109" s="3">
        <v>13.4112616275705</v>
      </c>
      <c r="K109" s="3">
        <v>12.895558889390299</v>
      </c>
      <c r="L109" s="3">
        <v>6.8558531391077304</v>
      </c>
      <c r="M109" s="3">
        <v>10.5612933418723</v>
      </c>
      <c r="N109" s="3">
        <v>8.0923602067496798</v>
      </c>
      <c r="O109" s="3">
        <v>24.187728653828501</v>
      </c>
      <c r="P109" s="3">
        <v>11.9462655933695</v>
      </c>
      <c r="Q109" s="3">
        <v>11.783792263406101</v>
      </c>
      <c r="R109" s="3">
        <v>17.2443198247922</v>
      </c>
      <c r="S109" s="3">
        <v>5.4103437308148496</v>
      </c>
      <c r="T109" s="3">
        <v>11.791931741490901</v>
      </c>
      <c r="U109" s="3">
        <v>13.552123130742199</v>
      </c>
      <c r="V109" s="3">
        <v>17.277751459460902</v>
      </c>
    </row>
    <row r="110" spans="1:22" x14ac:dyDescent="0.35">
      <c r="A110" s="2">
        <v>45154</v>
      </c>
      <c r="B110" s="3">
        <v>13.738579873715</v>
      </c>
      <c r="C110" s="3">
        <v>7.8407759535427504</v>
      </c>
      <c r="D110" s="3">
        <v>13.42356794534</v>
      </c>
      <c r="E110" s="3">
        <v>11.468800277223099</v>
      </c>
      <c r="F110" s="3">
        <v>6.7766544008471499</v>
      </c>
      <c r="G110" s="3">
        <v>10.9429489972459</v>
      </c>
      <c r="H110" s="3">
        <v>14.825918383867201</v>
      </c>
      <c r="I110" s="3">
        <v>15.831104087559501</v>
      </c>
      <c r="J110" s="3">
        <v>13.2351083873332</v>
      </c>
      <c r="K110" s="3">
        <v>12.847168667659901</v>
      </c>
      <c r="L110" s="3">
        <v>7.0259330553984398</v>
      </c>
      <c r="M110" s="3">
        <v>10.5110411767218</v>
      </c>
      <c r="N110" s="3">
        <v>7.5740083629997104</v>
      </c>
      <c r="O110" s="3">
        <v>23.699230756419901</v>
      </c>
      <c r="P110" s="3">
        <v>11.6685541943998</v>
      </c>
      <c r="Q110" s="3">
        <v>12.1463583679949</v>
      </c>
      <c r="R110" s="3">
        <v>17.362273323949498</v>
      </c>
      <c r="S110" s="3">
        <v>6.1217597912256796</v>
      </c>
      <c r="T110" s="3">
        <v>11.4892370982676</v>
      </c>
      <c r="U110" s="3">
        <v>14.7648588945012</v>
      </c>
      <c r="V110" s="3">
        <v>17.5648175419567</v>
      </c>
    </row>
    <row r="111" spans="1:22" x14ac:dyDescent="0.35">
      <c r="A111" s="2">
        <v>45184</v>
      </c>
      <c r="B111" s="3">
        <v>13.751491678945101</v>
      </c>
      <c r="C111" s="3">
        <v>7.8973236504839601</v>
      </c>
      <c r="D111" s="3">
        <v>13.456358468241801</v>
      </c>
      <c r="E111" s="3">
        <v>11.0996905832656</v>
      </c>
      <c r="F111" s="3">
        <v>6.9739208624030704</v>
      </c>
      <c r="G111" s="3">
        <v>11.026303725384301</v>
      </c>
      <c r="H111" s="3">
        <v>14.970062941277501</v>
      </c>
      <c r="I111" s="3">
        <v>16.481659633936601</v>
      </c>
      <c r="J111" s="3">
        <v>12.756521503600901</v>
      </c>
      <c r="K111" s="3">
        <v>13.8159034057337</v>
      </c>
      <c r="L111" s="3">
        <v>7.3161139825702701</v>
      </c>
      <c r="M111" s="3">
        <v>10.6126097333012</v>
      </c>
      <c r="N111" s="3">
        <v>7.2118400470509103</v>
      </c>
      <c r="O111" s="3">
        <v>23.9715412327593</v>
      </c>
      <c r="P111" s="3">
        <v>11.7083357916858</v>
      </c>
      <c r="Q111" s="3">
        <v>11.704300650346401</v>
      </c>
      <c r="R111" s="3">
        <v>17.5415998421762</v>
      </c>
      <c r="S111" s="3">
        <v>6.2457010983483299</v>
      </c>
      <c r="T111" s="3">
        <v>11.1692437734383</v>
      </c>
      <c r="U111" s="3">
        <v>15.6099066484737</v>
      </c>
      <c r="V111" s="3">
        <v>17.5789214301894</v>
      </c>
    </row>
    <row r="112" spans="1:22" x14ac:dyDescent="0.35">
      <c r="A112" s="2">
        <v>45215</v>
      </c>
      <c r="B112" s="3">
        <v>13.4234237091085</v>
      </c>
      <c r="C112" s="3">
        <v>8.1034657362563092</v>
      </c>
      <c r="D112" s="3">
        <v>13.350951802160701</v>
      </c>
      <c r="E112" s="3">
        <v>11.0524079247483</v>
      </c>
      <c r="F112" s="3">
        <v>7.4013420682688897</v>
      </c>
      <c r="G112" s="3">
        <v>10.8250795499292</v>
      </c>
      <c r="H112" s="3">
        <v>14.839300414789401</v>
      </c>
      <c r="I112" s="3">
        <v>16.702250923864099</v>
      </c>
      <c r="J112" s="3">
        <v>12.239824565551601</v>
      </c>
      <c r="K112" s="3">
        <v>13.530702760185401</v>
      </c>
      <c r="L112" s="3">
        <v>7.4056417606814096</v>
      </c>
      <c r="M112" s="3">
        <v>10.720357749113701</v>
      </c>
      <c r="N112" s="3">
        <v>6.7662259218308902</v>
      </c>
      <c r="O112" s="3">
        <v>23.626813536993801</v>
      </c>
      <c r="P112" s="3">
        <v>11.3365932055302</v>
      </c>
      <c r="Q112" s="3">
        <v>11.4452214684609</v>
      </c>
      <c r="R112" s="3">
        <v>16.6069070700939</v>
      </c>
      <c r="S112" s="3">
        <v>6.3219160376583998</v>
      </c>
      <c r="T112" s="3">
        <v>10.6046841965965</v>
      </c>
      <c r="U112" s="3">
        <v>15.7003293558213</v>
      </c>
      <c r="V112" s="3">
        <v>17.2662959057776</v>
      </c>
    </row>
    <row r="113" spans="1:37" x14ac:dyDescent="0.35">
      <c r="A113" s="2">
        <v>45246</v>
      </c>
      <c r="B113" s="3">
        <v>13.631527683216801</v>
      </c>
      <c r="C113" s="3">
        <v>8.0847569296836408</v>
      </c>
      <c r="D113" s="3">
        <v>13.3795390706421</v>
      </c>
      <c r="E113" s="3">
        <v>10.6112065604124</v>
      </c>
      <c r="F113" s="3">
        <v>7.3827357321106604</v>
      </c>
      <c r="G113" s="3">
        <v>11.8247811365499</v>
      </c>
      <c r="H113" s="3">
        <v>15.0379967759779</v>
      </c>
      <c r="I113" s="3">
        <v>17.182545088733502</v>
      </c>
      <c r="J113" s="3">
        <v>12.914651063070799</v>
      </c>
      <c r="K113" s="3">
        <v>14.209420183636899</v>
      </c>
      <c r="L113" s="3">
        <v>7.9511006603885503</v>
      </c>
      <c r="M113" s="3">
        <v>11.0394367001006</v>
      </c>
      <c r="N113" s="3">
        <v>6.7143787299231104</v>
      </c>
      <c r="O113" s="3">
        <v>23.541858092919298</v>
      </c>
      <c r="P113" s="3">
        <v>11.4281531200019</v>
      </c>
      <c r="Q113" s="3">
        <v>11.632710242283901</v>
      </c>
      <c r="R113" s="3">
        <v>16.5209162824424</v>
      </c>
      <c r="S113" s="3">
        <v>5.6375598204063904</v>
      </c>
      <c r="T113" s="3">
        <v>10.4166908880711</v>
      </c>
      <c r="U113" s="3">
        <v>15.8528749956578</v>
      </c>
      <c r="V113" s="3">
        <v>18.440187041771399</v>
      </c>
    </row>
    <row r="114" spans="1:37" x14ac:dyDescent="0.35">
      <c r="A114" s="2">
        <v>45275</v>
      </c>
      <c r="B114" s="3">
        <v>13.153477333159801</v>
      </c>
      <c r="C114" s="3">
        <v>9.6124399290516802</v>
      </c>
      <c r="D114" s="3">
        <v>13.6866974692048</v>
      </c>
      <c r="E114" s="3">
        <v>10.0036072250593</v>
      </c>
      <c r="F114" s="3">
        <v>9.47052988115564</v>
      </c>
      <c r="G114" s="3">
        <v>14.241724448894001</v>
      </c>
      <c r="H114" s="3">
        <v>15.2324731367606</v>
      </c>
      <c r="I114" s="3">
        <v>18.352738210931999</v>
      </c>
      <c r="J114" s="3">
        <v>14.022351287559999</v>
      </c>
      <c r="K114" s="3">
        <v>14.918518289622</v>
      </c>
      <c r="L114" s="3">
        <v>8.4218598988992799</v>
      </c>
      <c r="M114" s="3">
        <v>11.527628640890001</v>
      </c>
      <c r="N114" s="3">
        <v>6.3709122984178901</v>
      </c>
      <c r="O114" s="3">
        <v>25.431742622492699</v>
      </c>
      <c r="P114" s="3">
        <v>10.724829114673501</v>
      </c>
      <c r="Q114" s="3">
        <v>11.247561316499599</v>
      </c>
      <c r="R114" s="3">
        <v>16.115894436228</v>
      </c>
      <c r="S114" s="3">
        <v>5.7254287435908102</v>
      </c>
      <c r="T114" s="3">
        <v>10.0444332464546</v>
      </c>
      <c r="U114" s="3">
        <v>16.143621328333602</v>
      </c>
      <c r="V114" s="3">
        <v>19.9086339723675</v>
      </c>
    </row>
    <row r="115" spans="1:37" x14ac:dyDescent="0.35">
      <c r="A115" s="2">
        <v>45307</v>
      </c>
      <c r="B115" s="3">
        <v>12.7584802803675</v>
      </c>
      <c r="C115" s="3">
        <v>9.6399256909150406</v>
      </c>
      <c r="D115" s="3">
        <v>14.123869360959199</v>
      </c>
      <c r="E115" s="3">
        <v>10.140672165753401</v>
      </c>
      <c r="F115" s="3">
        <v>8.4548985452172492</v>
      </c>
      <c r="G115" s="3">
        <v>14.836732688653999</v>
      </c>
      <c r="H115" s="3">
        <v>15.3124078583086</v>
      </c>
      <c r="I115" s="3">
        <v>18.570285533366199</v>
      </c>
      <c r="J115" s="3">
        <v>13.485562411391101</v>
      </c>
      <c r="K115" s="3">
        <v>14.728046451934</v>
      </c>
      <c r="L115" s="3">
        <v>8.3168562259485395</v>
      </c>
      <c r="M115" s="3">
        <v>11.0042736975207</v>
      </c>
      <c r="N115" s="3">
        <v>6.35786890991095</v>
      </c>
      <c r="O115" s="3">
        <v>26.076095138222001</v>
      </c>
      <c r="P115" s="3">
        <v>10.2413721680668</v>
      </c>
      <c r="Q115" s="3">
        <v>11.793979399278699</v>
      </c>
      <c r="R115" s="3">
        <v>15.7210474474766</v>
      </c>
      <c r="S115" s="3">
        <v>5.8630668285991003</v>
      </c>
      <c r="T115" s="3">
        <v>10.217620377161699</v>
      </c>
      <c r="U115" s="3">
        <v>16.828560823738599</v>
      </c>
      <c r="V115" s="3">
        <v>21.267765171175199</v>
      </c>
    </row>
    <row r="116" spans="1:37" x14ac:dyDescent="0.35">
      <c r="A116" s="2">
        <v>45338</v>
      </c>
      <c r="B116" s="3">
        <v>12.9718354498587</v>
      </c>
      <c r="C116" s="3">
        <v>10.1010090585506</v>
      </c>
      <c r="D116" s="3">
        <v>14.4439675381809</v>
      </c>
      <c r="E116" s="3">
        <v>10.434961436927599</v>
      </c>
      <c r="F116" s="3">
        <v>8.9756541751215693</v>
      </c>
      <c r="G116" s="3">
        <v>15.111204557668399</v>
      </c>
      <c r="H116" s="3">
        <v>15.5497020186247</v>
      </c>
      <c r="I116" s="3">
        <v>19.5102030724108</v>
      </c>
      <c r="J116" s="3">
        <v>14.6998497277028</v>
      </c>
      <c r="K116" s="3">
        <v>16.628930769945502</v>
      </c>
      <c r="L116" s="3">
        <v>8.3211513292400294</v>
      </c>
      <c r="M116" s="3">
        <v>10.910776192047701</v>
      </c>
      <c r="N116" s="3">
        <v>6.6994419397394003</v>
      </c>
      <c r="O116" s="3">
        <v>26.382325998274101</v>
      </c>
      <c r="P116" s="3">
        <v>10.3977511472544</v>
      </c>
      <c r="Q116" s="3">
        <v>11.4621258239406</v>
      </c>
      <c r="R116" s="3">
        <v>16.107516563612901</v>
      </c>
      <c r="S116" s="3">
        <v>6.7427794357567503</v>
      </c>
      <c r="T116" s="3">
        <v>9.61770348224392</v>
      </c>
      <c r="U116" s="3">
        <v>17.005932390635</v>
      </c>
      <c r="V116" s="3">
        <v>21.5410166922372</v>
      </c>
    </row>
    <row r="117" spans="1:37" x14ac:dyDescent="0.35">
      <c r="A117" s="2">
        <v>45366</v>
      </c>
      <c r="B117" s="3">
        <v>13.572558666749201</v>
      </c>
      <c r="C117" s="3">
        <v>10.224428657706</v>
      </c>
      <c r="D117" s="3">
        <v>14.1743077220668</v>
      </c>
      <c r="E117" s="3">
        <v>10.5977332191769</v>
      </c>
      <c r="F117" s="3">
        <v>8.9115854553815605</v>
      </c>
      <c r="G117" s="3">
        <v>15.311604913920799</v>
      </c>
      <c r="H117" s="3">
        <v>15.775675008750399</v>
      </c>
      <c r="I117" s="3">
        <v>19.838096274907102</v>
      </c>
      <c r="J117" s="3">
        <v>15.740344731847401</v>
      </c>
      <c r="K117" s="3">
        <v>16.0820978350887</v>
      </c>
      <c r="L117" s="3">
        <v>8.4020148526996508</v>
      </c>
      <c r="M117" s="3">
        <v>10.653477462289599</v>
      </c>
      <c r="N117" s="3">
        <v>6.7745105499850604</v>
      </c>
      <c r="O117" s="3">
        <v>25.973506501696299</v>
      </c>
      <c r="P117" s="3">
        <v>10.4677625385072</v>
      </c>
      <c r="Q117" s="3">
        <v>11.457350709585601</v>
      </c>
      <c r="R117" s="3">
        <v>16.618205198480702</v>
      </c>
      <c r="S117" s="3">
        <v>6.5356062794921099</v>
      </c>
      <c r="T117" s="3">
        <v>9.4317737495142193</v>
      </c>
      <c r="U117" s="3">
        <v>18.666703017202799</v>
      </c>
      <c r="V117" s="3">
        <v>21.713557996726301</v>
      </c>
    </row>
    <row r="118" spans="1:37" x14ac:dyDescent="0.35">
      <c r="A118" s="2">
        <v>45398</v>
      </c>
      <c r="B118" s="3">
        <v>13.5308018312196</v>
      </c>
      <c r="C118" s="3">
        <v>10.134197846792899</v>
      </c>
      <c r="D118" s="3">
        <v>13.819341992317799</v>
      </c>
      <c r="E118" s="3">
        <v>10.3215303498705</v>
      </c>
      <c r="F118" s="3">
        <v>8.7620228850121809</v>
      </c>
      <c r="G118" s="3">
        <v>15.1025324455911</v>
      </c>
      <c r="H118" s="3">
        <v>15.5839014239634</v>
      </c>
      <c r="I118" s="3">
        <v>19.5659390099656</v>
      </c>
      <c r="J118" s="3">
        <v>15.412953447901399</v>
      </c>
      <c r="K118" s="3">
        <v>15.4274662160089</v>
      </c>
      <c r="L118" s="3">
        <v>8.2767841066044205</v>
      </c>
      <c r="M118" s="3">
        <v>10.5189238170789</v>
      </c>
      <c r="N118" s="3">
        <v>6.7029898947234701</v>
      </c>
      <c r="O118" s="3">
        <v>25.741583300160599</v>
      </c>
      <c r="P118" s="3">
        <v>10.338269987302301</v>
      </c>
      <c r="Q118" s="3">
        <v>11.2489345846526</v>
      </c>
      <c r="R118" s="3">
        <v>16.497501004916401</v>
      </c>
      <c r="S118" s="3">
        <v>6.5645548248759704</v>
      </c>
      <c r="T118" s="3">
        <v>9.3580463973824806</v>
      </c>
      <c r="U118" s="3">
        <v>18.190767191632201</v>
      </c>
      <c r="V118" s="3">
        <v>21.2889069562132</v>
      </c>
    </row>
    <row r="119" spans="1:37" x14ac:dyDescent="0.35">
      <c r="A119" s="2">
        <v>45428</v>
      </c>
      <c r="B119" s="3">
        <v>13.783230020273299</v>
      </c>
      <c r="C119" s="3">
        <v>10.2342567802572</v>
      </c>
      <c r="D119" s="3">
        <v>13.6327131210156</v>
      </c>
      <c r="E119" s="3">
        <v>10.2865308574961</v>
      </c>
      <c r="F119" s="3">
        <v>9.0421381751879295</v>
      </c>
      <c r="G119" s="3">
        <v>15.3853860030507</v>
      </c>
      <c r="H119" s="3">
        <v>15.6619579028013</v>
      </c>
      <c r="I119" s="3">
        <v>19.8266154654366</v>
      </c>
      <c r="J119" s="3">
        <v>15.262694467170499</v>
      </c>
      <c r="K119" s="3">
        <v>14.9142772796591</v>
      </c>
      <c r="L119" s="3">
        <v>8.2472286391438203</v>
      </c>
      <c r="M119" s="3">
        <v>10.8294924708193</v>
      </c>
      <c r="N119" s="3">
        <v>6.8895906358735299</v>
      </c>
      <c r="O119" s="3">
        <v>25.639109582074301</v>
      </c>
      <c r="P119" s="3">
        <v>10.8916244890575</v>
      </c>
      <c r="Q119" s="3">
        <v>11.085344978640499</v>
      </c>
      <c r="R119" s="3">
        <v>16.2875425049181</v>
      </c>
      <c r="S119" s="3">
        <v>6.6777990282516004</v>
      </c>
      <c r="T119" s="3">
        <v>9.0904135875271201</v>
      </c>
      <c r="U119" s="3">
        <v>18.200015348631499</v>
      </c>
      <c r="V119" s="3">
        <v>20.773739566479499</v>
      </c>
    </row>
    <row r="120" spans="1:37" x14ac:dyDescent="0.35">
      <c r="A120" s="2">
        <v>45457</v>
      </c>
      <c r="B120" s="3">
        <v>13.5621928984202</v>
      </c>
      <c r="C120" s="3">
        <v>10.1481161911193</v>
      </c>
      <c r="D120" s="3">
        <v>13.3018915183016</v>
      </c>
      <c r="E120" s="3">
        <v>10.0131205574693</v>
      </c>
      <c r="F120" s="3">
        <v>9.0191688268640196</v>
      </c>
      <c r="G120" s="3">
        <v>14.305993954515801</v>
      </c>
      <c r="H120" s="3">
        <v>15.4788836542285</v>
      </c>
      <c r="I120" s="3">
        <v>19.878168898954598</v>
      </c>
      <c r="J120" s="3">
        <v>14.4136402651694</v>
      </c>
      <c r="K120" s="3">
        <v>14.3646306936649</v>
      </c>
      <c r="L120" s="3">
        <v>7.8931944886869703</v>
      </c>
      <c r="M120" s="3">
        <v>10.5505584479227</v>
      </c>
      <c r="N120" s="3">
        <v>6.7404208921952202</v>
      </c>
      <c r="O120" s="3">
        <v>25.967605649375098</v>
      </c>
      <c r="P120" s="3">
        <v>10.552025507352299</v>
      </c>
      <c r="Q120" s="3">
        <v>10.913544976151901</v>
      </c>
      <c r="R120" s="3">
        <v>15.768007988884699</v>
      </c>
      <c r="S120" s="3">
        <v>6.7938194771590403</v>
      </c>
      <c r="T120" s="3">
        <v>8.9667115476979191</v>
      </c>
      <c r="U120" s="3">
        <v>17.8901802170233</v>
      </c>
      <c r="V120" s="3">
        <v>20.207418663392399</v>
      </c>
    </row>
    <row r="121" spans="1:37" x14ac:dyDescent="0.35">
      <c r="A121" s="2">
        <v>45489</v>
      </c>
      <c r="B121" s="3">
        <v>13.3493387035835</v>
      </c>
      <c r="C121" s="3">
        <v>10.655942376348699</v>
      </c>
      <c r="D121" s="3">
        <v>13.518473693235499</v>
      </c>
      <c r="E121" s="3">
        <v>10.2287297924208</v>
      </c>
      <c r="F121" s="3">
        <v>9.0082099642273494</v>
      </c>
      <c r="G121" s="3">
        <v>14.2473504739096</v>
      </c>
      <c r="H121" s="3">
        <v>15.469659539100499</v>
      </c>
      <c r="I121" s="3">
        <v>20.1547692046016</v>
      </c>
      <c r="J121" s="3">
        <v>14.323756689759501</v>
      </c>
      <c r="K121" s="3">
        <v>13.873021455008001</v>
      </c>
      <c r="L121" s="3">
        <v>8.0925786283786607</v>
      </c>
      <c r="M121" s="3">
        <v>10.8914989057039</v>
      </c>
      <c r="N121" s="3">
        <v>6.7515680117446903</v>
      </c>
      <c r="O121" s="3">
        <v>26.386793083783399</v>
      </c>
      <c r="P121" s="3">
        <v>10.3982912579153</v>
      </c>
      <c r="Q121" s="3">
        <v>11.092123099037</v>
      </c>
      <c r="R121" s="3">
        <v>15.6935101222961</v>
      </c>
      <c r="S121" s="3">
        <v>7.1463706988893696</v>
      </c>
      <c r="T121" s="3">
        <v>9.1207449624660804</v>
      </c>
      <c r="U121" s="3">
        <v>16.9875009275097</v>
      </c>
      <c r="V121" s="3">
        <v>20.367918463067198</v>
      </c>
    </row>
    <row r="122" spans="1:37" x14ac:dyDescent="0.35">
      <c r="A122" s="2">
        <v>45518</v>
      </c>
      <c r="B122" s="3">
        <v>12.8356416125159</v>
      </c>
      <c r="C122" s="3">
        <v>10.6295699058495</v>
      </c>
      <c r="D122" s="3">
        <v>13.7115306490756</v>
      </c>
      <c r="E122" s="3">
        <v>10.187412983641201</v>
      </c>
      <c r="F122" s="3">
        <v>8.7828978593866101</v>
      </c>
      <c r="G122" s="3">
        <v>13.2050927661355</v>
      </c>
      <c r="H122" s="3">
        <v>15.303287107798999</v>
      </c>
      <c r="I122" s="3">
        <v>18.8503427369644</v>
      </c>
      <c r="J122" s="3">
        <v>13.7373683944866</v>
      </c>
      <c r="K122" s="3">
        <v>12.6766590489131</v>
      </c>
      <c r="L122" s="3">
        <v>8.1855082883483092</v>
      </c>
      <c r="M122" s="3">
        <v>11.077847693709</v>
      </c>
      <c r="N122" s="3">
        <v>6.62312796216509</v>
      </c>
      <c r="O122" s="3">
        <v>26.0658222283448</v>
      </c>
      <c r="P122" s="3">
        <v>10.107580421831701</v>
      </c>
      <c r="Q122" s="3">
        <v>11.167953063547699</v>
      </c>
      <c r="R122" s="3">
        <v>15.526537179598</v>
      </c>
      <c r="S122" s="3">
        <v>6.6968707944346999</v>
      </c>
      <c r="T122" s="3">
        <v>9.1923607536564393</v>
      </c>
      <c r="U122" s="3">
        <v>15.9085653190245</v>
      </c>
      <c r="V122" s="3">
        <v>19.840804643339499</v>
      </c>
    </row>
    <row r="124" spans="1:37" x14ac:dyDescent="0.35">
      <c r="A124" s="2" t="s">
        <v>91</v>
      </c>
      <c r="B124" s="3" cm="1">
        <f t="array" ref="B124">MIN(_xlfn._xlws.FILTER(B1:B122, ISNUMBER(B1:B122)))</f>
        <v>11.017071267747699</v>
      </c>
      <c r="C124" s="3" cm="1">
        <f t="array" ref="C124">MIN(_xlfn._xlws.FILTER(C1:C122, ISNUMBER(C1:C122)))</f>
        <v>1.137029644808</v>
      </c>
      <c r="D124" s="3" cm="1">
        <f t="array" ref="D124">MIN(_xlfn._xlws.FILTER(D1:D122, ISNUMBER(D1:D122)))</f>
        <v>11.9170618784434</v>
      </c>
      <c r="E124" s="3" cm="1">
        <f t="array" ref="E124">MIN(_xlfn._xlws.FILTER(E1:E122, ISNUMBER(E1:E122)))</f>
        <v>10.0036072250593</v>
      </c>
      <c r="F124" s="3" cm="1">
        <f t="array" ref="F124">MIN(_xlfn._xlws.FILTER(F1:F122, ISNUMBER(F1:F122)))</f>
        <v>5.4953850021439097</v>
      </c>
      <c r="G124" s="3" cm="1">
        <f t="array" ref="G124">MIN(_xlfn._xlws.FILTER(G1:G122, ISNUMBER(G1:G122)))</f>
        <v>9.1855458510723604</v>
      </c>
      <c r="H124" s="3" cm="1">
        <f t="array" ref="H124">MIN(_xlfn._xlws.FILTER(H1:H122, ISNUMBER(H1:H122)))</f>
        <v>14.293710201382</v>
      </c>
      <c r="I124" s="3" cm="1">
        <f t="array" ref="I124">MIN(_xlfn._xlws.FILTER(I1:I122, ISNUMBER(I1:I122)))</f>
        <v>10.069162701931299</v>
      </c>
      <c r="J124" s="3" cm="1">
        <f t="array" ref="J124">MIN(_xlfn._xlws.FILTER(J1:J122, ISNUMBER(J1:J122)))</f>
        <v>12.239824565551601</v>
      </c>
      <c r="K124" s="3" cm="1">
        <f t="array" ref="K124">MIN(_xlfn._xlws.FILTER(K1:K122, ISNUMBER(K1:K122)))</f>
        <v>8.3516163339707692</v>
      </c>
      <c r="L124" s="3" cm="1">
        <f t="array" ref="L124">MIN(_xlfn._xlws.FILTER(L1:L122, ISNUMBER(L1:L122)))</f>
        <v>5.3911677481334301</v>
      </c>
      <c r="M124" s="3" cm="1">
        <f t="array" ref="M124">MIN(_xlfn._xlws.FILTER(M1:M122, ISNUMBER(M1:M122)))</f>
        <v>9.3871020000800396</v>
      </c>
      <c r="N124" s="3" cm="1">
        <f t="array" ref="N124">MIN(_xlfn._xlws.FILTER(N1:N122, ISNUMBER(N1:N122)))</f>
        <v>-191.762237973634</v>
      </c>
      <c r="O124" s="3" cm="1">
        <f t="array" ref="O124">MIN(_xlfn._xlws.FILTER(O1:O122, ISNUMBER(O1:O122)))</f>
        <v>17.504240082406699</v>
      </c>
      <c r="P124" s="3" cm="1">
        <f t="array" ref="P124">MIN(_xlfn._xlws.FILTER(P1:P122, ISNUMBER(P1:P122)))</f>
        <v>9.1433305373197804</v>
      </c>
      <c r="Q124" s="3" cm="1">
        <f t="array" ref="Q124">MIN(_xlfn._xlws.FILTER(Q1:Q122, ISNUMBER(Q1:Q122)))</f>
        <v>10.7510548049412</v>
      </c>
      <c r="R124" s="3" cm="1">
        <f t="array" ref="R124">MIN(_xlfn._xlws.FILTER(R1:R122, ISNUMBER(R1:R122)))</f>
        <v>13.9068692896752</v>
      </c>
      <c r="S124" s="3" cm="1">
        <f t="array" ref="S124">MIN(_xlfn._xlws.FILTER(S1:S122, ISNUMBER(S1:S122)))</f>
        <v>4.5154715849127296</v>
      </c>
      <c r="T124" s="3" cm="1">
        <f t="array" ref="T124">MIN(_xlfn._xlws.FILTER(T1:T122, ISNUMBER(T1:T122)))</f>
        <v>8.9667115476979191</v>
      </c>
      <c r="U124" s="3" cm="1">
        <f t="array" ref="U124">MIN(_xlfn._xlws.FILTER(U1:U122, ISNUMBER(U1:U122)))</f>
        <v>-4.7577032740488399</v>
      </c>
      <c r="V124" s="3" cm="1">
        <f t="array" ref="V124">MIN(_xlfn._xlws.FILTER(V1:V122, ISNUMBER(V1:V122)))</f>
        <v>10.893943023689101</v>
      </c>
    </row>
    <row r="125" spans="1:37" x14ac:dyDescent="0.35">
      <c r="A125" s="2" t="s">
        <v>92</v>
      </c>
      <c r="B125" s="3" cm="1">
        <f t="array" ref="B125">MAX(_xlfn._xlws.FILTER(B1:B122, ISNUMBER(B1:B122)))</f>
        <v>22.2753871766831</v>
      </c>
      <c r="C125" s="3" cm="1">
        <f t="array" ref="C125">MAX(_xlfn._xlws.FILTER(C1:C122, ISNUMBER(C1:C122)))</f>
        <v>31.6895789350231</v>
      </c>
      <c r="D125" s="3" cm="1">
        <f t="array" ref="D125">MAX(_xlfn._xlws.FILTER(D1:D122, ISNUMBER(D1:D122)))</f>
        <v>26.101962537667401</v>
      </c>
      <c r="E125" s="3" cm="1">
        <f t="array" ref="E125">MAX(_xlfn._xlws.FILTER(E1:E122, ISNUMBER(E1:E122)))</f>
        <v>25.872724920081499</v>
      </c>
      <c r="F125" s="3" cm="1">
        <f t="array" ref="F125">MAX(_xlfn._xlws.FILTER(F1:F122, ISNUMBER(F1:F122)))</f>
        <v>22.4293400423986</v>
      </c>
      <c r="G125" s="3" cm="1">
        <f t="array" ref="G125">MAX(_xlfn._xlws.FILTER(G1:G122, ISNUMBER(G1:G122)))</f>
        <v>65.133678145969796</v>
      </c>
      <c r="H125" s="3" cm="1">
        <f t="array" ref="H125">MAX(_xlfn._xlws.FILTER(H1:H122, ISNUMBER(H1:H122)))</f>
        <v>21.724781336266702</v>
      </c>
      <c r="I125" s="3" cm="1">
        <f t="array" ref="I125">MAX(_xlfn._xlws.FILTER(I1:I122, ISNUMBER(I1:I122)))</f>
        <v>20.1547692046016</v>
      </c>
      <c r="J125" s="3" cm="1">
        <f t="array" ref="J125">MAX(_xlfn._xlws.FILTER(J1:J122, ISNUMBER(J1:J122)))</f>
        <v>32.349911357891003</v>
      </c>
      <c r="K125" s="3" cm="1">
        <f t="array" ref="K125">MAX(_xlfn._xlws.FILTER(K1:K122, ISNUMBER(K1:K122)))</f>
        <v>21.707948217076702</v>
      </c>
      <c r="L125" s="3" cm="1">
        <f t="array" ref="L125">MAX(_xlfn._xlws.FILTER(L1:L122, ISNUMBER(L1:L122)))</f>
        <v>35.514644625881097</v>
      </c>
      <c r="M125" s="3" cm="1">
        <f t="array" ref="M125">MAX(_xlfn._xlws.FILTER(M1:M122, ISNUMBER(M1:M122)))</f>
        <v>18.652667257813999</v>
      </c>
      <c r="N125" s="3" cm="1">
        <f t="array" ref="N125">MAX(_xlfn._xlws.FILTER(N1:N122, ISNUMBER(N1:N122)))</f>
        <v>24.061362925449</v>
      </c>
      <c r="O125" s="3" cm="1">
        <f t="array" ref="O125">MAX(_xlfn._xlws.FILTER(O1:O122, ISNUMBER(O1:O122)))</f>
        <v>33.956440148689502</v>
      </c>
      <c r="P125" s="3" cm="1">
        <f t="array" ref="P125">MAX(_xlfn._xlws.FILTER(P1:P122, ISNUMBER(P1:P122)))</f>
        <v>22.117329284239599</v>
      </c>
      <c r="Q125" s="3" cm="1">
        <f t="array" ref="Q125">MAX(_xlfn._xlws.FILTER(Q1:Q122, ISNUMBER(Q1:Q122)))</f>
        <v>17.943869410739001</v>
      </c>
      <c r="R125" s="3" cm="1">
        <f t="array" ref="R125">MAX(_xlfn._xlws.FILTER(R1:R122, ISNUMBER(R1:R122)))</f>
        <v>28.322189582302499</v>
      </c>
      <c r="S125" s="3" cm="1">
        <f t="array" ref="S125">MAX(_xlfn._xlws.FILTER(S1:S122, ISNUMBER(S1:S122)))</f>
        <v>13.5199662978699</v>
      </c>
      <c r="T125" s="3" cm="1">
        <f t="array" ref="T125">MAX(_xlfn._xlws.FILTER(T1:T122, ISNUMBER(T1:T122)))</f>
        <v>28.243168951568599</v>
      </c>
      <c r="U125" s="3" cm="1">
        <f t="array" ref="U125">MAX(_xlfn._xlws.FILTER(U1:U122, ISNUMBER(U1:U122)))</f>
        <v>32.239751541001702</v>
      </c>
      <c r="V125" s="3" cm="1">
        <f t="array" ref="V125">MAX(_xlfn._xlws.FILTER(V1:V122, ISNUMBER(V1:V122)))</f>
        <v>29.140422578956201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0.23599999999999999</v>
      </c>
      <c r="C127" s="9" cm="1">
        <f t="array" ref="C127">_xlfn.PERCENTRANK.EXC(_xlfn._xlws.FILTER(C1:C122, ISNUMBER(C1:C122)),C121)</f>
        <v>0.28599999999999998</v>
      </c>
      <c r="D127" s="9" cm="1">
        <f t="array" ref="D127">_xlfn.PERCENTRANK.EXC(_xlfn._xlws.FILTER(D1:D122, ISNUMBER(D1:D122)),D121)</f>
        <v>0.122</v>
      </c>
      <c r="E127" s="9" cm="1">
        <f t="array" ref="E127">_xlfn.PERCENTRANK.EXC(_xlfn._xlws.FILTER(E1:E122, ISNUMBER(E1:E122)),E121)</f>
        <v>0.04</v>
      </c>
      <c r="F127" s="9" cm="1">
        <f t="array" ref="F127">_xlfn.PERCENTRANK.EXC(_xlfn._xlws.FILTER(F1:F122, ISNUMBER(F1:F122)),F121)</f>
        <v>0.20399999999999999</v>
      </c>
      <c r="G127" s="9" cm="1">
        <f t="array" ref="G127">_xlfn.PERCENTRANK.EXC(_xlfn._xlws.FILTER(G1:G122, ISNUMBER(G1:G122)),G121)</f>
        <v>0.27</v>
      </c>
      <c r="H127" s="9" cm="1">
        <f t="array" ref="H127">_xlfn.PERCENTRANK.EXC(_xlfn._xlws.FILTER(H1:H122, ISNUMBER(H1:H122)),H121)</f>
        <v>0.20399999999999999</v>
      </c>
      <c r="I127" s="9" cm="1">
        <f t="array" ref="I127">_xlfn.PERCENTRANK.EXC(_xlfn._xlws.FILTER(I1:I122, ISNUMBER(I1:I122)),I121)</f>
        <v>0.99099999999999999</v>
      </c>
      <c r="J127" s="9" cm="1">
        <f t="array" ref="J127">_xlfn.PERCENTRANK.EXC(_xlfn._xlws.FILTER(J1:J122, ISNUMBER(J1:J122)),J121)</f>
        <v>0.19</v>
      </c>
      <c r="K127" s="9" cm="1">
        <f t="array" ref="K127">_xlfn.PERCENTRANK.EXC(_xlfn._xlws.FILTER(K1:K122, ISNUMBER(K1:K122)),K121)</f>
        <v>0.754</v>
      </c>
      <c r="L127" s="9" cm="1">
        <f t="array" ref="L127">_xlfn.PERCENTRANK.EXC(_xlfn._xlws.FILTER(L1:L122, ISNUMBER(L1:L122)),L121)</f>
        <v>0.21299999999999999</v>
      </c>
      <c r="M127" s="9" cm="1">
        <f t="array" ref="M127">_xlfn.PERCENTRANK.EXC(_xlfn._xlws.FILTER(M1:M122, ISNUMBER(M1:M122)),M121)</f>
        <v>0.221</v>
      </c>
      <c r="N127" s="9" cm="1">
        <f t="array" ref="N127">_xlfn.PERCENTRANK.EXC(_xlfn._xlws.FILTER(N1:N122, ISNUMBER(N1:N122)),N121)</f>
        <v>0.23699999999999999</v>
      </c>
      <c r="O127" s="9" cm="1">
        <f t="array" ref="O127">_xlfn.PERCENTRANK.EXC(_xlfn._xlws.FILTER(O1:O122, ISNUMBER(O1:O122)),O121)</f>
        <v>0.84399999999999997</v>
      </c>
      <c r="P127" s="9" cm="1">
        <f t="array" ref="P127">_xlfn.PERCENTRANK.EXC(_xlfn._xlws.FILTER(P1:P122, ISNUMBER(P1:P122)),P121)</f>
        <v>0.16300000000000001</v>
      </c>
      <c r="Q127" s="9" cm="1">
        <f t="array" ref="Q127">_xlfn.PERCENTRANK.EXC(_xlfn._xlws.FILTER(Q1:Q122, ISNUMBER(Q1:Q122)),Q121)</f>
        <v>3.4000000000000002E-2</v>
      </c>
      <c r="R127" s="9" cm="1">
        <f t="array" ref="R127">_xlfn.PERCENTRANK.EXC(_xlfn._xlws.FILTER(R1:R122, ISNUMBER(R1:R122)),R121)</f>
        <v>8.1000000000000003E-2</v>
      </c>
      <c r="S127" s="9" cm="1">
        <f t="array" ref="S127">_xlfn.PERCENTRANK.EXC(_xlfn._xlws.FILTER(S1:S122, ISNUMBER(S1:S122)),S121)</f>
        <v>0.30299999999999999</v>
      </c>
      <c r="T127" s="9" cm="1">
        <f t="array" ref="T127">_xlfn.PERCENTRANK.EXC(_xlfn._xlws.FILTER(T1:T122, ISNUMBER(T1:T122)),T121)</f>
        <v>2.5000000000000001E-2</v>
      </c>
      <c r="U127" s="9" cm="1">
        <f t="array" ref="U127">_xlfn.PERCENTRANK.EXC(_xlfn._xlws.FILTER(U1:U122, ISNUMBER(U1:U122)),U121)</f>
        <v>0.51600000000000001</v>
      </c>
      <c r="V127" s="9" cm="1">
        <f t="array" ref="V127">_xlfn.PERCENTRANK.EXC(_xlfn._xlws.FILTER(V1:V122, ISNUMBER(V1:V122)),V121)</f>
        <v>0.74199999999999999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41866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14.6014689276635</v>
      </c>
      <c r="D2" s="3" cm="1">
        <f t="array" ref="D2:D122">_xll.FDS(D1,"FMA_PE(NTMA,-10AY,0,AM,""PORTAGG"",""MEANR"")")</f>
        <v>14.820669865898999</v>
      </c>
      <c r="E2" s="3" cm="1">
        <f t="array" ref="E2:E122">_xll.FDS(E1,"FMA_PE(NTMA,-10AY,0,AM,""PORTAGG"",""MEANR"")")</f>
        <v>17.384218451376899</v>
      </c>
      <c r="F2" s="3" cm="1">
        <f t="array" ref="F2:F122">_xll.FDS(F1,"FMA_PE(NTMA,-10AY,0,AM,""PORTAGG"",""MEANR"")")</f>
        <v>13.1294511191567</v>
      </c>
      <c r="G2" s="3" cm="1">
        <f t="array" ref="G2:G122">_xll.FDS(G1,"FMA_PE(NTMA,-10AY,0,AM,""PORTAGG"",""MEANR"")")</f>
        <v>13.8018097438504</v>
      </c>
      <c r="H2" s="3" cm="1">
        <f t="array" ref="H2:H122">_xll.FDS(H1,"FMA_PE(NTMA,-10AY,0,AM,""PORTAGG"",""MEANR"")")</f>
        <v>15.644065887483899</v>
      </c>
      <c r="I2" s="3" cm="1">
        <f t="array" ref="I2:I122">_xll.FDS(I1,"FMA_PE(NTMA,-10AY,0,AM,""PORTAGG"",""MEANR"")")</f>
        <v>13.611295369115499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10.328889627160599</v>
      </c>
      <c r="L2" s="3" cm="1">
        <f t="array" ref="L2:L122">_xll.FDS(L1,"FMA_PE(NTMA,-10AY,0,AM,""PORTAGG"",""MEANR"")")</f>
        <v>11.8387278821751</v>
      </c>
      <c r="M2" s="3" cm="1">
        <f t="array" ref="M2:M122">_xll.FDS(M1,"FMA_PE(NTMA,-10AY,0,AM,""PORTAGG"",""MEANR"")")</f>
        <v>15.070755770783499</v>
      </c>
      <c r="N2" s="3" cm="1">
        <f t="array" ref="N2:N122">_xll.FDS(N1,"FMA_PE(NTMA,-10AY,0,AM,""PORTAGG"",""MEANR"")")</f>
        <v>7.8946057751359202</v>
      </c>
      <c r="O2" s="3" cm="1">
        <f t="array" ref="O2:O122">_xll.FDS(O1,"FMA_PE(NTMA,-10AY,0,AM,""PORTAGG"",""MEANR"")")</f>
        <v>16.554988640086702</v>
      </c>
      <c r="P2" s="3" cm="1">
        <f t="array" ref="P2:P122">_xll.FDS(P1,"FMA_PE(NTMA,-10AY,0,AM,""PORTAGG"",""MEANR"")")</f>
        <v>9.3442629396976997</v>
      </c>
      <c r="Q2" s="3" cm="1">
        <f t="array" ref="Q2:Q122">_xll.FDS(Q1,"FMA_PE(NTMA,-10AY,0,AM,""PORTAGG"",""MEANR"")")</f>
        <v>15.903213010073801</v>
      </c>
      <c r="R2" s="3" cm="1">
        <f t="array" ref="R2:R122">_xll.FDS(R1,"FMA_PE(NTMA,-10AY,0,AM,""PORTAGG"",""MEANR"")")</f>
        <v>15.781007400347599</v>
      </c>
      <c r="S2" s="3" cm="1">
        <f t="array" ref="S2:S122">_xll.FDS(S1,"FMA_PE(NTMA,-10AY,0,AM,""PORTAGG"",""MEANR"")")</f>
        <v>9.9226167485449697</v>
      </c>
      <c r="T2" s="3" cm="1">
        <f t="array" ref="T2:T122">_xll.FDS(T1,"FMA_PE(NTMA,-10AY,0,AM,""PORTAGG"",""MEANR"")")</f>
        <v>14.770281442519799</v>
      </c>
      <c r="U2" s="3" cm="1">
        <f t="array" ref="U2:U122">_xll.FDS(U1,"FMA_PE(NTMA,-10AY,0,AM,""PORTAGG"",""MEANR"")")</f>
        <v>12.854147839900399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41898</v>
      </c>
      <c r="B3" s="3" t="e">
        <v>#N/A</v>
      </c>
      <c r="C3" s="3">
        <v>14.497183115069101</v>
      </c>
      <c r="D3" s="3">
        <v>14.542633661353401</v>
      </c>
      <c r="E3" s="3">
        <v>17.622179410014599</v>
      </c>
      <c r="F3" s="3">
        <v>13.5458020553633</v>
      </c>
      <c r="G3" s="3">
        <v>13.536037025278</v>
      </c>
      <c r="H3" s="3">
        <v>15.6722100872553</v>
      </c>
      <c r="I3" s="3">
        <v>13.345725037302101</v>
      </c>
      <c r="J3" s="3" t="e">
        <v>#N/A</v>
      </c>
      <c r="K3" s="3">
        <v>10.237537693067599</v>
      </c>
      <c r="L3" s="3">
        <v>12.256020837592001</v>
      </c>
      <c r="M3" s="3">
        <v>14.8080379667679</v>
      </c>
      <c r="N3" s="3">
        <v>7.6596122551879802</v>
      </c>
      <c r="O3" s="3">
        <v>16.495180301923799</v>
      </c>
      <c r="P3" s="3">
        <v>8.9322160940082895</v>
      </c>
      <c r="Q3" s="3">
        <v>15.8625494383665</v>
      </c>
      <c r="R3" s="3">
        <v>15.790332787640301</v>
      </c>
      <c r="S3" s="3">
        <v>9.9405931064047</v>
      </c>
      <c r="T3" s="3">
        <v>15.0471433961657</v>
      </c>
      <c r="U3" s="3">
        <v>13.030306682469201</v>
      </c>
      <c r="V3" s="3" t="e">
        <v>#N/A</v>
      </c>
    </row>
    <row r="4" spans="1:22" x14ac:dyDescent="0.35">
      <c r="A4" s="2">
        <v>41928</v>
      </c>
      <c r="B4" s="3" t="e">
        <v>#N/A</v>
      </c>
      <c r="C4" s="3">
        <v>13.5119834933765</v>
      </c>
      <c r="D4" s="3">
        <v>13.9409144472846</v>
      </c>
      <c r="E4" s="3">
        <v>17.0362586204919</v>
      </c>
      <c r="F4" s="3">
        <v>13.1783697543746</v>
      </c>
      <c r="G4" s="3">
        <v>12.1101594550589</v>
      </c>
      <c r="H4" s="3">
        <v>14.924135965358101</v>
      </c>
      <c r="I4" s="3">
        <v>12.488733268634499</v>
      </c>
      <c r="J4" s="3" t="e">
        <v>#N/A</v>
      </c>
      <c r="K4" s="3">
        <v>9.3233616139637601</v>
      </c>
      <c r="L4" s="3">
        <v>11.403047193634</v>
      </c>
      <c r="M4" s="3">
        <v>13.8933471599881</v>
      </c>
      <c r="N4" s="3">
        <v>5.9329481451536399</v>
      </c>
      <c r="O4" s="3">
        <v>16.0274116767716</v>
      </c>
      <c r="P4" s="3">
        <v>8.36270304027469</v>
      </c>
      <c r="Q4" s="3">
        <v>14.6569626817369</v>
      </c>
      <c r="R4" s="3">
        <v>15.1031249312977</v>
      </c>
      <c r="S4" s="3">
        <v>9.3545070850645704</v>
      </c>
      <c r="T4" s="3">
        <v>13.177326998953101</v>
      </c>
      <c r="U4" s="3">
        <v>11.885150243103</v>
      </c>
      <c r="V4" s="3" t="e">
        <v>#N/A</v>
      </c>
    </row>
    <row r="5" spans="1:22" x14ac:dyDescent="0.35">
      <c r="A5" s="2">
        <v>41957</v>
      </c>
      <c r="B5" s="3" t="e">
        <v>#N/A</v>
      </c>
      <c r="C5" s="3">
        <v>14.322592639994101</v>
      </c>
      <c r="D5" s="3">
        <v>14.5248236468108</v>
      </c>
      <c r="E5" s="3">
        <v>17.660855971184699</v>
      </c>
      <c r="F5" s="3">
        <v>13.366613173408</v>
      </c>
      <c r="G5" s="3">
        <v>12.0472672022998</v>
      </c>
      <c r="H5" s="3">
        <v>15.27509084799</v>
      </c>
      <c r="I5" s="3">
        <v>13.0812880560763</v>
      </c>
      <c r="J5" s="3" t="e">
        <v>#N/A</v>
      </c>
      <c r="K5" s="3">
        <v>9.6808081800142105</v>
      </c>
      <c r="L5" s="3">
        <v>10.998167242282101</v>
      </c>
      <c r="M5" s="3">
        <v>15.3639008384324</v>
      </c>
      <c r="N5" s="3">
        <v>6.4439461528940898</v>
      </c>
      <c r="O5" s="3">
        <v>17.264798603008899</v>
      </c>
      <c r="P5" s="3">
        <v>8.9356843737666907</v>
      </c>
      <c r="Q5" s="3">
        <v>15.0898572315843</v>
      </c>
      <c r="R5" s="3">
        <v>15.595834464718401</v>
      </c>
      <c r="S5" s="3">
        <v>10.1192264420513</v>
      </c>
      <c r="T5" s="3">
        <v>14.5357060569156</v>
      </c>
      <c r="U5" s="3">
        <v>12.0887934762683</v>
      </c>
      <c r="V5" s="3" t="e">
        <v>#N/A</v>
      </c>
    </row>
    <row r="6" spans="1:22" x14ac:dyDescent="0.35">
      <c r="A6" s="2">
        <v>41989</v>
      </c>
      <c r="B6" s="3" t="e">
        <v>#N/A</v>
      </c>
      <c r="C6" s="3">
        <v>13.2567824446408</v>
      </c>
      <c r="D6" s="3">
        <v>14.4165054341707</v>
      </c>
      <c r="E6" s="3">
        <v>17.053169807901501</v>
      </c>
      <c r="F6" s="3">
        <v>13.158758636998501</v>
      </c>
      <c r="G6" s="3">
        <v>11.768118064072199</v>
      </c>
      <c r="H6" s="3">
        <v>14.3719517313063</v>
      </c>
      <c r="I6" s="3">
        <v>12.6625659825028</v>
      </c>
      <c r="J6" s="3" t="e">
        <v>#N/A</v>
      </c>
      <c r="K6" s="3">
        <v>9.5015852080814103</v>
      </c>
      <c r="L6" s="3">
        <v>10.449211017939801</v>
      </c>
      <c r="M6" s="3">
        <v>14.563812808960501</v>
      </c>
      <c r="N6" s="3">
        <v>5.26768523246567</v>
      </c>
      <c r="O6" s="3">
        <v>16.399773837276602</v>
      </c>
      <c r="P6" s="3">
        <v>8.9073509509011508</v>
      </c>
      <c r="Q6" s="3">
        <v>12.3220996914889</v>
      </c>
      <c r="R6" s="3">
        <v>14.367889551723399</v>
      </c>
      <c r="S6" s="3">
        <v>9.7094946446273092</v>
      </c>
      <c r="T6" s="3">
        <v>10.2254011498236</v>
      </c>
      <c r="U6" s="3">
        <v>11.580689096653099</v>
      </c>
      <c r="V6" s="3" t="e">
        <v>#N/A</v>
      </c>
    </row>
    <row r="7" spans="1:22" x14ac:dyDescent="0.35">
      <c r="A7" s="2">
        <v>42020</v>
      </c>
      <c r="B7" s="3" t="e">
        <v>#N/A</v>
      </c>
      <c r="C7" s="3">
        <v>12.5753230334163</v>
      </c>
      <c r="D7" s="3">
        <v>14.820409056130201</v>
      </c>
      <c r="E7" s="3">
        <v>17.7955309724831</v>
      </c>
      <c r="F7" s="3">
        <v>12.953012820736699</v>
      </c>
      <c r="G7" s="3">
        <v>12.5582121459658</v>
      </c>
      <c r="H7" s="3">
        <v>14.998888344524801</v>
      </c>
      <c r="I7" s="3">
        <v>12.418155901791399</v>
      </c>
      <c r="J7" s="3" t="e">
        <v>#N/A</v>
      </c>
      <c r="K7" s="3">
        <v>9.3603378373959298</v>
      </c>
      <c r="L7" s="3">
        <v>11.281794360175301</v>
      </c>
      <c r="M7" s="3">
        <v>15.9447223741145</v>
      </c>
      <c r="N7" s="3">
        <v>4.2846883900128603</v>
      </c>
      <c r="O7" s="3">
        <v>17.3709722653611</v>
      </c>
      <c r="P7" s="3">
        <v>9.8144345559572397</v>
      </c>
      <c r="Q7" s="3">
        <v>13.3506664029115</v>
      </c>
      <c r="R7" s="3">
        <v>15.0887547461386</v>
      </c>
      <c r="S7" s="3">
        <v>10.7551082482589</v>
      </c>
      <c r="T7" s="3">
        <v>11.8648387486469</v>
      </c>
      <c r="U7" s="3">
        <v>12.1749285776459</v>
      </c>
      <c r="V7" s="3" t="e">
        <v>#N/A</v>
      </c>
    </row>
    <row r="8" spans="1:22" x14ac:dyDescent="0.35">
      <c r="A8" s="2">
        <v>42048</v>
      </c>
      <c r="B8" s="3" t="e">
        <v>#N/A</v>
      </c>
      <c r="C8" s="3">
        <v>13.472489496499399</v>
      </c>
      <c r="D8" s="3">
        <v>15.8912854970183</v>
      </c>
      <c r="E8" s="3">
        <v>18.158563766868099</v>
      </c>
      <c r="F8" s="3">
        <v>13.3718663570406</v>
      </c>
      <c r="G8" s="3">
        <v>13.435927357830501</v>
      </c>
      <c r="H8" s="3">
        <v>15.537881148258201</v>
      </c>
      <c r="I8" s="3">
        <v>12.8171333490571</v>
      </c>
      <c r="J8" s="3" t="e">
        <v>#N/A</v>
      </c>
      <c r="K8" s="3">
        <v>9.7864616724060198</v>
      </c>
      <c r="L8" s="3">
        <v>11.7818542907308</v>
      </c>
      <c r="M8" s="3">
        <v>17.052150942666199</v>
      </c>
      <c r="N8" s="3">
        <v>4.90392460148274</v>
      </c>
      <c r="O8" s="3">
        <v>18.295985325679101</v>
      </c>
      <c r="P8" s="3">
        <v>10.178291253541101</v>
      </c>
      <c r="Q8" s="3">
        <v>14.063188723207199</v>
      </c>
      <c r="R8" s="3">
        <v>16.166298566762102</v>
      </c>
      <c r="S8" s="3">
        <v>10.5266955658642</v>
      </c>
      <c r="T8" s="3">
        <v>12.676784715660901</v>
      </c>
      <c r="U8" s="3">
        <v>12.9439166841244</v>
      </c>
      <c r="V8" s="3" t="e">
        <v>#N/A</v>
      </c>
    </row>
    <row r="9" spans="1:22" x14ac:dyDescent="0.35">
      <c r="A9" s="2">
        <v>42079</v>
      </c>
      <c r="B9" s="3" t="e">
        <v>#N/A</v>
      </c>
      <c r="C9" s="3">
        <v>13.0035949191453</v>
      </c>
      <c r="D9" s="3">
        <v>15.8607163179952</v>
      </c>
      <c r="E9" s="3">
        <v>17.990244185824601</v>
      </c>
      <c r="F9" s="3">
        <v>13.4334163299604</v>
      </c>
      <c r="G9" s="3">
        <v>12.3453228442231</v>
      </c>
      <c r="H9" s="3">
        <v>15.4851258523165</v>
      </c>
      <c r="I9" s="3">
        <v>12.5895939483595</v>
      </c>
      <c r="J9" s="3" t="e">
        <v>#N/A</v>
      </c>
      <c r="K9" s="3">
        <v>9.8124349564623206</v>
      </c>
      <c r="L9" s="3">
        <v>12.0867871088968</v>
      </c>
      <c r="M9" s="3">
        <v>16.455467168932799</v>
      </c>
      <c r="N9" s="3">
        <v>4.5725064650396297</v>
      </c>
      <c r="O9" s="3">
        <v>18.013642395577001</v>
      </c>
      <c r="P9" s="3">
        <v>10.0207795300188</v>
      </c>
      <c r="Q9" s="3">
        <v>13.2292541874621</v>
      </c>
      <c r="R9" s="3">
        <v>14.985802668284</v>
      </c>
      <c r="S9" s="3">
        <v>9.5954285253217098</v>
      </c>
      <c r="T9" s="3">
        <v>11.8356659117701</v>
      </c>
      <c r="U9" s="3">
        <v>11.7687369885336</v>
      </c>
      <c r="V9" s="3" t="e">
        <v>#N/A</v>
      </c>
    </row>
    <row r="10" spans="1:22" x14ac:dyDescent="0.35">
      <c r="A10" s="2">
        <v>42110</v>
      </c>
      <c r="B10" s="3" t="e">
        <v>#N/A</v>
      </c>
      <c r="C10" s="3">
        <v>14.053590724337299</v>
      </c>
      <c r="D10" s="3">
        <v>15.9768539003407</v>
      </c>
      <c r="E10" s="3">
        <v>18.299822619048399</v>
      </c>
      <c r="F10" s="3">
        <v>14.8724848971732</v>
      </c>
      <c r="G10" s="3">
        <v>12.194694222021701</v>
      </c>
      <c r="H10" s="3">
        <v>16.111974938301199</v>
      </c>
      <c r="I10" s="3">
        <v>12.753968958032599</v>
      </c>
      <c r="J10" s="3" t="e">
        <v>#N/A</v>
      </c>
      <c r="K10" s="3">
        <v>10.363904043995101</v>
      </c>
      <c r="L10" s="3">
        <v>13.8603958069929</v>
      </c>
      <c r="M10" s="3">
        <v>17.852411344124398</v>
      </c>
      <c r="N10" s="3">
        <v>4.9069795416323396</v>
      </c>
      <c r="O10" s="3">
        <v>18.1645674010114</v>
      </c>
      <c r="P10" s="3">
        <v>12.2950212528298</v>
      </c>
      <c r="Q10" s="3">
        <v>13.3248836925912</v>
      </c>
      <c r="R10" s="3">
        <v>15.516589805097301</v>
      </c>
      <c r="S10" s="3">
        <v>10.0512651828216</v>
      </c>
      <c r="T10" s="3">
        <v>13.7387199975927</v>
      </c>
      <c r="U10" s="3">
        <v>13.329565188680901</v>
      </c>
      <c r="V10" s="3" t="e">
        <v>#N/A</v>
      </c>
    </row>
    <row r="11" spans="1:22" x14ac:dyDescent="0.35">
      <c r="A11" s="2">
        <v>42139</v>
      </c>
      <c r="B11" s="3" t="e">
        <v>#N/A</v>
      </c>
      <c r="C11" s="3">
        <v>14.3475493112562</v>
      </c>
      <c r="D11" s="3">
        <v>15.258480724180901</v>
      </c>
      <c r="E11" s="3">
        <v>18.368594987198801</v>
      </c>
      <c r="F11" s="3">
        <v>14.602336207615901</v>
      </c>
      <c r="G11" s="3">
        <v>13.579705964032399</v>
      </c>
      <c r="H11" s="3">
        <v>15.804475367309299</v>
      </c>
      <c r="I11" s="3">
        <v>12.7081150631561</v>
      </c>
      <c r="J11" s="3" t="e">
        <v>#N/A</v>
      </c>
      <c r="K11" s="3">
        <v>9.8776425611202505</v>
      </c>
      <c r="L11" s="3">
        <v>14.5484417833067</v>
      </c>
      <c r="M11" s="3">
        <v>17.0590238312103</v>
      </c>
      <c r="N11" s="3">
        <v>5.0704235633788999</v>
      </c>
      <c r="O11" s="3">
        <v>17.278357175743601</v>
      </c>
      <c r="P11" s="3">
        <v>11.9455458489428</v>
      </c>
      <c r="Q11" s="3">
        <v>13.830853300686501</v>
      </c>
      <c r="R11" s="3">
        <v>15.4312704233368</v>
      </c>
      <c r="S11" s="3">
        <v>10.729508160733999</v>
      </c>
      <c r="T11" s="3">
        <v>13.887622104184899</v>
      </c>
      <c r="U11" s="3">
        <v>13.231982376598101</v>
      </c>
      <c r="V11" s="3" t="e">
        <v>#N/A</v>
      </c>
    </row>
    <row r="12" spans="1:22" x14ac:dyDescent="0.35">
      <c r="A12" s="2">
        <v>42171</v>
      </c>
      <c r="B12" s="3" t="e">
        <v>#N/A</v>
      </c>
      <c r="C12" s="3">
        <v>13.7531138942088</v>
      </c>
      <c r="D12" s="3">
        <v>14.2163623210884</v>
      </c>
      <c r="E12" s="3">
        <v>17.218549646385998</v>
      </c>
      <c r="F12" s="3">
        <v>13.5539026241333</v>
      </c>
      <c r="G12" s="3">
        <v>13.786670840665201</v>
      </c>
      <c r="H12" s="3">
        <v>15.2884457562406</v>
      </c>
      <c r="I12" s="3">
        <v>12.410886029741601</v>
      </c>
      <c r="J12" s="3" t="e">
        <v>#N/A</v>
      </c>
      <c r="K12" s="3">
        <v>9.3843834397977108</v>
      </c>
      <c r="L12" s="3">
        <v>13.360718110463299</v>
      </c>
      <c r="M12" s="3">
        <v>15.7789959275044</v>
      </c>
      <c r="N12" s="3">
        <v>5.1618016946678997</v>
      </c>
      <c r="O12" s="3">
        <v>16.9087810636508</v>
      </c>
      <c r="P12" s="3">
        <v>11.021426764235301</v>
      </c>
      <c r="Q12" s="3">
        <v>13.081052832874899</v>
      </c>
      <c r="R12" s="3">
        <v>15.2408235044237</v>
      </c>
      <c r="S12" s="3">
        <v>9.7381437046634893</v>
      </c>
      <c r="T12" s="3">
        <v>12.8966261830133</v>
      </c>
      <c r="U12" s="3">
        <v>13.9626490552228</v>
      </c>
      <c r="V12" s="3" t="e">
        <v>#N/A</v>
      </c>
    </row>
    <row r="13" spans="1:22" x14ac:dyDescent="0.35">
      <c r="A13" s="2">
        <v>42201</v>
      </c>
      <c r="B13" s="3" t="e">
        <v>#N/A</v>
      </c>
      <c r="C13" s="3">
        <v>12.8214038676642</v>
      </c>
      <c r="D13" s="3">
        <v>14.352052737802</v>
      </c>
      <c r="E13" s="3">
        <v>17.663802861429399</v>
      </c>
      <c r="F13" s="3">
        <v>13.183080144397101</v>
      </c>
      <c r="G13" s="3">
        <v>12.894252761098301</v>
      </c>
      <c r="H13" s="3">
        <v>15.3227295307564</v>
      </c>
      <c r="I13" s="3">
        <v>12.214803376192799</v>
      </c>
      <c r="J13" s="3" t="e">
        <v>#N/A</v>
      </c>
      <c r="K13" s="3">
        <v>9.6198389838484601</v>
      </c>
      <c r="L13" s="3">
        <v>12.931217251616101</v>
      </c>
      <c r="M13" s="3">
        <v>16.4088570347276</v>
      </c>
      <c r="N13" s="3">
        <v>4.8270390666742298</v>
      </c>
      <c r="O13" s="3">
        <v>18.690525871716702</v>
      </c>
      <c r="P13" s="3">
        <v>9.8869648047911003</v>
      </c>
      <c r="Q13" s="3">
        <v>13.421912090842399</v>
      </c>
      <c r="R13" s="3">
        <v>15.1178684010211</v>
      </c>
      <c r="S13" s="3">
        <v>9.9784902577797894</v>
      </c>
      <c r="T13" s="3">
        <v>12.9011089745995</v>
      </c>
      <c r="U13" s="3">
        <v>14.7166203563089</v>
      </c>
      <c r="V13" s="3" t="e">
        <v>#N/A</v>
      </c>
    </row>
    <row r="14" spans="1:22" x14ac:dyDescent="0.35">
      <c r="A14" s="2">
        <v>42230</v>
      </c>
      <c r="B14" s="3" t="e">
        <v>#N/A</v>
      </c>
      <c r="C14" s="3">
        <v>12.3970624064999</v>
      </c>
      <c r="D14" s="3">
        <v>13.801776833766899</v>
      </c>
      <c r="E14" s="3">
        <v>17.287542398672102</v>
      </c>
      <c r="F14" s="3">
        <v>12.8169027706886</v>
      </c>
      <c r="G14" s="3">
        <v>11.743862736939599</v>
      </c>
      <c r="H14" s="3">
        <v>14.0841104180521</v>
      </c>
      <c r="I14" s="3">
        <v>11.5349649727962</v>
      </c>
      <c r="J14" s="3" t="e">
        <v>#N/A</v>
      </c>
      <c r="K14" s="3">
        <v>9.4606171409103208</v>
      </c>
      <c r="L14" s="3">
        <v>11.3208842047449</v>
      </c>
      <c r="M14" s="3">
        <v>15.2987823857785</v>
      </c>
      <c r="N14" s="3">
        <v>4.5584514190956504</v>
      </c>
      <c r="O14" s="3">
        <v>18.900003351459201</v>
      </c>
      <c r="P14" s="3">
        <v>9.6152858252699005</v>
      </c>
      <c r="Q14" s="3">
        <v>13.1645435587468</v>
      </c>
      <c r="R14" s="3">
        <v>14.4263738469388</v>
      </c>
      <c r="S14" s="3">
        <v>9.2188032306362899</v>
      </c>
      <c r="T14" s="3">
        <v>12.2087877352366</v>
      </c>
      <c r="U14" s="3">
        <v>13.621443514754301</v>
      </c>
      <c r="V14" s="3" t="e">
        <v>#N/A</v>
      </c>
    </row>
    <row r="15" spans="1:22" x14ac:dyDescent="0.35">
      <c r="A15" s="2">
        <v>42263</v>
      </c>
      <c r="B15" s="3" t="e">
        <v>#N/A</v>
      </c>
      <c r="C15" s="3">
        <v>12.748447123592801</v>
      </c>
      <c r="D15" s="3">
        <v>13.1555293586002</v>
      </c>
      <c r="E15" s="3">
        <v>16.592095533716499</v>
      </c>
      <c r="F15" s="3">
        <v>12.7338344476176</v>
      </c>
      <c r="G15" s="3">
        <v>11.3112186085625</v>
      </c>
      <c r="H15" s="3">
        <v>14.931527671362099</v>
      </c>
      <c r="I15" s="3">
        <v>11.73932798143</v>
      </c>
      <c r="J15" s="3" t="e">
        <v>#N/A</v>
      </c>
      <c r="K15" s="3">
        <v>9.6440354823837602</v>
      </c>
      <c r="L15" s="3">
        <v>11.5149315138628</v>
      </c>
      <c r="M15" s="3">
        <v>15.306633318623801</v>
      </c>
      <c r="N15" s="3">
        <v>4.4610994339799497</v>
      </c>
      <c r="O15" s="3">
        <v>17.537529092275399</v>
      </c>
      <c r="P15" s="3">
        <v>8.9847133447287106</v>
      </c>
      <c r="Q15" s="3">
        <v>12.8527554169303</v>
      </c>
      <c r="R15" s="3">
        <v>14.136617272530801</v>
      </c>
      <c r="S15" s="3">
        <v>8.8064642385693492</v>
      </c>
      <c r="T15" s="3">
        <v>11.9157195284784</v>
      </c>
      <c r="U15" s="3">
        <v>13.4507430994027</v>
      </c>
      <c r="V15" s="3" t="e">
        <v>#N/A</v>
      </c>
    </row>
    <row r="16" spans="1:22" x14ac:dyDescent="0.35">
      <c r="A16" s="2">
        <v>42293</v>
      </c>
      <c r="B16" s="3" t="e">
        <v>#N/A</v>
      </c>
      <c r="C16" s="3">
        <v>12.7583820365659</v>
      </c>
      <c r="D16" s="3">
        <v>14.1388277530701</v>
      </c>
      <c r="E16" s="3">
        <v>16.630193846106199</v>
      </c>
      <c r="F16" s="3">
        <v>12.3589868380789</v>
      </c>
      <c r="G16" s="3">
        <v>11.7100919261543</v>
      </c>
      <c r="H16" s="3">
        <v>15.5891162205449</v>
      </c>
      <c r="I16" s="3">
        <v>12.1406770818321</v>
      </c>
      <c r="J16" s="3" t="e">
        <v>#N/A</v>
      </c>
      <c r="K16" s="3">
        <v>10.108533718503701</v>
      </c>
      <c r="L16" s="3">
        <v>11.1263738571113</v>
      </c>
      <c r="M16" s="3">
        <v>16.053290597635701</v>
      </c>
      <c r="N16" s="3">
        <v>4.3966523210101798</v>
      </c>
      <c r="O16" s="3">
        <v>17.852860920682101</v>
      </c>
      <c r="P16" s="3">
        <v>9.6136706607797908</v>
      </c>
      <c r="Q16" s="3">
        <v>12.866551119714901</v>
      </c>
      <c r="R16" s="3">
        <v>14.467053560870299</v>
      </c>
      <c r="S16" s="3">
        <v>9.2499347895779298</v>
      </c>
      <c r="T16" s="3">
        <v>12.2140115123307</v>
      </c>
      <c r="U16" s="3">
        <v>15.4968099536097</v>
      </c>
      <c r="V16" s="3">
        <v>12.796116734631999</v>
      </c>
    </row>
    <row r="17" spans="1:22" x14ac:dyDescent="0.35">
      <c r="A17" s="2">
        <v>42324</v>
      </c>
      <c r="B17" s="3" t="e">
        <v>#N/A</v>
      </c>
      <c r="C17" s="3">
        <v>13.3997968537945</v>
      </c>
      <c r="D17" s="3">
        <v>13.8378630098498</v>
      </c>
      <c r="E17" s="3">
        <v>15.648701811401599</v>
      </c>
      <c r="F17" s="3">
        <v>11.724687359735601</v>
      </c>
      <c r="G17" s="3">
        <v>7.8459555292701397</v>
      </c>
      <c r="H17" s="3">
        <v>15.0163420211074</v>
      </c>
      <c r="I17" s="3">
        <v>11.8156320285616</v>
      </c>
      <c r="J17" s="3" t="e">
        <v>#N/A</v>
      </c>
      <c r="K17" s="3">
        <v>9.9313899547163498</v>
      </c>
      <c r="L17" s="3">
        <v>10.9128981156155</v>
      </c>
      <c r="M17" s="3">
        <v>15.064832132506901</v>
      </c>
      <c r="N17" s="3">
        <v>4.1395903623559596</v>
      </c>
      <c r="O17" s="3">
        <v>17.025383771630899</v>
      </c>
      <c r="P17" s="3">
        <v>9.2851636472098402</v>
      </c>
      <c r="Q17" s="3">
        <v>11.802549193996899</v>
      </c>
      <c r="R17" s="3">
        <v>13.79915320413</v>
      </c>
      <c r="S17" s="3">
        <v>9.4519363822432094</v>
      </c>
      <c r="T17" s="3">
        <v>10.481587179080799</v>
      </c>
      <c r="U17" s="3">
        <v>14.627682527082101</v>
      </c>
      <c r="V17" s="3">
        <v>12.1084979167287</v>
      </c>
    </row>
    <row r="18" spans="1:22" x14ac:dyDescent="0.35">
      <c r="A18" s="2">
        <v>42354</v>
      </c>
      <c r="B18" s="3" t="e">
        <v>#N/A</v>
      </c>
      <c r="C18" s="3">
        <v>12.655007016249501</v>
      </c>
      <c r="D18" s="3">
        <v>14.1095854481103</v>
      </c>
      <c r="E18" s="3">
        <v>15.9146863406636</v>
      </c>
      <c r="F18" s="3">
        <v>11.6345192058343</v>
      </c>
      <c r="G18" s="3">
        <v>7.4102476846054799</v>
      </c>
      <c r="H18" s="3">
        <v>15.133075159326999</v>
      </c>
      <c r="I18" s="3">
        <v>11.617851263748101</v>
      </c>
      <c r="J18" s="3" t="e">
        <v>#N/A</v>
      </c>
      <c r="K18" s="3">
        <v>10.0508336127054</v>
      </c>
      <c r="L18" s="3">
        <v>10.8519551345275</v>
      </c>
      <c r="M18" s="3">
        <v>14.011459642674399</v>
      </c>
      <c r="N18" s="3">
        <v>4.2307828091747801</v>
      </c>
      <c r="O18" s="3">
        <v>17.012886495594401</v>
      </c>
      <c r="P18" s="3">
        <v>9.2100705099684799</v>
      </c>
      <c r="Q18" s="3">
        <v>10.772720018167</v>
      </c>
      <c r="R18" s="3">
        <v>12.703797229162801</v>
      </c>
      <c r="S18" s="3">
        <v>8.3151316529963495</v>
      </c>
      <c r="T18" s="3">
        <v>10.1386195652931</v>
      </c>
      <c r="U18" s="3">
        <v>11.9000390628531</v>
      </c>
      <c r="V18" s="3">
        <v>12.5300590512749</v>
      </c>
    </row>
    <row r="19" spans="1:22" x14ac:dyDescent="0.35">
      <c r="A19" s="2">
        <v>42384</v>
      </c>
      <c r="B19" s="3" t="e">
        <v>#N/A</v>
      </c>
      <c r="C19" s="3">
        <v>11.5708546926815</v>
      </c>
      <c r="D19" s="3">
        <v>14.3103003184466</v>
      </c>
      <c r="E19" s="3">
        <v>14.896474576014599</v>
      </c>
      <c r="F19" s="3">
        <v>12.0031391766976</v>
      </c>
      <c r="G19" s="3">
        <v>10.607624882152299</v>
      </c>
      <c r="H19" s="3">
        <v>14.963235743199499</v>
      </c>
      <c r="I19" s="3">
        <v>11.1120194237939</v>
      </c>
      <c r="J19" s="3">
        <v>16.2156675150474</v>
      </c>
      <c r="K19" s="3">
        <v>9.7722260768204805</v>
      </c>
      <c r="L19" s="3">
        <v>9.5308073147160393</v>
      </c>
      <c r="M19" s="3">
        <v>12.822597081444099</v>
      </c>
      <c r="N19" s="3">
        <v>9.4476815667246097</v>
      </c>
      <c r="O19" s="3">
        <v>16.373673583609602</v>
      </c>
      <c r="P19" s="3">
        <v>8.9188218606735798</v>
      </c>
      <c r="Q19" s="3">
        <v>10.2101735179562</v>
      </c>
      <c r="R19" s="3">
        <v>12.4092556906495</v>
      </c>
      <c r="S19" s="3">
        <v>7.9940638672775597</v>
      </c>
      <c r="T19" s="3">
        <v>10.5068222604021</v>
      </c>
      <c r="U19" s="3" t="e">
        <v>#N/A</v>
      </c>
      <c r="V19" s="3">
        <v>11.1533004555651</v>
      </c>
    </row>
    <row r="20" spans="1:22" x14ac:dyDescent="0.35">
      <c r="A20" s="2">
        <v>42416</v>
      </c>
      <c r="B20" s="3" t="e">
        <v>#N/A</v>
      </c>
      <c r="C20" s="3">
        <v>12.300794767568799</v>
      </c>
      <c r="D20" s="3">
        <v>15.070361160519701</v>
      </c>
      <c r="E20" s="3">
        <v>15.392070187038</v>
      </c>
      <c r="F20" s="3">
        <v>12.6410522426648</v>
      </c>
      <c r="G20" s="3">
        <v>13.6291298185521</v>
      </c>
      <c r="H20" s="3">
        <v>15.3980939061765</v>
      </c>
      <c r="I20" s="3">
        <v>11.996249122988701</v>
      </c>
      <c r="J20" s="3">
        <v>17.3223525076993</v>
      </c>
      <c r="K20" s="3">
        <v>10.1484144733771</v>
      </c>
      <c r="L20" s="3">
        <v>10.617939243455</v>
      </c>
      <c r="M20" s="3">
        <v>14.1269478653888</v>
      </c>
      <c r="N20" s="3">
        <v>8.4595380627364598</v>
      </c>
      <c r="O20" s="3">
        <v>16.1792591150475</v>
      </c>
      <c r="P20" s="3">
        <v>8.8790641156639492</v>
      </c>
      <c r="Q20" s="3">
        <v>11.372223063264601</v>
      </c>
      <c r="R20" s="3">
        <v>13.2251260137919</v>
      </c>
      <c r="S20" s="3">
        <v>8.0584843474746499</v>
      </c>
      <c r="T20" s="3">
        <v>10.7184070526794</v>
      </c>
      <c r="U20" s="3">
        <v>13.996326121001401</v>
      </c>
      <c r="V20" s="3">
        <v>11.2868848964288</v>
      </c>
    </row>
    <row r="21" spans="1:22" x14ac:dyDescent="0.35">
      <c r="A21" s="2">
        <v>42445</v>
      </c>
      <c r="B21" s="3" t="e">
        <v>#N/A</v>
      </c>
      <c r="C21" s="3">
        <v>12.7601049792945</v>
      </c>
      <c r="D21" s="3">
        <v>15.2862714176801</v>
      </c>
      <c r="E21" s="3">
        <v>16.087970432384999</v>
      </c>
      <c r="F21" s="3">
        <v>13.2682677778529</v>
      </c>
      <c r="G21" s="3">
        <v>14.820648399944201</v>
      </c>
      <c r="H21" s="3">
        <v>15.9266226854895</v>
      </c>
      <c r="I21" s="3">
        <v>12.675543691900801</v>
      </c>
      <c r="J21" s="3">
        <v>18.1386389337951</v>
      </c>
      <c r="K21" s="3">
        <v>10.518797341919599</v>
      </c>
      <c r="L21" s="3">
        <v>12.579982405330201</v>
      </c>
      <c r="M21" s="3">
        <v>14.4018589098359</v>
      </c>
      <c r="N21" s="3">
        <v>8.8869492030463899</v>
      </c>
      <c r="O21" s="3">
        <v>16.901127223777099</v>
      </c>
      <c r="P21" s="3">
        <v>9.7613659090286706</v>
      </c>
      <c r="Q21" s="3">
        <v>12.1157727174692</v>
      </c>
      <c r="R21" s="3">
        <v>14.381973211782</v>
      </c>
      <c r="S21" s="3">
        <v>8.8558387833377097</v>
      </c>
      <c r="T21" s="3">
        <v>12.2349540170494</v>
      </c>
      <c r="U21" s="3">
        <v>15.037153661357401</v>
      </c>
      <c r="V21" s="3">
        <v>12.646867520162701</v>
      </c>
    </row>
    <row r="22" spans="1:22" x14ac:dyDescent="0.35">
      <c r="A22" s="2">
        <v>42475</v>
      </c>
      <c r="B22" s="3" t="e">
        <v>#N/A</v>
      </c>
      <c r="C22" s="3">
        <v>13.3239074379073</v>
      </c>
      <c r="D22" s="3">
        <v>14.922191936648399</v>
      </c>
      <c r="E22" s="3">
        <v>16.883384102452901</v>
      </c>
      <c r="F22" s="3">
        <v>13.2071568133276</v>
      </c>
      <c r="G22" s="3">
        <v>15.264253206789</v>
      </c>
      <c r="H22" s="3">
        <v>16.282262044816601</v>
      </c>
      <c r="I22" s="3">
        <v>12.776844181121399</v>
      </c>
      <c r="J22" s="3">
        <v>19.499331703204099</v>
      </c>
      <c r="K22" s="3">
        <v>10.673853549127999</v>
      </c>
      <c r="L22" s="3">
        <v>14.0443258543729</v>
      </c>
      <c r="M22" s="3">
        <v>15.2258759882963</v>
      </c>
      <c r="N22" s="3">
        <v>9.2713759611308308</v>
      </c>
      <c r="O22" s="3">
        <v>17.372056525089899</v>
      </c>
      <c r="P22" s="3">
        <v>10.440504910210899</v>
      </c>
      <c r="Q22" s="3">
        <v>12.1080813684181</v>
      </c>
      <c r="R22" s="3">
        <v>14.2748633486071</v>
      </c>
      <c r="S22" s="3">
        <v>9.3577853528813097</v>
      </c>
      <c r="T22" s="3">
        <v>13.332882810038701</v>
      </c>
      <c r="U22" s="3">
        <v>12.723792269570501</v>
      </c>
      <c r="V22" s="3">
        <v>12.950271485498201</v>
      </c>
    </row>
    <row r="23" spans="1:22" x14ac:dyDescent="0.35">
      <c r="A23" s="2">
        <v>42506</v>
      </c>
      <c r="B23" s="3" t="e">
        <v>#N/A</v>
      </c>
      <c r="C23" s="3">
        <v>13.631610233755399</v>
      </c>
      <c r="D23" s="3">
        <v>14.3529568105319</v>
      </c>
      <c r="E23" s="3">
        <v>16.427565468997901</v>
      </c>
      <c r="F23" s="3">
        <v>12.229140922956701</v>
      </c>
      <c r="G23" s="3">
        <v>15.3393016148993</v>
      </c>
      <c r="H23" s="3">
        <v>15.2940280699772</v>
      </c>
      <c r="I23" s="3">
        <v>12.0100179659924</v>
      </c>
      <c r="J23" s="3">
        <v>19.690279848101799</v>
      </c>
      <c r="K23" s="3">
        <v>9.8877694758341192</v>
      </c>
      <c r="L23" s="3">
        <v>12.799753234696601</v>
      </c>
      <c r="M23" s="3">
        <v>14.0748202015142</v>
      </c>
      <c r="N23" s="3">
        <v>10.514097536224501</v>
      </c>
      <c r="O23" s="3">
        <v>17.377057921789302</v>
      </c>
      <c r="P23" s="3">
        <v>9.5795043283086407</v>
      </c>
      <c r="Q23" s="3">
        <v>11.744437989777801</v>
      </c>
      <c r="R23" s="3">
        <v>14.265576350435699</v>
      </c>
      <c r="S23" s="3">
        <v>8.4010120146526397</v>
      </c>
      <c r="T23" s="3">
        <v>12.600770980667001</v>
      </c>
      <c r="U23" s="3">
        <v>12.708899073358699</v>
      </c>
      <c r="V23" s="3">
        <v>13.5650859924095</v>
      </c>
    </row>
    <row r="24" spans="1:22" x14ac:dyDescent="0.35">
      <c r="A24" s="2">
        <v>42537</v>
      </c>
      <c r="B24" s="3" t="e">
        <v>#N/A</v>
      </c>
      <c r="C24" s="3">
        <v>13.6672796809305</v>
      </c>
      <c r="D24" s="3">
        <v>14.801668710618801</v>
      </c>
      <c r="E24" s="3">
        <v>17.0513740797666</v>
      </c>
      <c r="F24" s="3">
        <v>11.3619624698938</v>
      </c>
      <c r="G24" s="3">
        <v>14.149020206178401</v>
      </c>
      <c r="H24" s="3">
        <v>15.8674530407229</v>
      </c>
      <c r="I24" s="3">
        <v>12.8327838924176</v>
      </c>
      <c r="J24" s="3">
        <v>18.2863491053578</v>
      </c>
      <c r="K24" s="3">
        <v>9.84777440214466</v>
      </c>
      <c r="L24" s="3">
        <v>12.0791138603002</v>
      </c>
      <c r="M24" s="3">
        <v>14.410051658809101</v>
      </c>
      <c r="N24" s="3">
        <v>8.5471252505133304</v>
      </c>
      <c r="O24" s="3">
        <v>17.4795366491133</v>
      </c>
      <c r="P24" s="3">
        <v>10.463034789098099</v>
      </c>
      <c r="Q24" s="3">
        <v>11.7023198872528</v>
      </c>
      <c r="R24" s="3">
        <v>14.423020986616899</v>
      </c>
      <c r="S24" s="3">
        <v>8.08576758278633</v>
      </c>
      <c r="T24" s="3">
        <v>12.1650600149111</v>
      </c>
      <c r="U24" s="3">
        <v>12.3943779913883</v>
      </c>
      <c r="V24" s="3">
        <v>13.6983858510659</v>
      </c>
    </row>
    <row r="25" spans="1:22" x14ac:dyDescent="0.35">
      <c r="A25" s="2">
        <v>42566</v>
      </c>
      <c r="B25" s="3">
        <v>13.9265467426376</v>
      </c>
      <c r="C25" s="3">
        <v>15.2223655510355</v>
      </c>
      <c r="D25" s="3">
        <v>16.0047957158325</v>
      </c>
      <c r="E25" s="3">
        <v>18.001350253055101</v>
      </c>
      <c r="F25" s="3">
        <v>11.4776413158766</v>
      </c>
      <c r="G25" s="3">
        <v>14.4278659008713</v>
      </c>
      <c r="H25" s="3">
        <v>16.490049528221402</v>
      </c>
      <c r="I25" s="3">
        <v>13.5206196710224</v>
      </c>
      <c r="J25" s="3">
        <v>18.454978703191301</v>
      </c>
      <c r="K25" s="3">
        <v>10.1511106765054</v>
      </c>
      <c r="L25" s="3">
        <v>13.460057000075301</v>
      </c>
      <c r="M25" s="3">
        <v>15.2747262491625</v>
      </c>
      <c r="N25" s="3">
        <v>8.9534737039568704</v>
      </c>
      <c r="O25" s="3">
        <v>18.124082533795701</v>
      </c>
      <c r="P25" s="3">
        <v>11.3765203310166</v>
      </c>
      <c r="Q25" s="3">
        <v>12.370948015976101</v>
      </c>
      <c r="R25" s="3">
        <v>15.190495996890601</v>
      </c>
      <c r="S25" s="3">
        <v>8.9236058299381504</v>
      </c>
      <c r="T25" s="3">
        <v>12.945783408856199</v>
      </c>
      <c r="U25" s="3">
        <v>12.483520780983</v>
      </c>
      <c r="V25" s="3">
        <v>13.6167798391518</v>
      </c>
    </row>
    <row r="26" spans="1:22" x14ac:dyDescent="0.35">
      <c r="A26" s="2">
        <v>42598</v>
      </c>
      <c r="B26" s="3">
        <v>14.1107268477554</v>
      </c>
      <c r="C26" s="3">
        <v>15.8499793039104</v>
      </c>
      <c r="D26" s="3">
        <v>16.680165747369699</v>
      </c>
      <c r="E26" s="3">
        <v>18.277391224811701</v>
      </c>
      <c r="F26" s="3">
        <v>12.4783267093765</v>
      </c>
      <c r="G26" s="3">
        <v>14.409155260861301</v>
      </c>
      <c r="H26" s="3">
        <v>16.786430337183301</v>
      </c>
      <c r="I26" s="3">
        <v>13.7411548437432</v>
      </c>
      <c r="J26" s="3">
        <v>18.864057887819001</v>
      </c>
      <c r="K26" s="3">
        <v>10.1090230752729</v>
      </c>
      <c r="L26" s="3">
        <v>14.129545907102701</v>
      </c>
      <c r="M26" s="3">
        <v>15.6984627452045</v>
      </c>
      <c r="N26" s="3">
        <v>8.7114903738982008</v>
      </c>
      <c r="O26" s="3">
        <v>18.171310884545601</v>
      </c>
      <c r="P26" s="3">
        <v>12.1935294963129</v>
      </c>
      <c r="Q26" s="3">
        <v>13.6340431168548</v>
      </c>
      <c r="R26" s="3">
        <v>15.3449767965913</v>
      </c>
      <c r="S26" s="3">
        <v>8.4250743173422595</v>
      </c>
      <c r="T26" s="3">
        <v>12.769179570276</v>
      </c>
      <c r="U26" s="3">
        <v>11.6386421306896</v>
      </c>
      <c r="V26" s="3">
        <v>12.9135042474737</v>
      </c>
    </row>
    <row r="27" spans="1:22" x14ac:dyDescent="0.35">
      <c r="A27" s="2">
        <v>42629</v>
      </c>
      <c r="B27" s="3">
        <v>13.562384701350499</v>
      </c>
      <c r="C27" s="3">
        <v>15.247102359392899</v>
      </c>
      <c r="D27" s="3">
        <v>15.9658513865682</v>
      </c>
      <c r="E27" s="3">
        <v>16.908144947319801</v>
      </c>
      <c r="F27" s="3">
        <v>11.625558692562601</v>
      </c>
      <c r="G27" s="3">
        <v>13.4189748108841</v>
      </c>
      <c r="H27" s="3">
        <v>16.624086234162601</v>
      </c>
      <c r="I27" s="3">
        <v>13.1988542166652</v>
      </c>
      <c r="J27" s="3">
        <v>17.3958530698151</v>
      </c>
      <c r="K27" s="3">
        <v>9.9132607664766308</v>
      </c>
      <c r="L27" s="3">
        <v>13.488544963793901</v>
      </c>
      <c r="M27" s="3">
        <v>14.7711168732811</v>
      </c>
      <c r="N27" s="3">
        <v>8.3777071454600804</v>
      </c>
      <c r="O27" s="3">
        <v>17.954075006841499</v>
      </c>
      <c r="P27" s="3">
        <v>12.2988138479536</v>
      </c>
      <c r="Q27" s="3">
        <v>12.848798894257801</v>
      </c>
      <c r="R27" s="3">
        <v>14.507645025528101</v>
      </c>
      <c r="S27" s="3">
        <v>8.2455665342078994</v>
      </c>
      <c r="T27" s="3">
        <v>12.1977333338052</v>
      </c>
      <c r="U27" s="3">
        <v>11.397269523568101</v>
      </c>
      <c r="V27" s="3">
        <v>12.524358474674299</v>
      </c>
    </row>
    <row r="28" spans="1:22" x14ac:dyDescent="0.35">
      <c r="A28" s="2">
        <v>42657</v>
      </c>
      <c r="B28" s="3">
        <v>13.6998862939201</v>
      </c>
      <c r="C28" s="3">
        <v>16.037005420797399</v>
      </c>
      <c r="D28" s="3">
        <v>16.465111002517599</v>
      </c>
      <c r="E28" s="3">
        <v>16.384679034158001</v>
      </c>
      <c r="F28" s="3">
        <v>11.4600371958011</v>
      </c>
      <c r="G28" s="3">
        <v>12.0845557197738</v>
      </c>
      <c r="H28" s="3">
        <v>16.717524493239299</v>
      </c>
      <c r="I28" s="3">
        <v>13.5312770561344</v>
      </c>
      <c r="J28" s="3">
        <v>17.940776614036299</v>
      </c>
      <c r="K28" s="3">
        <v>9.9446434414283598</v>
      </c>
      <c r="L28" s="3">
        <v>14.3328927008601</v>
      </c>
      <c r="M28" s="3">
        <v>14.4267918254388</v>
      </c>
      <c r="N28" s="3">
        <v>8.9856751836678797</v>
      </c>
      <c r="O28" s="3">
        <v>17.539709006433799</v>
      </c>
      <c r="P28" s="3">
        <v>12.1936352815595</v>
      </c>
      <c r="Q28" s="3">
        <v>12.7817233117288</v>
      </c>
      <c r="R28" s="3">
        <v>14.4756778304191</v>
      </c>
      <c r="S28" s="3">
        <v>8.2727521337480496</v>
      </c>
      <c r="T28" s="3">
        <v>12.1856404453872</v>
      </c>
      <c r="U28" s="3">
        <v>13.4160878008826</v>
      </c>
      <c r="V28" s="3">
        <v>11.745580273824499</v>
      </c>
    </row>
    <row r="29" spans="1:22" x14ac:dyDescent="0.35">
      <c r="A29" s="2">
        <v>42690</v>
      </c>
      <c r="B29" s="3">
        <v>14.0903031803703</v>
      </c>
      <c r="C29" s="3">
        <v>16.188804189936501</v>
      </c>
      <c r="D29" s="3">
        <v>15.076469011175099</v>
      </c>
      <c r="E29" s="3">
        <v>15.530286561338899</v>
      </c>
      <c r="F29" s="3">
        <v>11.4168814758269</v>
      </c>
      <c r="G29" s="3">
        <v>11.5536658925725</v>
      </c>
      <c r="H29" s="3">
        <v>16.277327492216202</v>
      </c>
      <c r="I29" s="3">
        <v>12.8281118045656</v>
      </c>
      <c r="J29" s="3">
        <v>16.6726270465252</v>
      </c>
      <c r="K29" s="3">
        <v>9.5894039324409697</v>
      </c>
      <c r="L29" s="3">
        <v>13.762390442275599</v>
      </c>
      <c r="M29" s="3">
        <v>13.918618309722</v>
      </c>
      <c r="N29" s="3">
        <v>8.8368306686922207</v>
      </c>
      <c r="O29" s="3">
        <v>16.1430431491607</v>
      </c>
      <c r="P29" s="3">
        <v>11.713259081095901</v>
      </c>
      <c r="Q29" s="3">
        <v>12.207303217791599</v>
      </c>
      <c r="R29" s="3">
        <v>14.4165530545654</v>
      </c>
      <c r="S29" s="3">
        <v>7.5941116437381204</v>
      </c>
      <c r="T29" s="3">
        <v>11.5124269946939</v>
      </c>
      <c r="U29" s="3">
        <v>12.597164557126201</v>
      </c>
      <c r="V29" s="3">
        <v>13.463341272766501</v>
      </c>
    </row>
    <row r="30" spans="1:22" x14ac:dyDescent="0.35">
      <c r="A30" s="2">
        <v>42720</v>
      </c>
      <c r="B30" s="3">
        <v>13.4695228843264</v>
      </c>
      <c r="C30" s="3">
        <v>15.665080684367</v>
      </c>
      <c r="D30" s="3">
        <v>14.9042692846219</v>
      </c>
      <c r="E30" s="3">
        <v>15.3236870913936</v>
      </c>
      <c r="F30" s="3">
        <v>11.991941598366701</v>
      </c>
      <c r="G30" s="3">
        <v>11.1911605333532</v>
      </c>
      <c r="H30" s="3">
        <v>16.419910240357002</v>
      </c>
      <c r="I30" s="3">
        <v>13.1080060729486</v>
      </c>
      <c r="J30" s="3">
        <v>16.204673501588601</v>
      </c>
      <c r="K30" s="3">
        <v>9.9099001483214106</v>
      </c>
      <c r="L30" s="3">
        <v>12.4236942129327</v>
      </c>
      <c r="M30" s="3">
        <v>13.9818903557459</v>
      </c>
      <c r="N30" s="3">
        <v>9.2245387908428391</v>
      </c>
      <c r="O30" s="3">
        <v>16.277187471778401</v>
      </c>
      <c r="P30" s="3">
        <v>11.4209222150253</v>
      </c>
      <c r="Q30" s="3">
        <v>12.9373656813778</v>
      </c>
      <c r="R30" s="3">
        <v>14.748042482912799</v>
      </c>
      <c r="S30" s="3">
        <v>7.6892170741421504</v>
      </c>
      <c r="T30" s="3">
        <v>11.6151234202061</v>
      </c>
      <c r="U30" s="3">
        <v>12.5433861743713</v>
      </c>
      <c r="V30" s="3">
        <v>14.0389781159944</v>
      </c>
    </row>
    <row r="31" spans="1:22" x14ac:dyDescent="0.35">
      <c r="A31" s="2">
        <v>42748</v>
      </c>
      <c r="B31" s="3">
        <v>13.101566832829601</v>
      </c>
      <c r="C31" s="3">
        <v>15.6546372891342</v>
      </c>
      <c r="D31" s="3">
        <v>15.1844776012703</v>
      </c>
      <c r="E31" s="3">
        <v>16.559155313120598</v>
      </c>
      <c r="F31" s="3">
        <v>12.2149840602551</v>
      </c>
      <c r="G31" s="3">
        <v>12.1474103665228</v>
      </c>
      <c r="H31" s="3">
        <v>16.618553213094899</v>
      </c>
      <c r="I31" s="3">
        <v>13.0621142334784</v>
      </c>
      <c r="J31" s="3">
        <v>16.129952291640599</v>
      </c>
      <c r="K31" s="3">
        <v>9.8082610272811603</v>
      </c>
      <c r="L31" s="3">
        <v>13.2218415302388</v>
      </c>
      <c r="M31" s="3">
        <v>15.147364458629401</v>
      </c>
      <c r="N31" s="3">
        <v>9.3399956560945601</v>
      </c>
      <c r="O31" s="3">
        <v>16.648501741874099</v>
      </c>
      <c r="P31" s="3">
        <v>11.7854980632747</v>
      </c>
      <c r="Q31" s="3">
        <v>13.615765448004099</v>
      </c>
      <c r="R31" s="3">
        <v>15.1160065880734</v>
      </c>
      <c r="S31" s="3">
        <v>7.9871716307443004</v>
      </c>
      <c r="T31" s="3">
        <v>12.295316874165399</v>
      </c>
      <c r="U31" s="3">
        <v>12.6578748045529</v>
      </c>
      <c r="V31" s="3">
        <v>14.255920647957501</v>
      </c>
    </row>
    <row r="32" spans="1:22" x14ac:dyDescent="0.35">
      <c r="A32" s="2">
        <v>42782</v>
      </c>
      <c r="B32" s="3">
        <v>13.145483661155</v>
      </c>
      <c r="C32" s="3">
        <v>16.137784549454199</v>
      </c>
      <c r="D32" s="3">
        <v>15.3174081422907</v>
      </c>
      <c r="E32" s="3">
        <v>16.647658051775299</v>
      </c>
      <c r="F32" s="3">
        <v>13.100398044915501</v>
      </c>
      <c r="G32" s="3">
        <v>13.558150959283401</v>
      </c>
      <c r="H32" s="3">
        <v>16.7552994387305</v>
      </c>
      <c r="I32" s="3">
        <v>13.1852783318019</v>
      </c>
      <c r="J32" s="3">
        <v>16.4841474703363</v>
      </c>
      <c r="K32" s="3">
        <v>9.4453039762312407</v>
      </c>
      <c r="L32" s="3">
        <v>13.8001112789416</v>
      </c>
      <c r="M32" s="3">
        <v>15.509187430851201</v>
      </c>
      <c r="N32" s="3">
        <v>8.7295713451295196</v>
      </c>
      <c r="O32" s="3">
        <v>17.625700014887901</v>
      </c>
      <c r="P32" s="3">
        <v>12.4779152735489</v>
      </c>
      <c r="Q32" s="3">
        <v>13.444699621912999</v>
      </c>
      <c r="R32" s="3">
        <v>15.078265749619099</v>
      </c>
      <c r="S32" s="3">
        <v>8.5727599263836591</v>
      </c>
      <c r="T32" s="3">
        <v>12.408451017656899</v>
      </c>
      <c r="U32" s="3">
        <v>13.3137379668898</v>
      </c>
      <c r="V32" s="3">
        <v>14.432032729241101</v>
      </c>
    </row>
    <row r="33" spans="1:22" x14ac:dyDescent="0.35">
      <c r="A33" s="2">
        <v>42810</v>
      </c>
      <c r="B33" s="3">
        <v>13.3597886877288</v>
      </c>
      <c r="C33" s="3">
        <v>16.342083540929298</v>
      </c>
      <c r="D33" s="3">
        <v>15.283453196396399</v>
      </c>
      <c r="E33" s="3">
        <v>16.7989962233498</v>
      </c>
      <c r="F33" s="3">
        <v>12.7323656299923</v>
      </c>
      <c r="G33" s="3">
        <v>13.355579765748001</v>
      </c>
      <c r="H33" s="3">
        <v>16.895270176984599</v>
      </c>
      <c r="I33" s="3">
        <v>13.1694642579369</v>
      </c>
      <c r="J33" s="3">
        <v>16.806816701124301</v>
      </c>
      <c r="K33" s="3">
        <v>9.7314902883501606</v>
      </c>
      <c r="L33" s="3">
        <v>13.0358392877786</v>
      </c>
      <c r="M33" s="3">
        <v>16.2659174141173</v>
      </c>
      <c r="N33" s="3">
        <v>9.0780537809723398</v>
      </c>
      <c r="O33" s="3">
        <v>17.992154984766898</v>
      </c>
      <c r="P33" s="3">
        <v>12.652702350043301</v>
      </c>
      <c r="Q33" s="3">
        <v>12.760280749142201</v>
      </c>
      <c r="R33" s="3">
        <v>14.8730672980614</v>
      </c>
      <c r="S33" s="3">
        <v>8.5394826205130396</v>
      </c>
      <c r="T33" s="3">
        <v>12.0414727646386</v>
      </c>
      <c r="U33" s="3">
        <v>13.0213249904618</v>
      </c>
      <c r="V33" s="3">
        <v>14.091475377227599</v>
      </c>
    </row>
    <row r="34" spans="1:22" x14ac:dyDescent="0.35">
      <c r="A34" s="2">
        <v>42838</v>
      </c>
      <c r="B34" s="3">
        <v>13.5871661078621</v>
      </c>
      <c r="C34" s="3">
        <v>17.225020680323698</v>
      </c>
      <c r="D34" s="3">
        <v>15.422068277562101</v>
      </c>
      <c r="E34" s="3">
        <v>17.559693908223799</v>
      </c>
      <c r="F34" s="3">
        <v>12.325962166243199</v>
      </c>
      <c r="G34" s="3">
        <v>12.073042928206601</v>
      </c>
      <c r="H34" s="3">
        <v>16.792788323415198</v>
      </c>
      <c r="I34" s="3">
        <v>13.142220004952099</v>
      </c>
      <c r="J34" s="3">
        <v>16.808367014744501</v>
      </c>
      <c r="K34" s="3">
        <v>9.2316440866315794</v>
      </c>
      <c r="L34" s="3">
        <v>12.2694407354695</v>
      </c>
      <c r="M34" s="3">
        <v>16.1202509183228</v>
      </c>
      <c r="N34" s="3">
        <v>10.806121675375801</v>
      </c>
      <c r="O34" s="3">
        <v>17.967685612951598</v>
      </c>
      <c r="P34" s="3">
        <v>12.114342945384699</v>
      </c>
      <c r="Q34" s="3">
        <v>13.102049628888601</v>
      </c>
      <c r="R34" s="3">
        <v>15.097098859463401</v>
      </c>
      <c r="S34" s="3">
        <v>8.3554104003393004</v>
      </c>
      <c r="T34" s="3">
        <v>12.092582297185499</v>
      </c>
      <c r="U34" s="3">
        <v>14.1941343229574</v>
      </c>
      <c r="V34" s="3">
        <v>13.938701092206299</v>
      </c>
    </row>
    <row r="35" spans="1:22" x14ac:dyDescent="0.35">
      <c r="A35" s="2">
        <v>42871</v>
      </c>
      <c r="B35" s="3">
        <v>13.343379367667699</v>
      </c>
      <c r="C35" s="3">
        <v>17.5813523179417</v>
      </c>
      <c r="D35" s="3">
        <v>15.5832200857167</v>
      </c>
      <c r="E35" s="3">
        <v>17.301418786087201</v>
      </c>
      <c r="F35" s="3">
        <v>12.5013495959218</v>
      </c>
      <c r="G35" s="3">
        <v>12.0137006760782</v>
      </c>
      <c r="H35" s="3">
        <v>17.075246062182099</v>
      </c>
      <c r="I35" s="3">
        <v>13.356245572458</v>
      </c>
      <c r="J35" s="3">
        <v>16.696961854106</v>
      </c>
      <c r="K35" s="3">
        <v>9.4335856734585803</v>
      </c>
      <c r="L35" s="3">
        <v>13.274234605855201</v>
      </c>
      <c r="M35" s="3">
        <v>16.226520233652501</v>
      </c>
      <c r="N35" s="3">
        <v>13.776851658774</v>
      </c>
      <c r="O35" s="3">
        <v>18.414822552281802</v>
      </c>
      <c r="P35" s="3">
        <v>13.0040477373252</v>
      </c>
      <c r="Q35" s="3">
        <v>13.050965470317299</v>
      </c>
      <c r="R35" s="3">
        <v>14.5281715072458</v>
      </c>
      <c r="S35" s="3">
        <v>8.6714176189871708</v>
      </c>
      <c r="T35" s="3">
        <v>11.8360612305598</v>
      </c>
      <c r="U35" s="3">
        <v>14.550824057257399</v>
      </c>
      <c r="V35" s="3">
        <v>13.4415629379927</v>
      </c>
    </row>
    <row r="36" spans="1:22" x14ac:dyDescent="0.35">
      <c r="A36" s="2">
        <v>42902</v>
      </c>
      <c r="B36" s="3">
        <v>13.816750780704499</v>
      </c>
      <c r="C36" s="3">
        <v>16.9358473728911</v>
      </c>
      <c r="D36" s="3">
        <v>15.5107161334012</v>
      </c>
      <c r="E36" s="3">
        <v>17.622362563232301</v>
      </c>
      <c r="F36" s="3">
        <v>12.359607098777699</v>
      </c>
      <c r="G36" s="3">
        <v>11.594108486103501</v>
      </c>
      <c r="H36" s="3">
        <v>16.719702507701399</v>
      </c>
      <c r="I36" s="3">
        <v>13.5651308531688</v>
      </c>
      <c r="J36" s="3">
        <v>16.5833787565935</v>
      </c>
      <c r="K36" s="3">
        <v>9.5030127386633705</v>
      </c>
      <c r="L36" s="3">
        <v>11.7907034186402</v>
      </c>
      <c r="M36" s="3">
        <v>14.8929044470493</v>
      </c>
      <c r="N36" s="3">
        <v>12.886668957406901</v>
      </c>
      <c r="O36" s="3">
        <v>18.098667273940499</v>
      </c>
      <c r="P36" s="3">
        <v>12.8239964790709</v>
      </c>
      <c r="Q36" s="3">
        <v>12.2972789935589</v>
      </c>
      <c r="R36" s="3">
        <v>14.851146376535301</v>
      </c>
      <c r="S36" s="3">
        <v>8.5600521827454692</v>
      </c>
      <c r="T36" s="3">
        <v>11.324910242205799</v>
      </c>
      <c r="U36" s="3">
        <v>14.6605478033657</v>
      </c>
      <c r="V36" s="3">
        <v>13.5872037708754</v>
      </c>
    </row>
    <row r="37" spans="1:22" x14ac:dyDescent="0.35">
      <c r="A37" s="2">
        <v>42930</v>
      </c>
      <c r="B37" s="3">
        <v>14.207740659691201</v>
      </c>
      <c r="C37" s="3">
        <v>17.613495712141098</v>
      </c>
      <c r="D37" s="3">
        <v>15.7517049081662</v>
      </c>
      <c r="E37" s="3">
        <v>16.795605535436199</v>
      </c>
      <c r="F37" s="3">
        <v>12.665213164705399</v>
      </c>
      <c r="G37" s="3">
        <v>12.257039221344099</v>
      </c>
      <c r="H37" s="3">
        <v>16.322608806530098</v>
      </c>
      <c r="I37" s="3">
        <v>14.036014393538</v>
      </c>
      <c r="J37" s="3">
        <v>17.118816847952299</v>
      </c>
      <c r="K37" s="3">
        <v>9.5839025157922499</v>
      </c>
      <c r="L37" s="3">
        <v>12.385540681933</v>
      </c>
      <c r="M37" s="3">
        <v>15.520835464338401</v>
      </c>
      <c r="N37" s="3">
        <v>13.1750608389954</v>
      </c>
      <c r="O37" s="3">
        <v>18.633146962115401</v>
      </c>
      <c r="P37" s="3">
        <v>13.296308132682</v>
      </c>
      <c r="Q37" s="3">
        <v>12.324358951069399</v>
      </c>
      <c r="R37" s="3">
        <v>14.653939718427001</v>
      </c>
      <c r="S37" s="3">
        <v>8.8704192672439</v>
      </c>
      <c r="T37" s="3">
        <v>11.5337854302006</v>
      </c>
      <c r="U37" s="3">
        <v>15.1635812408077</v>
      </c>
      <c r="V37" s="3">
        <v>14.653639753858601</v>
      </c>
    </row>
    <row r="38" spans="1:22" x14ac:dyDescent="0.35">
      <c r="A38" s="2">
        <v>42963</v>
      </c>
      <c r="B38" s="3">
        <v>13.863941327929201</v>
      </c>
      <c r="C38" s="3">
        <v>17.859276215838101</v>
      </c>
      <c r="D38" s="3">
        <v>15.7810963444326</v>
      </c>
      <c r="E38" s="3">
        <v>16.6673496795514</v>
      </c>
      <c r="F38" s="3">
        <v>12.6084408938043</v>
      </c>
      <c r="G38" s="3">
        <v>12.834154943150301</v>
      </c>
      <c r="H38" s="3">
        <v>16.3617536224647</v>
      </c>
      <c r="I38" s="3">
        <v>13.819234754571999</v>
      </c>
      <c r="J38" s="3">
        <v>17.1596039583536</v>
      </c>
      <c r="K38" s="3">
        <v>9.0889064886939792</v>
      </c>
      <c r="L38" s="3">
        <v>13.0623775331521</v>
      </c>
      <c r="M38" s="3">
        <v>15.802365567211501</v>
      </c>
      <c r="N38" s="3">
        <v>12.543868116436499</v>
      </c>
      <c r="O38" s="3">
        <v>18.691812306290299</v>
      </c>
      <c r="P38" s="3">
        <v>13.569560988129201</v>
      </c>
      <c r="Q38" s="3">
        <v>11.9773830798584</v>
      </c>
      <c r="R38" s="3">
        <v>14.6781729730099</v>
      </c>
      <c r="S38" s="3">
        <v>8.5245378138183501</v>
      </c>
      <c r="T38" s="3">
        <v>11.6776141198176</v>
      </c>
      <c r="U38" s="3">
        <v>15.6452312712935</v>
      </c>
      <c r="V38" s="3">
        <v>13.7302603736157</v>
      </c>
    </row>
    <row r="39" spans="1:22" x14ac:dyDescent="0.35">
      <c r="A39" s="2">
        <v>42993</v>
      </c>
      <c r="B39" s="3">
        <v>14.3153889089894</v>
      </c>
      <c r="C39" s="3">
        <v>18.937262766484</v>
      </c>
      <c r="D39" s="3">
        <v>15.4018945955027</v>
      </c>
      <c r="E39" s="3">
        <v>17.113266770930601</v>
      </c>
      <c r="F39" s="3">
        <v>12.4728582230754</v>
      </c>
      <c r="G39" s="3">
        <v>13.0637635418671</v>
      </c>
      <c r="H39" s="3">
        <v>16.528700212383502</v>
      </c>
      <c r="I39" s="3">
        <v>13.8141715341789</v>
      </c>
      <c r="J39" s="3">
        <v>16.7600520774218</v>
      </c>
      <c r="K39" s="3">
        <v>9.1875876355097503</v>
      </c>
      <c r="L39" s="3">
        <v>14.1526816089841</v>
      </c>
      <c r="M39" s="3">
        <v>15.064728327871199</v>
      </c>
      <c r="N39" s="3">
        <v>10.9691570359693</v>
      </c>
      <c r="O39" s="3">
        <v>18.984240171236902</v>
      </c>
      <c r="P39" s="3">
        <v>13.5134056363708</v>
      </c>
      <c r="Q39" s="3">
        <v>11.0268043042551</v>
      </c>
      <c r="R39" s="3">
        <v>15.451677719885801</v>
      </c>
      <c r="S39" s="3">
        <v>8.4410361359433903</v>
      </c>
      <c r="T39" s="3">
        <v>11.2539302508172</v>
      </c>
      <c r="U39" s="3">
        <v>16.164435491195501</v>
      </c>
      <c r="V39" s="3">
        <v>14.054036123762</v>
      </c>
    </row>
    <row r="40" spans="1:22" x14ac:dyDescent="0.35">
      <c r="A40" s="2">
        <v>43024</v>
      </c>
      <c r="B40" s="3">
        <v>14.3659978761952</v>
      </c>
      <c r="C40" s="3">
        <v>15.400193030286299</v>
      </c>
      <c r="D40" s="3">
        <v>15.7461844545729</v>
      </c>
      <c r="E40" s="3">
        <v>17.807821335147601</v>
      </c>
      <c r="F40" s="3">
        <v>12.417592212764999</v>
      </c>
      <c r="G40" s="3">
        <v>13.288911465481799</v>
      </c>
      <c r="H40" s="3">
        <v>16.104696400926599</v>
      </c>
      <c r="I40" s="3">
        <v>13.8048371373922</v>
      </c>
      <c r="J40" s="3">
        <v>16.2049190114396</v>
      </c>
      <c r="K40" s="3">
        <v>9.4158539164655597</v>
      </c>
      <c r="L40" s="3">
        <v>14.1291777552567</v>
      </c>
      <c r="M40" s="3">
        <v>15.6487015565947</v>
      </c>
      <c r="N40" s="3">
        <v>12.3430993314788</v>
      </c>
      <c r="O40" s="3">
        <v>18.790128037293599</v>
      </c>
      <c r="P40" s="3">
        <v>13.9219071864922</v>
      </c>
      <c r="Q40" s="3">
        <v>10.883415328459099</v>
      </c>
      <c r="R40" s="3">
        <v>15.896511739703699</v>
      </c>
      <c r="S40" s="3">
        <v>8.1976183734386492</v>
      </c>
      <c r="T40" s="3">
        <v>11.539593937990601</v>
      </c>
      <c r="U40" s="3">
        <v>16.168718172850902</v>
      </c>
      <c r="V40" s="3">
        <v>13.0143977829644</v>
      </c>
    </row>
    <row r="41" spans="1:22" x14ac:dyDescent="0.35">
      <c r="A41" s="2">
        <v>43055</v>
      </c>
      <c r="B41" s="3">
        <v>14.734131655293799</v>
      </c>
      <c r="C41" s="3">
        <v>13.847134512822601</v>
      </c>
      <c r="D41" s="3">
        <v>15.324780624889099</v>
      </c>
      <c r="E41" s="3">
        <v>17.267909776437701</v>
      </c>
      <c r="F41" s="3">
        <v>11.647227168048399</v>
      </c>
      <c r="G41" s="3">
        <v>12.623745565489701</v>
      </c>
      <c r="H41" s="3">
        <v>15.569346958753201</v>
      </c>
      <c r="I41" s="3">
        <v>13.6384780723658</v>
      </c>
      <c r="J41" s="3">
        <v>15.6366292657572</v>
      </c>
      <c r="K41" s="3">
        <v>9.3953690681144</v>
      </c>
      <c r="L41" s="3">
        <v>13.032139519373899</v>
      </c>
      <c r="M41" s="3">
        <v>15.621024712629101</v>
      </c>
      <c r="N41" s="3">
        <v>11.1759370044528</v>
      </c>
      <c r="O41" s="3">
        <v>18.607526845228701</v>
      </c>
      <c r="P41" s="3">
        <v>13.8963488740025</v>
      </c>
      <c r="Q41" s="3">
        <v>10.827575212351199</v>
      </c>
      <c r="R41" s="3">
        <v>15.485613861353499</v>
      </c>
      <c r="S41" s="3">
        <v>8.0720039389763194</v>
      </c>
      <c r="T41" s="3">
        <v>10.753724772012699</v>
      </c>
      <c r="U41" s="3">
        <v>16.080867184850302</v>
      </c>
      <c r="V41" s="3">
        <v>12.974104358937</v>
      </c>
    </row>
    <row r="42" spans="1:22" x14ac:dyDescent="0.35">
      <c r="A42" s="2">
        <v>43084</v>
      </c>
      <c r="B42" s="3">
        <v>13.755866448050201</v>
      </c>
      <c r="C42" s="3">
        <v>13.346647470411</v>
      </c>
      <c r="D42" s="3">
        <v>15.3885005786858</v>
      </c>
      <c r="E42" s="3">
        <v>17.2214498816681</v>
      </c>
      <c r="F42" s="3">
        <v>11.696953034037</v>
      </c>
      <c r="G42" s="3">
        <v>11.8288525038059</v>
      </c>
      <c r="H42" s="3">
        <v>16.092601133918201</v>
      </c>
      <c r="I42" s="3">
        <v>13.1255838819727</v>
      </c>
      <c r="J42" s="3">
        <v>15.678909889686601</v>
      </c>
      <c r="K42" s="3">
        <v>9.1455660217225105</v>
      </c>
      <c r="L42" s="3">
        <v>12.931393090448701</v>
      </c>
      <c r="M42" s="3">
        <v>14.2931521216478</v>
      </c>
      <c r="N42" s="3">
        <v>13.8714036298101</v>
      </c>
      <c r="O42" s="3">
        <v>18.690026656878899</v>
      </c>
      <c r="P42" s="3">
        <v>13.1600643725306</v>
      </c>
      <c r="Q42" s="3">
        <v>11.466578526499401</v>
      </c>
      <c r="R42" s="3">
        <v>15.608025251813499</v>
      </c>
      <c r="S42" s="3">
        <v>7.9155153940724903</v>
      </c>
      <c r="T42" s="3">
        <v>10.745856202807399</v>
      </c>
      <c r="U42" s="3">
        <v>17.574521603324499</v>
      </c>
      <c r="V42" s="3">
        <v>13.086128956234401</v>
      </c>
    </row>
    <row r="43" spans="1:22" x14ac:dyDescent="0.35">
      <c r="A43" s="2">
        <v>43116</v>
      </c>
      <c r="B43" s="3">
        <v>14.348375267685601</v>
      </c>
      <c r="C43" s="3">
        <v>14.4459096799131</v>
      </c>
      <c r="D43" s="3">
        <v>15.9840565176649</v>
      </c>
      <c r="E43" s="3">
        <v>18.070968933166899</v>
      </c>
      <c r="F43" s="3">
        <v>12.5829056051456</v>
      </c>
      <c r="G43" s="3">
        <v>14.022304484041801</v>
      </c>
      <c r="H43" s="3">
        <v>16.667430558813901</v>
      </c>
      <c r="I43" s="3">
        <v>13.6472313749012</v>
      </c>
      <c r="J43" s="3">
        <v>15.938745568762499</v>
      </c>
      <c r="K43" s="3">
        <v>9.3459811234353598</v>
      </c>
      <c r="L43" s="3">
        <v>13.626318630773399</v>
      </c>
      <c r="M43" s="3">
        <v>15.161880636867799</v>
      </c>
      <c r="N43" s="3">
        <v>14.1168157978789</v>
      </c>
      <c r="O43" s="3">
        <v>19.185441300991101</v>
      </c>
      <c r="P43" s="3">
        <v>14.0427253367617</v>
      </c>
      <c r="Q43" s="3">
        <v>12.273426064967399</v>
      </c>
      <c r="R43" s="3">
        <v>16.4491563751548</v>
      </c>
      <c r="S43" s="3">
        <v>8.0832678447004103</v>
      </c>
      <c r="T43" s="3">
        <v>11.4832357294059</v>
      </c>
      <c r="U43" s="3">
        <v>20.766624496763601</v>
      </c>
      <c r="V43" s="3">
        <v>13.997591764465099</v>
      </c>
    </row>
    <row r="44" spans="1:22" x14ac:dyDescent="0.35">
      <c r="A44" s="2">
        <v>43147</v>
      </c>
      <c r="B44" s="3">
        <v>13.1143327651753</v>
      </c>
      <c r="C44" s="3">
        <v>14.231952067522</v>
      </c>
      <c r="D44" s="3">
        <v>15.5600733089094</v>
      </c>
      <c r="E44" s="3">
        <v>17.256360210078501</v>
      </c>
      <c r="F44" s="3">
        <v>11.6770508966233</v>
      </c>
      <c r="G44" s="3">
        <v>13.2815173767912</v>
      </c>
      <c r="H44" s="3">
        <v>16.6663377362033</v>
      </c>
      <c r="I44" s="3">
        <v>12.989389894606401</v>
      </c>
      <c r="J44" s="3">
        <v>15.7355495642054</v>
      </c>
      <c r="K44" s="3">
        <v>8.97438295611793</v>
      </c>
      <c r="L44" s="3">
        <v>13.5797682108525</v>
      </c>
      <c r="M44" s="3">
        <v>15.264436468158699</v>
      </c>
      <c r="N44" s="3">
        <v>14.3804543639045</v>
      </c>
      <c r="O44" s="3">
        <v>18.3976652615247</v>
      </c>
      <c r="P44" s="3">
        <v>13.4314898757804</v>
      </c>
      <c r="Q44" s="3">
        <v>11.6819665172141</v>
      </c>
      <c r="R44" s="3">
        <v>16.041934377783299</v>
      </c>
      <c r="S44" s="3">
        <v>8.0900156144235993</v>
      </c>
      <c r="T44" s="3">
        <v>11.2272114129561</v>
      </c>
      <c r="U44" s="3">
        <v>19.700167374615202</v>
      </c>
      <c r="V44" s="3">
        <v>13.715963094036301</v>
      </c>
    </row>
    <row r="45" spans="1:22" x14ac:dyDescent="0.35">
      <c r="A45" s="2">
        <v>43175</v>
      </c>
      <c r="B45" s="3">
        <v>13.243683569041201</v>
      </c>
      <c r="C45" s="3">
        <v>14.015908448046201</v>
      </c>
      <c r="D45" s="3">
        <v>14.621411647965999</v>
      </c>
      <c r="E45" s="3">
        <v>16.731887606414201</v>
      </c>
      <c r="F45" s="3">
        <v>11.1015815826714</v>
      </c>
      <c r="G45" s="3">
        <v>13.4279812850603</v>
      </c>
      <c r="H45" s="3">
        <v>16.362588712895299</v>
      </c>
      <c r="I45" s="3">
        <v>13.733939211796301</v>
      </c>
      <c r="J45" s="3">
        <v>15.269817430833401</v>
      </c>
      <c r="K45" s="3">
        <v>9.1777532930157406</v>
      </c>
      <c r="L45" s="3">
        <v>12.887074092629501</v>
      </c>
      <c r="M45" s="3">
        <v>15.8367840354714</v>
      </c>
      <c r="N45" s="3">
        <v>13.877660086016601</v>
      </c>
      <c r="O45" s="3">
        <v>17.9436520385328</v>
      </c>
      <c r="P45" s="3">
        <v>13.6568229888411</v>
      </c>
      <c r="Q45" s="3">
        <v>11.267425061821401</v>
      </c>
      <c r="R45" s="3">
        <v>15.6676018028088</v>
      </c>
      <c r="S45" s="3">
        <v>7.9484178828191698</v>
      </c>
      <c r="T45" s="3">
        <v>10.994847851793899</v>
      </c>
      <c r="U45" s="3">
        <v>20.907149697553098</v>
      </c>
      <c r="V45" s="3">
        <v>14.5244247633374</v>
      </c>
    </row>
    <row r="46" spans="1:22" x14ac:dyDescent="0.35">
      <c r="A46" s="2">
        <v>43206</v>
      </c>
      <c r="B46" s="3">
        <v>12.453325184584401</v>
      </c>
      <c r="C46" s="3">
        <v>13.6985709303143</v>
      </c>
      <c r="D46" s="3">
        <v>14.806791948718899</v>
      </c>
      <c r="E46" s="3">
        <v>15.946281559293499</v>
      </c>
      <c r="F46" s="3">
        <v>11.456729403582701</v>
      </c>
      <c r="G46" s="3">
        <v>13.8493935527882</v>
      </c>
      <c r="H46" s="3">
        <v>16.587746982209101</v>
      </c>
      <c r="I46" s="3">
        <v>13.535017048668299</v>
      </c>
      <c r="J46" s="3">
        <v>15.670671927186801</v>
      </c>
      <c r="K46" s="3">
        <v>8.9584160942370303</v>
      </c>
      <c r="L46" s="3">
        <v>12.4344048976371</v>
      </c>
      <c r="M46" s="3">
        <v>15.120849845523599</v>
      </c>
      <c r="N46" s="3">
        <v>14.3869872528893</v>
      </c>
      <c r="O46" s="3">
        <v>18.336407862610901</v>
      </c>
      <c r="P46" s="3">
        <v>12.348455857921399</v>
      </c>
      <c r="Q46" s="3">
        <v>11.387611209106399</v>
      </c>
      <c r="R46" s="3">
        <v>15.136008463705799</v>
      </c>
      <c r="S46" s="3">
        <v>7.3407677376794798</v>
      </c>
      <c r="T46" s="3">
        <v>11.4910784911524</v>
      </c>
      <c r="U46" s="3">
        <v>21.297650396471902</v>
      </c>
      <c r="V46" s="3">
        <v>14.8896609456162</v>
      </c>
    </row>
    <row r="47" spans="1:22" x14ac:dyDescent="0.35">
      <c r="A47" s="2">
        <v>43236</v>
      </c>
      <c r="B47" s="3">
        <v>11.9627297643289</v>
      </c>
      <c r="C47" s="3">
        <v>13.359226423845101</v>
      </c>
      <c r="D47" s="3">
        <v>13.3462927147963</v>
      </c>
      <c r="E47" s="3">
        <v>16.3554543944941</v>
      </c>
      <c r="F47" s="3">
        <v>11.3111475560447</v>
      </c>
      <c r="G47" s="3">
        <v>13.4657061785585</v>
      </c>
      <c r="H47" s="3">
        <v>16.363107836035301</v>
      </c>
      <c r="I47" s="3">
        <v>13.5694867227343</v>
      </c>
      <c r="J47" s="3">
        <v>14.784608497156199</v>
      </c>
      <c r="K47" s="3">
        <v>8.8145094499240901</v>
      </c>
      <c r="L47" s="3">
        <v>12.5983941200794</v>
      </c>
      <c r="M47" s="3">
        <v>15.105809383564299</v>
      </c>
      <c r="N47" s="3">
        <v>13.826849958505001</v>
      </c>
      <c r="O47" s="3">
        <v>18.220101228960601</v>
      </c>
      <c r="P47" s="3">
        <v>12.7463495898725</v>
      </c>
      <c r="Q47" s="3">
        <v>11.364207657059</v>
      </c>
      <c r="R47" s="3">
        <v>15.309414963415399</v>
      </c>
      <c r="S47" s="3">
        <v>6.7426166643964498</v>
      </c>
      <c r="T47" s="3">
        <v>10.633061889912099</v>
      </c>
      <c r="U47" s="3">
        <v>20.721379377959401</v>
      </c>
      <c r="V47" s="3">
        <v>14.6263276812155</v>
      </c>
    </row>
    <row r="48" spans="1:22" x14ac:dyDescent="0.35">
      <c r="A48" s="2">
        <v>43266</v>
      </c>
      <c r="B48" s="3">
        <v>11.6584569354922</v>
      </c>
      <c r="C48" s="3">
        <v>12.05015832552</v>
      </c>
      <c r="D48" s="3">
        <v>13.421116617345101</v>
      </c>
      <c r="E48" s="3">
        <v>15.7499769983667</v>
      </c>
      <c r="F48" s="3">
        <v>10.7088831729814</v>
      </c>
      <c r="G48" s="3">
        <v>13.8352575286769</v>
      </c>
      <c r="H48" s="3">
        <v>16.054255118770602</v>
      </c>
      <c r="I48" s="3">
        <v>13.625637099000301</v>
      </c>
      <c r="J48" s="3">
        <v>14.816608496052501</v>
      </c>
      <c r="K48" s="3">
        <v>8.7214494986031692</v>
      </c>
      <c r="L48" s="3">
        <v>10.422886361452299</v>
      </c>
      <c r="M48" s="3">
        <v>14.308069061483399</v>
      </c>
      <c r="N48" s="3">
        <v>14.4019368161501</v>
      </c>
      <c r="O48" s="3">
        <v>18.7523655466284</v>
      </c>
      <c r="P48" s="3">
        <v>12.557332926185399</v>
      </c>
      <c r="Q48" s="3">
        <v>11.3872368896434</v>
      </c>
      <c r="R48" s="3">
        <v>14.837698302207</v>
      </c>
      <c r="S48" s="3">
        <v>6.2391318208490301</v>
      </c>
      <c r="T48" s="3">
        <v>11.1650580932622</v>
      </c>
      <c r="U48" s="3">
        <v>19.293625196665701</v>
      </c>
      <c r="V48" s="3">
        <v>15.110780441607501</v>
      </c>
    </row>
    <row r="49" spans="1:22" x14ac:dyDescent="0.35">
      <c r="A49" s="2">
        <v>43297</v>
      </c>
      <c r="B49" s="3">
        <v>10.5944293074553</v>
      </c>
      <c r="C49" s="3">
        <v>11.5780810782282</v>
      </c>
      <c r="D49" s="3">
        <v>12.849324497107</v>
      </c>
      <c r="E49" s="3">
        <v>15.017098685913901</v>
      </c>
      <c r="F49" s="3">
        <v>10.3735492276309</v>
      </c>
      <c r="G49" s="3">
        <v>13.1271178500796</v>
      </c>
      <c r="H49" s="3">
        <v>15.7384520526158</v>
      </c>
      <c r="I49" s="3">
        <v>13.2402919174736</v>
      </c>
      <c r="J49" s="3">
        <v>15.352967351772</v>
      </c>
      <c r="K49" s="3">
        <v>8.3610005212788998</v>
      </c>
      <c r="L49" s="3">
        <v>10.885562607539001</v>
      </c>
      <c r="M49" s="3">
        <v>13.6237104110684</v>
      </c>
      <c r="N49" s="3">
        <v>14.7188202253953</v>
      </c>
      <c r="O49" s="3">
        <v>18.533801799584399</v>
      </c>
      <c r="P49" s="3">
        <v>11.807008709677399</v>
      </c>
      <c r="Q49" s="3">
        <v>11.5538620328085</v>
      </c>
      <c r="R49" s="3">
        <v>14.082776490894901</v>
      </c>
      <c r="S49" s="3">
        <v>5.81954247783887</v>
      </c>
      <c r="T49" s="3">
        <v>11.202453058432599</v>
      </c>
      <c r="U49" s="3">
        <v>16.7899767866116</v>
      </c>
      <c r="V49" s="3">
        <v>15.206786015993099</v>
      </c>
    </row>
    <row r="50" spans="1:22" x14ac:dyDescent="0.35">
      <c r="A50" s="2">
        <v>43328</v>
      </c>
      <c r="B50" s="3">
        <v>9.8292060420961498</v>
      </c>
      <c r="C50" s="3">
        <v>11.568717794164</v>
      </c>
      <c r="D50" s="3">
        <v>13.1256620654644</v>
      </c>
      <c r="E50" s="3">
        <v>15.1516221382547</v>
      </c>
      <c r="F50" s="3">
        <v>10.8908898258736</v>
      </c>
      <c r="G50" s="3">
        <v>13.3350851232236</v>
      </c>
      <c r="H50" s="3">
        <v>16.246529201761899</v>
      </c>
      <c r="I50" s="3">
        <v>13.137791568274499</v>
      </c>
      <c r="J50" s="3">
        <v>14.860307446998601</v>
      </c>
      <c r="K50" s="3">
        <v>8.0751791606540309</v>
      </c>
      <c r="L50" s="3">
        <v>10.914897486424399</v>
      </c>
      <c r="M50" s="3">
        <v>13.1643801878808</v>
      </c>
      <c r="N50" s="3">
        <v>14.2377708159098</v>
      </c>
      <c r="O50" s="3">
        <v>19.5256441827581</v>
      </c>
      <c r="P50" s="3">
        <v>11.0420333968947</v>
      </c>
      <c r="Q50" s="3">
        <v>11.9097156652682</v>
      </c>
      <c r="R50" s="3">
        <v>14.445375585365699</v>
      </c>
      <c r="S50" s="3">
        <v>5.6101387773301203</v>
      </c>
      <c r="T50" s="3">
        <v>11.095159745751401</v>
      </c>
      <c r="U50" s="3">
        <v>17.722856362657598</v>
      </c>
      <c r="V50" s="3">
        <v>13.850767293516901</v>
      </c>
    </row>
    <row r="51" spans="1:22" x14ac:dyDescent="0.35">
      <c r="A51" s="2">
        <v>43357</v>
      </c>
      <c r="B51" s="3">
        <v>9.9869101424674298</v>
      </c>
      <c r="C51" s="3">
        <v>11.9311911662644</v>
      </c>
      <c r="D51" s="3">
        <v>13.3917330266913</v>
      </c>
      <c r="E51" s="3">
        <v>14.2713016890544</v>
      </c>
      <c r="F51" s="3">
        <v>10.588729484546899</v>
      </c>
      <c r="G51" s="3">
        <v>12.6086455948526</v>
      </c>
      <c r="H51" s="3">
        <v>16.496032489287501</v>
      </c>
      <c r="I51" s="3">
        <v>13.1246004015343</v>
      </c>
      <c r="J51" s="3">
        <v>15.1784482987076</v>
      </c>
      <c r="K51" s="3">
        <v>8.2958398213027493</v>
      </c>
      <c r="L51" s="3">
        <v>10.357565931362499</v>
      </c>
      <c r="M51" s="3">
        <v>13.1105881583741</v>
      </c>
      <c r="N51" s="3">
        <v>14.3268449550587</v>
      </c>
      <c r="O51" s="3">
        <v>19.678814599879299</v>
      </c>
      <c r="P51" s="3">
        <v>10.953937826498599</v>
      </c>
      <c r="Q51" s="3">
        <v>12.813336324790001</v>
      </c>
      <c r="R51" s="3">
        <v>14.801812482344999</v>
      </c>
      <c r="S51" s="3">
        <v>5.9977284118748999</v>
      </c>
      <c r="T51" s="3">
        <v>12.1380207453625</v>
      </c>
      <c r="U51" s="3">
        <v>17.7405189840037</v>
      </c>
      <c r="V51" s="3">
        <v>13.369150455322499</v>
      </c>
    </row>
    <row r="52" spans="1:22" x14ac:dyDescent="0.35">
      <c r="A52" s="2">
        <v>43389</v>
      </c>
      <c r="B52" s="3">
        <v>9.4373644725204997</v>
      </c>
      <c r="C52" s="3">
        <v>15.195648196655</v>
      </c>
      <c r="D52" s="3">
        <v>12.9184890577587</v>
      </c>
      <c r="E52" s="3">
        <v>13.586466776805601</v>
      </c>
      <c r="F52" s="3">
        <v>10.577543994687</v>
      </c>
      <c r="G52" s="3">
        <v>13.228375513963799</v>
      </c>
      <c r="H52" s="3">
        <v>15.7944593274276</v>
      </c>
      <c r="I52" s="3">
        <v>12.0618577433131</v>
      </c>
      <c r="J52" s="3">
        <v>14.603682620686399</v>
      </c>
      <c r="K52" s="3">
        <v>7.7845697826732803</v>
      </c>
      <c r="L52" s="3">
        <v>11.295119869529</v>
      </c>
      <c r="M52" s="3">
        <v>12.284672624302701</v>
      </c>
      <c r="N52" s="3">
        <v>12.8642293601108</v>
      </c>
      <c r="O52" s="3">
        <v>17.693955326695299</v>
      </c>
      <c r="P52" s="3">
        <v>10.1423813346626</v>
      </c>
      <c r="Q52" s="3">
        <v>12.4754639015145</v>
      </c>
      <c r="R52" s="3">
        <v>14.479266292717099</v>
      </c>
      <c r="S52" s="3">
        <v>6.1647901541977497</v>
      </c>
      <c r="T52" s="3">
        <v>11.4701032606641</v>
      </c>
      <c r="U52" s="3">
        <v>15.225181161049401</v>
      </c>
      <c r="V52" s="3">
        <v>13.7680077613471</v>
      </c>
    </row>
    <row r="53" spans="1:22" x14ac:dyDescent="0.35">
      <c r="A53" s="2">
        <v>43420</v>
      </c>
      <c r="B53" s="3">
        <v>9.9906432182509199</v>
      </c>
      <c r="C53" s="3">
        <v>15.207856551723401</v>
      </c>
      <c r="D53" s="3">
        <v>13.803255185015001</v>
      </c>
      <c r="E53" s="3">
        <v>13.595036610523101</v>
      </c>
      <c r="F53" s="3">
        <v>10.213591555841999</v>
      </c>
      <c r="G53" s="3">
        <v>13.4482288539223</v>
      </c>
      <c r="H53" s="3">
        <v>15.749035252578899</v>
      </c>
      <c r="I53" s="3">
        <v>12.3712633829761</v>
      </c>
      <c r="J53" s="3">
        <v>12.6782107168808</v>
      </c>
      <c r="K53" s="3">
        <v>7.9283485329800998</v>
      </c>
      <c r="L53" s="3">
        <v>11.6392221047282</v>
      </c>
      <c r="M53" s="3">
        <v>12.395115463659099</v>
      </c>
      <c r="N53" s="3">
        <v>11.846133644733801</v>
      </c>
      <c r="O53" s="3">
        <v>18.024461226899302</v>
      </c>
      <c r="P53" s="3">
        <v>10.5343507902325</v>
      </c>
      <c r="Q53" s="3">
        <v>12.812483997434001</v>
      </c>
      <c r="R53" s="3">
        <v>14.0359657358717</v>
      </c>
      <c r="S53" s="3">
        <v>5.7431571023134298</v>
      </c>
      <c r="T53" s="3">
        <v>11.954992322459301</v>
      </c>
      <c r="U53" s="3">
        <v>14.9332846220441</v>
      </c>
      <c r="V53" s="3">
        <v>13.4814615291411</v>
      </c>
    </row>
    <row r="54" spans="1:22" x14ac:dyDescent="0.35">
      <c r="A54" s="2">
        <v>43448</v>
      </c>
      <c r="B54" s="3">
        <v>9.9202915846700304</v>
      </c>
      <c r="C54" s="3">
        <v>14.7944617357012</v>
      </c>
      <c r="D54" s="3">
        <v>14.123645539363601</v>
      </c>
      <c r="E54" s="3">
        <v>14.9128398614679</v>
      </c>
      <c r="F54" s="3">
        <v>10.7828833182423</v>
      </c>
      <c r="G54" s="3">
        <v>13.135596356772</v>
      </c>
      <c r="H54" s="3">
        <v>15.7682558878198</v>
      </c>
      <c r="I54" s="3">
        <v>12.4108359811221</v>
      </c>
      <c r="J54" s="3">
        <v>12.4013279465262</v>
      </c>
      <c r="K54" s="3">
        <v>8.2147494028292005</v>
      </c>
      <c r="L54" s="3">
        <v>11.519174074661199</v>
      </c>
      <c r="M54" s="3">
        <v>12.378624267900999</v>
      </c>
      <c r="N54" s="3">
        <v>12.242081530288599</v>
      </c>
      <c r="O54" s="3">
        <v>18.062169651858198</v>
      </c>
      <c r="P54" s="3">
        <v>10.5638183611365</v>
      </c>
      <c r="Q54" s="3">
        <v>13.065136985986401</v>
      </c>
      <c r="R54" s="3">
        <v>13.861585912579001</v>
      </c>
      <c r="S54" s="3">
        <v>5.9019486398706</v>
      </c>
      <c r="T54" s="3">
        <v>11.177416969773899</v>
      </c>
      <c r="U54" s="3">
        <v>15.862057668094099</v>
      </c>
      <c r="V54" s="3">
        <v>14.4799829630745</v>
      </c>
    </row>
    <row r="55" spans="1:22" x14ac:dyDescent="0.35">
      <c r="A55" s="2">
        <v>43481</v>
      </c>
      <c r="B55" s="3">
        <v>9.8259088785195701</v>
      </c>
      <c r="C55" s="3">
        <v>9.1872291211170207</v>
      </c>
      <c r="D55" s="3">
        <v>14.669293997836</v>
      </c>
      <c r="E55" s="3">
        <v>15.457753127919</v>
      </c>
      <c r="F55" s="3">
        <v>10.9016497763081</v>
      </c>
      <c r="G55" s="3">
        <v>14.3031771348024</v>
      </c>
      <c r="H55" s="3">
        <v>16.057465335471498</v>
      </c>
      <c r="I55" s="3">
        <v>12.8777539184004</v>
      </c>
      <c r="J55" s="3">
        <v>13.148062832263101</v>
      </c>
      <c r="K55" s="3">
        <v>9.0290286168371807</v>
      </c>
      <c r="L55" s="3">
        <v>12.735987799970401</v>
      </c>
      <c r="M55" s="3">
        <v>13.1039443556368</v>
      </c>
      <c r="N55" s="3">
        <v>11.126436178902299</v>
      </c>
      <c r="O55" s="3">
        <v>17.979346052341299</v>
      </c>
      <c r="P55" s="3">
        <v>10.614642392118901</v>
      </c>
      <c r="Q55" s="3">
        <v>13.4458347104109</v>
      </c>
      <c r="R55" s="3">
        <v>13.7546261855778</v>
      </c>
      <c r="S55" s="3">
        <v>6.4987957872121997</v>
      </c>
      <c r="T55" s="3">
        <v>10.8303721132795</v>
      </c>
      <c r="U55" s="3">
        <v>14.8809780377637</v>
      </c>
      <c r="V55" s="3">
        <v>15.5636317440411</v>
      </c>
    </row>
    <row r="56" spans="1:22" x14ac:dyDescent="0.35">
      <c r="A56" s="2">
        <v>43511</v>
      </c>
      <c r="B56" s="3">
        <v>10.459888108971199</v>
      </c>
      <c r="C56" s="3">
        <v>8.8544299128729502</v>
      </c>
      <c r="D56" s="3">
        <v>14.223448076515499</v>
      </c>
      <c r="E56" s="3">
        <v>15.3677099764411</v>
      </c>
      <c r="F56" s="3">
        <v>10.712038310637199</v>
      </c>
      <c r="G56" s="3">
        <v>15.779154459717001</v>
      </c>
      <c r="H56" s="3">
        <v>16.293314114497001</v>
      </c>
      <c r="I56" s="3">
        <v>13.7862903264593</v>
      </c>
      <c r="J56" s="3">
        <v>12.928469850610901</v>
      </c>
      <c r="K56" s="3">
        <v>10.1781563561422</v>
      </c>
      <c r="L56" s="3">
        <v>12.83136675503</v>
      </c>
      <c r="M56" s="3">
        <v>12.8299629799796</v>
      </c>
      <c r="N56" s="3">
        <v>11.813108669113999</v>
      </c>
      <c r="O56" s="3">
        <v>17.959219248402199</v>
      </c>
      <c r="P56" s="3">
        <v>11.098750881305399</v>
      </c>
      <c r="Q56" s="3">
        <v>12.430337952331101</v>
      </c>
      <c r="R56" s="3">
        <v>14.524424352419</v>
      </c>
      <c r="S56" s="3">
        <v>7.0856706904964604</v>
      </c>
      <c r="T56" s="3">
        <v>10.8327181709897</v>
      </c>
      <c r="U56" s="3">
        <v>16.1410749445884</v>
      </c>
      <c r="V56" s="3">
        <v>16.200037602032499</v>
      </c>
    </row>
    <row r="57" spans="1:22" x14ac:dyDescent="0.35">
      <c r="A57" s="2">
        <v>43539</v>
      </c>
      <c r="B57" s="3">
        <v>11.3933597621755</v>
      </c>
      <c r="C57" s="3">
        <v>8.8635416432109899</v>
      </c>
      <c r="D57" s="3">
        <v>14.5361809565168</v>
      </c>
      <c r="E57" s="3">
        <v>15.084063335899501</v>
      </c>
      <c r="F57" s="3">
        <v>11.216363442887999</v>
      </c>
      <c r="G57" s="3">
        <v>15.5747645192939</v>
      </c>
      <c r="H57" s="3">
        <v>16.4331376702475</v>
      </c>
      <c r="I57" s="3">
        <v>14.4409701576531</v>
      </c>
      <c r="J57" s="3">
        <v>12.686529952034901</v>
      </c>
      <c r="K57" s="3">
        <v>10.5065986512406</v>
      </c>
      <c r="L57" s="3">
        <v>12.6248048795947</v>
      </c>
      <c r="M57" s="3">
        <v>12.896717248479</v>
      </c>
      <c r="N57" s="3">
        <v>13.1311237873051</v>
      </c>
      <c r="O57" s="3">
        <v>18.930971764973101</v>
      </c>
      <c r="P57" s="3">
        <v>11.6823459072513</v>
      </c>
      <c r="Q57" s="3">
        <v>12.3969038098033</v>
      </c>
      <c r="R57" s="3">
        <v>14.738792007974199</v>
      </c>
      <c r="S57" s="3">
        <v>7.2114954215248002</v>
      </c>
      <c r="T57" s="3">
        <v>11.768347614781</v>
      </c>
      <c r="U57" s="3">
        <v>17.405753692712398</v>
      </c>
      <c r="V57" s="3">
        <v>16.193744501394701</v>
      </c>
    </row>
    <row r="58" spans="1:22" x14ac:dyDescent="0.35">
      <c r="A58" s="2">
        <v>43571</v>
      </c>
      <c r="B58" s="3">
        <v>12.3387106380004</v>
      </c>
      <c r="C58" s="3">
        <v>8.4857013402172807</v>
      </c>
      <c r="D58" s="3">
        <v>14.2461105576756</v>
      </c>
      <c r="E58" s="3">
        <v>15.125340270257301</v>
      </c>
      <c r="F58" s="3">
        <v>11.264008632958999</v>
      </c>
      <c r="G58" s="3">
        <v>15.2049049992762</v>
      </c>
      <c r="H58" s="3">
        <v>15.9745404393452</v>
      </c>
      <c r="I58" s="3">
        <v>15.1731967626746</v>
      </c>
      <c r="J58" s="3">
        <v>13.5699773332686</v>
      </c>
      <c r="K58" s="3">
        <v>11.365079961763</v>
      </c>
      <c r="L58" s="3">
        <v>11.4891297720674</v>
      </c>
      <c r="M58" s="3">
        <v>13.6791045234402</v>
      </c>
      <c r="N58" s="3">
        <v>13.9676270850519</v>
      </c>
      <c r="O58" s="3">
        <v>19.1129265167718</v>
      </c>
      <c r="P58" s="3">
        <v>12.2676199188935</v>
      </c>
      <c r="Q58" s="3">
        <v>12.8846272530785</v>
      </c>
      <c r="R58" s="3">
        <v>14.979078080621701</v>
      </c>
      <c r="S58" s="3">
        <v>6.3121745924205497</v>
      </c>
      <c r="T58" s="3">
        <v>11.999187304918401</v>
      </c>
      <c r="U58" s="3">
        <v>17.990301916221402</v>
      </c>
      <c r="V58" s="3">
        <v>17.189116936645402</v>
      </c>
    </row>
    <row r="59" spans="1:22" x14ac:dyDescent="0.35">
      <c r="A59" s="2">
        <v>43601</v>
      </c>
      <c r="B59" s="3">
        <v>11.2449145369853</v>
      </c>
      <c r="C59" s="3">
        <v>8.7437159674124398</v>
      </c>
      <c r="D59" s="3">
        <v>12.696189115348201</v>
      </c>
      <c r="E59" s="3">
        <v>14.5762778765252</v>
      </c>
      <c r="F59" s="3">
        <v>10.2619085677829</v>
      </c>
      <c r="G59" s="3">
        <v>13.160317718413699</v>
      </c>
      <c r="H59" s="3">
        <v>15.5894539392305</v>
      </c>
      <c r="I59" s="3">
        <v>14.474232077030999</v>
      </c>
      <c r="J59" s="3">
        <v>13.0355028400697</v>
      </c>
      <c r="K59" s="3">
        <v>10.614241924595699</v>
      </c>
      <c r="L59" s="3">
        <v>11.0832118041521</v>
      </c>
      <c r="M59" s="3">
        <v>13.252574524640201</v>
      </c>
      <c r="N59" s="3">
        <v>12.612104019330999</v>
      </c>
      <c r="O59" s="3">
        <v>18.240722290173998</v>
      </c>
      <c r="P59" s="3">
        <v>11.3893822754686</v>
      </c>
      <c r="Q59" s="3">
        <v>12.215223464585801</v>
      </c>
      <c r="R59" s="3">
        <v>14.610624832896701</v>
      </c>
      <c r="S59" s="3">
        <v>5.6297247335841503</v>
      </c>
      <c r="T59" s="3">
        <v>10.805883107334701</v>
      </c>
      <c r="U59" s="3">
        <v>17.439299720417601</v>
      </c>
      <c r="V59" s="3">
        <v>16.141705281536399</v>
      </c>
    </row>
    <row r="60" spans="1:22" x14ac:dyDescent="0.35">
      <c r="A60" s="2">
        <v>43630</v>
      </c>
      <c r="B60" s="3">
        <v>11.373688334613499</v>
      </c>
      <c r="C60" s="3">
        <v>8.3040560780486192</v>
      </c>
      <c r="D60" s="3">
        <v>13.753365577706999</v>
      </c>
      <c r="E60" s="3">
        <v>15.441583101673499</v>
      </c>
      <c r="F60" s="3">
        <v>10.596852482115001</v>
      </c>
      <c r="G60" s="3">
        <v>13.283457746622</v>
      </c>
      <c r="H60" s="3">
        <v>16.462879218088499</v>
      </c>
      <c r="I60" s="3">
        <v>14.5798311140779</v>
      </c>
      <c r="J60" s="3">
        <v>12.9231764294376</v>
      </c>
      <c r="K60" s="3">
        <v>10.897153885044601</v>
      </c>
      <c r="L60" s="3">
        <v>12.188383091997601</v>
      </c>
      <c r="M60" s="3">
        <v>13.0905783788872</v>
      </c>
      <c r="N60" s="3">
        <v>13.706079190153501</v>
      </c>
      <c r="O60" s="3">
        <v>19.0228886412261</v>
      </c>
      <c r="P60" s="3">
        <v>11.0204392215726</v>
      </c>
      <c r="Q60" s="3">
        <v>13.163902694753</v>
      </c>
      <c r="R60" s="3">
        <v>15.2856016886532</v>
      </c>
      <c r="S60" s="3">
        <v>5.9367323564314898</v>
      </c>
      <c r="T60" s="3">
        <v>11.6283165825858</v>
      </c>
      <c r="U60" s="3">
        <v>16.865163173600799</v>
      </c>
      <c r="V60" s="3">
        <v>16.8748750192747</v>
      </c>
    </row>
    <row r="61" spans="1:22" x14ac:dyDescent="0.35">
      <c r="A61" s="2">
        <v>43662</v>
      </c>
      <c r="B61" s="3">
        <v>11.559345109457601</v>
      </c>
      <c r="C61" s="3">
        <v>8.9065018154384994</v>
      </c>
      <c r="D61" s="3">
        <v>15.0254103396256</v>
      </c>
      <c r="E61" s="3">
        <v>15.8051836730333</v>
      </c>
      <c r="F61" s="3">
        <v>10.7987077521781</v>
      </c>
      <c r="G61" s="3">
        <v>13.9173061302169</v>
      </c>
      <c r="H61" s="3">
        <v>16.633955324638102</v>
      </c>
      <c r="I61" s="3">
        <v>15.146739832860799</v>
      </c>
      <c r="J61" s="3">
        <v>13.001256116985401</v>
      </c>
      <c r="K61" s="3">
        <v>11.292461584086499</v>
      </c>
      <c r="L61" s="3">
        <v>12.645104835635101</v>
      </c>
      <c r="M61" s="3">
        <v>13.151303008548</v>
      </c>
      <c r="N61" s="3">
        <v>14.027511330427799</v>
      </c>
      <c r="O61" s="3">
        <v>18.681853597985398</v>
      </c>
      <c r="P61" s="3">
        <v>11.5177855797152</v>
      </c>
      <c r="Q61" s="3">
        <v>13.329696912253899</v>
      </c>
      <c r="R61" s="3">
        <v>15.7655835024156</v>
      </c>
      <c r="S61" s="3">
        <v>6.3005037746811698</v>
      </c>
      <c r="T61" s="3">
        <v>11.7267337714148</v>
      </c>
      <c r="U61" s="3">
        <v>15.9367499145112</v>
      </c>
      <c r="V61" s="3">
        <v>17.274657473448698</v>
      </c>
    </row>
    <row r="62" spans="1:22" x14ac:dyDescent="0.35">
      <c r="A62" s="2">
        <v>43693</v>
      </c>
      <c r="B62" s="3">
        <v>11.267883891641601</v>
      </c>
      <c r="C62" s="3">
        <v>8.5871705705965606</v>
      </c>
      <c r="D62" s="3">
        <v>14.5743400106583</v>
      </c>
      <c r="E62" s="3">
        <v>14.4740634155702</v>
      </c>
      <c r="F62" s="3">
        <v>9.4626546271749401</v>
      </c>
      <c r="G62" s="3">
        <v>14.2850613901419</v>
      </c>
      <c r="H62" s="3">
        <v>15.9913060269472</v>
      </c>
      <c r="I62" s="3">
        <v>14.4137133499143</v>
      </c>
      <c r="J62" s="3">
        <v>12.1929042645572</v>
      </c>
      <c r="K62" s="3">
        <v>10.517367092004299</v>
      </c>
      <c r="L62" s="3">
        <v>12.4260366092296</v>
      </c>
      <c r="M62" s="3">
        <v>11.831208745942501</v>
      </c>
      <c r="N62" s="3">
        <v>12.164780977455401</v>
      </c>
      <c r="O62" s="3">
        <v>18.137049877999399</v>
      </c>
      <c r="P62" s="3">
        <v>10.8534344748408</v>
      </c>
      <c r="Q62" s="3">
        <v>12.166805947056501</v>
      </c>
      <c r="R62" s="3">
        <v>15.1225410271665</v>
      </c>
      <c r="S62" s="3">
        <v>6.2578919466682903</v>
      </c>
      <c r="T62" s="3">
        <v>12.2216151726933</v>
      </c>
      <c r="U62" s="3">
        <v>14.2170749852583</v>
      </c>
      <c r="V62" s="3">
        <v>16.846133278734399</v>
      </c>
    </row>
    <row r="63" spans="1:22" x14ac:dyDescent="0.35">
      <c r="A63" s="2">
        <v>43724</v>
      </c>
      <c r="B63" s="3">
        <v>12.005775957392601</v>
      </c>
      <c r="C63" s="3">
        <v>9.5353241336027494</v>
      </c>
      <c r="D63" s="3">
        <v>14.606740367677901</v>
      </c>
      <c r="E63" s="3">
        <v>14.132657440088501</v>
      </c>
      <c r="F63" s="3">
        <v>10.0880827867148</v>
      </c>
      <c r="G63" s="3">
        <v>14.0852091312992</v>
      </c>
      <c r="H63" s="3">
        <v>16.1341416191432</v>
      </c>
      <c r="I63" s="3">
        <v>15.207160918278699</v>
      </c>
      <c r="J63" s="3">
        <v>13.411654336146499</v>
      </c>
      <c r="K63" s="3">
        <v>11.066978431384101</v>
      </c>
      <c r="L63" s="3">
        <v>12.908727904505501</v>
      </c>
      <c r="M63" s="3">
        <v>12.7501168025188</v>
      </c>
      <c r="N63" s="3">
        <v>13.8653813168693</v>
      </c>
      <c r="O63" s="3">
        <v>18.1006555697818</v>
      </c>
      <c r="P63" s="3">
        <v>11.5400649798237</v>
      </c>
      <c r="Q63" s="3">
        <v>13.4400864416495</v>
      </c>
      <c r="R63" s="3">
        <v>15.5251853216956</v>
      </c>
      <c r="S63" s="3">
        <v>6.5835090590028003</v>
      </c>
      <c r="T63" s="3">
        <v>13.1205443869463</v>
      </c>
      <c r="U63" s="3">
        <v>14.1036786146318</v>
      </c>
      <c r="V63" s="3">
        <v>16.642362717504099</v>
      </c>
    </row>
    <row r="64" spans="1:22" x14ac:dyDescent="0.35">
      <c r="A64" s="2">
        <v>43754</v>
      </c>
      <c r="B64" s="3">
        <v>11.7595532193038</v>
      </c>
      <c r="C64" s="3">
        <v>9.4447089681071095</v>
      </c>
      <c r="D64" s="3">
        <v>14.3597603204429</v>
      </c>
      <c r="E64" s="3">
        <v>13.9221800905413</v>
      </c>
      <c r="F64" s="3">
        <v>9.8661957002469602</v>
      </c>
      <c r="G64" s="3">
        <v>13.7485602835843</v>
      </c>
      <c r="H64" s="3">
        <v>15.830666031066899</v>
      </c>
      <c r="I64" s="3">
        <v>15.411953856422601</v>
      </c>
      <c r="J64" s="3">
        <v>13.663214597118399</v>
      </c>
      <c r="K64" s="3">
        <v>11.047995901142</v>
      </c>
      <c r="L64" s="3">
        <v>13.097936887127201</v>
      </c>
      <c r="M64" s="3">
        <v>11.8690990360007</v>
      </c>
      <c r="N64" s="3">
        <v>12.1171485270552</v>
      </c>
      <c r="O64" s="3">
        <v>18.3096078546196</v>
      </c>
      <c r="P64" s="3">
        <v>11.309545445729</v>
      </c>
      <c r="Q64" s="3">
        <v>13.7022090401468</v>
      </c>
      <c r="R64" s="3">
        <v>15.501261363164099</v>
      </c>
      <c r="S64" s="3">
        <v>5.7760946813091598</v>
      </c>
      <c r="T64" s="3">
        <v>13.2670726988732</v>
      </c>
      <c r="U64" s="3">
        <v>14.386241295706601</v>
      </c>
      <c r="V64" s="3">
        <v>15.8479468847855</v>
      </c>
    </row>
    <row r="65" spans="1:22" x14ac:dyDescent="0.35">
      <c r="A65" s="2">
        <v>43784</v>
      </c>
      <c r="B65" s="3">
        <v>11.4725170044742</v>
      </c>
      <c r="C65" s="3">
        <v>8.7099972029211692</v>
      </c>
      <c r="D65" s="3">
        <v>14.6503244753034</v>
      </c>
      <c r="E65" s="3">
        <v>13.884337884208</v>
      </c>
      <c r="F65" s="3">
        <v>10.2795392042737</v>
      </c>
      <c r="G65" s="3">
        <v>13.8074375010225</v>
      </c>
      <c r="H65" s="3">
        <v>16.0451508800573</v>
      </c>
      <c r="I65" s="3">
        <v>15.625581500962401</v>
      </c>
      <c r="J65" s="3">
        <v>13.705012800035901</v>
      </c>
      <c r="K65" s="3">
        <v>11.559323361232</v>
      </c>
      <c r="L65" s="3">
        <v>13.359667719186801</v>
      </c>
      <c r="M65" s="3">
        <v>11.8075530130176</v>
      </c>
      <c r="N65" s="3">
        <v>11.7949224325867</v>
      </c>
      <c r="O65" s="3">
        <v>19.086917126474201</v>
      </c>
      <c r="P65" s="3">
        <v>11.148398156286</v>
      </c>
      <c r="Q65" s="3">
        <v>13.3207983359595</v>
      </c>
      <c r="R65" s="3">
        <v>15.6988599672899</v>
      </c>
      <c r="S65" s="3">
        <v>6.3378271941623296</v>
      </c>
      <c r="T65" s="3">
        <v>13.225589926544099</v>
      </c>
      <c r="U65" s="3">
        <v>14.9134062387404</v>
      </c>
      <c r="V65" s="3">
        <v>16.5116405136359</v>
      </c>
    </row>
    <row r="66" spans="1:22" x14ac:dyDescent="0.35">
      <c r="A66" s="2">
        <v>43815</v>
      </c>
      <c r="B66" s="3">
        <v>12.460189734431401</v>
      </c>
      <c r="C66" s="3">
        <v>8.5052179652669704</v>
      </c>
      <c r="D66" s="3">
        <v>14.896151921268199</v>
      </c>
      <c r="E66" s="3">
        <v>13.886273644809901</v>
      </c>
      <c r="F66" s="3">
        <v>10.0742199996333</v>
      </c>
      <c r="G66" s="3">
        <v>14.0839328910651</v>
      </c>
      <c r="H66" s="3">
        <v>15.884733291674401</v>
      </c>
      <c r="I66" s="3">
        <v>15.8025162250457</v>
      </c>
      <c r="J66" s="3">
        <v>14.0235658568046</v>
      </c>
      <c r="K66" s="3">
        <v>11.3357436013934</v>
      </c>
      <c r="L66" s="3">
        <v>13.774604716357</v>
      </c>
      <c r="M66" s="3">
        <v>12.0395570258614</v>
      </c>
      <c r="N66" s="3">
        <v>11.1433120879279</v>
      </c>
      <c r="O66" s="3">
        <v>19.063813879199099</v>
      </c>
      <c r="P66" s="3">
        <v>12.007942158038199</v>
      </c>
      <c r="Q66" s="3">
        <v>13.404133172783199</v>
      </c>
      <c r="R66" s="3">
        <v>15.042807414631699</v>
      </c>
      <c r="S66" s="3">
        <v>6.4034557893767099</v>
      </c>
      <c r="T66" s="3">
        <v>13.9848662810749</v>
      </c>
      <c r="U66" s="3">
        <v>14.461051082924801</v>
      </c>
      <c r="V66" s="3">
        <v>16.369817107794201</v>
      </c>
    </row>
    <row r="67" spans="1:22" x14ac:dyDescent="0.35">
      <c r="A67" s="2">
        <v>43846</v>
      </c>
      <c r="B67" s="3">
        <v>12.9130711272858</v>
      </c>
      <c r="C67" s="3">
        <v>9.2803165792915099</v>
      </c>
      <c r="D67" s="3">
        <v>15.6406403602697</v>
      </c>
      <c r="E67" s="3">
        <v>13.5440316370789</v>
      </c>
      <c r="F67" s="3">
        <v>10.526779619941699</v>
      </c>
      <c r="G67" s="3">
        <v>14.6649590860677</v>
      </c>
      <c r="H67" s="3">
        <v>15.954226089934</v>
      </c>
      <c r="I67" s="3">
        <v>15.542737974934299</v>
      </c>
      <c r="J67" s="3">
        <v>14.351463075451999</v>
      </c>
      <c r="K67" s="3">
        <v>11.6022087626387</v>
      </c>
      <c r="L67" s="3">
        <v>14.506051607103</v>
      </c>
      <c r="M67" s="3">
        <v>12.361750348413301</v>
      </c>
      <c r="N67" s="3">
        <v>11.3045793318337</v>
      </c>
      <c r="O67" s="3">
        <v>19.357653669397202</v>
      </c>
      <c r="P67" s="3">
        <v>12.6013034979634</v>
      </c>
      <c r="Q67" s="3">
        <v>14.2188241214374</v>
      </c>
      <c r="R67" s="3">
        <v>15.6922728783954</v>
      </c>
      <c r="S67" s="3">
        <v>6.7472041587372802</v>
      </c>
      <c r="T67" s="3">
        <v>13.7359555734831</v>
      </c>
      <c r="U67" s="3">
        <v>13.8271362053319</v>
      </c>
      <c r="V67" s="3">
        <v>17.309815083977998</v>
      </c>
    </row>
    <row r="68" spans="1:22" x14ac:dyDescent="0.35">
      <c r="A68" s="2">
        <v>43875</v>
      </c>
      <c r="B68" s="3">
        <v>12.4759166681248</v>
      </c>
      <c r="C68" s="3">
        <v>8.6955926989596204</v>
      </c>
      <c r="D68" s="3">
        <v>14.5343072769441</v>
      </c>
      <c r="E68" s="3">
        <v>13.015145818788101</v>
      </c>
      <c r="F68" s="3">
        <v>10.630918073669999</v>
      </c>
      <c r="G68" s="3">
        <v>14.3991770866763</v>
      </c>
      <c r="H68" s="3">
        <v>15.540450592152601</v>
      </c>
      <c r="I68" s="3">
        <v>15.184523163682501</v>
      </c>
      <c r="J68" s="3">
        <v>14.4431380389371</v>
      </c>
      <c r="K68" s="3">
        <v>11.5441875654358</v>
      </c>
      <c r="L68" s="3">
        <v>14.0646862002995</v>
      </c>
      <c r="M68" s="3">
        <v>12.004772795292199</v>
      </c>
      <c r="N68" s="3">
        <v>11.1295720906037</v>
      </c>
      <c r="O68" s="3">
        <v>19.321832314369001</v>
      </c>
      <c r="P68" s="3">
        <v>12.3906740140145</v>
      </c>
      <c r="Q68" s="3">
        <v>13.0419750104075</v>
      </c>
      <c r="R68" s="3">
        <v>15.367208966556699</v>
      </c>
      <c r="S68" s="3">
        <v>6.6262619562512199</v>
      </c>
      <c r="T68" s="3">
        <v>12.699326347473599</v>
      </c>
      <c r="U68" s="3">
        <v>13.4600851051891</v>
      </c>
      <c r="V68" s="3">
        <v>15.844684092994999</v>
      </c>
    </row>
    <row r="69" spans="1:22" x14ac:dyDescent="0.35">
      <c r="A69" s="2">
        <v>43906</v>
      </c>
      <c r="B69" s="3">
        <v>11.722178875210901</v>
      </c>
      <c r="C69" s="3">
        <v>5.7654186655359103</v>
      </c>
      <c r="D69" s="3">
        <v>11.1432625711907</v>
      </c>
      <c r="E69" s="3">
        <v>9.6465651786521693</v>
      </c>
      <c r="F69" s="3">
        <v>7.3103465835961003</v>
      </c>
      <c r="G69" s="3">
        <v>10.520910659424899</v>
      </c>
      <c r="H69" s="3">
        <v>13.531191133475501</v>
      </c>
      <c r="I69" s="3">
        <v>12.665884180395199</v>
      </c>
      <c r="J69" s="3">
        <v>11.834851379520501</v>
      </c>
      <c r="K69" s="3">
        <v>8.8432842846060193</v>
      </c>
      <c r="L69" s="3">
        <v>9.63811951750953</v>
      </c>
      <c r="M69" s="3">
        <v>8.0106360639961398</v>
      </c>
      <c r="N69" s="3">
        <v>5.6993114363370596</v>
      </c>
      <c r="O69" s="3">
        <v>14.660471089535401</v>
      </c>
      <c r="P69" s="3">
        <v>10.639597342940601</v>
      </c>
      <c r="Q69" s="3">
        <v>11.3282851428543</v>
      </c>
      <c r="R69" s="3">
        <v>11.3314331164951</v>
      </c>
      <c r="S69" s="3">
        <v>5.0223971855750804</v>
      </c>
      <c r="T69" s="3">
        <v>8.9489801071699997</v>
      </c>
      <c r="U69" s="3">
        <v>11.6295224451606</v>
      </c>
      <c r="V69" s="3">
        <v>12.8978407925641</v>
      </c>
    </row>
    <row r="70" spans="1:22" x14ac:dyDescent="0.35">
      <c r="A70" s="2">
        <v>43937</v>
      </c>
      <c r="B70" s="3">
        <v>12.324608372075801</v>
      </c>
      <c r="C70" s="3">
        <v>10.7610703547215</v>
      </c>
      <c r="D70" s="3">
        <v>10.446355655633701</v>
      </c>
      <c r="E70" s="3">
        <v>10.8825484525345</v>
      </c>
      <c r="F70" s="3">
        <v>10.4922227130075</v>
      </c>
      <c r="G70" s="3">
        <v>11.541366945697099</v>
      </c>
      <c r="H70" s="3">
        <v>15.6379607440198</v>
      </c>
      <c r="I70" s="3">
        <v>14.444376573562</v>
      </c>
      <c r="J70" s="3">
        <v>11.092885068301699</v>
      </c>
      <c r="K70" s="3">
        <v>10.4695707134439</v>
      </c>
      <c r="L70" s="3">
        <v>12.070855587219199</v>
      </c>
      <c r="M70" s="3">
        <v>9.5152631567396604</v>
      </c>
      <c r="N70" s="3">
        <v>8.3290257033933202</v>
      </c>
      <c r="O70" s="3">
        <v>16.149570094624099</v>
      </c>
      <c r="P70" s="3">
        <v>12.292093795776401</v>
      </c>
      <c r="Q70" s="3">
        <v>12.171322712588699</v>
      </c>
      <c r="R70" s="3">
        <v>14.510134074181</v>
      </c>
      <c r="S70" s="3">
        <v>5.7870181754915402</v>
      </c>
      <c r="T70" s="3">
        <v>14.0477197610284</v>
      </c>
      <c r="U70" s="3">
        <v>13.6723395000417</v>
      </c>
      <c r="V70" s="3">
        <v>15.769998956373</v>
      </c>
    </row>
    <row r="71" spans="1:22" x14ac:dyDescent="0.35">
      <c r="A71" s="2">
        <v>43966</v>
      </c>
      <c r="B71" s="3">
        <v>13.134907511983</v>
      </c>
      <c r="C71" s="3">
        <v>-7.3216719129772896</v>
      </c>
      <c r="D71" s="3">
        <v>12.1494355337435</v>
      </c>
      <c r="E71" s="3">
        <v>12.713110853228599</v>
      </c>
      <c r="F71" s="3">
        <v>11.2778798931125</v>
      </c>
      <c r="G71" s="3">
        <v>14.6416076824218</v>
      </c>
      <c r="H71" s="3">
        <v>16.3037757614097</v>
      </c>
      <c r="I71" s="3">
        <v>15.254159762505701</v>
      </c>
      <c r="J71" s="3">
        <v>14.3813882942666</v>
      </c>
      <c r="K71" s="3">
        <v>11.4995643423721</v>
      </c>
      <c r="L71" s="3">
        <v>14.6105981928447</v>
      </c>
      <c r="M71" s="3">
        <v>10.237731638748199</v>
      </c>
      <c r="N71" s="3">
        <v>9.8057295520167802</v>
      </c>
      <c r="O71" s="3">
        <v>18.384954863407199</v>
      </c>
      <c r="P71" s="3">
        <v>12.5551011480367</v>
      </c>
      <c r="Q71" s="3">
        <v>13.739003402428001</v>
      </c>
      <c r="R71" s="3">
        <v>17.639494784819099</v>
      </c>
      <c r="S71" s="3">
        <v>6.76632673943406</v>
      </c>
      <c r="T71" s="3">
        <v>15.618277798799101</v>
      </c>
      <c r="U71" s="3">
        <v>13.918425844040801</v>
      </c>
      <c r="V71" s="3">
        <v>17.695057587820799</v>
      </c>
    </row>
    <row r="72" spans="1:22" x14ac:dyDescent="0.35">
      <c r="A72" s="2">
        <v>43998</v>
      </c>
      <c r="B72" s="3">
        <v>13.765342159636999</v>
      </c>
      <c r="C72" s="3">
        <v>14.4284572797444</v>
      </c>
      <c r="D72" s="3">
        <v>16.0574510411763</v>
      </c>
      <c r="E72" s="3">
        <v>15.5778292341091</v>
      </c>
      <c r="F72" s="3">
        <v>13.1398823786023</v>
      </c>
      <c r="G72" s="3">
        <v>17.868975658340101</v>
      </c>
      <c r="H72" s="3">
        <v>19.127840159419598</v>
      </c>
      <c r="I72" s="3">
        <v>16.1918878694899</v>
      </c>
      <c r="J72" s="3">
        <v>16.625243428431201</v>
      </c>
      <c r="K72" s="3">
        <v>12.6777010510946</v>
      </c>
      <c r="L72" s="3">
        <v>17.790737549096399</v>
      </c>
      <c r="M72" s="3">
        <v>10.8824721599818</v>
      </c>
      <c r="N72" s="3">
        <v>13.2280957213738</v>
      </c>
      <c r="O72" s="3">
        <v>21.197182606888401</v>
      </c>
      <c r="P72" s="3">
        <v>13.8040541522334</v>
      </c>
      <c r="Q72" s="3">
        <v>14.484765936563001</v>
      </c>
      <c r="R72" s="3">
        <v>19.2952202634612</v>
      </c>
      <c r="S72" s="3">
        <v>8.2468027997507605</v>
      </c>
      <c r="T72" s="3">
        <v>16.754769539215001</v>
      </c>
      <c r="U72" s="3">
        <v>15.423383887814399</v>
      </c>
      <c r="V72" s="3">
        <v>19.433829915263299</v>
      </c>
    </row>
    <row r="73" spans="1:22" x14ac:dyDescent="0.35">
      <c r="A73" s="2">
        <v>44028</v>
      </c>
      <c r="B73" s="3">
        <v>15.400582295911301</v>
      </c>
      <c r="C73" s="3">
        <v>15.066896534221</v>
      </c>
      <c r="D73" s="3">
        <v>16.517143701603899</v>
      </c>
      <c r="E73" s="3">
        <v>15.43123510695</v>
      </c>
      <c r="F73" s="3">
        <v>12.5283283407878</v>
      </c>
      <c r="G73" s="3">
        <v>19.369537967285201</v>
      </c>
      <c r="H73" s="3">
        <v>19.2315809408665</v>
      </c>
      <c r="I73" s="3">
        <v>16.686809722156902</v>
      </c>
      <c r="J73" s="3">
        <v>16.242656398288801</v>
      </c>
      <c r="K73" s="3">
        <v>12.665519737114799</v>
      </c>
      <c r="L73" s="3">
        <v>26.539556578339401</v>
      </c>
      <c r="M73" s="3">
        <v>11.8196713817284</v>
      </c>
      <c r="N73" s="3">
        <v>13.1563524683278</v>
      </c>
      <c r="O73" s="3">
        <v>23.0545352866312</v>
      </c>
      <c r="P73" s="3">
        <v>14.662088722470401</v>
      </c>
      <c r="Q73" s="3">
        <v>14.9303653811163</v>
      </c>
      <c r="R73" s="3">
        <v>19.116376878847699</v>
      </c>
      <c r="S73" s="3">
        <v>8.4299839129217897</v>
      </c>
      <c r="T73" s="3">
        <v>16.413544268862299</v>
      </c>
      <c r="U73" s="3">
        <v>15.3651841341935</v>
      </c>
      <c r="V73" s="3">
        <v>19.7242401857693</v>
      </c>
    </row>
    <row r="74" spans="1:22" x14ac:dyDescent="0.35">
      <c r="A74" s="2">
        <v>44057</v>
      </c>
      <c r="B74" s="3">
        <v>15.8269651082505</v>
      </c>
      <c r="C74" s="3">
        <v>15.7431205461665</v>
      </c>
      <c r="D74" s="3">
        <v>16.975511695005402</v>
      </c>
      <c r="E74" s="3">
        <v>16.370128249678999</v>
      </c>
      <c r="F74" s="3">
        <v>12.7692332731077</v>
      </c>
      <c r="G74" s="3">
        <v>20.531633660467101</v>
      </c>
      <c r="H74" s="3">
        <v>18.754417136686499</v>
      </c>
      <c r="I74" s="3">
        <v>16.6682516020131</v>
      </c>
      <c r="J74" s="3">
        <v>17.707367280224599</v>
      </c>
      <c r="K74" s="3">
        <v>13.4034258380127</v>
      </c>
      <c r="L74" s="3">
        <v>25.020593542981199</v>
      </c>
      <c r="M74" s="3">
        <v>11.346784087126199</v>
      </c>
      <c r="N74" s="3">
        <v>12.255610951827601</v>
      </c>
      <c r="O74" s="3">
        <v>23.531128037024502</v>
      </c>
      <c r="P74" s="3">
        <v>14.783754341920201</v>
      </c>
      <c r="Q74" s="3">
        <v>15.3925124432864</v>
      </c>
      <c r="R74" s="3">
        <v>19.4458504449508</v>
      </c>
      <c r="S74" s="3">
        <v>7.567070411285</v>
      </c>
      <c r="T74" s="3">
        <v>13.5913283882147</v>
      </c>
      <c r="U74" s="3">
        <v>14.747471624989901</v>
      </c>
      <c r="V74" s="3">
        <v>19.9059761021987</v>
      </c>
    </row>
    <row r="75" spans="1:22" x14ac:dyDescent="0.35">
      <c r="A75" s="2">
        <v>44090</v>
      </c>
      <c r="B75" s="3">
        <v>15.9774826082727</v>
      </c>
      <c r="C75" s="3">
        <v>14.472857168326</v>
      </c>
      <c r="D75" s="3">
        <v>15.728519929023101</v>
      </c>
      <c r="E75" s="3">
        <v>15.8864059753768</v>
      </c>
      <c r="F75" s="3">
        <v>11.7393251920235</v>
      </c>
      <c r="G75" s="3">
        <v>20.2300473804974</v>
      </c>
      <c r="H75" s="3">
        <v>18.485514229974299</v>
      </c>
      <c r="I75" s="3">
        <v>15.9344043973501</v>
      </c>
      <c r="J75" s="3">
        <v>15.588232107363</v>
      </c>
      <c r="K75" s="3">
        <v>12.9723058170078</v>
      </c>
      <c r="L75" s="3">
        <v>19.889359286715301</v>
      </c>
      <c r="M75" s="3">
        <v>10.974626763293299</v>
      </c>
      <c r="N75" s="3">
        <v>12.2107410998926</v>
      </c>
      <c r="O75" s="3">
        <v>23.377231430864398</v>
      </c>
      <c r="P75" s="3">
        <v>15.013485948109899</v>
      </c>
      <c r="Q75" s="3">
        <v>15.247799806261201</v>
      </c>
      <c r="R75" s="3">
        <v>18.855570885018601</v>
      </c>
      <c r="S75" s="3">
        <v>7.5123655450631901</v>
      </c>
      <c r="T75" s="3">
        <v>13.898719506314601</v>
      </c>
      <c r="U75" s="3">
        <v>15.549347999634101</v>
      </c>
      <c r="V75" s="3">
        <v>21.789566335917499</v>
      </c>
    </row>
    <row r="76" spans="1:22" x14ac:dyDescent="0.35">
      <c r="A76" s="2">
        <v>44120</v>
      </c>
      <c r="B76" s="3">
        <v>16.172778477945801</v>
      </c>
      <c r="C76" s="3">
        <v>13.8335592185958</v>
      </c>
      <c r="D76" s="3">
        <v>15.7625889969594</v>
      </c>
      <c r="E76" s="3">
        <v>15.6184206049659</v>
      </c>
      <c r="F76" s="3">
        <v>11.4433091392916</v>
      </c>
      <c r="G76" s="3">
        <v>18.4200432995314</v>
      </c>
      <c r="H76" s="3">
        <v>17.3128085966129</v>
      </c>
      <c r="I76" s="3">
        <v>15.106742026968</v>
      </c>
      <c r="J76" s="3">
        <v>14.9053397056832</v>
      </c>
      <c r="K76" s="3">
        <v>12.116154169763201</v>
      </c>
      <c r="L76" s="3">
        <v>16.495708628216601</v>
      </c>
      <c r="M76" s="3">
        <v>10.3503772636265</v>
      </c>
      <c r="N76" s="3">
        <v>10.157561167276601</v>
      </c>
      <c r="O76" s="3">
        <v>22.7736250280207</v>
      </c>
      <c r="P76" s="3">
        <v>15.439702843801101</v>
      </c>
      <c r="Q76" s="3">
        <v>15.529769341409599</v>
      </c>
      <c r="R76" s="3">
        <v>17.795792581140802</v>
      </c>
      <c r="S76" s="3">
        <v>7.6869967934383601</v>
      </c>
      <c r="T76" s="3">
        <v>12.3332910897948</v>
      </c>
      <c r="U76" s="3">
        <v>15.5158470721793</v>
      </c>
      <c r="V76" s="3">
        <v>21.625095195222301</v>
      </c>
    </row>
    <row r="77" spans="1:22" x14ac:dyDescent="0.35">
      <c r="A77" s="2">
        <v>44151</v>
      </c>
      <c r="B77" s="3">
        <v>16.166667821073801</v>
      </c>
      <c r="C77" s="3">
        <v>14.804872871310399</v>
      </c>
      <c r="D77" s="3">
        <v>17.0968097674556</v>
      </c>
      <c r="E77" s="3">
        <v>17.551845980223899</v>
      </c>
      <c r="F77" s="3">
        <v>13.6760476930568</v>
      </c>
      <c r="G77" s="3">
        <v>17.411879513903799</v>
      </c>
      <c r="H77" s="3">
        <v>16.499496322410899</v>
      </c>
      <c r="I77" s="3">
        <v>15.319131592989301</v>
      </c>
      <c r="J77" s="3">
        <v>15.2493272618327</v>
      </c>
      <c r="K77" s="3">
        <v>12.555701317574901</v>
      </c>
      <c r="L77" s="3">
        <v>14.823045455512601</v>
      </c>
      <c r="M77" s="3">
        <v>10.4785457539794</v>
      </c>
      <c r="N77" s="3">
        <v>10.691135697010401</v>
      </c>
      <c r="O77" s="3">
        <v>22.8415467576169</v>
      </c>
      <c r="P77" s="3">
        <v>15.162137426199299</v>
      </c>
      <c r="Q77" s="3">
        <v>15.270930673092501</v>
      </c>
      <c r="R77" s="3">
        <v>18.5461181092262</v>
      </c>
      <c r="S77" s="3">
        <v>8.1066082153389907</v>
      </c>
      <c r="T77" s="3">
        <v>16.041616791141401</v>
      </c>
      <c r="U77" s="3">
        <v>15.023289954419299</v>
      </c>
      <c r="V77" s="3">
        <v>21.0973821043426</v>
      </c>
    </row>
    <row r="78" spans="1:22" x14ac:dyDescent="0.35">
      <c r="A78" s="2">
        <v>44181</v>
      </c>
      <c r="B78" s="3">
        <v>16.451161354023998</v>
      </c>
      <c r="C78" s="3">
        <v>13.749029154405999</v>
      </c>
      <c r="D78" s="3">
        <v>18.687999123999401</v>
      </c>
      <c r="E78" s="3">
        <v>17.0599399317923</v>
      </c>
      <c r="F78" s="3">
        <v>13.7839603677768</v>
      </c>
      <c r="G78" s="3">
        <v>15.736542806781699</v>
      </c>
      <c r="H78" s="3">
        <v>15.6865268103834</v>
      </c>
      <c r="I78" s="3">
        <v>15.708014242508201</v>
      </c>
      <c r="J78" s="3">
        <v>15.3690635496186</v>
      </c>
      <c r="K78" s="3">
        <v>13.2712967982478</v>
      </c>
      <c r="L78" s="3">
        <v>13.5481509826789</v>
      </c>
      <c r="M78" s="3">
        <v>9.9377102360418004</v>
      </c>
      <c r="N78" s="3">
        <v>11.864485475265599</v>
      </c>
      <c r="O78" s="3">
        <v>24.163720566818899</v>
      </c>
      <c r="P78" s="3">
        <v>15.360666413082001</v>
      </c>
      <c r="Q78" s="3">
        <v>14.618957760324299</v>
      </c>
      <c r="R78" s="3">
        <v>19.448193076599601</v>
      </c>
      <c r="S78" s="3">
        <v>7.7380744458787198</v>
      </c>
      <c r="T78" s="3">
        <v>15.5952318974141</v>
      </c>
      <c r="U78" s="3">
        <v>16.1135321447397</v>
      </c>
      <c r="V78" s="3">
        <v>19.550986443251801</v>
      </c>
    </row>
    <row r="79" spans="1:22" x14ac:dyDescent="0.35">
      <c r="A79" s="2">
        <v>44211</v>
      </c>
      <c r="B79" s="3">
        <v>17.9575304322194</v>
      </c>
      <c r="C79" s="3">
        <v>14.830911752052099</v>
      </c>
      <c r="D79" s="3">
        <v>18.211338190066101</v>
      </c>
      <c r="E79" s="3">
        <v>16.725632188473298</v>
      </c>
      <c r="F79" s="3">
        <v>13.7805030779913</v>
      </c>
      <c r="G79" s="3">
        <v>14.2281088880023</v>
      </c>
      <c r="H79" s="3">
        <v>14.7756016665756</v>
      </c>
      <c r="I79" s="3">
        <v>16.6332236075339</v>
      </c>
      <c r="J79" s="3">
        <v>15.262409014711899</v>
      </c>
      <c r="K79" s="3">
        <v>14.3902992836145</v>
      </c>
      <c r="L79" s="3">
        <v>12.092639157429</v>
      </c>
      <c r="M79" s="3">
        <v>9.8834668885505508</v>
      </c>
      <c r="N79" s="3">
        <v>11.298424098029701</v>
      </c>
      <c r="O79" s="3">
        <v>24.332835233855899</v>
      </c>
      <c r="P79" s="3">
        <v>16.731205263842799</v>
      </c>
      <c r="Q79" s="3">
        <v>14.5416431230183</v>
      </c>
      <c r="R79" s="3">
        <v>20.0921198250138</v>
      </c>
      <c r="S79" s="3">
        <v>7.8337099751156902</v>
      </c>
      <c r="T79" s="3">
        <v>15.6982114000146</v>
      </c>
      <c r="U79" s="3">
        <v>17.3865490650605</v>
      </c>
      <c r="V79" s="3">
        <v>19.1912864162143</v>
      </c>
    </row>
    <row r="80" spans="1:22" x14ac:dyDescent="0.35">
      <c r="A80" s="2">
        <v>44243</v>
      </c>
      <c r="B80" s="3">
        <v>19.005389082876299</v>
      </c>
      <c r="C80" s="3">
        <v>14.818958614093701</v>
      </c>
      <c r="D80" s="3">
        <v>17.5812675859001</v>
      </c>
      <c r="E80" s="3">
        <v>16.203006633215001</v>
      </c>
      <c r="F80" s="3">
        <v>11.4106918154851</v>
      </c>
      <c r="G80" s="3">
        <v>15.513968647226299</v>
      </c>
      <c r="H80" s="3">
        <v>14.2806959666668</v>
      </c>
      <c r="I80" s="3">
        <v>15.783511420039799</v>
      </c>
      <c r="J80" s="3">
        <v>14.4604083003371</v>
      </c>
      <c r="K80" s="3">
        <v>14.1319746343231</v>
      </c>
      <c r="L80" s="3">
        <v>11.079310420315201</v>
      </c>
      <c r="M80" s="3">
        <v>10.4842024024442</v>
      </c>
      <c r="N80" s="3">
        <v>12.287471128762901</v>
      </c>
      <c r="O80" s="3">
        <v>23.932544033904399</v>
      </c>
      <c r="P80" s="3">
        <v>18.832287613562901</v>
      </c>
      <c r="Q80" s="3">
        <v>13.7744836787033</v>
      </c>
      <c r="R80" s="3">
        <v>19.387015320456101</v>
      </c>
      <c r="S80" s="3">
        <v>7.4110180198365301</v>
      </c>
      <c r="T80" s="3">
        <v>15.383984508504099</v>
      </c>
      <c r="U80" s="3">
        <v>16.568960128416698</v>
      </c>
      <c r="V80" s="3">
        <v>18.7879456141461</v>
      </c>
    </row>
    <row r="81" spans="1:22" x14ac:dyDescent="0.35">
      <c r="A81" s="2">
        <v>44271</v>
      </c>
      <c r="B81" s="3">
        <v>16.167806369848101</v>
      </c>
      <c r="C81" s="3">
        <v>14.9748516458437</v>
      </c>
      <c r="D81" s="3">
        <v>16.853790249774999</v>
      </c>
      <c r="E81" s="3">
        <v>15.0659763931596</v>
      </c>
      <c r="F81" s="3">
        <v>11.6890681566799</v>
      </c>
      <c r="G81" s="3">
        <v>14.390725039117701</v>
      </c>
      <c r="H81" s="3">
        <v>14.4673952748399</v>
      </c>
      <c r="I81" s="3">
        <v>15.6010625070762</v>
      </c>
      <c r="J81" s="3">
        <v>15.2296556688956</v>
      </c>
      <c r="K81" s="3">
        <v>13.391470313047</v>
      </c>
      <c r="L81" s="3">
        <v>9.4677102252259093</v>
      </c>
      <c r="M81" s="3">
        <v>10.2461919185981</v>
      </c>
      <c r="N81" s="3">
        <v>12.2778916369122</v>
      </c>
      <c r="O81" s="3">
        <v>23.3372813341952</v>
      </c>
      <c r="P81" s="3">
        <v>16.6320974664694</v>
      </c>
      <c r="Q81" s="3">
        <v>13.474105844151801</v>
      </c>
      <c r="R81" s="3">
        <v>19.5881560926607</v>
      </c>
      <c r="S81" s="3">
        <v>7.4348323181634104</v>
      </c>
      <c r="T81" s="3">
        <v>15.491490262517599</v>
      </c>
      <c r="U81" s="3">
        <v>16.832246039444399</v>
      </c>
      <c r="V81" s="3">
        <v>18.961067329555899</v>
      </c>
    </row>
    <row r="82" spans="1:22" x14ac:dyDescent="0.35">
      <c r="A82" s="2">
        <v>44302</v>
      </c>
      <c r="B82" s="3">
        <v>15.7195060634418</v>
      </c>
      <c r="C82" s="3">
        <v>14.0510490757204</v>
      </c>
      <c r="D82" s="3">
        <v>16.268224739594199</v>
      </c>
      <c r="E82" s="3">
        <v>14.8190651259918</v>
      </c>
      <c r="F82" s="3">
        <v>11.9333792253029</v>
      </c>
      <c r="G82" s="3">
        <v>12.1110376954848</v>
      </c>
      <c r="H82" s="3">
        <v>14.319598589123</v>
      </c>
      <c r="I82" s="3">
        <v>15.2993513789839</v>
      </c>
      <c r="J82" s="3">
        <v>15.277269153647801</v>
      </c>
      <c r="K82" s="3">
        <v>13.1920613582539</v>
      </c>
      <c r="L82" s="3">
        <v>9.2884865671345196</v>
      </c>
      <c r="M82" s="3">
        <v>10.0238365084778</v>
      </c>
      <c r="N82" s="3">
        <v>12.7088553702387</v>
      </c>
      <c r="O82" s="3">
        <v>22.432829566346399</v>
      </c>
      <c r="P82" s="3">
        <v>16.051610120526401</v>
      </c>
      <c r="Q82" s="3">
        <v>13.995408431439399</v>
      </c>
      <c r="R82" s="3">
        <v>18.8725199420157</v>
      </c>
      <c r="S82" s="3">
        <v>6.3514420819592603</v>
      </c>
      <c r="T82" s="3">
        <v>14.170664947082599</v>
      </c>
      <c r="U82" s="3">
        <v>17.072802297627799</v>
      </c>
      <c r="V82" s="3">
        <v>19.040071566365899</v>
      </c>
    </row>
    <row r="83" spans="1:22" x14ac:dyDescent="0.35">
      <c r="A83" s="2">
        <v>44330</v>
      </c>
      <c r="B83" s="3">
        <v>16.0720727999365</v>
      </c>
      <c r="C83" s="3">
        <v>12.561759215824701</v>
      </c>
      <c r="D83" s="3">
        <v>15.636522597778599</v>
      </c>
      <c r="E83" s="3">
        <v>14.361990021075</v>
      </c>
      <c r="F83" s="3">
        <v>12.6343511448916</v>
      </c>
      <c r="G83" s="3">
        <v>12.0029863636115</v>
      </c>
      <c r="H83" s="3">
        <v>13.985072669524699</v>
      </c>
      <c r="I83" s="3">
        <v>12.9807693985633</v>
      </c>
      <c r="J83" s="3">
        <v>14.8050694531436</v>
      </c>
      <c r="K83" s="3">
        <v>11.088602225202999</v>
      </c>
      <c r="L83" s="3">
        <v>8.9706292486498107</v>
      </c>
      <c r="M83" s="3">
        <v>9.4472764117831396</v>
      </c>
      <c r="N83" s="3">
        <v>7.0593438836298299</v>
      </c>
      <c r="O83" s="3">
        <v>22.115242024442299</v>
      </c>
      <c r="P83" s="3">
        <v>15.0125471412385</v>
      </c>
      <c r="Q83" s="3">
        <v>14.0063343074385</v>
      </c>
      <c r="R83" s="3">
        <v>18.0371885565817</v>
      </c>
      <c r="S83" s="3">
        <v>6.2786892542202404</v>
      </c>
      <c r="T83" s="3">
        <v>13.7451728915924</v>
      </c>
      <c r="U83" s="3">
        <v>16.260612782812601</v>
      </c>
      <c r="V83" s="3">
        <v>19.083581668147101</v>
      </c>
    </row>
    <row r="84" spans="1:22" x14ac:dyDescent="0.35">
      <c r="A84" s="2">
        <v>44363</v>
      </c>
      <c r="B84" s="3">
        <v>16.1330507987693</v>
      </c>
      <c r="C84" s="3">
        <v>11.546627672590899</v>
      </c>
      <c r="D84" s="3">
        <v>15.5373991431848</v>
      </c>
      <c r="E84" s="3">
        <v>16.679905397128898</v>
      </c>
      <c r="F84" s="3">
        <v>12.6425664688685</v>
      </c>
      <c r="G84" s="3">
        <v>8.9315067624683699</v>
      </c>
      <c r="H84" s="3">
        <v>13.980258124341599</v>
      </c>
      <c r="I84" s="3">
        <v>13.846828379037801</v>
      </c>
      <c r="J84" s="3">
        <v>15.167068650894</v>
      </c>
      <c r="K84" s="3">
        <v>11.3185912999749</v>
      </c>
      <c r="L84" s="3">
        <v>9.4329080394275593</v>
      </c>
      <c r="M84" s="3">
        <v>9.6987116425220705</v>
      </c>
      <c r="N84" s="3">
        <v>12.851801085112999</v>
      </c>
      <c r="O84" s="3">
        <v>23.4423573003535</v>
      </c>
      <c r="P84" s="3">
        <v>15.597142614991</v>
      </c>
      <c r="Q84" s="3">
        <v>13.5642429109836</v>
      </c>
      <c r="R84" s="3">
        <v>17.9745100253743</v>
      </c>
      <c r="S84" s="3">
        <v>6.0638961113578196</v>
      </c>
      <c r="T84" s="3">
        <v>15.1341632377108</v>
      </c>
      <c r="U84" s="3">
        <v>17.670519395625099</v>
      </c>
      <c r="V84" s="3">
        <v>19.405001126156701</v>
      </c>
    </row>
    <row r="85" spans="1:22" x14ac:dyDescent="0.35">
      <c r="A85" s="2">
        <v>44393</v>
      </c>
      <c r="B85" s="3">
        <v>16.032627878521399</v>
      </c>
      <c r="C85" s="3">
        <v>10.4340183518187</v>
      </c>
      <c r="D85" s="3">
        <v>14.752380878775099</v>
      </c>
      <c r="E85" s="3">
        <v>15.6402556902057</v>
      </c>
      <c r="F85" s="3">
        <v>11.942361250269199</v>
      </c>
      <c r="G85" s="3">
        <v>9.1976783648756708</v>
      </c>
      <c r="H85" s="3">
        <v>13.545053633471699</v>
      </c>
      <c r="I85" s="3">
        <v>13.945085720102901</v>
      </c>
      <c r="J85" s="3">
        <v>14.5646574741557</v>
      </c>
      <c r="K85" s="3">
        <v>11.0733949783369</v>
      </c>
      <c r="L85" s="3">
        <v>8.7852655064332392</v>
      </c>
      <c r="M85" s="3">
        <v>9.35801533578387</v>
      </c>
      <c r="N85" s="3">
        <v>11.328220482236301</v>
      </c>
      <c r="O85" s="3">
        <v>23.1797023734383</v>
      </c>
      <c r="P85" s="3">
        <v>15.2609512636138</v>
      </c>
      <c r="Q85" s="3">
        <v>13.0227591643071</v>
      </c>
      <c r="R85" s="3">
        <v>17.123205786280099</v>
      </c>
      <c r="S85" s="3">
        <v>5.5372214177657302</v>
      </c>
      <c r="T85" s="3">
        <v>14.287565427153201</v>
      </c>
      <c r="U85" s="3">
        <v>16.717662102983901</v>
      </c>
      <c r="V85" s="3">
        <v>18.9745801927596</v>
      </c>
    </row>
    <row r="86" spans="1:22" x14ac:dyDescent="0.35">
      <c r="A86" s="2">
        <v>44424</v>
      </c>
      <c r="B86" s="3">
        <v>15.5174508303138</v>
      </c>
      <c r="C86" s="3">
        <v>10.077781030226401</v>
      </c>
      <c r="D86" s="3">
        <v>14.9130447685001</v>
      </c>
      <c r="E86" s="3">
        <v>14.914544032602301</v>
      </c>
      <c r="F86" s="3">
        <v>11.9208843861137</v>
      </c>
      <c r="G86" s="3">
        <v>9.0381842194246502</v>
      </c>
      <c r="H86" s="3">
        <v>13.423857234268301</v>
      </c>
      <c r="I86" s="3">
        <v>12.7784601060228</v>
      </c>
      <c r="J86" s="3">
        <v>14.3863771989997</v>
      </c>
      <c r="K86" s="3">
        <v>10.3246911403397</v>
      </c>
      <c r="L86" s="3">
        <v>8.0251058859543303</v>
      </c>
      <c r="M86" s="3">
        <v>9.4197283249329509</v>
      </c>
      <c r="N86" s="3">
        <v>11.030271175021401</v>
      </c>
      <c r="O86" s="3">
        <v>23.6723111818071</v>
      </c>
      <c r="P86" s="3">
        <v>13.6804428507983</v>
      </c>
      <c r="Q86" s="3">
        <v>13.3447012964882</v>
      </c>
      <c r="R86" s="3">
        <v>16.628384396078999</v>
      </c>
      <c r="S86" s="3">
        <v>5.5227374951002002</v>
      </c>
      <c r="T86" s="3">
        <v>14.4998223703771</v>
      </c>
      <c r="U86" s="3">
        <v>16.586049331325899</v>
      </c>
      <c r="V86" s="3">
        <v>19.164131462441599</v>
      </c>
    </row>
    <row r="87" spans="1:22" x14ac:dyDescent="0.35">
      <c r="A87" s="2">
        <v>44455</v>
      </c>
      <c r="B87" s="3">
        <v>15.2294841929935</v>
      </c>
      <c r="C87" s="3">
        <v>10.2658134097153</v>
      </c>
      <c r="D87" s="3">
        <v>14.9390601231886</v>
      </c>
      <c r="E87" s="3">
        <v>15.920156482962099</v>
      </c>
      <c r="F87" s="3">
        <v>11.5724725690072</v>
      </c>
      <c r="G87" s="3">
        <v>8.8660798994501206</v>
      </c>
      <c r="H87" s="3">
        <v>13.9063547273367</v>
      </c>
      <c r="I87" s="3">
        <v>13.120902241386201</v>
      </c>
      <c r="J87" s="3">
        <v>14.2743555294216</v>
      </c>
      <c r="K87" s="3">
        <v>10.240800243724101</v>
      </c>
      <c r="L87" s="3">
        <v>7.5435603515342802</v>
      </c>
      <c r="M87" s="3">
        <v>8.7672200534844809</v>
      </c>
      <c r="N87" s="3">
        <v>10.505283614858399</v>
      </c>
      <c r="O87" s="3">
        <v>24.912696620325701</v>
      </c>
      <c r="P87" s="3">
        <v>13.2467286349682</v>
      </c>
      <c r="Q87" s="3">
        <v>13.236625070571099</v>
      </c>
      <c r="R87" s="3">
        <v>17.5882230860724</v>
      </c>
      <c r="S87" s="3">
        <v>5.2491152464542399</v>
      </c>
      <c r="T87" s="3">
        <v>14.797649056699999</v>
      </c>
      <c r="U87" s="3">
        <v>16.188689421691201</v>
      </c>
      <c r="V87" s="3">
        <v>18.957314157172899</v>
      </c>
    </row>
    <row r="88" spans="1:22" x14ac:dyDescent="0.35">
      <c r="A88" s="2">
        <v>44484</v>
      </c>
      <c r="B88" s="3">
        <v>15.4287534800287</v>
      </c>
      <c r="C88" s="3">
        <v>9.0324409434248203</v>
      </c>
      <c r="D88" s="3">
        <v>15.922038162412299</v>
      </c>
      <c r="E88" s="3">
        <v>16.683739121715501</v>
      </c>
      <c r="F88" s="3">
        <v>12.1965512344884</v>
      </c>
      <c r="G88" s="3">
        <v>10.0905990377082</v>
      </c>
      <c r="H88" s="3">
        <v>14.658412307450799</v>
      </c>
      <c r="I88" s="3">
        <v>12.647577553161</v>
      </c>
      <c r="J88" s="3">
        <v>14.204905575901901</v>
      </c>
      <c r="K88" s="3">
        <v>10.0063603930383</v>
      </c>
      <c r="L88" s="3">
        <v>8.0680511104856105</v>
      </c>
      <c r="M88" s="3">
        <v>9.5617239779367402</v>
      </c>
      <c r="N88" s="3">
        <v>10.596838493057501</v>
      </c>
      <c r="O88" s="3">
        <v>24.933821209799099</v>
      </c>
      <c r="P88" s="3">
        <v>13.5596266774628</v>
      </c>
      <c r="Q88" s="3">
        <v>13.3994268467819</v>
      </c>
      <c r="R88" s="3">
        <v>17.405020606550199</v>
      </c>
      <c r="S88" s="3">
        <v>5.0824977160717602</v>
      </c>
      <c r="T88" s="3">
        <v>14.6416000830725</v>
      </c>
      <c r="U88" s="3">
        <v>16.142611272062599</v>
      </c>
      <c r="V88" s="3">
        <v>19.218773580500098</v>
      </c>
    </row>
    <row r="89" spans="1:22" x14ac:dyDescent="0.35">
      <c r="A89" s="2">
        <v>44516</v>
      </c>
      <c r="B89" s="3">
        <v>15.1846448861418</v>
      </c>
      <c r="C89" s="3">
        <v>9.4224835186508002</v>
      </c>
      <c r="D89" s="3">
        <v>15.132602083717501</v>
      </c>
      <c r="E89" s="3">
        <v>16.226650952801499</v>
      </c>
      <c r="F89" s="3">
        <v>11.6319811976589</v>
      </c>
      <c r="G89" s="3">
        <v>9.8560601978402502</v>
      </c>
      <c r="H89" s="3">
        <v>14.241060647952301</v>
      </c>
      <c r="I89" s="3">
        <v>13.3212663670414</v>
      </c>
      <c r="J89" s="3">
        <v>13.460761161794499</v>
      </c>
      <c r="K89" s="3">
        <v>10.1476384754703</v>
      </c>
      <c r="L89" s="3">
        <v>7.3863353495086699</v>
      </c>
      <c r="M89" s="3">
        <v>9.7765316599346903</v>
      </c>
      <c r="N89" s="3">
        <v>10.8479558744777</v>
      </c>
      <c r="O89" s="3">
        <v>24.0647151960539</v>
      </c>
      <c r="P89" s="3">
        <v>13.597295549725301</v>
      </c>
      <c r="Q89" s="3">
        <v>13.7014279751315</v>
      </c>
      <c r="R89" s="3">
        <v>17.575031299158301</v>
      </c>
      <c r="S89" s="3">
        <v>5.7508796099833601</v>
      </c>
      <c r="T89" s="3">
        <v>16.2393362085582</v>
      </c>
      <c r="U89" s="3">
        <v>16.0336390924104</v>
      </c>
      <c r="V89" s="3">
        <v>18.852007368359899</v>
      </c>
    </row>
    <row r="90" spans="1:22" x14ac:dyDescent="0.35">
      <c r="A90" s="2">
        <v>44546</v>
      </c>
      <c r="B90" s="3">
        <v>15.729777153839199</v>
      </c>
      <c r="C90" s="3">
        <v>9.6591089053804904</v>
      </c>
      <c r="D90" s="3">
        <v>14.6146205041649</v>
      </c>
      <c r="E90" s="3">
        <v>15.4812826294798</v>
      </c>
      <c r="F90" s="3">
        <v>10.2907120443212</v>
      </c>
      <c r="G90" s="3">
        <v>9.5876016049407795</v>
      </c>
      <c r="H90" s="3">
        <v>14.928354395832701</v>
      </c>
      <c r="I90" s="3">
        <v>13.3768647929426</v>
      </c>
      <c r="J90" s="3">
        <v>13.437324154917199</v>
      </c>
      <c r="K90" s="3">
        <v>10.3157382246391</v>
      </c>
      <c r="L90" s="3">
        <v>7.9813332415776097</v>
      </c>
      <c r="M90" s="3">
        <v>9.4831124710575097</v>
      </c>
      <c r="N90" s="3">
        <v>9.70290698527252</v>
      </c>
      <c r="O90" s="3">
        <v>23.158720992812398</v>
      </c>
      <c r="P90" s="3">
        <v>12.5151060182121</v>
      </c>
      <c r="Q90" s="3">
        <v>13.1495966526663</v>
      </c>
      <c r="R90" s="3">
        <v>17.0982008212622</v>
      </c>
      <c r="S90" s="3">
        <v>7.0982279699594804</v>
      </c>
      <c r="T90" s="3">
        <v>16.510075042418599</v>
      </c>
      <c r="U90" s="3">
        <v>16.730488073221998</v>
      </c>
      <c r="V90" s="3">
        <v>17.7450319837561</v>
      </c>
    </row>
    <row r="91" spans="1:22" x14ac:dyDescent="0.35">
      <c r="A91" s="2">
        <v>44575</v>
      </c>
      <c r="B91" s="3">
        <v>14.5057322819435</v>
      </c>
      <c r="C91" s="3">
        <v>9.7254191270281503</v>
      </c>
      <c r="D91" s="3">
        <v>14.878490474729199</v>
      </c>
      <c r="E91" s="3">
        <v>15.3006342403822</v>
      </c>
      <c r="F91" s="3">
        <v>11.046801101079501</v>
      </c>
      <c r="G91" s="3">
        <v>11.3901075346925</v>
      </c>
      <c r="H91" s="3">
        <v>15.6034591255761</v>
      </c>
      <c r="I91" s="3">
        <v>13.443095077902001</v>
      </c>
      <c r="J91" s="3">
        <v>14.000253136718401</v>
      </c>
      <c r="K91" s="3">
        <v>9.9047104735037408</v>
      </c>
      <c r="L91" s="3">
        <v>7.8437292529780702</v>
      </c>
      <c r="M91" s="3">
        <v>9.9504077316189701</v>
      </c>
      <c r="N91" s="3">
        <v>10.182049945153</v>
      </c>
      <c r="O91" s="3">
        <v>24.0096991987762</v>
      </c>
      <c r="P91" s="3">
        <v>12.6066461474164</v>
      </c>
      <c r="Q91" s="3">
        <v>13.6509780359312</v>
      </c>
      <c r="R91" s="3">
        <v>17.4372731872336</v>
      </c>
      <c r="S91" s="3">
        <v>5.8015132293298404</v>
      </c>
      <c r="T91" s="3">
        <v>15.4423935550167</v>
      </c>
      <c r="U91" s="3">
        <v>15.616874387923099</v>
      </c>
      <c r="V91" s="3">
        <v>18.938087042127499</v>
      </c>
    </row>
    <row r="92" spans="1:22" x14ac:dyDescent="0.35">
      <c r="A92" s="2">
        <v>44608</v>
      </c>
      <c r="B92" s="3">
        <v>13.8790820798165</v>
      </c>
      <c r="C92" s="3">
        <v>10.203903612353001</v>
      </c>
      <c r="D92" s="3">
        <v>15.2777425044029</v>
      </c>
      <c r="E92" s="3">
        <v>15.373446160432801</v>
      </c>
      <c r="F92" s="3">
        <v>10.1412726701623</v>
      </c>
      <c r="G92" s="3">
        <v>11.127593570584899</v>
      </c>
      <c r="H92" s="3">
        <v>15.7357853442555</v>
      </c>
      <c r="I92" s="3">
        <v>12.8706070319726</v>
      </c>
      <c r="J92" s="3">
        <v>13.80756677101</v>
      </c>
      <c r="K92" s="3">
        <v>9.4681701946259302</v>
      </c>
      <c r="L92" s="3">
        <v>8.1922261041243196</v>
      </c>
      <c r="M92" s="3">
        <v>10.1145358384071</v>
      </c>
      <c r="N92" s="3">
        <v>10.335358912135099</v>
      </c>
      <c r="O92" s="3">
        <v>22.155288515876698</v>
      </c>
      <c r="P92" s="3">
        <v>12.3284321972585</v>
      </c>
      <c r="Q92" s="3">
        <v>13.685528507734</v>
      </c>
      <c r="R92" s="3">
        <v>17.412237796917601</v>
      </c>
      <c r="S92" s="3">
        <v>4.6554128307754103</v>
      </c>
      <c r="T92" s="3">
        <v>15.8360039443931</v>
      </c>
      <c r="U92" s="3">
        <v>15.0245058579541</v>
      </c>
      <c r="V92" s="3">
        <v>19.183059261037599</v>
      </c>
    </row>
    <row r="93" spans="1:22" x14ac:dyDescent="0.35">
      <c r="A93" s="2">
        <v>44636</v>
      </c>
      <c r="B93" s="3">
        <v>12.568223569391201</v>
      </c>
      <c r="C93" s="3">
        <v>9.3113373011790408</v>
      </c>
      <c r="D93" s="3">
        <v>15.015931402064201</v>
      </c>
      <c r="E93" s="3">
        <v>14.2800993937587</v>
      </c>
      <c r="F93" s="3">
        <v>9.4680612506900808</v>
      </c>
      <c r="G93" s="3">
        <v>11.3468823289064</v>
      </c>
      <c r="H93" s="3">
        <v>15.1418187390816</v>
      </c>
      <c r="I93" s="3">
        <v>11.936137372661801</v>
      </c>
      <c r="J93" s="3">
        <v>13.7272281296377</v>
      </c>
      <c r="K93" s="3">
        <v>9.1065682509087793</v>
      </c>
      <c r="L93" s="3">
        <v>7.5404131452739902</v>
      </c>
      <c r="M93" s="3">
        <v>9.9330581858092692</v>
      </c>
      <c r="N93" s="3">
        <v>9.6763767896802406</v>
      </c>
      <c r="O93" s="3">
        <v>21.558700006780199</v>
      </c>
      <c r="P93" s="3">
        <v>10.0250068297736</v>
      </c>
      <c r="Q93" s="3">
        <v>14.1016899505445</v>
      </c>
      <c r="R93" s="3">
        <v>16.9445592737144</v>
      </c>
      <c r="S93" s="3">
        <v>4.4989637378741998</v>
      </c>
      <c r="T93" s="3">
        <v>16.025472860648101</v>
      </c>
      <c r="U93" s="3">
        <v>14.228273677650501</v>
      </c>
      <c r="V93" s="3">
        <v>18.9836790039977</v>
      </c>
    </row>
    <row r="94" spans="1:22" x14ac:dyDescent="0.35">
      <c r="A94" s="2">
        <v>44665</v>
      </c>
      <c r="B94" s="3">
        <v>12.6374806027302</v>
      </c>
      <c r="C94" s="3">
        <v>9.3422523157675297</v>
      </c>
      <c r="D94" s="3">
        <v>14.4594301644895</v>
      </c>
      <c r="E94" s="3">
        <v>14.1742684352451</v>
      </c>
      <c r="F94" s="3">
        <v>8.6926705881250896</v>
      </c>
      <c r="G94" s="3">
        <v>10.095840148628699</v>
      </c>
      <c r="H94" s="3">
        <v>15.139023543300899</v>
      </c>
      <c r="I94" s="3">
        <v>11.9303064604502</v>
      </c>
      <c r="J94" s="3">
        <v>13.825977336881</v>
      </c>
      <c r="K94" s="3">
        <v>9.1566057378591204</v>
      </c>
      <c r="L94" s="3">
        <v>7.4065690152533401</v>
      </c>
      <c r="M94" s="3">
        <v>9.40007264055272</v>
      </c>
      <c r="N94" s="3">
        <v>10.313283930118899</v>
      </c>
      <c r="O94" s="3">
        <v>22.1832158820249</v>
      </c>
      <c r="P94" s="3">
        <v>10.595446825493401</v>
      </c>
      <c r="Q94" s="3">
        <v>14.2789235779855</v>
      </c>
      <c r="R94" s="3">
        <v>16.704104777984199</v>
      </c>
      <c r="S94" s="3">
        <v>5.1272244578013604</v>
      </c>
      <c r="T94" s="3">
        <v>16.5294426901342</v>
      </c>
      <c r="U94" s="3">
        <v>14.0927525301766</v>
      </c>
      <c r="V94" s="3">
        <v>19.511445428095101</v>
      </c>
    </row>
    <row r="95" spans="1:22" x14ac:dyDescent="0.35">
      <c r="A95" s="2">
        <v>44697</v>
      </c>
      <c r="B95" s="3">
        <v>12.372218204571199</v>
      </c>
      <c r="C95" s="3">
        <v>8.5995191911272499</v>
      </c>
      <c r="D95" s="3">
        <v>13.239234730135999</v>
      </c>
      <c r="E95" s="3">
        <v>12.818047602111999</v>
      </c>
      <c r="F95" s="3">
        <v>6.8333360724747898</v>
      </c>
      <c r="G95" s="3">
        <v>7.8723189459704601</v>
      </c>
      <c r="H95" s="3">
        <v>14.424395112367501</v>
      </c>
      <c r="I95" s="3">
        <v>11.1839712497296</v>
      </c>
      <c r="J95" s="3">
        <v>12.5632521068306</v>
      </c>
      <c r="K95" s="3">
        <v>8.7734319864023504</v>
      </c>
      <c r="L95" s="3">
        <v>6.5552072246755397</v>
      </c>
      <c r="M95" s="3">
        <v>8.8832564079867105</v>
      </c>
      <c r="N95" s="3">
        <v>9.0952831889055901</v>
      </c>
      <c r="O95" s="3">
        <v>19.949272199208799</v>
      </c>
      <c r="P95" s="3">
        <v>10.3307215789689</v>
      </c>
      <c r="Q95" s="3">
        <v>12.727229472618699</v>
      </c>
      <c r="R95" s="3">
        <v>15.7337364931028</v>
      </c>
      <c r="S95" s="3">
        <v>4.2608100157086</v>
      </c>
      <c r="T95" s="3">
        <v>14.5243212580702</v>
      </c>
      <c r="U95" s="3">
        <v>11.7569926368572</v>
      </c>
      <c r="V95" s="3">
        <v>17.5422154520652</v>
      </c>
    </row>
    <row r="96" spans="1:22" x14ac:dyDescent="0.35">
      <c r="A96" s="2">
        <v>44728</v>
      </c>
      <c r="B96" s="3">
        <v>13.102379324000101</v>
      </c>
      <c r="C96" s="3">
        <v>6.5862753365793596</v>
      </c>
      <c r="D96" s="3">
        <v>12.8232602591017</v>
      </c>
      <c r="E96" s="3">
        <v>12.8864864576366</v>
      </c>
      <c r="F96" s="3">
        <v>6.6113921992300799</v>
      </c>
      <c r="G96" s="3">
        <v>7.5401282745865599</v>
      </c>
      <c r="H96" s="3">
        <v>13.7877159890266</v>
      </c>
      <c r="I96" s="3">
        <v>11.102347245267399</v>
      </c>
      <c r="J96" s="3">
        <v>11.4694467134882</v>
      </c>
      <c r="K96" s="3">
        <v>8.2487013130961202</v>
      </c>
      <c r="L96" s="3">
        <v>6.2578211908968697</v>
      </c>
      <c r="M96" s="3">
        <v>8.4743209891031199</v>
      </c>
      <c r="N96" s="3">
        <v>8.2898845999174604</v>
      </c>
      <c r="O96" s="3">
        <v>19.4772782596804</v>
      </c>
      <c r="P96" s="3">
        <v>11.3468982543331</v>
      </c>
      <c r="Q96" s="3">
        <v>12.109992910896</v>
      </c>
      <c r="R96" s="3">
        <v>15.1697189827257</v>
      </c>
      <c r="S96" s="3">
        <v>4.72928361754603</v>
      </c>
      <c r="T96" s="3">
        <v>13.550592517012401</v>
      </c>
      <c r="U96" s="3">
        <v>12.293773331717301</v>
      </c>
      <c r="V96" s="3">
        <v>15.9826890164987</v>
      </c>
    </row>
    <row r="97" spans="1:22" x14ac:dyDescent="0.35">
      <c r="A97" s="2">
        <v>44757</v>
      </c>
      <c r="B97" s="3">
        <v>13.0537179085955</v>
      </c>
      <c r="C97" s="3">
        <v>6.3611773584497904</v>
      </c>
      <c r="D97" s="3">
        <v>12.0241811879451</v>
      </c>
      <c r="E97" s="3">
        <v>12.474190810801399</v>
      </c>
      <c r="F97" s="3">
        <v>5.9126690396032098</v>
      </c>
      <c r="G97" s="3">
        <v>6.71364449559284</v>
      </c>
      <c r="H97" s="3">
        <v>13.245621635048501</v>
      </c>
      <c r="I97" s="3">
        <v>10.1299722413825</v>
      </c>
      <c r="J97" s="3">
        <v>11.4372559319898</v>
      </c>
      <c r="K97" s="3">
        <v>8.2229833470014597</v>
      </c>
      <c r="L97" s="3">
        <v>5.8515124026713501</v>
      </c>
      <c r="M97" s="3">
        <v>8.4628992913819694</v>
      </c>
      <c r="N97" s="3">
        <v>7.6058544226651099</v>
      </c>
      <c r="O97" s="3">
        <v>20.345607956036801</v>
      </c>
      <c r="P97" s="3">
        <v>11.187276685813099</v>
      </c>
      <c r="Q97" s="3">
        <v>12.045617670588999</v>
      </c>
      <c r="R97" s="3">
        <v>14.8708973062813</v>
      </c>
      <c r="S97" s="3">
        <v>4.1128229985974496</v>
      </c>
      <c r="T97" s="3">
        <v>12.7169136418885</v>
      </c>
      <c r="U97" s="3">
        <v>10.8227830466918</v>
      </c>
      <c r="V97" s="3">
        <v>15.275543785623499</v>
      </c>
    </row>
    <row r="98" spans="1:22" x14ac:dyDescent="0.35">
      <c r="A98" s="2">
        <v>44789</v>
      </c>
      <c r="B98" s="3">
        <v>12.8602419515852</v>
      </c>
      <c r="C98" s="3">
        <v>6.7619072128125701</v>
      </c>
      <c r="D98" s="3">
        <v>12.8292139796188</v>
      </c>
      <c r="E98" s="3">
        <v>13.357013109333099</v>
      </c>
      <c r="F98" s="3">
        <v>6.4299703064616498</v>
      </c>
      <c r="G98" s="3">
        <v>7.8641533026986998</v>
      </c>
      <c r="H98" s="3">
        <v>14.062135600237401</v>
      </c>
      <c r="I98" s="3">
        <v>11.248876976092101</v>
      </c>
      <c r="J98" s="3">
        <v>11.943504094974699</v>
      </c>
      <c r="K98" s="3">
        <v>8.8978047332070194</v>
      </c>
      <c r="L98" s="3">
        <v>6.4865696811552702</v>
      </c>
      <c r="M98" s="3">
        <v>9.0813645587379206</v>
      </c>
      <c r="N98" s="3">
        <v>8.3219573095705197</v>
      </c>
      <c r="O98" s="3">
        <v>22.8358234871965</v>
      </c>
      <c r="P98" s="3">
        <v>10.7684264908728</v>
      </c>
      <c r="Q98" s="3">
        <v>14.056420624280999</v>
      </c>
      <c r="R98" s="3">
        <v>15.526122858602299</v>
      </c>
      <c r="S98" s="3">
        <v>4.4211204982600503</v>
      </c>
      <c r="T98" s="3">
        <v>13.5495625415264</v>
      </c>
      <c r="U98" s="3">
        <v>11.520584002597101</v>
      </c>
      <c r="V98" s="3">
        <v>16.525811589603801</v>
      </c>
    </row>
    <row r="99" spans="1:22" x14ac:dyDescent="0.35">
      <c r="A99" s="2">
        <v>44820</v>
      </c>
      <c r="B99" s="3">
        <v>12.034135956989299</v>
      </c>
      <c r="C99" s="3">
        <v>7.6281062554551999</v>
      </c>
      <c r="D99" s="3">
        <v>13.0908437597203</v>
      </c>
      <c r="E99" s="3">
        <v>12.6621450093606</v>
      </c>
      <c r="F99" s="3">
        <v>5.7969857700435998</v>
      </c>
      <c r="G99" s="3">
        <v>7.8272634437074302</v>
      </c>
      <c r="H99" s="3">
        <v>13.5097501647192</v>
      </c>
      <c r="I99" s="3">
        <v>10.8155908545538</v>
      </c>
      <c r="J99" s="3">
        <v>11.3029183887808</v>
      </c>
      <c r="K99" s="3">
        <v>8.5491464393450691</v>
      </c>
      <c r="L99" s="3">
        <v>6.3880106809527897</v>
      </c>
      <c r="M99" s="3">
        <v>8.1234282494537595</v>
      </c>
      <c r="N99" s="3">
        <v>6.8448797304289597</v>
      </c>
      <c r="O99" s="3">
        <v>22.224705542142502</v>
      </c>
      <c r="P99" s="3">
        <v>10.452374802787199</v>
      </c>
      <c r="Q99" s="3">
        <v>13.1982022803936</v>
      </c>
      <c r="R99" s="3">
        <v>15.3972328526516</v>
      </c>
      <c r="S99" s="3">
        <v>4.7208942087054</v>
      </c>
      <c r="T99" s="3">
        <v>13.365147100601</v>
      </c>
      <c r="U99" s="3">
        <v>11.1087595595775</v>
      </c>
      <c r="V99" s="3">
        <v>15.442621179312001</v>
      </c>
    </row>
    <row r="100" spans="1:22" x14ac:dyDescent="0.35">
      <c r="A100" s="2">
        <v>44848</v>
      </c>
      <c r="B100" s="3">
        <v>11.699518644346099</v>
      </c>
      <c r="C100" s="3">
        <v>6.9730982694315298</v>
      </c>
      <c r="D100" s="3">
        <v>12.252326211758</v>
      </c>
      <c r="E100" s="3">
        <v>11.3822545247432</v>
      </c>
      <c r="F100" s="3">
        <v>6.39263237250844</v>
      </c>
      <c r="G100" s="3">
        <v>8.2624087298377695</v>
      </c>
      <c r="H100" s="3">
        <v>12.6303185599809</v>
      </c>
      <c r="I100" s="3">
        <v>10.3179163862228</v>
      </c>
      <c r="J100" s="3">
        <v>11.335381220121301</v>
      </c>
      <c r="K100" s="3">
        <v>8.7921857337484397</v>
      </c>
      <c r="L100" s="3">
        <v>6.7629292092241702</v>
      </c>
      <c r="M100" s="3">
        <v>7.9969485669961404</v>
      </c>
      <c r="N100" s="3">
        <v>6.7729380904678598</v>
      </c>
      <c r="O100" s="3">
        <v>21.391101370278001</v>
      </c>
      <c r="P100" s="3">
        <v>9.2769427033006409</v>
      </c>
      <c r="Q100" s="3">
        <v>12.5977385117108</v>
      </c>
      <c r="R100" s="3">
        <v>14.841400576879099</v>
      </c>
      <c r="S100" s="3">
        <v>4.6018013064606498</v>
      </c>
      <c r="T100" s="3">
        <v>12.323556948020901</v>
      </c>
      <c r="U100" s="3">
        <v>10.5561139356951</v>
      </c>
      <c r="V100" s="3">
        <v>14.823980398128199</v>
      </c>
    </row>
    <row r="101" spans="1:22" x14ac:dyDescent="0.35">
      <c r="A101" s="2">
        <v>44881</v>
      </c>
      <c r="B101" s="3">
        <v>11.882856301857201</v>
      </c>
      <c r="C101" s="3">
        <v>7.0589259978421799</v>
      </c>
      <c r="D101" s="3">
        <v>12.5154277913649</v>
      </c>
      <c r="E101" s="3">
        <v>11.994355781184399</v>
      </c>
      <c r="F101" s="3">
        <v>7.5690598792781802</v>
      </c>
      <c r="G101" s="3">
        <v>9.7644340609603493</v>
      </c>
      <c r="H101" s="3">
        <v>13.1114806219753</v>
      </c>
      <c r="I101" s="3">
        <v>12.462543804235599</v>
      </c>
      <c r="J101" s="3">
        <v>12.607465457030701</v>
      </c>
      <c r="K101" s="3">
        <v>10.7592555484482</v>
      </c>
      <c r="L101" s="3">
        <v>6.8054987451071103</v>
      </c>
      <c r="M101" s="3">
        <v>9.0001354584487192</v>
      </c>
      <c r="N101" s="3">
        <v>6.7730250015217299</v>
      </c>
      <c r="O101" s="3">
        <v>22.594548759014</v>
      </c>
      <c r="P101" s="3">
        <v>10.173392411616801</v>
      </c>
      <c r="Q101" s="3">
        <v>12.7749403798587</v>
      </c>
      <c r="R101" s="3">
        <v>15.5257763484416</v>
      </c>
      <c r="S101" s="3">
        <v>5.30382579739</v>
      </c>
      <c r="T101" s="3">
        <v>12.430888267133</v>
      </c>
      <c r="U101" s="3">
        <v>9.9466586681492508</v>
      </c>
      <c r="V101" s="3">
        <v>14.799140879102</v>
      </c>
    </row>
    <row r="102" spans="1:22" x14ac:dyDescent="0.35">
      <c r="A102" s="2">
        <v>44911</v>
      </c>
      <c r="B102" s="3">
        <v>12.0845049860398</v>
      </c>
      <c r="C102" s="3">
        <v>7.1617608048220101</v>
      </c>
      <c r="D102" s="3">
        <v>12.377093500643101</v>
      </c>
      <c r="E102" s="3">
        <v>12.2988405154081</v>
      </c>
      <c r="F102" s="3">
        <v>7.24508507107931</v>
      </c>
      <c r="G102" s="3">
        <v>9.1135596361400797</v>
      </c>
      <c r="H102" s="3">
        <v>13.435640923702699</v>
      </c>
      <c r="I102" s="3">
        <v>12.7887995513241</v>
      </c>
      <c r="J102" s="3">
        <v>11.954340776111399</v>
      </c>
      <c r="K102" s="3">
        <v>10.831368358298199</v>
      </c>
      <c r="L102" s="3">
        <v>6.4823799699113103</v>
      </c>
      <c r="M102" s="3">
        <v>8.7819781829988894</v>
      </c>
      <c r="N102" s="3">
        <v>6.6454297137606204</v>
      </c>
      <c r="O102" s="3">
        <v>22.3407882242388</v>
      </c>
      <c r="P102" s="3">
        <v>10.759173236339199</v>
      </c>
      <c r="Q102" s="3">
        <v>11.5021569341794</v>
      </c>
      <c r="R102" s="3">
        <v>15.508483092590501</v>
      </c>
      <c r="S102" s="3">
        <v>5.5463019632627804</v>
      </c>
      <c r="T102" s="3">
        <v>12.1546246470424</v>
      </c>
      <c r="U102" s="3">
        <v>11.4349097185733</v>
      </c>
      <c r="V102" s="3">
        <v>14.0478532326365</v>
      </c>
    </row>
    <row r="103" spans="1:22" x14ac:dyDescent="0.35">
      <c r="A103" s="2">
        <v>44939</v>
      </c>
      <c r="B103" s="3">
        <v>12.3630076307242</v>
      </c>
      <c r="C103" s="3">
        <v>7.2850007282824096</v>
      </c>
      <c r="D103" s="3">
        <v>11.769842503742799</v>
      </c>
      <c r="E103" s="3">
        <v>13.249745444554</v>
      </c>
      <c r="F103" s="3">
        <v>8.0155115513227901</v>
      </c>
      <c r="G103" s="3">
        <v>10.626283133478999</v>
      </c>
      <c r="H103" s="3">
        <v>13.5788488041119</v>
      </c>
      <c r="I103" s="3">
        <v>13.658180597570899</v>
      </c>
      <c r="J103" s="3">
        <v>12.8791840826275</v>
      </c>
      <c r="K103" s="3">
        <v>11.409504542778301</v>
      </c>
      <c r="L103" s="3">
        <v>7.0353671122692898</v>
      </c>
      <c r="M103" s="3">
        <v>9.70943016479454</v>
      </c>
      <c r="N103" s="3">
        <v>6.4784993167153901</v>
      </c>
      <c r="O103" s="3">
        <v>21.706782694089501</v>
      </c>
      <c r="P103" s="3">
        <v>11.7635083904286</v>
      </c>
      <c r="Q103" s="3">
        <v>11.442885976612301</v>
      </c>
      <c r="R103" s="3">
        <v>15.986557561186199</v>
      </c>
      <c r="S103" s="3">
        <v>5.1621088959689603</v>
      </c>
      <c r="T103" s="3">
        <v>12.0757185152072</v>
      </c>
      <c r="U103" s="3">
        <v>11.3345446433463</v>
      </c>
      <c r="V103" s="3">
        <v>14.9359928497875</v>
      </c>
    </row>
    <row r="104" spans="1:22" x14ac:dyDescent="0.35">
      <c r="A104" s="2">
        <v>44973</v>
      </c>
      <c r="B104" s="3">
        <v>12.334808066851901</v>
      </c>
      <c r="C104" s="3">
        <v>8.0398851959803501</v>
      </c>
      <c r="D104" s="3">
        <v>12.2382521319779</v>
      </c>
      <c r="E104" s="3">
        <v>12.6827099484629</v>
      </c>
      <c r="F104" s="3">
        <v>7.73456799490243</v>
      </c>
      <c r="G104" s="3">
        <v>9.77427090837398</v>
      </c>
      <c r="H104" s="3">
        <v>13.403299544874899</v>
      </c>
      <c r="I104" s="3">
        <v>14.328919405445699</v>
      </c>
      <c r="J104" s="3">
        <v>12.8598356625306</v>
      </c>
      <c r="K104" s="3">
        <v>12.784728177569299</v>
      </c>
      <c r="L104" s="3">
        <v>7.1816755342760201</v>
      </c>
      <c r="M104" s="3">
        <v>9.1695212070782901</v>
      </c>
      <c r="N104" s="3">
        <v>7.8306554483029798</v>
      </c>
      <c r="O104" s="3">
        <v>21.114048003724999</v>
      </c>
      <c r="P104" s="3">
        <v>11.367305066212101</v>
      </c>
      <c r="Q104" s="3">
        <v>11.234160928955999</v>
      </c>
      <c r="R104" s="3">
        <v>15.9543770283884</v>
      </c>
      <c r="S104" s="3">
        <v>4.9773984703012903</v>
      </c>
      <c r="T104" s="3">
        <v>12.111632678674001</v>
      </c>
      <c r="U104" s="3">
        <v>11.680507518076</v>
      </c>
      <c r="V104" s="3">
        <v>14.655918675868501</v>
      </c>
    </row>
    <row r="105" spans="1:22" x14ac:dyDescent="0.35">
      <c r="A105" s="2">
        <v>45001</v>
      </c>
      <c r="B105" s="3">
        <v>11.7335101430133</v>
      </c>
      <c r="C105" s="3">
        <v>7.4983180346914304</v>
      </c>
      <c r="D105" s="3">
        <v>11.4047095571776</v>
      </c>
      <c r="E105" s="3">
        <v>11.455581325457</v>
      </c>
      <c r="F105" s="3">
        <v>6.8831198261699402</v>
      </c>
      <c r="G105" s="3">
        <v>9.3170772348931692</v>
      </c>
      <c r="H105" s="3">
        <v>12.742801112767101</v>
      </c>
      <c r="I105" s="3">
        <v>14.3944629608923</v>
      </c>
      <c r="J105" s="3">
        <v>12.441342643859301</v>
      </c>
      <c r="K105" s="3">
        <v>12.704515668667501</v>
      </c>
      <c r="L105" s="3">
        <v>6.5125315368500099</v>
      </c>
      <c r="M105" s="3">
        <v>8.4144619920901906</v>
      </c>
      <c r="N105" s="3">
        <v>7.0443808863189901</v>
      </c>
      <c r="O105" s="3">
        <v>19.701905655609298</v>
      </c>
      <c r="P105" s="3">
        <v>10.3723149498248</v>
      </c>
      <c r="Q105" s="3">
        <v>10.458699134928599</v>
      </c>
      <c r="R105" s="3">
        <v>15.2390554500686</v>
      </c>
      <c r="S105" s="3">
        <v>5.0586363348243397</v>
      </c>
      <c r="T105" s="3">
        <v>10.742944485311201</v>
      </c>
      <c r="U105" s="3">
        <v>12.462546794784901</v>
      </c>
      <c r="V105" s="3">
        <v>13.9209865118876</v>
      </c>
    </row>
    <row r="106" spans="1:22" x14ac:dyDescent="0.35">
      <c r="A106" s="2">
        <v>45030</v>
      </c>
      <c r="B106" s="3">
        <v>12.342010559136501</v>
      </c>
      <c r="C106" s="3">
        <v>7.6240128521971604</v>
      </c>
      <c r="D106" s="3">
        <v>12.1840421963498</v>
      </c>
      <c r="E106" s="3">
        <v>11.430620107146</v>
      </c>
      <c r="F106" s="3">
        <v>7.0426143725028298</v>
      </c>
      <c r="G106" s="3">
        <v>10.051744821344901</v>
      </c>
      <c r="H106" s="3">
        <v>13.192596737583299</v>
      </c>
      <c r="I106" s="3">
        <v>15.1244901935382</v>
      </c>
      <c r="J106" s="3">
        <v>12.633383766465901</v>
      </c>
      <c r="K106" s="3">
        <v>14.2225233767569</v>
      </c>
      <c r="L106" s="3">
        <v>6.8755689036202599</v>
      </c>
      <c r="M106" s="3">
        <v>9.1814932754094301</v>
      </c>
      <c r="N106" s="3">
        <v>7.2745620465042897</v>
      </c>
      <c r="O106" s="3">
        <v>20.334665253442999</v>
      </c>
      <c r="P106" s="3">
        <v>10.880815800118601</v>
      </c>
      <c r="Q106" s="3">
        <v>10.7719187919866</v>
      </c>
      <c r="R106" s="3">
        <v>15.7868694572193</v>
      </c>
      <c r="S106" s="3">
        <v>4.8147677603615602</v>
      </c>
      <c r="T106" s="3">
        <v>11.226281775002899</v>
      </c>
      <c r="U106" s="3">
        <v>13.6145528158732</v>
      </c>
      <c r="V106" s="3">
        <v>16.002692899962799</v>
      </c>
    </row>
    <row r="107" spans="1:22" x14ac:dyDescent="0.35">
      <c r="A107" s="2">
        <v>45062</v>
      </c>
      <c r="B107" s="3">
        <v>12.1017121704815</v>
      </c>
      <c r="C107" s="3">
        <v>8.5360661512722302</v>
      </c>
      <c r="D107" s="3">
        <v>11.8061785007512</v>
      </c>
      <c r="E107" s="3">
        <v>11.2163184903585</v>
      </c>
      <c r="F107" s="3">
        <v>7.2760600898335603</v>
      </c>
      <c r="G107" s="3">
        <v>9.5652923997872392</v>
      </c>
      <c r="H107" s="3">
        <v>13.073875295391501</v>
      </c>
      <c r="I107" s="3">
        <v>15.3548585834919</v>
      </c>
      <c r="J107" s="3">
        <v>12.426494864849699</v>
      </c>
      <c r="K107" s="3">
        <v>12.7952848343333</v>
      </c>
      <c r="L107" s="3">
        <v>7.0432119837931397</v>
      </c>
      <c r="M107" s="3">
        <v>8.9260009930079605</v>
      </c>
      <c r="N107" s="3">
        <v>7.03405068046703</v>
      </c>
      <c r="O107" s="3">
        <v>20.9551605287073</v>
      </c>
      <c r="P107" s="3">
        <v>10.564341378190701</v>
      </c>
      <c r="Q107" s="3">
        <v>11.3120766815764</v>
      </c>
      <c r="R107" s="3">
        <v>15.5417984102464</v>
      </c>
      <c r="S107" s="3">
        <v>4.1372944571209498</v>
      </c>
      <c r="T107" s="3">
        <v>10.9387821965478</v>
      </c>
      <c r="U107" s="3">
        <v>14.3447651897218</v>
      </c>
      <c r="V107" s="3">
        <v>16.343409242732999</v>
      </c>
    </row>
    <row r="108" spans="1:22" x14ac:dyDescent="0.35">
      <c r="A108" s="2">
        <v>45093</v>
      </c>
      <c r="B108" s="3">
        <v>12.2175491457261</v>
      </c>
      <c r="C108" s="3">
        <v>8.4159884177595305</v>
      </c>
      <c r="D108" s="3">
        <v>13.5427669678452</v>
      </c>
      <c r="E108" s="3">
        <v>10.228604085975</v>
      </c>
      <c r="F108" s="3">
        <v>8.1411495137479992</v>
      </c>
      <c r="G108" s="3">
        <v>10.180670478514999</v>
      </c>
      <c r="H108" s="3">
        <v>13.3232780386065</v>
      </c>
      <c r="I108" s="3">
        <v>16.610306113589701</v>
      </c>
      <c r="J108" s="3">
        <v>12.0537663321798</v>
      </c>
      <c r="K108" s="3">
        <v>12.6964449766</v>
      </c>
      <c r="L108" s="3">
        <v>7.83129711692587</v>
      </c>
      <c r="M108" s="3">
        <v>9.4315920743331407</v>
      </c>
      <c r="N108" s="3">
        <v>8.0737037574993291</v>
      </c>
      <c r="O108" s="3">
        <v>21.667113843939799</v>
      </c>
      <c r="P108" s="3">
        <v>10.8130273672163</v>
      </c>
      <c r="Q108" s="3">
        <v>11.231356362982</v>
      </c>
      <c r="R108" s="3">
        <v>15.9349404334524</v>
      </c>
      <c r="S108" s="3">
        <v>4.9188861300656903</v>
      </c>
      <c r="T108" s="3">
        <v>11.1444174885227</v>
      </c>
      <c r="U108" s="3">
        <v>14.097734650910001</v>
      </c>
      <c r="V108" s="3">
        <v>17.083568492757198</v>
      </c>
    </row>
    <row r="109" spans="1:22" x14ac:dyDescent="0.35">
      <c r="A109" s="2">
        <v>45121</v>
      </c>
      <c r="B109" s="3">
        <v>11.9305997939636</v>
      </c>
      <c r="C109" s="3">
        <v>9.1124126720951093</v>
      </c>
      <c r="D109" s="3">
        <v>13.564915493041299</v>
      </c>
      <c r="E109" s="3">
        <v>10.298962602735999</v>
      </c>
      <c r="F109" s="3">
        <v>7.7952586151723997</v>
      </c>
      <c r="G109" s="3">
        <v>10.404085346839601</v>
      </c>
      <c r="H109" s="3">
        <v>13.531030597013901</v>
      </c>
      <c r="I109" s="3">
        <v>16.672185468496</v>
      </c>
      <c r="J109" s="3">
        <v>11.7682144176745</v>
      </c>
      <c r="K109" s="3">
        <v>12.1775601241362</v>
      </c>
      <c r="L109" s="3">
        <v>7.8477776401696904</v>
      </c>
      <c r="M109" s="3">
        <v>9.8926768280499395</v>
      </c>
      <c r="N109" s="3">
        <v>8.2036247613666404</v>
      </c>
      <c r="O109" s="3">
        <v>21.711533917796601</v>
      </c>
      <c r="P109" s="3">
        <v>10.5504174539084</v>
      </c>
      <c r="Q109" s="3">
        <v>11.1127683229307</v>
      </c>
      <c r="R109" s="3">
        <v>15.704468805056001</v>
      </c>
      <c r="S109" s="3">
        <v>5.5483942185430504</v>
      </c>
      <c r="T109" s="3">
        <v>11.4101083258497</v>
      </c>
      <c r="U109" s="3">
        <v>13.6510140765575</v>
      </c>
      <c r="V109" s="3">
        <v>17.515740056474101</v>
      </c>
    </row>
    <row r="110" spans="1:22" x14ac:dyDescent="0.35">
      <c r="A110" s="2">
        <v>45154</v>
      </c>
      <c r="B110" s="3">
        <v>11.7750721334312</v>
      </c>
      <c r="C110" s="3">
        <v>9.1541815980898402</v>
      </c>
      <c r="D110" s="3">
        <v>13.5292232532905</v>
      </c>
      <c r="E110" s="3">
        <v>9.8169269793194793</v>
      </c>
      <c r="F110" s="3">
        <v>8.1243509380718102</v>
      </c>
      <c r="G110" s="3">
        <v>10.4563176975294</v>
      </c>
      <c r="H110" s="3">
        <v>13.853321307033299</v>
      </c>
      <c r="I110" s="3">
        <v>15.888955253757899</v>
      </c>
      <c r="J110" s="3">
        <v>11.862657601458899</v>
      </c>
      <c r="K110" s="3">
        <v>11.137911535670099</v>
      </c>
      <c r="L110" s="3">
        <v>7.8601393845545902</v>
      </c>
      <c r="M110" s="3">
        <v>9.6694485617799</v>
      </c>
      <c r="N110" s="3">
        <v>7.3910102648919302</v>
      </c>
      <c r="O110" s="3">
        <v>20.847905016071699</v>
      </c>
      <c r="P110" s="3">
        <v>10.204321590268201</v>
      </c>
      <c r="Q110" s="3">
        <v>11.5917534697282</v>
      </c>
      <c r="R110" s="3">
        <v>15.717911270918</v>
      </c>
      <c r="S110" s="3">
        <v>6.1033890562397</v>
      </c>
      <c r="T110" s="3">
        <v>11.281490246660001</v>
      </c>
      <c r="U110" s="3">
        <v>14.9475518010192</v>
      </c>
      <c r="V110" s="3">
        <v>17.067252703795901</v>
      </c>
    </row>
    <row r="111" spans="1:22" x14ac:dyDescent="0.35">
      <c r="A111" s="2">
        <v>45184</v>
      </c>
      <c r="B111" s="3">
        <v>11.7532650180127</v>
      </c>
      <c r="C111" s="3">
        <v>8.8915975126200095</v>
      </c>
      <c r="D111" s="3">
        <v>13.2855112646445</v>
      </c>
      <c r="E111" s="3">
        <v>9.5830288250199107</v>
      </c>
      <c r="F111" s="3">
        <v>8.1240005910525106</v>
      </c>
      <c r="G111" s="3">
        <v>10.1745236580973</v>
      </c>
      <c r="H111" s="3">
        <v>13.893404287009099</v>
      </c>
      <c r="I111" s="3">
        <v>15.9224269791121</v>
      </c>
      <c r="J111" s="3">
        <v>11.443050743343401</v>
      </c>
      <c r="K111" s="3">
        <v>11.344487427182001</v>
      </c>
      <c r="L111" s="3">
        <v>7.9747236017567902</v>
      </c>
      <c r="M111" s="3">
        <v>9.56612383244161</v>
      </c>
      <c r="N111" s="3">
        <v>6.9337120617184196</v>
      </c>
      <c r="O111" s="3">
        <v>21.134927506571099</v>
      </c>
      <c r="P111" s="3">
        <v>10.2223225409774</v>
      </c>
      <c r="Q111" s="3">
        <v>10.927615841075299</v>
      </c>
      <c r="R111" s="3">
        <v>15.882893051903199</v>
      </c>
      <c r="S111" s="3">
        <v>5.8919582787994704</v>
      </c>
      <c r="T111" s="3">
        <v>11.0663291323898</v>
      </c>
      <c r="U111" s="3">
        <v>14.8222287668376</v>
      </c>
      <c r="V111" s="3">
        <v>16.4523523098003</v>
      </c>
    </row>
    <row r="112" spans="1:22" x14ac:dyDescent="0.35">
      <c r="A112" s="2">
        <v>45215</v>
      </c>
      <c r="B112" s="3">
        <v>11.3808878181546</v>
      </c>
      <c r="C112" s="3">
        <v>8.7736025395444397</v>
      </c>
      <c r="D112" s="3">
        <v>12.8640418514129</v>
      </c>
      <c r="E112" s="3">
        <v>9.8049231526232106</v>
      </c>
      <c r="F112" s="3">
        <v>8.4580184506588392</v>
      </c>
      <c r="G112" s="3">
        <v>9.5583073760076296</v>
      </c>
      <c r="H112" s="3">
        <v>13.6062399554739</v>
      </c>
      <c r="I112" s="3">
        <v>15.4442494858272</v>
      </c>
      <c r="J112" s="3">
        <v>11.115827394856501</v>
      </c>
      <c r="K112" s="3">
        <v>10.2899492909979</v>
      </c>
      <c r="L112" s="3">
        <v>7.5646288028960198</v>
      </c>
      <c r="M112" s="3">
        <v>9.5194541840329592</v>
      </c>
      <c r="N112" s="3">
        <v>6.5162313715338902</v>
      </c>
      <c r="O112" s="3">
        <v>20.5809456068176</v>
      </c>
      <c r="P112" s="3">
        <v>9.7900428794641208</v>
      </c>
      <c r="Q112" s="3">
        <v>10.582310071234099</v>
      </c>
      <c r="R112" s="3">
        <v>14.5785498103298</v>
      </c>
      <c r="S112" s="3">
        <v>5.6417713948706298</v>
      </c>
      <c r="T112" s="3">
        <v>10.224925800650601</v>
      </c>
      <c r="U112" s="3">
        <v>13.962794919108999</v>
      </c>
      <c r="V112" s="3">
        <v>15.563506717117599</v>
      </c>
    </row>
    <row r="113" spans="1:37" x14ac:dyDescent="0.35">
      <c r="A113" s="2">
        <v>45246</v>
      </c>
      <c r="B113" s="3">
        <v>11.618738858776201</v>
      </c>
      <c r="C113" s="3">
        <v>8.6645788668683608</v>
      </c>
      <c r="D113" s="3">
        <v>12.588087495078399</v>
      </c>
      <c r="E113" s="3">
        <v>9.5626722902912498</v>
      </c>
      <c r="F113" s="3">
        <v>8.3456248978479497</v>
      </c>
      <c r="G113" s="3">
        <v>10.071028571711601</v>
      </c>
      <c r="H113" s="3">
        <v>13.7205215964744</v>
      </c>
      <c r="I113" s="3">
        <v>15.623657218415399</v>
      </c>
      <c r="J113" s="3">
        <v>11.879255615847001</v>
      </c>
      <c r="K113" s="3">
        <v>10.253914613127501</v>
      </c>
      <c r="L113" s="3">
        <v>7.8758192996077403</v>
      </c>
      <c r="M113" s="3">
        <v>9.7393304004739392</v>
      </c>
      <c r="N113" s="3">
        <v>6.7642417701450199</v>
      </c>
      <c r="O113" s="3">
        <v>20.381622087912302</v>
      </c>
      <c r="P113" s="3">
        <v>9.89926375999522</v>
      </c>
      <c r="Q113" s="3">
        <v>10.7312063610033</v>
      </c>
      <c r="R113" s="3">
        <v>14.6350798170006</v>
      </c>
      <c r="S113" s="3">
        <v>4.8120344048110102</v>
      </c>
      <c r="T113" s="3">
        <v>10.402940753113199</v>
      </c>
      <c r="U113" s="3">
        <v>14.383776786240301</v>
      </c>
      <c r="V113" s="3">
        <v>16.396267727916101</v>
      </c>
    </row>
    <row r="114" spans="1:37" x14ac:dyDescent="0.35">
      <c r="A114" s="2">
        <v>45275</v>
      </c>
      <c r="B114" s="3">
        <v>11.163917588461601</v>
      </c>
      <c r="C114" s="3">
        <v>9.9779089520451993</v>
      </c>
      <c r="D114" s="3">
        <v>12.669054007710001</v>
      </c>
      <c r="E114" s="3">
        <v>9.3172673607332701</v>
      </c>
      <c r="F114" s="3">
        <v>9.0058928164143595</v>
      </c>
      <c r="G114" s="3">
        <v>11.5980179171023</v>
      </c>
      <c r="H114" s="3">
        <v>13.765903744594199</v>
      </c>
      <c r="I114" s="3">
        <v>16.000033362484199</v>
      </c>
      <c r="J114" s="3">
        <v>12.947651202135299</v>
      </c>
      <c r="K114" s="3">
        <v>10.260044784422099</v>
      </c>
      <c r="L114" s="3">
        <v>7.8288622441959097</v>
      </c>
      <c r="M114" s="3">
        <v>9.9964324755473299</v>
      </c>
      <c r="N114" s="3">
        <v>6.6364524008318098</v>
      </c>
      <c r="O114" s="3">
        <v>21.873440896513902</v>
      </c>
      <c r="P114" s="3">
        <v>9.2752213822687803</v>
      </c>
      <c r="Q114" s="3">
        <v>10.2926095127163</v>
      </c>
      <c r="R114" s="3">
        <v>14.360244692690699</v>
      </c>
      <c r="S114" s="3">
        <v>4.74622640401941</v>
      </c>
      <c r="T114" s="3">
        <v>10.3273820258666</v>
      </c>
      <c r="U114" s="3">
        <v>14.202995661179999</v>
      </c>
      <c r="V114" s="3">
        <v>17.253434571310901</v>
      </c>
    </row>
    <row r="115" spans="1:37" x14ac:dyDescent="0.35">
      <c r="A115" s="2">
        <v>45307</v>
      </c>
      <c r="B115" s="3">
        <v>10.8574842651018</v>
      </c>
      <c r="C115" s="3">
        <v>9.5095521681093604</v>
      </c>
      <c r="D115" s="3">
        <v>12.9724292494175</v>
      </c>
      <c r="E115" s="3">
        <v>9.5443777267505698</v>
      </c>
      <c r="F115" s="3">
        <v>8.0860828132017701</v>
      </c>
      <c r="G115" s="3">
        <v>11.3037800100507</v>
      </c>
      <c r="H115" s="3">
        <v>13.7757234300216</v>
      </c>
      <c r="I115" s="3">
        <v>15.562804457969101</v>
      </c>
      <c r="J115" s="3">
        <v>12.381436132280999</v>
      </c>
      <c r="K115" s="3">
        <v>9.7206275904732102</v>
      </c>
      <c r="L115" s="3">
        <v>7.6436799891994403</v>
      </c>
      <c r="M115" s="3">
        <v>9.3734416683928696</v>
      </c>
      <c r="N115" s="3">
        <v>6.7176889615003397</v>
      </c>
      <c r="O115" s="3">
        <v>22.272308986120802</v>
      </c>
      <c r="P115" s="3">
        <v>8.8217361871777609</v>
      </c>
      <c r="Q115" s="3">
        <v>10.8514834082926</v>
      </c>
      <c r="R115" s="3">
        <v>14.426273106669599</v>
      </c>
      <c r="S115" s="3">
        <v>4.7425761619767197</v>
      </c>
      <c r="T115" s="3">
        <v>10.6415863983969</v>
      </c>
      <c r="U115" s="3">
        <v>14.465800512835701</v>
      </c>
      <c r="V115" s="3">
        <v>18.397902433609001</v>
      </c>
    </row>
    <row r="116" spans="1:37" x14ac:dyDescent="0.35">
      <c r="A116" s="2">
        <v>45338</v>
      </c>
      <c r="B116" s="3">
        <v>11.045071112133099</v>
      </c>
      <c r="C116" s="3">
        <v>10.1972467320674</v>
      </c>
      <c r="D116" s="3">
        <v>13.186391630979699</v>
      </c>
      <c r="E116" s="3">
        <v>9.8503361740692998</v>
      </c>
      <c r="F116" s="3">
        <v>9.0744408842916506</v>
      </c>
      <c r="G116" s="3">
        <v>11.9601429370761</v>
      </c>
      <c r="H116" s="3">
        <v>14.0502627291465</v>
      </c>
      <c r="I116" s="3">
        <v>16.340952107671999</v>
      </c>
      <c r="J116" s="3">
        <v>12.861278374056999</v>
      </c>
      <c r="K116" s="3">
        <v>10.4836110112021</v>
      </c>
      <c r="L116" s="3">
        <v>7.89619022790054</v>
      </c>
      <c r="M116" s="3">
        <v>9.4119156691892005</v>
      </c>
      <c r="N116" s="3">
        <v>7.0129160051630102</v>
      </c>
      <c r="O116" s="3">
        <v>22.618753505215199</v>
      </c>
      <c r="P116" s="3">
        <v>9.0446614868649906</v>
      </c>
      <c r="Q116" s="3">
        <v>10.554757092560401</v>
      </c>
      <c r="R116" s="3">
        <v>14.337085778896601</v>
      </c>
      <c r="S116" s="3">
        <v>5.3434515077770302</v>
      </c>
      <c r="T116" s="3">
        <v>10.2362119898842</v>
      </c>
      <c r="U116" s="3">
        <v>14.7789863201427</v>
      </c>
      <c r="V116" s="3">
        <v>18.841384671794899</v>
      </c>
    </row>
    <row r="117" spans="1:37" x14ac:dyDescent="0.35">
      <c r="A117" s="2">
        <v>45366</v>
      </c>
      <c r="B117" s="3">
        <v>11.7471231212562</v>
      </c>
      <c r="C117" s="3">
        <v>10.2273669704129</v>
      </c>
      <c r="D117" s="3">
        <v>13.1160827957336</v>
      </c>
      <c r="E117" s="3">
        <v>9.7180913333562007</v>
      </c>
      <c r="F117" s="3">
        <v>9.1852059109536395</v>
      </c>
      <c r="G117" s="3">
        <v>12.985152336601301</v>
      </c>
      <c r="H117" s="3">
        <v>14.028054031217099</v>
      </c>
      <c r="I117" s="3">
        <v>17.179723793411402</v>
      </c>
      <c r="J117" s="3">
        <v>12.483193887740599</v>
      </c>
      <c r="K117" s="3">
        <v>10.4868733585977</v>
      </c>
      <c r="L117" s="3">
        <v>7.7036870118685101</v>
      </c>
      <c r="M117" s="3">
        <v>9.3026476959009798</v>
      </c>
      <c r="N117" s="3">
        <v>7.0788201045832304</v>
      </c>
      <c r="O117" s="3">
        <v>22.070769466089398</v>
      </c>
      <c r="P117" s="3">
        <v>9.2936127748678992</v>
      </c>
      <c r="Q117" s="3">
        <v>10.5295348592189</v>
      </c>
      <c r="R117" s="3">
        <v>14.376876924246501</v>
      </c>
      <c r="S117" s="3">
        <v>4.9999254378955902</v>
      </c>
      <c r="T117" s="3">
        <v>9.7492386741039407</v>
      </c>
      <c r="U117" s="3">
        <v>16.275522390161498</v>
      </c>
      <c r="V117" s="3">
        <v>18.5319959152792</v>
      </c>
    </row>
    <row r="118" spans="1:37" x14ac:dyDescent="0.35">
      <c r="A118" s="2">
        <v>45398</v>
      </c>
      <c r="B118" s="3">
        <v>12.037407977399001</v>
      </c>
      <c r="C118" s="3">
        <v>9.7474775928664492</v>
      </c>
      <c r="D118" s="3">
        <v>12.1756606376441</v>
      </c>
      <c r="E118" s="3">
        <v>8.8223539686339301</v>
      </c>
      <c r="F118" s="3">
        <v>8.4991611450467506</v>
      </c>
      <c r="G118" s="3">
        <v>12.760776965951599</v>
      </c>
      <c r="H118" s="3">
        <v>13.8538172068588</v>
      </c>
      <c r="I118" s="3">
        <v>16.824917815695599</v>
      </c>
      <c r="J118" s="3">
        <v>12.3059811051385</v>
      </c>
      <c r="K118" s="3">
        <v>10.019718114442901</v>
      </c>
      <c r="L118" s="3">
        <v>7.5080034858492102</v>
      </c>
      <c r="M118" s="3">
        <v>9.1237328137702107</v>
      </c>
      <c r="N118" s="3">
        <v>6.7597864066742304</v>
      </c>
      <c r="O118" s="3">
        <v>22.244764591091101</v>
      </c>
      <c r="P118" s="3">
        <v>9.1318586102672796</v>
      </c>
      <c r="Q118" s="3">
        <v>10.0942356496701</v>
      </c>
      <c r="R118" s="3">
        <v>14.4642430430844</v>
      </c>
      <c r="S118" s="3">
        <v>5.42345441835465</v>
      </c>
      <c r="T118" s="3">
        <v>9.3301612960546798</v>
      </c>
      <c r="U118" s="3">
        <v>15.363537529905299</v>
      </c>
      <c r="V118" s="3">
        <v>17.844747582431001</v>
      </c>
    </row>
    <row r="119" spans="1:37" x14ac:dyDescent="0.35">
      <c r="A119" s="2">
        <v>45428</v>
      </c>
      <c r="B119" s="3">
        <v>12.8637035446637</v>
      </c>
      <c r="C119" s="3">
        <v>10.044299231737501</v>
      </c>
      <c r="D119" s="3">
        <v>12.0066140297451</v>
      </c>
      <c r="E119" s="3">
        <v>9.1229279899025002</v>
      </c>
      <c r="F119" s="3">
        <v>9.0178868659486309</v>
      </c>
      <c r="G119" s="3">
        <v>13.7383499481284</v>
      </c>
      <c r="H119" s="3">
        <v>14.3909903597207</v>
      </c>
      <c r="I119" s="3">
        <v>17.8450424409174</v>
      </c>
      <c r="J119" s="3">
        <v>12.5935046632429</v>
      </c>
      <c r="K119" s="3">
        <v>10.0133311207844</v>
      </c>
      <c r="L119" s="3">
        <v>7.5878923149873403</v>
      </c>
      <c r="M119" s="3">
        <v>10.105378800074099</v>
      </c>
      <c r="N119" s="3">
        <v>7.3078223876316004</v>
      </c>
      <c r="O119" s="3">
        <v>22.5220108972551</v>
      </c>
      <c r="P119" s="3">
        <v>10.7460582380953</v>
      </c>
      <c r="Q119" s="3">
        <v>9.9533644280516604</v>
      </c>
      <c r="R119" s="3">
        <v>14.2998083820274</v>
      </c>
      <c r="S119" s="3">
        <v>5.7421316943040503</v>
      </c>
      <c r="T119" s="3">
        <v>8.6353469844958894</v>
      </c>
      <c r="U119" s="3">
        <v>15.907332872487199</v>
      </c>
      <c r="V119" s="3">
        <v>17.163811055047201</v>
      </c>
    </row>
    <row r="120" spans="1:37" x14ac:dyDescent="0.35">
      <c r="A120" s="2">
        <v>45457</v>
      </c>
      <c r="B120" s="3">
        <v>12.352534174404701</v>
      </c>
      <c r="C120" s="3">
        <v>9.7043586393886105</v>
      </c>
      <c r="D120" s="3">
        <v>11.548412924746</v>
      </c>
      <c r="E120" s="3">
        <v>8.7901933367748804</v>
      </c>
      <c r="F120" s="3">
        <v>8.7603659057012493</v>
      </c>
      <c r="G120" s="3">
        <v>11.4322341484501</v>
      </c>
      <c r="H120" s="3">
        <v>14.116663424089801</v>
      </c>
      <c r="I120" s="3">
        <v>18.1454861257285</v>
      </c>
      <c r="J120" s="3">
        <v>11.2078026181075</v>
      </c>
      <c r="K120" s="3">
        <v>9.7381645814237405</v>
      </c>
      <c r="L120" s="3">
        <v>6.9046885936641003</v>
      </c>
      <c r="M120" s="3">
        <v>9.4093064770856891</v>
      </c>
      <c r="N120" s="3">
        <v>6.8789877439364897</v>
      </c>
      <c r="O120" s="3">
        <v>23.4456459292354</v>
      </c>
      <c r="P120" s="3">
        <v>9.8597002121359196</v>
      </c>
      <c r="Q120" s="3">
        <v>9.8576823553045401</v>
      </c>
      <c r="R120" s="3">
        <v>13.430203301033799</v>
      </c>
      <c r="S120" s="3">
        <v>5.8856582292137398</v>
      </c>
      <c r="T120" s="3">
        <v>8.3999204559713192</v>
      </c>
      <c r="U120" s="3">
        <v>15.376202165536199</v>
      </c>
      <c r="V120" s="3">
        <v>16.459817013436101</v>
      </c>
    </row>
    <row r="121" spans="1:37" x14ac:dyDescent="0.35">
      <c r="A121" s="2">
        <v>45489</v>
      </c>
      <c r="B121" s="3">
        <v>11.980699107595999</v>
      </c>
      <c r="C121" s="3">
        <v>9.7822143859481496</v>
      </c>
      <c r="D121" s="3">
        <v>12.2240575620896</v>
      </c>
      <c r="E121" s="3">
        <v>9.44556489155298</v>
      </c>
      <c r="F121" s="3">
        <v>8.5407503623069392</v>
      </c>
      <c r="G121" s="3">
        <v>11.5980886876303</v>
      </c>
      <c r="H121" s="3">
        <v>14.237814626024999</v>
      </c>
      <c r="I121" s="3">
        <v>18.467393670233701</v>
      </c>
      <c r="J121" s="3">
        <v>11.630652796234401</v>
      </c>
      <c r="K121" s="3">
        <v>9.6593501570862692</v>
      </c>
      <c r="L121" s="3">
        <v>7.3352269075130101</v>
      </c>
      <c r="M121" s="3">
        <v>9.9538063740424505</v>
      </c>
      <c r="N121" s="3">
        <v>7.1430679367474097</v>
      </c>
      <c r="O121" s="3">
        <v>24.175462479973099</v>
      </c>
      <c r="P121" s="3">
        <v>9.5482285474185602</v>
      </c>
      <c r="Q121" s="3">
        <v>10.4264227258865</v>
      </c>
      <c r="R121" s="3">
        <v>13.624947862544101</v>
      </c>
      <c r="S121" s="3">
        <v>6.3880414817984699</v>
      </c>
      <c r="T121" s="3">
        <v>8.7718623891954906</v>
      </c>
      <c r="U121" s="3">
        <v>14.215669809090199</v>
      </c>
      <c r="V121" s="3">
        <v>17.209750036102299</v>
      </c>
    </row>
    <row r="122" spans="1:37" x14ac:dyDescent="0.35">
      <c r="A122" s="2">
        <v>45518</v>
      </c>
      <c r="B122" s="3">
        <v>11.2487296421618</v>
      </c>
      <c r="C122" s="3">
        <v>9.3896994062464696</v>
      </c>
      <c r="D122" s="3">
        <v>12.6225127081841</v>
      </c>
      <c r="E122" s="3">
        <v>9.4539695388967502</v>
      </c>
      <c r="F122" s="3">
        <v>7.9674680826325002</v>
      </c>
      <c r="G122" s="3">
        <v>10.4590578330853</v>
      </c>
      <c r="H122" s="3">
        <v>14.024198731660899</v>
      </c>
      <c r="I122" s="3">
        <v>16.539261394169898</v>
      </c>
      <c r="J122" s="3">
        <v>11.0971186950727</v>
      </c>
      <c r="K122" s="3">
        <v>8.47346831882742</v>
      </c>
      <c r="L122" s="3">
        <v>7.5554040532648701</v>
      </c>
      <c r="M122" s="3">
        <v>10.1156105804269</v>
      </c>
      <c r="N122" s="3">
        <v>6.9316827384945299</v>
      </c>
      <c r="O122" s="3">
        <v>23.485171613120201</v>
      </c>
      <c r="P122" s="3">
        <v>9.1092837922430192</v>
      </c>
      <c r="Q122" s="3">
        <v>10.586891757787701</v>
      </c>
      <c r="R122" s="3">
        <v>13.454693586406</v>
      </c>
      <c r="S122" s="3">
        <v>5.6227913311547502</v>
      </c>
      <c r="T122" s="3">
        <v>8.8842575141478299</v>
      </c>
      <c r="U122" s="3">
        <v>12.7471547028002</v>
      </c>
      <c r="V122" s="3">
        <v>16.670287920487802</v>
      </c>
    </row>
    <row r="124" spans="1:37" x14ac:dyDescent="0.35">
      <c r="A124" s="2" t="s">
        <v>91</v>
      </c>
      <c r="B124" s="3" cm="1">
        <f t="array" ref="B124">MIN(_xlfn._xlws.FILTER(B1:B122, ISNUMBER(B1:B122)))</f>
        <v>9.4373644725204997</v>
      </c>
      <c r="C124" s="3" cm="1">
        <f t="array" ref="C124">MIN(_xlfn._xlws.FILTER(C1:C122, ISNUMBER(C1:C122)))</f>
        <v>-7.3216719129772896</v>
      </c>
      <c r="D124" s="3" cm="1">
        <f t="array" ref="D124">MIN(_xlfn._xlws.FILTER(D1:D122, ISNUMBER(D1:D122)))</f>
        <v>10.446355655633701</v>
      </c>
      <c r="E124" s="3" cm="1">
        <f t="array" ref="E124">MIN(_xlfn._xlws.FILTER(E1:E122, ISNUMBER(E1:E122)))</f>
        <v>8.7901933367748804</v>
      </c>
      <c r="F124" s="3" cm="1">
        <f t="array" ref="F124">MIN(_xlfn._xlws.FILTER(F1:F122, ISNUMBER(F1:F122)))</f>
        <v>5.7969857700435998</v>
      </c>
      <c r="G124" s="3" cm="1">
        <f t="array" ref="G124">MIN(_xlfn._xlws.FILTER(G1:G122, ISNUMBER(G1:G122)))</f>
        <v>6.71364449559284</v>
      </c>
      <c r="H124" s="3" cm="1">
        <f t="array" ref="H124">MIN(_xlfn._xlws.FILTER(H1:H122, ISNUMBER(H1:H122)))</f>
        <v>12.6303185599809</v>
      </c>
      <c r="I124" s="3" cm="1">
        <f t="array" ref="I124">MIN(_xlfn._xlws.FILTER(I1:I122, ISNUMBER(I1:I122)))</f>
        <v>10.1299722413825</v>
      </c>
      <c r="J124" s="3" cm="1">
        <f t="array" ref="J124">MIN(_xlfn._xlws.FILTER(J1:J122, ISNUMBER(J1:J122)))</f>
        <v>11.092885068301699</v>
      </c>
      <c r="K124" s="3" cm="1">
        <f t="array" ref="K124">MIN(_xlfn._xlws.FILTER(K1:K122, ISNUMBER(K1:K122)))</f>
        <v>7.7845697826732803</v>
      </c>
      <c r="L124" s="3" cm="1">
        <f t="array" ref="L124">MIN(_xlfn._xlws.FILTER(L1:L122, ISNUMBER(L1:L122)))</f>
        <v>5.8515124026713501</v>
      </c>
      <c r="M124" s="3" cm="1">
        <f t="array" ref="M124">MIN(_xlfn._xlws.FILTER(M1:M122, ISNUMBER(M1:M122)))</f>
        <v>7.9969485669961404</v>
      </c>
      <c r="N124" s="3" cm="1">
        <f t="array" ref="N124">MIN(_xlfn._xlws.FILTER(N1:N122, ISNUMBER(N1:N122)))</f>
        <v>4.1395903623559596</v>
      </c>
      <c r="O124" s="3" cm="1">
        <f t="array" ref="O124">MIN(_xlfn._xlws.FILTER(O1:O122, ISNUMBER(O1:O122)))</f>
        <v>14.660471089535401</v>
      </c>
      <c r="P124" s="3" cm="1">
        <f t="array" ref="P124">MIN(_xlfn._xlws.FILTER(P1:P122, ISNUMBER(P1:P122)))</f>
        <v>8.36270304027469</v>
      </c>
      <c r="Q124" s="3" cm="1">
        <f t="array" ref="Q124">MIN(_xlfn._xlws.FILTER(Q1:Q122, ISNUMBER(Q1:Q122)))</f>
        <v>9.8576823553045401</v>
      </c>
      <c r="R124" s="3" cm="1">
        <f t="array" ref="R124">MIN(_xlfn._xlws.FILTER(R1:R122, ISNUMBER(R1:R122)))</f>
        <v>11.3314331164951</v>
      </c>
      <c r="S124" s="3" cm="1">
        <f t="array" ref="S124">MIN(_xlfn._xlws.FILTER(S1:S122, ISNUMBER(S1:S122)))</f>
        <v>4.1128229985974496</v>
      </c>
      <c r="T124" s="3" cm="1">
        <f t="array" ref="T124">MIN(_xlfn._xlws.FILTER(T1:T122, ISNUMBER(T1:T122)))</f>
        <v>8.3999204559713192</v>
      </c>
      <c r="U124" s="3" cm="1">
        <f t="array" ref="U124">MIN(_xlfn._xlws.FILTER(U1:U122, ISNUMBER(U1:U122)))</f>
        <v>9.9466586681492508</v>
      </c>
      <c r="V124" s="3" cm="1">
        <f t="array" ref="V124">MIN(_xlfn._xlws.FILTER(V1:V122, ISNUMBER(V1:V122)))</f>
        <v>11.1533004555651</v>
      </c>
    </row>
    <row r="125" spans="1:37" x14ac:dyDescent="0.35">
      <c r="A125" s="2" t="s">
        <v>92</v>
      </c>
      <c r="B125" s="3" cm="1">
        <f t="array" ref="B125">MAX(_xlfn._xlws.FILTER(B1:B122, ISNUMBER(B1:B122)))</f>
        <v>19.005389082876299</v>
      </c>
      <c r="C125" s="3" cm="1">
        <f t="array" ref="C125">MAX(_xlfn._xlws.FILTER(C1:C122, ISNUMBER(C1:C122)))</f>
        <v>18.937262766484</v>
      </c>
      <c r="D125" s="3" cm="1">
        <f t="array" ref="D125">MAX(_xlfn._xlws.FILTER(D1:D122, ISNUMBER(D1:D122)))</f>
        <v>18.687999123999401</v>
      </c>
      <c r="E125" s="3" cm="1">
        <f t="array" ref="E125">MAX(_xlfn._xlws.FILTER(E1:E122, ISNUMBER(E1:E122)))</f>
        <v>18.368594987198801</v>
      </c>
      <c r="F125" s="3" cm="1">
        <f t="array" ref="F125">MAX(_xlfn._xlws.FILTER(F1:F122, ISNUMBER(F1:F122)))</f>
        <v>14.8724848971732</v>
      </c>
      <c r="G125" s="3" cm="1">
        <f t="array" ref="G125">MAX(_xlfn._xlws.FILTER(G1:G122, ISNUMBER(G1:G122)))</f>
        <v>20.531633660467101</v>
      </c>
      <c r="H125" s="3" cm="1">
        <f t="array" ref="H125">MAX(_xlfn._xlws.FILTER(H1:H122, ISNUMBER(H1:H122)))</f>
        <v>19.2315809408665</v>
      </c>
      <c r="I125" s="3" cm="1">
        <f t="array" ref="I125">MAX(_xlfn._xlws.FILTER(I1:I122, ISNUMBER(I1:I122)))</f>
        <v>18.467393670233701</v>
      </c>
      <c r="J125" s="3" cm="1">
        <f t="array" ref="J125">MAX(_xlfn._xlws.FILTER(J1:J122, ISNUMBER(J1:J122)))</f>
        <v>19.690279848101799</v>
      </c>
      <c r="K125" s="3" cm="1">
        <f t="array" ref="K125">MAX(_xlfn._xlws.FILTER(K1:K122, ISNUMBER(K1:K122)))</f>
        <v>14.3902992836145</v>
      </c>
      <c r="L125" s="3" cm="1">
        <f t="array" ref="L125">MAX(_xlfn._xlws.FILTER(L1:L122, ISNUMBER(L1:L122)))</f>
        <v>26.539556578339401</v>
      </c>
      <c r="M125" s="3" cm="1">
        <f t="array" ref="M125">MAX(_xlfn._xlws.FILTER(M1:M122, ISNUMBER(M1:M122)))</f>
        <v>17.852411344124398</v>
      </c>
      <c r="N125" s="3" cm="1">
        <f t="array" ref="N125">MAX(_xlfn._xlws.FILTER(N1:N122, ISNUMBER(N1:N122)))</f>
        <v>14.7188202253953</v>
      </c>
      <c r="O125" s="3" cm="1">
        <f t="array" ref="O125">MAX(_xlfn._xlws.FILTER(O1:O122, ISNUMBER(O1:O122)))</f>
        <v>24.933821209799099</v>
      </c>
      <c r="P125" s="3" cm="1">
        <f t="array" ref="P125">MAX(_xlfn._xlws.FILTER(P1:P122, ISNUMBER(P1:P122)))</f>
        <v>18.832287613562901</v>
      </c>
      <c r="Q125" s="3" cm="1">
        <f t="array" ref="Q125">MAX(_xlfn._xlws.FILTER(Q1:Q122, ISNUMBER(Q1:Q122)))</f>
        <v>15.903213010073801</v>
      </c>
      <c r="R125" s="3" cm="1">
        <f t="array" ref="R125">MAX(_xlfn._xlws.FILTER(R1:R122, ISNUMBER(R1:R122)))</f>
        <v>20.0921198250138</v>
      </c>
      <c r="S125" s="3" cm="1">
        <f t="array" ref="S125">MAX(_xlfn._xlws.FILTER(S1:S122, ISNUMBER(S1:S122)))</f>
        <v>10.7551082482589</v>
      </c>
      <c r="T125" s="3" cm="1">
        <f t="array" ref="T125">MAX(_xlfn._xlws.FILTER(T1:T122, ISNUMBER(T1:T122)))</f>
        <v>16.754769539215001</v>
      </c>
      <c r="U125" s="3" cm="1">
        <f t="array" ref="U125">MAX(_xlfn._xlws.FILTER(U1:U122, ISNUMBER(U1:U122)))</f>
        <v>21.297650396471902</v>
      </c>
      <c r="V125" s="3" cm="1">
        <f t="array" ref="V125">MAX(_xlfn._xlws.FILTER(V1:V122, ISNUMBER(V1:V122)))</f>
        <v>21.789566335917499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0.13100000000000001</v>
      </c>
      <c r="C127" s="9" cm="1">
        <f t="array" ref="C127">_xlfn.PERCENTRANK.EXC(_xlfn._xlws.FILTER(C1:C122, ISNUMBER(C1:C122)),C122)</f>
        <v>0.30299999999999999</v>
      </c>
      <c r="D127" s="9" cm="1">
        <f t="array" ref="D127">_xlfn.PERCENTRANK.EXC(_xlfn._xlws.FILTER(D1:D122, ISNUMBER(D1:D122)),D122)</f>
        <v>0.14699999999999999</v>
      </c>
      <c r="E127" s="9" cm="1">
        <f t="array" ref="E127">_xlfn.PERCENTRANK.EXC(_xlfn._xlws.FILTER(E1:E122, ISNUMBER(E1:E122)),E122)</f>
        <v>4.9000000000000002E-2</v>
      </c>
      <c r="F127" s="9" cm="1">
        <f t="array" ref="F127">_xlfn.PERCENTRANK.EXC(_xlfn._xlws.FILTER(F1:F122, ISNUMBER(F1:F122)),F122)</f>
        <v>0.122</v>
      </c>
      <c r="G127" s="9" cm="1">
        <f t="array" ref="G127">_xlfn.PERCENTRANK.EXC(_xlfn._xlws.FILTER(G1:G122, ISNUMBER(G1:G122)),G122)</f>
        <v>0.23699999999999999</v>
      </c>
      <c r="H127" s="9" cm="1">
        <f t="array" ref="H127">_xlfn.PERCENTRANK.EXC(_xlfn._xlws.FILTER(H1:H122, ISNUMBER(H1:H122)),H122)</f>
        <v>0.221</v>
      </c>
      <c r="I127" s="9" cm="1">
        <f t="array" ref="I127">_xlfn.PERCENTRANK.EXC(_xlfn._xlws.FILTER(I1:I122, ISNUMBER(I1:I122)),I122)</f>
        <v>0.90900000000000003</v>
      </c>
      <c r="J127" s="9" cm="1">
        <f t="array" ref="J127">_xlfn.PERCENTRANK.EXC(_xlfn._xlws.FILTER(J1:J122, ISNUMBER(J1:J122)),J122)</f>
        <v>1.9E-2</v>
      </c>
      <c r="K127" s="9" cm="1">
        <f t="array" ref="K127">_xlfn.PERCENTRANK.EXC(_xlfn._xlws.FILTER(K1:K122, ISNUMBER(K1:K122)),K122)</f>
        <v>7.2999999999999995E-2</v>
      </c>
      <c r="L127" s="9" cm="1">
        <f t="array" ref="L127">_xlfn.PERCENTRANK.EXC(_xlfn._xlws.FILTER(L1:L122, ISNUMBER(L1:L122)),L122)</f>
        <v>0.17199999999999999</v>
      </c>
      <c r="M127" s="9" cm="1">
        <f t="array" ref="M127">_xlfn.PERCENTRANK.EXC(_xlfn._xlws.FILTER(M1:M122, ISNUMBER(M1:M122)),M122)</f>
        <v>0.36799999999999999</v>
      </c>
      <c r="N127" s="9" cm="1">
        <f t="array" ref="N127">_xlfn.PERCENTRANK.EXC(_xlfn._xlws.FILTER(N1:N122, ISNUMBER(N1:N122)),N122)</f>
        <v>0.22900000000000001</v>
      </c>
      <c r="O127" s="9" cm="1">
        <f t="array" ref="O127">_xlfn.PERCENTRANK.EXC(_xlfn._xlws.FILTER(O1:O122, ISNUMBER(O1:O122)),O122)</f>
        <v>0.90900000000000003</v>
      </c>
      <c r="P127" s="9" cm="1">
        <f t="array" ref="P127">_xlfn.PERCENTRANK.EXC(_xlfn._xlws.FILTER(P1:P122, ISNUMBER(P1:P122)),P122)</f>
        <v>8.1000000000000003E-2</v>
      </c>
      <c r="Q127" s="9" cm="1">
        <f t="array" ref="Q127">_xlfn.PERCENTRANK.EXC(_xlfn._xlws.FILTER(Q1:Q122, ISNUMBER(Q1:Q122)),Q122)</f>
        <v>0.09</v>
      </c>
      <c r="R127" s="9" cm="1">
        <f t="array" ref="R127">_xlfn.PERCENTRANK.EXC(_xlfn._xlws.FILTER(R1:R122, ISNUMBER(R1:R122)),R122)</f>
        <v>4.9000000000000002E-2</v>
      </c>
      <c r="S127" s="9" cm="1">
        <f t="array" ref="S127">_xlfn.PERCENTRANK.EXC(_xlfn._xlws.FILTER(S1:S122, ISNUMBER(S1:S122)),S122)</f>
        <v>0.254</v>
      </c>
      <c r="T127" s="9" cm="1">
        <f t="array" ref="T127">_xlfn.PERCENTRANK.EXC(_xlfn._xlws.FILTER(T1:T122, ISNUMBER(T1:T122)),T122)</f>
        <v>3.2000000000000001E-2</v>
      </c>
      <c r="U127" s="9" cm="1">
        <f t="array" ref="U127">_xlfn.PERCENTRANK.EXC(_xlfn._xlws.FILTER(U1:U122, ISNUMBER(U1:U122)),U122)</f>
        <v>0.23100000000000001</v>
      </c>
      <c r="V127" s="9" cm="1">
        <f t="array" ref="V127">_xlfn.PERCENTRANK.EXC(_xlfn._xlws.FILTER(V1:V122, ISNUMBER(V1:V122)),V122)</f>
        <v>0.62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41866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3.0462664041718899</v>
      </c>
      <c r="D2" s="3" cm="1">
        <f t="array" ref="D2:D122">_xll.FDS(D1,"FMA_DIV_YLD(NTMA,-10AY,0,AM,""PORTAGG"",""MEANR"")")</f>
        <v>2.5158413444945298</v>
      </c>
      <c r="E2" s="3" cm="1">
        <f t="array" ref="E2:E122">_xll.FDS(E1,"FMA_DIV_YLD(NTMA,-10AY,0,AM,""PORTAGG"",""MEANR"")")</f>
        <v>2.0439661913173301</v>
      </c>
      <c r="F2" s="3" cm="1">
        <f t="array" ref="F2:F122">_xll.FDS(F1,"FMA_DIV_YLD(NTMA,-10AY,0,AM,""PORTAGG"",""MEANR"")")</f>
        <v>4.1534475328063101</v>
      </c>
      <c r="G2" s="3" cm="1">
        <f t="array" ref="G2:G122">_xll.FDS(G1,"FMA_DIV_YLD(NTMA,-10AY,0,AM,""PORTAGG"",""MEANR"")")</f>
        <v>2.1699852671192899</v>
      </c>
      <c r="H2" s="3" cm="1">
        <f t="array" ref="H2:H122">_xll.FDS(H1,"FMA_DIV_YLD(NTMA,-10AY,0,AM,""PORTAGG"",""MEANR"")")</f>
        <v>3.1570523267231101</v>
      </c>
      <c r="I2" s="3" cm="1">
        <f t="array" ref="I2:I122">_xll.FDS(I1,"FMA_DIV_YLD(NTMA,-10AY,0,AM,""PORTAGG"",""MEANR"")")</f>
        <v>3.2707852738351302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1.2733453389438201</v>
      </c>
      <c r="L2" s="3" cm="1">
        <f t="array" ref="L2:L122">_xll.FDS(L1,"FMA_DIV_YLD(NTMA,-10AY,0,AM,""PORTAGG"",""MEANR"")")</f>
        <v>3.8022229932129799</v>
      </c>
      <c r="M2" s="3" cm="1">
        <f t="array" ref="M2:M122">_xll.FDS(M1,"FMA_DIV_YLD(NTMA,-10AY,0,AM,""PORTAGG"",""MEANR"")")</f>
        <v>3.2729873152635598</v>
      </c>
      <c r="N2" s="3" cm="1">
        <f t="array" ref="N2:N122">_xll.FDS(N1,"FMA_DIV_YLD(NTMA,-10AY,0,AM,""PORTAGG"",""MEANR"")")</f>
        <v>2.1176404878373201</v>
      </c>
      <c r="O2" s="3" cm="1">
        <f t="array" ref="O2:O122">_xll.FDS(O1,"FMA_DIV_YLD(NTMA,-10AY,0,AM,""PORTAGG"",""MEANR"")")</f>
        <v>1.5882788868747399</v>
      </c>
      <c r="P2" s="3" cm="1">
        <f t="array" ref="P2:P122">_xll.FDS(P1,"FMA_DIV_YLD(NTMA,-10AY,0,AM,""PORTAGG"",""MEANR"")")</f>
        <v>3.4656838632803599</v>
      </c>
      <c r="Q2" s="3" cm="1">
        <f t="array" ref="Q2:Q122">_xll.FDS(Q1,"FMA_DIV_YLD(NTMA,-10AY,0,AM,""PORTAGG"",""MEANR"")")</f>
        <v>3.9631647747343699</v>
      </c>
      <c r="R2" s="3" cm="1">
        <f t="array" ref="R2:R122">_xll.FDS(R1,"FMA_DIV_YLD(NTMA,-10AY,0,AM,""PORTAGG"",""MEANR"")")</f>
        <v>3.42986802979159</v>
      </c>
      <c r="S2" s="3" cm="1">
        <f t="array" ref="S2:S122">_xll.FDS(S1,"FMA_DIV_YLD(NTMA,-10AY,0,AM,""PORTAGG"",""MEANR"")")</f>
        <v>3.1910212174631698</v>
      </c>
      <c r="T2" s="3" cm="1">
        <f t="array" ref="T2:T122">_xll.FDS(T1,"FMA_DIV_YLD(NTMA,-10AY,0,AM,""PORTAGG"",""MEANR"")")</f>
        <v>2.58155867686731</v>
      </c>
      <c r="U2" s="3" cm="1">
        <f t="array" ref="U2:U122">_xll.FDS(U1,"FMA_DIV_YLD(NTMA,-10AY,0,AM,""PORTAGG"",""MEANR"")")</f>
        <v>3.4344360410637602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41898</v>
      </c>
      <c r="B3" s="3" t="e">
        <v>#N/A</v>
      </c>
      <c r="C3" s="3">
        <v>3.0550346250753502</v>
      </c>
      <c r="D3" s="3">
        <v>2.5685627546169201</v>
      </c>
      <c r="E3" s="3">
        <v>1.96640436246677</v>
      </c>
      <c r="F3" s="3">
        <v>4.1523682675159801</v>
      </c>
      <c r="G3" s="3">
        <v>2.1034956686960098</v>
      </c>
      <c r="H3" s="3">
        <v>3.1996666275555299</v>
      </c>
      <c r="I3" s="3">
        <v>3.3572847158619301</v>
      </c>
      <c r="J3" s="3" t="e">
        <v>#N/A</v>
      </c>
      <c r="K3" s="3">
        <v>1.3119070868204199</v>
      </c>
      <c r="L3" s="3">
        <v>3.6554704624963699</v>
      </c>
      <c r="M3" s="3">
        <v>3.35713872232169</v>
      </c>
      <c r="N3" s="3">
        <v>2.2011097236091999</v>
      </c>
      <c r="O3" s="3">
        <v>1.5790065799420501</v>
      </c>
      <c r="P3" s="3">
        <v>3.6095029651641601</v>
      </c>
      <c r="Q3" s="3">
        <v>3.9450545115695999</v>
      </c>
      <c r="R3" s="3">
        <v>3.3861027004160902</v>
      </c>
      <c r="S3" s="3">
        <v>3.1149173814633899</v>
      </c>
      <c r="T3" s="3">
        <v>2.5201794134742799</v>
      </c>
      <c r="U3" s="3">
        <v>3.1529613747641099</v>
      </c>
      <c r="V3" s="3" t="e">
        <v>#N/A</v>
      </c>
    </row>
    <row r="4" spans="1:22" x14ac:dyDescent="0.35">
      <c r="A4" s="2">
        <v>41928</v>
      </c>
      <c r="B4" s="3" t="e">
        <v>#N/A</v>
      </c>
      <c r="C4" s="3">
        <v>3.2694316108264698</v>
      </c>
      <c r="D4" s="3">
        <v>2.6671472640506799</v>
      </c>
      <c r="E4" s="3">
        <v>2.2710925740958201</v>
      </c>
      <c r="F4" s="3">
        <v>4.1507856020118696</v>
      </c>
      <c r="G4" s="3">
        <v>2.3090561495067901</v>
      </c>
      <c r="H4" s="3">
        <v>3.3621991025623101</v>
      </c>
      <c r="I4" s="3">
        <v>3.6321333062608399</v>
      </c>
      <c r="J4" s="3" t="e">
        <v>#N/A</v>
      </c>
      <c r="K4" s="3">
        <v>1.46849866506198</v>
      </c>
      <c r="L4" s="3">
        <v>3.7795937794815702</v>
      </c>
      <c r="M4" s="3">
        <v>3.6275041791536902</v>
      </c>
      <c r="N4" s="3">
        <v>2.8120609423951399</v>
      </c>
      <c r="O4" s="3">
        <v>1.64646266556119</v>
      </c>
      <c r="P4" s="3">
        <v>3.8316001270677198</v>
      </c>
      <c r="Q4" s="3">
        <v>4.2654627420410103</v>
      </c>
      <c r="R4" s="3">
        <v>3.4958822855340199</v>
      </c>
      <c r="S4" s="3">
        <v>3.19921738909105</v>
      </c>
      <c r="T4" s="3">
        <v>2.9276398277947902</v>
      </c>
      <c r="U4" s="3">
        <v>2.9456420805021799</v>
      </c>
      <c r="V4" s="3" t="e">
        <v>#N/A</v>
      </c>
    </row>
    <row r="5" spans="1:22" x14ac:dyDescent="0.35">
      <c r="A5" s="2">
        <v>41957</v>
      </c>
      <c r="B5" s="3" t="e">
        <v>#N/A</v>
      </c>
      <c r="C5" s="3">
        <v>2.9875264740352798</v>
      </c>
      <c r="D5" s="3">
        <v>2.5554513538142198</v>
      </c>
      <c r="E5" s="3">
        <v>2.15619108381836</v>
      </c>
      <c r="F5" s="3">
        <v>3.9896720010817601</v>
      </c>
      <c r="G5" s="3">
        <v>2.2778481089299101</v>
      </c>
      <c r="H5" s="3">
        <v>3.2545769066809398</v>
      </c>
      <c r="I5" s="3">
        <v>3.4382016187687401</v>
      </c>
      <c r="J5" s="3" t="e">
        <v>#N/A</v>
      </c>
      <c r="K5" s="3">
        <v>1.41431671786864</v>
      </c>
      <c r="L5" s="3">
        <v>3.9182979625018</v>
      </c>
      <c r="M5" s="3">
        <v>3.2677030702789001</v>
      </c>
      <c r="N5" s="3">
        <v>2.7602702848997498</v>
      </c>
      <c r="O5" s="3">
        <v>1.54308187711936</v>
      </c>
      <c r="P5" s="3">
        <v>3.6151344375327001</v>
      </c>
      <c r="Q5" s="3">
        <v>4.0401557385866704</v>
      </c>
      <c r="R5" s="3">
        <v>3.35136356308064</v>
      </c>
      <c r="S5" s="3">
        <v>2.9055685522744201</v>
      </c>
      <c r="T5" s="3">
        <v>2.8522193403060898</v>
      </c>
      <c r="U5" s="3">
        <v>2.9665829359182498</v>
      </c>
      <c r="V5" s="3" t="e">
        <v>#N/A</v>
      </c>
    </row>
    <row r="6" spans="1:22" x14ac:dyDescent="0.35">
      <c r="A6" s="2">
        <v>41989</v>
      </c>
      <c r="B6" s="3" t="e">
        <v>#N/A</v>
      </c>
      <c r="C6" s="3">
        <v>3.2202156577152299</v>
      </c>
      <c r="D6" s="3">
        <v>2.5764362782583601</v>
      </c>
      <c r="E6" s="3">
        <v>2.1688495914101602</v>
      </c>
      <c r="F6" s="3">
        <v>4.0946622057205904</v>
      </c>
      <c r="G6" s="3">
        <v>2.2695142934897499</v>
      </c>
      <c r="H6" s="3">
        <v>3.49614137846413</v>
      </c>
      <c r="I6" s="3">
        <v>3.50352734085285</v>
      </c>
      <c r="J6" s="3" t="e">
        <v>#N/A</v>
      </c>
      <c r="K6" s="3">
        <v>1.4280949407346599</v>
      </c>
      <c r="L6" s="3">
        <v>4.4671151093556096</v>
      </c>
      <c r="M6" s="3">
        <v>3.5563154420133198</v>
      </c>
      <c r="N6" s="3">
        <v>3.1152263970152201</v>
      </c>
      <c r="O6" s="3">
        <v>1.62878949124621</v>
      </c>
      <c r="P6" s="3">
        <v>3.5804100447478402</v>
      </c>
      <c r="Q6" s="3">
        <v>4.8690414900741397</v>
      </c>
      <c r="R6" s="3">
        <v>3.616050543619</v>
      </c>
      <c r="S6" s="3">
        <v>2.9493066334040399</v>
      </c>
      <c r="T6" s="3">
        <v>4.0773944364991204</v>
      </c>
      <c r="U6" s="3">
        <v>3.4343497995614598</v>
      </c>
      <c r="V6" s="3" t="e">
        <v>#N/A</v>
      </c>
    </row>
    <row r="7" spans="1:22" x14ac:dyDescent="0.35">
      <c r="A7" s="2">
        <v>42020</v>
      </c>
      <c r="B7" s="3" t="e">
        <v>#N/A</v>
      </c>
      <c r="C7" s="3">
        <v>3.3035409795614199</v>
      </c>
      <c r="D7" s="3">
        <v>2.5247196595775701</v>
      </c>
      <c r="E7" s="3">
        <v>2.0944308429980998</v>
      </c>
      <c r="F7" s="3">
        <v>4.1490033430902002</v>
      </c>
      <c r="G7" s="3">
        <v>2.2673173962659501</v>
      </c>
      <c r="H7" s="3">
        <v>3.3372215655325701</v>
      </c>
      <c r="I7" s="3">
        <v>3.5484243328216398</v>
      </c>
      <c r="J7" s="3" t="e">
        <v>#N/A</v>
      </c>
      <c r="K7" s="3">
        <v>1.54913530451921</v>
      </c>
      <c r="L7" s="3">
        <v>4.1227751683696399</v>
      </c>
      <c r="M7" s="3">
        <v>3.3375218042841301</v>
      </c>
      <c r="N7" s="3">
        <v>3.6089996986210102</v>
      </c>
      <c r="O7" s="3">
        <v>1.5395682249662199</v>
      </c>
      <c r="P7" s="3">
        <v>3.2412769163917998</v>
      </c>
      <c r="Q7" s="3">
        <v>4.7043842919610199</v>
      </c>
      <c r="R7" s="3">
        <v>3.4091255026678402</v>
      </c>
      <c r="S7" s="3">
        <v>2.71527275766391</v>
      </c>
      <c r="T7" s="3">
        <v>3.3924615258386499</v>
      </c>
      <c r="U7" s="3">
        <v>3.0245542913202601</v>
      </c>
      <c r="V7" s="3" t="e">
        <v>#N/A</v>
      </c>
    </row>
    <row r="8" spans="1:22" x14ac:dyDescent="0.35">
      <c r="A8" s="2">
        <v>42048</v>
      </c>
      <c r="B8" s="3" t="e">
        <v>#N/A</v>
      </c>
      <c r="C8" s="3">
        <v>3.1355289446985299</v>
      </c>
      <c r="D8" s="3">
        <v>2.3375619308170799</v>
      </c>
      <c r="E8" s="3">
        <v>1.99080450942468</v>
      </c>
      <c r="F8" s="3">
        <v>3.8038050459490802</v>
      </c>
      <c r="G8" s="3">
        <v>2.1312091425677799</v>
      </c>
      <c r="H8" s="3">
        <v>3.2142374224852999</v>
      </c>
      <c r="I8" s="3">
        <v>3.4058408812642802</v>
      </c>
      <c r="J8" s="3" t="e">
        <v>#N/A</v>
      </c>
      <c r="K8" s="3">
        <v>1.5930283671579399</v>
      </c>
      <c r="L8" s="3">
        <v>4.0011005024919202</v>
      </c>
      <c r="M8" s="3">
        <v>3.1153254117126701</v>
      </c>
      <c r="N8" s="3">
        <v>3.1345753834749202</v>
      </c>
      <c r="O8" s="3">
        <v>1.47844129967979</v>
      </c>
      <c r="P8" s="3">
        <v>3.1164230436420701</v>
      </c>
      <c r="Q8" s="3">
        <v>4.1214588533182503</v>
      </c>
      <c r="R8" s="3">
        <v>3.1510660748032402</v>
      </c>
      <c r="S8" s="3">
        <v>2.88133512198615</v>
      </c>
      <c r="T8" s="3">
        <v>3.4075770613348801</v>
      </c>
      <c r="U8" s="3">
        <v>2.9846273308542499</v>
      </c>
      <c r="V8" s="3" t="e">
        <v>#N/A</v>
      </c>
    </row>
    <row r="9" spans="1:22" x14ac:dyDescent="0.35">
      <c r="A9" s="2">
        <v>42079</v>
      </c>
      <c r="B9" s="3" t="e">
        <v>#N/A</v>
      </c>
      <c r="C9" s="3">
        <v>3.3432668023467098</v>
      </c>
      <c r="D9" s="3">
        <v>2.3206896581390399</v>
      </c>
      <c r="E9" s="3">
        <v>1.9377903054638701</v>
      </c>
      <c r="F9" s="3">
        <v>3.7690193162544898</v>
      </c>
      <c r="G9" s="3">
        <v>2.39629624336659</v>
      </c>
      <c r="H9" s="3">
        <v>3.2465644631012198</v>
      </c>
      <c r="I9" s="3">
        <v>3.4554118747305398</v>
      </c>
      <c r="J9" s="3" t="e">
        <v>#N/A</v>
      </c>
      <c r="K9" s="3">
        <v>1.5707930239340799</v>
      </c>
      <c r="L9" s="3">
        <v>4.1368274212494898</v>
      </c>
      <c r="M9" s="3">
        <v>3.1055842329332601</v>
      </c>
      <c r="N9" s="3">
        <v>3.50528917643621</v>
      </c>
      <c r="O9" s="3">
        <v>1.50872359955458</v>
      </c>
      <c r="P9" s="3">
        <v>3.1529677349984202</v>
      </c>
      <c r="Q9" s="3">
        <v>4.3939874380585202</v>
      </c>
      <c r="R9" s="3">
        <v>3.4313963285361702</v>
      </c>
      <c r="S9" s="3">
        <v>3.0913928068083401</v>
      </c>
      <c r="T9" s="3">
        <v>3.6840971540320502</v>
      </c>
      <c r="U9" s="3">
        <v>3.04727994047302</v>
      </c>
      <c r="V9" s="3" t="e">
        <v>#N/A</v>
      </c>
    </row>
    <row r="10" spans="1:22" x14ac:dyDescent="0.35">
      <c r="A10" s="2">
        <v>42110</v>
      </c>
      <c r="B10" s="3" t="e">
        <v>#N/A</v>
      </c>
      <c r="C10" s="3">
        <v>3.0980094583143201</v>
      </c>
      <c r="D10" s="3">
        <v>2.3035521238372199</v>
      </c>
      <c r="E10" s="3">
        <v>1.89046161596625</v>
      </c>
      <c r="F10" s="3">
        <v>3.3427286936323601</v>
      </c>
      <c r="G10" s="3">
        <v>2.2240733572764402</v>
      </c>
      <c r="H10" s="3">
        <v>3.12409550988697</v>
      </c>
      <c r="I10" s="3">
        <v>3.56225006158538</v>
      </c>
      <c r="J10" s="3" t="e">
        <v>#N/A</v>
      </c>
      <c r="K10" s="3">
        <v>1.48687617774245</v>
      </c>
      <c r="L10" s="3">
        <v>3.6126299722541302</v>
      </c>
      <c r="M10" s="3">
        <v>2.90931216779699</v>
      </c>
      <c r="N10" s="3">
        <v>3.5674014150381499</v>
      </c>
      <c r="O10" s="3">
        <v>1.5240307504173101</v>
      </c>
      <c r="P10" s="3">
        <v>2.5195103892091</v>
      </c>
      <c r="Q10" s="3">
        <v>4.5338239211794704</v>
      </c>
      <c r="R10" s="3">
        <v>3.31379360398578</v>
      </c>
      <c r="S10" s="3">
        <v>2.9398042038131802</v>
      </c>
      <c r="T10" s="3">
        <v>3.1333030481564101</v>
      </c>
      <c r="U10" s="3">
        <v>2.9789489117560399</v>
      </c>
      <c r="V10" s="3" t="e">
        <v>#N/A</v>
      </c>
    </row>
    <row r="11" spans="1:22" x14ac:dyDescent="0.35">
      <c r="A11" s="2">
        <v>42139</v>
      </c>
      <c r="B11" s="3" t="e">
        <v>#N/A</v>
      </c>
      <c r="C11" s="3">
        <v>3.1659176875349799</v>
      </c>
      <c r="D11" s="3">
        <v>2.35748885381902</v>
      </c>
      <c r="E11" s="3">
        <v>1.9093109782641</v>
      </c>
      <c r="F11" s="3">
        <v>3.3283909769981501</v>
      </c>
      <c r="G11" s="3">
        <v>1.8914727154740001</v>
      </c>
      <c r="H11" s="3">
        <v>3.1515498782270801</v>
      </c>
      <c r="I11" s="3">
        <v>3.6967993192618498</v>
      </c>
      <c r="J11" s="3" t="e">
        <v>#N/A</v>
      </c>
      <c r="K11" s="3">
        <v>1.5765205630183901</v>
      </c>
      <c r="L11" s="3">
        <v>3.5558580932869899</v>
      </c>
      <c r="M11" s="3">
        <v>3.0948880891005501</v>
      </c>
      <c r="N11" s="3">
        <v>3.27047381071355</v>
      </c>
      <c r="O11" s="3">
        <v>1.6622545482990601</v>
      </c>
      <c r="P11" s="3">
        <v>2.57491351969517</v>
      </c>
      <c r="Q11" s="3">
        <v>4.4550913810172403</v>
      </c>
      <c r="R11" s="3">
        <v>3.4018916446835501</v>
      </c>
      <c r="S11" s="3">
        <v>2.7530545225490202</v>
      </c>
      <c r="T11" s="3">
        <v>3.1895997374162399</v>
      </c>
      <c r="U11" s="3">
        <v>2.8438107892820201</v>
      </c>
      <c r="V11" s="3" t="e">
        <v>#N/A</v>
      </c>
    </row>
    <row r="12" spans="1:22" x14ac:dyDescent="0.35">
      <c r="A12" s="2">
        <v>42171</v>
      </c>
      <c r="B12" s="3" t="e">
        <v>#N/A</v>
      </c>
      <c r="C12" s="3">
        <v>3.3793522625975401</v>
      </c>
      <c r="D12" s="3">
        <v>2.5210011546427</v>
      </c>
      <c r="E12" s="3">
        <v>2.0055810198938802</v>
      </c>
      <c r="F12" s="3">
        <v>3.55730316715578</v>
      </c>
      <c r="G12" s="3">
        <v>2.0514902972092002</v>
      </c>
      <c r="H12" s="3">
        <v>3.2609212970368402</v>
      </c>
      <c r="I12" s="3">
        <v>3.8833628098754698</v>
      </c>
      <c r="J12" s="3" t="e">
        <v>#N/A</v>
      </c>
      <c r="K12" s="3">
        <v>1.6816907416753799</v>
      </c>
      <c r="L12" s="3">
        <v>3.8832278296135101</v>
      </c>
      <c r="M12" s="3">
        <v>3.2874758413320699</v>
      </c>
      <c r="N12" s="3">
        <v>3.89655734104115</v>
      </c>
      <c r="O12" s="3">
        <v>1.7219250112843401</v>
      </c>
      <c r="P12" s="3">
        <v>2.7839455130981001</v>
      </c>
      <c r="Q12" s="3">
        <v>4.6808630857915903</v>
      </c>
      <c r="R12" s="3">
        <v>3.43824091814504</v>
      </c>
      <c r="S12" s="3">
        <v>3.0991294303878401</v>
      </c>
      <c r="T12" s="3">
        <v>3.4750866307832502</v>
      </c>
      <c r="U12" s="3">
        <v>2.7455229140566799</v>
      </c>
      <c r="V12" s="3" t="e">
        <v>#N/A</v>
      </c>
    </row>
    <row r="13" spans="1:22" x14ac:dyDescent="0.35">
      <c r="A13" s="2">
        <v>42201</v>
      </c>
      <c r="B13" s="3" t="e">
        <v>#N/A</v>
      </c>
      <c r="C13" s="3">
        <v>3.5321981536210698</v>
      </c>
      <c r="D13" s="3">
        <v>2.4750203183669202</v>
      </c>
      <c r="E13" s="3">
        <v>1.90049601941416</v>
      </c>
      <c r="F13" s="3">
        <v>3.57000315184824</v>
      </c>
      <c r="G13" s="3">
        <v>1.99637297497398</v>
      </c>
      <c r="H13" s="3">
        <v>3.2675949187700799</v>
      </c>
      <c r="I13" s="3">
        <v>4.02616036205103</v>
      </c>
      <c r="J13" s="3" t="e">
        <v>#N/A</v>
      </c>
      <c r="K13" s="3">
        <v>1.68173673513926</v>
      </c>
      <c r="L13" s="3">
        <v>3.8134876630412999</v>
      </c>
      <c r="M13" s="3">
        <v>3.1498114088901099</v>
      </c>
      <c r="N13" s="3">
        <v>3.27321245418559</v>
      </c>
      <c r="O13" s="3">
        <v>1.54053433114108</v>
      </c>
      <c r="P13" s="3">
        <v>3.092166379265</v>
      </c>
      <c r="Q13" s="3">
        <v>4.6181538795048098</v>
      </c>
      <c r="R13" s="3">
        <v>3.4617778847978902</v>
      </c>
      <c r="S13" s="3">
        <v>3.0041466579923801</v>
      </c>
      <c r="T13" s="3">
        <v>3.5123055334295601</v>
      </c>
      <c r="U13" s="3">
        <v>4.1510924035687902</v>
      </c>
      <c r="V13" s="3" t="e">
        <v>#N/A</v>
      </c>
    </row>
    <row r="14" spans="1:22" x14ac:dyDescent="0.35">
      <c r="A14" s="2">
        <v>42230</v>
      </c>
      <c r="B14" s="3" t="e">
        <v>#N/A</v>
      </c>
      <c r="C14" s="3">
        <v>3.58619314235141</v>
      </c>
      <c r="D14" s="3">
        <v>2.6214475260637302</v>
      </c>
      <c r="E14" s="3">
        <v>1.9630412867934699</v>
      </c>
      <c r="F14" s="3">
        <v>3.6589459354137199</v>
      </c>
      <c r="G14" s="3">
        <v>2.26568875047532</v>
      </c>
      <c r="H14" s="3">
        <v>3.53858475455946</v>
      </c>
      <c r="I14" s="3">
        <v>4.3004429758917304</v>
      </c>
      <c r="J14" s="3" t="e">
        <v>#N/A</v>
      </c>
      <c r="K14" s="3">
        <v>1.8003523626037901</v>
      </c>
      <c r="L14" s="3">
        <v>4.0698356034043401</v>
      </c>
      <c r="M14" s="3">
        <v>3.3341155175336099</v>
      </c>
      <c r="N14" s="3">
        <v>4.0522296799431503</v>
      </c>
      <c r="O14" s="3">
        <v>1.54615575220477</v>
      </c>
      <c r="P14" s="3">
        <v>3.1931029903733399</v>
      </c>
      <c r="Q14" s="3">
        <v>4.7325289333570399</v>
      </c>
      <c r="R14" s="3">
        <v>3.5852111449045099</v>
      </c>
      <c r="S14" s="3">
        <v>3.1829677780676202</v>
      </c>
      <c r="T14" s="3">
        <v>3.6253246503249401</v>
      </c>
      <c r="U14" s="3">
        <v>3.9206219191311602</v>
      </c>
      <c r="V14" s="3" t="e">
        <v>#N/A</v>
      </c>
    </row>
    <row r="15" spans="1:22" x14ac:dyDescent="0.35">
      <c r="A15" s="2">
        <v>42263</v>
      </c>
      <c r="B15" s="3" t="e">
        <v>#N/A</v>
      </c>
      <c r="C15" s="3">
        <v>3.6011570831441002</v>
      </c>
      <c r="D15" s="3">
        <v>2.7846534537329499</v>
      </c>
      <c r="E15" s="3">
        <v>2.0460701183597001</v>
      </c>
      <c r="F15" s="3">
        <v>3.5834510864834201</v>
      </c>
      <c r="G15" s="3">
        <v>2.5033360201037902</v>
      </c>
      <c r="H15" s="3">
        <v>3.3821347080886999</v>
      </c>
      <c r="I15" s="3">
        <v>4.2731559369231498</v>
      </c>
      <c r="J15" s="3" t="e">
        <v>#N/A</v>
      </c>
      <c r="K15" s="3">
        <v>1.79832195535561</v>
      </c>
      <c r="L15" s="3">
        <v>4.1720502818947098</v>
      </c>
      <c r="M15" s="3">
        <v>3.3932943572085499</v>
      </c>
      <c r="N15" s="3">
        <v>3.2852062974126301</v>
      </c>
      <c r="O15" s="3">
        <v>1.6786104011871501</v>
      </c>
      <c r="P15" s="3">
        <v>3.4119896622410102</v>
      </c>
      <c r="Q15" s="3">
        <v>4.8958282717743398</v>
      </c>
      <c r="R15" s="3">
        <v>3.6450079104070499</v>
      </c>
      <c r="S15" s="3">
        <v>3.4353699474866701</v>
      </c>
      <c r="T15" s="3">
        <v>4.0410936455266002</v>
      </c>
      <c r="U15" s="3">
        <v>3.6161155151025399</v>
      </c>
      <c r="V15" s="3" t="e">
        <v>#N/A</v>
      </c>
    </row>
    <row r="16" spans="1:22" x14ac:dyDescent="0.35">
      <c r="A16" s="2">
        <v>42293</v>
      </c>
      <c r="B16" s="3" t="e">
        <v>#N/A</v>
      </c>
      <c r="C16" s="3">
        <v>3.7195187219528698</v>
      </c>
      <c r="D16" s="3">
        <v>2.6111266890542102</v>
      </c>
      <c r="E16" s="3">
        <v>1.99029194756113</v>
      </c>
      <c r="F16" s="3">
        <v>3.6758408115639898</v>
      </c>
      <c r="G16" s="3">
        <v>2.4030289858953902</v>
      </c>
      <c r="H16" s="3">
        <v>3.2366875677010198</v>
      </c>
      <c r="I16" s="3">
        <v>4.1179438535048201</v>
      </c>
      <c r="J16" s="3" t="e">
        <v>#N/A</v>
      </c>
      <c r="K16" s="3">
        <v>1.7198835248528599</v>
      </c>
      <c r="L16" s="3">
        <v>4.0531914441436596</v>
      </c>
      <c r="M16" s="3">
        <v>3.24861361788119</v>
      </c>
      <c r="N16" s="3">
        <v>2.8855669707653999</v>
      </c>
      <c r="O16" s="3">
        <v>1.6454535073194001</v>
      </c>
      <c r="P16" s="3">
        <v>3.17887791743179</v>
      </c>
      <c r="Q16" s="3">
        <v>4.8262956953372198</v>
      </c>
      <c r="R16" s="3">
        <v>3.5672991401388501</v>
      </c>
      <c r="S16" s="3">
        <v>3.1998832291087602</v>
      </c>
      <c r="T16" s="3">
        <v>3.8348708339682598</v>
      </c>
      <c r="U16" s="3">
        <v>3.02964857633873</v>
      </c>
      <c r="V16" s="3">
        <v>4.2942004761369104</v>
      </c>
    </row>
    <row r="17" spans="1:22" x14ac:dyDescent="0.35">
      <c r="A17" s="2">
        <v>42324</v>
      </c>
      <c r="B17" s="3" t="e">
        <v>#N/A</v>
      </c>
      <c r="C17" s="3">
        <v>3.7294405950606202</v>
      </c>
      <c r="D17" s="3">
        <v>2.6235019535013602</v>
      </c>
      <c r="E17" s="3">
        <v>2.09948646078937</v>
      </c>
      <c r="F17" s="3">
        <v>3.94461731840213</v>
      </c>
      <c r="G17" s="3">
        <v>2.3468811597092998</v>
      </c>
      <c r="H17" s="3">
        <v>3.3388243782271898</v>
      </c>
      <c r="I17" s="3">
        <v>4.2278809967348803</v>
      </c>
      <c r="J17" s="3" t="e">
        <v>#N/A</v>
      </c>
      <c r="K17" s="3">
        <v>1.9082942354157799</v>
      </c>
      <c r="L17" s="3">
        <v>4.0278167566251399</v>
      </c>
      <c r="M17" s="3">
        <v>3.3926514801668701</v>
      </c>
      <c r="N17" s="3">
        <v>3.2365455137160799</v>
      </c>
      <c r="O17" s="3">
        <v>1.75274531360717</v>
      </c>
      <c r="P17" s="3">
        <v>3.2881348104741099</v>
      </c>
      <c r="Q17" s="3">
        <v>5.2176418659159802</v>
      </c>
      <c r="R17" s="3">
        <v>3.6190738885682401</v>
      </c>
      <c r="S17" s="3">
        <v>3.1639167405170001</v>
      </c>
      <c r="T17" s="3">
        <v>4.5021880695748004</v>
      </c>
      <c r="U17" s="3">
        <v>3.2490536013892002</v>
      </c>
      <c r="V17" s="3">
        <v>4.7497107396599496</v>
      </c>
    </row>
    <row r="18" spans="1:22" x14ac:dyDescent="0.35">
      <c r="A18" s="2">
        <v>42354</v>
      </c>
      <c r="B18" s="3" t="e">
        <v>#N/A</v>
      </c>
      <c r="C18" s="3">
        <v>3.7593118113920498</v>
      </c>
      <c r="D18" s="3">
        <v>2.5563015441990702</v>
      </c>
      <c r="E18" s="3">
        <v>1.9936563966110099</v>
      </c>
      <c r="F18" s="3">
        <v>4.2036589931088599</v>
      </c>
      <c r="G18" s="3">
        <v>2.6286582477629299</v>
      </c>
      <c r="H18" s="3">
        <v>3.3449460497129602</v>
      </c>
      <c r="I18" s="3">
        <v>4.2568346397530998</v>
      </c>
      <c r="J18" s="3" t="e">
        <v>#N/A</v>
      </c>
      <c r="K18" s="3">
        <v>1.9129926534794901</v>
      </c>
      <c r="L18" s="3">
        <v>4.0368488281256596</v>
      </c>
      <c r="M18" s="3">
        <v>3.6212764229872101</v>
      </c>
      <c r="N18" s="3">
        <v>2.9839451770029499</v>
      </c>
      <c r="O18" s="3">
        <v>1.7408432690704001</v>
      </c>
      <c r="P18" s="3">
        <v>3.3082150805508501</v>
      </c>
      <c r="Q18" s="3">
        <v>5.7602051976520903</v>
      </c>
      <c r="R18" s="3">
        <v>3.8974664068768199</v>
      </c>
      <c r="S18" s="3">
        <v>3.56214342996264</v>
      </c>
      <c r="T18" s="3">
        <v>4.5534521754749004</v>
      </c>
      <c r="U18" s="3">
        <v>2.7766671033813601</v>
      </c>
      <c r="V18" s="3">
        <v>4.7110707882430596</v>
      </c>
    </row>
    <row r="19" spans="1:22" x14ac:dyDescent="0.35">
      <c r="A19" s="2">
        <v>42384</v>
      </c>
      <c r="B19" s="3" t="e">
        <v>#N/A</v>
      </c>
      <c r="C19" s="3">
        <v>4.0605441452487101</v>
      </c>
      <c r="D19" s="3">
        <v>2.5316515232537902</v>
      </c>
      <c r="E19" s="3">
        <v>2.1241938907098299</v>
      </c>
      <c r="F19" s="3">
        <v>4.3126924967721898</v>
      </c>
      <c r="G19" s="3">
        <v>2.9204538946071699</v>
      </c>
      <c r="H19" s="3">
        <v>3.3660149057184001</v>
      </c>
      <c r="I19" s="3">
        <v>4.61372359480547</v>
      </c>
      <c r="J19" s="3">
        <v>2.2152256421802399</v>
      </c>
      <c r="K19" s="3">
        <v>2.0575792823074299</v>
      </c>
      <c r="L19" s="3">
        <v>4.8644741474138602</v>
      </c>
      <c r="M19" s="3">
        <v>3.8091145769437502</v>
      </c>
      <c r="N19" s="3">
        <v>2.8647289209870199</v>
      </c>
      <c r="O19" s="3">
        <v>1.78421548997246</v>
      </c>
      <c r="P19" s="3">
        <v>3.2813053230097902</v>
      </c>
      <c r="Q19" s="3">
        <v>6.0882499239157504</v>
      </c>
      <c r="R19" s="3">
        <v>3.8975928663828801</v>
      </c>
      <c r="S19" s="3">
        <v>3.66665378374499</v>
      </c>
      <c r="T19" s="3">
        <v>4.7115053779576499</v>
      </c>
      <c r="U19" s="3" t="e">
        <v>#N/A</v>
      </c>
      <c r="V19" s="3">
        <v>5.3123729790977201</v>
      </c>
    </row>
    <row r="20" spans="1:22" x14ac:dyDescent="0.35">
      <c r="A20" s="2">
        <v>42416</v>
      </c>
      <c r="B20" s="3" t="e">
        <v>#N/A</v>
      </c>
      <c r="C20" s="3">
        <v>3.7323397207556002</v>
      </c>
      <c r="D20" s="3">
        <v>2.4066051266592101</v>
      </c>
      <c r="E20" s="3">
        <v>2.0146136328465598</v>
      </c>
      <c r="F20" s="3">
        <v>4.1831015803561904</v>
      </c>
      <c r="G20" s="3">
        <v>2.51748581669316</v>
      </c>
      <c r="H20" s="3">
        <v>3.2178953438455098</v>
      </c>
      <c r="I20" s="3">
        <v>4.3303276642082098</v>
      </c>
      <c r="J20" s="3">
        <v>2.17586543151593</v>
      </c>
      <c r="K20" s="3">
        <v>1.98023451196728</v>
      </c>
      <c r="L20" s="3">
        <v>4.3287170097164296</v>
      </c>
      <c r="M20" s="3">
        <v>3.5641863318103999</v>
      </c>
      <c r="N20" s="3">
        <v>2.83763212453976</v>
      </c>
      <c r="O20" s="3">
        <v>1.86753260762953</v>
      </c>
      <c r="P20" s="3">
        <v>3.3092794829125798</v>
      </c>
      <c r="Q20" s="3">
        <v>5.29530576507163</v>
      </c>
      <c r="R20" s="3">
        <v>3.6857608565162798</v>
      </c>
      <c r="S20" s="3">
        <v>3.66800294774783</v>
      </c>
      <c r="T20" s="3">
        <v>4.5654714164522199</v>
      </c>
      <c r="U20" s="3" t="e">
        <v>#N/A</v>
      </c>
      <c r="V20" s="3">
        <v>5.32285070433828</v>
      </c>
    </row>
    <row r="21" spans="1:22" x14ac:dyDescent="0.35">
      <c r="A21" s="2">
        <v>42445</v>
      </c>
      <c r="B21" s="3" t="e">
        <v>#N/A</v>
      </c>
      <c r="C21" s="3">
        <v>3.4882942652526898</v>
      </c>
      <c r="D21" s="3">
        <v>2.3548985360099701</v>
      </c>
      <c r="E21" s="3">
        <v>1.85234473253803</v>
      </c>
      <c r="F21" s="3">
        <v>3.8650035382888199</v>
      </c>
      <c r="G21" s="3">
        <v>2.17673364407253</v>
      </c>
      <c r="H21" s="3">
        <v>3.1019490082850001</v>
      </c>
      <c r="I21" s="3">
        <v>4.1599098671342798</v>
      </c>
      <c r="J21" s="3">
        <v>2.1154297884878899</v>
      </c>
      <c r="K21" s="3">
        <v>1.92224358044113</v>
      </c>
      <c r="L21" s="3">
        <v>3.4650799129299301</v>
      </c>
      <c r="M21" s="3">
        <v>3.3636984125247</v>
      </c>
      <c r="N21" s="3">
        <v>3.3048612735906899</v>
      </c>
      <c r="O21" s="3">
        <v>1.7724609950252299</v>
      </c>
      <c r="P21" s="3">
        <v>3.0618910714316199</v>
      </c>
      <c r="Q21" s="3">
        <v>4.2550080054208399</v>
      </c>
      <c r="R21" s="3">
        <v>3.4251916385218899</v>
      </c>
      <c r="S21" s="3">
        <v>3.2205671861374201</v>
      </c>
      <c r="T21" s="3">
        <v>4.0136027109477697</v>
      </c>
      <c r="U21" s="3">
        <v>2.6912618196762201</v>
      </c>
      <c r="V21" s="3">
        <v>4.7130999279586998</v>
      </c>
    </row>
    <row r="22" spans="1:22" x14ac:dyDescent="0.35">
      <c r="A22" s="2">
        <v>42475</v>
      </c>
      <c r="B22" s="3" t="e">
        <v>#N/A</v>
      </c>
      <c r="C22" s="3">
        <v>3.4808340973517402</v>
      </c>
      <c r="D22" s="3">
        <v>2.4090128132093298</v>
      </c>
      <c r="E22" s="3">
        <v>1.77288792722884</v>
      </c>
      <c r="F22" s="3">
        <v>3.6320372736394999</v>
      </c>
      <c r="G22" s="3">
        <v>1.9798022198678999</v>
      </c>
      <c r="H22" s="3">
        <v>3.0362324348249601</v>
      </c>
      <c r="I22" s="3">
        <v>4.23596329723292</v>
      </c>
      <c r="J22" s="3">
        <v>2.0511412534680802</v>
      </c>
      <c r="K22" s="3">
        <v>1.89856809675177</v>
      </c>
      <c r="L22" s="3">
        <v>3.0858728141264802</v>
      </c>
      <c r="M22" s="3">
        <v>3.1960827410479302</v>
      </c>
      <c r="N22" s="3">
        <v>3.2386300243108801</v>
      </c>
      <c r="O22" s="3">
        <v>1.7131869153868</v>
      </c>
      <c r="P22" s="3">
        <v>2.82322169829333</v>
      </c>
      <c r="Q22" s="3">
        <v>4.2450911355538103</v>
      </c>
      <c r="R22" s="3">
        <v>3.4246529365588998</v>
      </c>
      <c r="S22" s="3">
        <v>3.15797891391232</v>
      </c>
      <c r="T22" s="3">
        <v>3.8556219329716499</v>
      </c>
      <c r="U22" s="3">
        <v>3.14724422080449</v>
      </c>
      <c r="V22" s="3">
        <v>4.52908000169991</v>
      </c>
    </row>
    <row r="23" spans="1:22" x14ac:dyDescent="0.35">
      <c r="A23" s="2">
        <v>42506</v>
      </c>
      <c r="B23" s="3" t="e">
        <v>#N/A</v>
      </c>
      <c r="C23" s="3">
        <v>3.26080797559742</v>
      </c>
      <c r="D23" s="3">
        <v>2.4668130684899801</v>
      </c>
      <c r="E23" s="3">
        <v>1.7349858690815601</v>
      </c>
      <c r="F23" s="3">
        <v>3.7926271388788702</v>
      </c>
      <c r="G23" s="3">
        <v>1.6737144293570501</v>
      </c>
      <c r="H23" s="3">
        <v>3.2442241755951402</v>
      </c>
      <c r="I23" s="3">
        <v>4.5755674562822204</v>
      </c>
      <c r="J23" s="3">
        <v>2.07149281604543</v>
      </c>
      <c r="K23" s="3">
        <v>1.9948377802835</v>
      </c>
      <c r="L23" s="3">
        <v>3.3959958306287401</v>
      </c>
      <c r="M23" s="3">
        <v>3.4025341654004202</v>
      </c>
      <c r="N23" s="3">
        <v>2.3538230217684699</v>
      </c>
      <c r="O23" s="3">
        <v>1.6989516001595899</v>
      </c>
      <c r="P23" s="3">
        <v>3.0622396555208402</v>
      </c>
      <c r="Q23" s="3">
        <v>4.3065753317620104</v>
      </c>
      <c r="R23" s="3">
        <v>3.4219724530966</v>
      </c>
      <c r="S23" s="3">
        <v>3.4930917634653</v>
      </c>
      <c r="T23" s="3">
        <v>4.2126694410672396</v>
      </c>
      <c r="U23" s="3">
        <v>3.1440128925105402</v>
      </c>
      <c r="V23" s="3">
        <v>4.1597669343086601</v>
      </c>
    </row>
    <row r="24" spans="1:22" x14ac:dyDescent="0.35">
      <c r="A24" s="2">
        <v>42537</v>
      </c>
      <c r="B24" s="3" t="e">
        <v>#N/A</v>
      </c>
      <c r="C24" s="3">
        <v>3.2679054562543599</v>
      </c>
      <c r="D24" s="3">
        <v>2.3883790390411899</v>
      </c>
      <c r="E24" s="3">
        <v>1.69240389507277</v>
      </c>
      <c r="F24" s="3">
        <v>3.95281375745695</v>
      </c>
      <c r="G24" s="3">
        <v>1.8078443313944099</v>
      </c>
      <c r="H24" s="3">
        <v>3.12650901796715</v>
      </c>
      <c r="I24" s="3">
        <v>4.2713863408291299</v>
      </c>
      <c r="J24" s="3">
        <v>2.1369697717116498</v>
      </c>
      <c r="K24" s="3">
        <v>1.9876167743343001</v>
      </c>
      <c r="L24" s="3">
        <v>3.4643542402073302</v>
      </c>
      <c r="M24" s="3">
        <v>3.2072137144903499</v>
      </c>
      <c r="N24" s="3">
        <v>2.9179892725099199</v>
      </c>
      <c r="O24" s="3">
        <v>1.61928801667185</v>
      </c>
      <c r="P24" s="3">
        <v>2.69486977407262</v>
      </c>
      <c r="Q24" s="3">
        <v>4.2710748281514404</v>
      </c>
      <c r="R24" s="3">
        <v>3.3733999993516699</v>
      </c>
      <c r="S24" s="3">
        <v>3.6741535272977499</v>
      </c>
      <c r="T24" s="3">
        <v>4.06398318146754</v>
      </c>
      <c r="U24" s="3">
        <v>3.7272597260415501</v>
      </c>
      <c r="V24" s="3">
        <v>4.0884922676398103</v>
      </c>
    </row>
    <row r="25" spans="1:22" x14ac:dyDescent="0.35">
      <c r="A25" s="2">
        <v>42566</v>
      </c>
      <c r="B25" s="3">
        <v>2.1814077444817501</v>
      </c>
      <c r="C25" s="3">
        <v>2.8936965371505901</v>
      </c>
      <c r="D25" s="3">
        <v>2.2256929696905301</v>
      </c>
      <c r="E25" s="3">
        <v>1.62812183705067</v>
      </c>
      <c r="F25" s="3">
        <v>3.6818979164682899</v>
      </c>
      <c r="G25" s="3">
        <v>1.8599027203487499</v>
      </c>
      <c r="H25" s="3">
        <v>2.9966053264780199</v>
      </c>
      <c r="I25" s="3">
        <v>4.0789353685795504</v>
      </c>
      <c r="J25" s="3">
        <v>2.0651010289130101</v>
      </c>
      <c r="K25" s="3">
        <v>1.9236337909066299</v>
      </c>
      <c r="L25" s="3">
        <v>3.0142285693306601</v>
      </c>
      <c r="M25" s="3">
        <v>2.9908597885630299</v>
      </c>
      <c r="N25" s="3">
        <v>2.9402368751071499</v>
      </c>
      <c r="O25" s="3">
        <v>1.5490866485281001</v>
      </c>
      <c r="P25" s="3">
        <v>2.4804339927644299</v>
      </c>
      <c r="Q25" s="3">
        <v>4.0770864992632996</v>
      </c>
      <c r="R25" s="3">
        <v>3.2025244347216399</v>
      </c>
      <c r="S25" s="3">
        <v>3.32965253216903</v>
      </c>
      <c r="T25" s="3">
        <v>3.89702851998904</v>
      </c>
      <c r="U25" s="3">
        <v>3.12288487701016</v>
      </c>
      <c r="V25" s="3">
        <v>4.1763592647348498</v>
      </c>
    </row>
    <row r="26" spans="1:22" x14ac:dyDescent="0.35">
      <c r="A26" s="2">
        <v>42598</v>
      </c>
      <c r="B26" s="3">
        <v>2.1692447614599399</v>
      </c>
      <c r="C26" s="3">
        <v>2.8344532769637398</v>
      </c>
      <c r="D26" s="3">
        <v>2.1690112719350001</v>
      </c>
      <c r="E26" s="3">
        <v>1.5970494155034201</v>
      </c>
      <c r="F26" s="3">
        <v>3.4411406821512598</v>
      </c>
      <c r="G26" s="3">
        <v>1.4408412181933099</v>
      </c>
      <c r="H26" s="3">
        <v>2.92908143504848</v>
      </c>
      <c r="I26" s="3">
        <v>4.0303498146093997</v>
      </c>
      <c r="J26" s="3">
        <v>2.0077729380184199</v>
      </c>
      <c r="K26" s="3">
        <v>1.88692340812819</v>
      </c>
      <c r="L26" s="3">
        <v>3.0004301355041401</v>
      </c>
      <c r="M26" s="3">
        <v>2.9719255543948999</v>
      </c>
      <c r="N26" s="3">
        <v>2.93936150690815</v>
      </c>
      <c r="O26" s="3">
        <v>1.5398467043806301</v>
      </c>
      <c r="P26" s="3">
        <v>2.3188920696632902</v>
      </c>
      <c r="Q26" s="3">
        <v>3.63945569013267</v>
      </c>
      <c r="R26" s="3">
        <v>3.1254434962062798</v>
      </c>
      <c r="S26" s="3">
        <v>3.4357711965803102</v>
      </c>
      <c r="T26" s="3">
        <v>3.7124300258973002</v>
      </c>
      <c r="U26" s="3">
        <v>3.0565436507786599</v>
      </c>
      <c r="V26" s="3">
        <v>4.4183597967567696</v>
      </c>
    </row>
    <row r="27" spans="1:22" x14ac:dyDescent="0.35">
      <c r="A27" s="2">
        <v>42629</v>
      </c>
      <c r="B27" s="3">
        <v>2.2611991999075598</v>
      </c>
      <c r="C27" s="3">
        <v>3.1099542787694001</v>
      </c>
      <c r="D27" s="3">
        <v>2.2631283220079501</v>
      </c>
      <c r="E27" s="3">
        <v>1.6810120959146999</v>
      </c>
      <c r="F27" s="3">
        <v>3.6326552745165599</v>
      </c>
      <c r="G27" s="3">
        <v>1.5509695948703399</v>
      </c>
      <c r="H27" s="3">
        <v>2.9777991501423902</v>
      </c>
      <c r="I27" s="3">
        <v>4.1915547385484899</v>
      </c>
      <c r="J27" s="3">
        <v>2.13176132181579</v>
      </c>
      <c r="K27" s="3">
        <v>1.9266884731845699</v>
      </c>
      <c r="L27" s="3">
        <v>3.18530084219748</v>
      </c>
      <c r="M27" s="3">
        <v>3.1389667739111</v>
      </c>
      <c r="N27" s="3">
        <v>3.3428007106985</v>
      </c>
      <c r="O27" s="3">
        <v>1.52569252940205</v>
      </c>
      <c r="P27" s="3">
        <v>2.27162205088033</v>
      </c>
      <c r="Q27" s="3">
        <v>3.9173108825674401</v>
      </c>
      <c r="R27" s="3">
        <v>3.2985990146859101</v>
      </c>
      <c r="S27" s="3">
        <v>3.6137362848474601</v>
      </c>
      <c r="T27" s="3">
        <v>3.68677146082804</v>
      </c>
      <c r="U27" s="3">
        <v>3.2893424141555698</v>
      </c>
      <c r="V27" s="3">
        <v>4.65766096999669</v>
      </c>
    </row>
    <row r="28" spans="1:22" x14ac:dyDescent="0.35">
      <c r="A28" s="2">
        <v>42657</v>
      </c>
      <c r="B28" s="3">
        <v>2.27834006643354</v>
      </c>
      <c r="C28" s="3">
        <v>2.7613436590475202</v>
      </c>
      <c r="D28" s="3">
        <v>2.2455777944861</v>
      </c>
      <c r="E28" s="3">
        <v>1.6939668416768301</v>
      </c>
      <c r="F28" s="3">
        <v>3.4939321400545502</v>
      </c>
      <c r="G28" s="3">
        <v>1.5996724190349201</v>
      </c>
      <c r="H28" s="3">
        <v>2.9602322922425399</v>
      </c>
      <c r="I28" s="3">
        <v>4.0338976239919102</v>
      </c>
      <c r="J28" s="3">
        <v>2.0952959133129698</v>
      </c>
      <c r="K28" s="3">
        <v>1.92378523373096</v>
      </c>
      <c r="L28" s="3">
        <v>2.9623467265306398</v>
      </c>
      <c r="M28" s="3">
        <v>3.2693924331396098</v>
      </c>
      <c r="N28" s="3">
        <v>2.96667025522828</v>
      </c>
      <c r="O28" s="3">
        <v>1.55965357511255</v>
      </c>
      <c r="P28" s="3">
        <v>2.2839489668437798</v>
      </c>
      <c r="Q28" s="3">
        <v>3.97615697320165</v>
      </c>
      <c r="R28" s="3">
        <v>3.3328870028134698</v>
      </c>
      <c r="S28" s="3">
        <v>3.6300730681972802</v>
      </c>
      <c r="T28" s="3">
        <v>3.7066734051833601</v>
      </c>
      <c r="U28" s="3">
        <v>2.5863735008703399</v>
      </c>
      <c r="V28" s="3">
        <v>4.91240106495622</v>
      </c>
    </row>
    <row r="29" spans="1:22" x14ac:dyDescent="0.35">
      <c r="A29" s="2">
        <v>42690</v>
      </c>
      <c r="B29" s="3">
        <v>2.2063010754906598</v>
      </c>
      <c r="C29" s="3">
        <v>2.7113147527679802</v>
      </c>
      <c r="D29" s="3">
        <v>2.4338046304971899</v>
      </c>
      <c r="E29" s="3">
        <v>1.7797339204240199</v>
      </c>
      <c r="F29" s="3">
        <v>3.4616912188734998</v>
      </c>
      <c r="G29" s="3">
        <v>1.94451700156131</v>
      </c>
      <c r="H29" s="3">
        <v>3.0393652791374999</v>
      </c>
      <c r="I29" s="3">
        <v>4.2525471701664497</v>
      </c>
      <c r="J29" s="3">
        <v>2.2878457290696601</v>
      </c>
      <c r="K29" s="3">
        <v>2.0044125809098401</v>
      </c>
      <c r="L29" s="3">
        <v>3.12580422561336</v>
      </c>
      <c r="M29" s="3">
        <v>3.3852030534342998</v>
      </c>
      <c r="N29" s="3">
        <v>2.9776070209290002</v>
      </c>
      <c r="O29" s="3">
        <v>1.7139923301986999</v>
      </c>
      <c r="P29" s="3">
        <v>2.3591258891734501</v>
      </c>
      <c r="Q29" s="3">
        <v>4.1725721426838698</v>
      </c>
      <c r="R29" s="3">
        <v>3.33035198474618</v>
      </c>
      <c r="S29" s="3">
        <v>3.77996046684772</v>
      </c>
      <c r="T29" s="3">
        <v>3.9023818295421902</v>
      </c>
      <c r="U29" s="3">
        <v>2.6321539599951</v>
      </c>
      <c r="V29" s="3">
        <v>4.2035896303438003</v>
      </c>
    </row>
    <row r="30" spans="1:22" x14ac:dyDescent="0.35">
      <c r="A30" s="2">
        <v>42720</v>
      </c>
      <c r="B30" s="3">
        <v>2.2789822113157499</v>
      </c>
      <c r="C30" s="3">
        <v>2.8802066212078801</v>
      </c>
      <c r="D30" s="3">
        <v>2.4859176999063299</v>
      </c>
      <c r="E30" s="3">
        <v>1.7661870478272099</v>
      </c>
      <c r="F30" s="3">
        <v>3.0758802689109102</v>
      </c>
      <c r="G30" s="3">
        <v>2.2039052879121499</v>
      </c>
      <c r="H30" s="3">
        <v>3.0165171194647602</v>
      </c>
      <c r="I30" s="3">
        <v>4.14792243247906</v>
      </c>
      <c r="J30" s="3">
        <v>2.38284145827238</v>
      </c>
      <c r="K30" s="3">
        <v>1.9415663379408601</v>
      </c>
      <c r="L30" s="3">
        <v>3.5931534031918302</v>
      </c>
      <c r="M30" s="3">
        <v>3.3762573934721898</v>
      </c>
      <c r="N30" s="3">
        <v>2.85507827577969</v>
      </c>
      <c r="O30" s="3">
        <v>1.6822225682893399</v>
      </c>
      <c r="P30" s="3">
        <v>2.40592195731818</v>
      </c>
      <c r="Q30" s="3">
        <v>3.9609028140871798</v>
      </c>
      <c r="R30" s="3">
        <v>3.2536857591006898</v>
      </c>
      <c r="S30" s="3">
        <v>3.7909143740479001</v>
      </c>
      <c r="T30" s="3">
        <v>4.1369359874592302</v>
      </c>
      <c r="U30" s="3">
        <v>2.9062129360116602</v>
      </c>
      <c r="V30" s="3">
        <v>3.89082145041814</v>
      </c>
    </row>
    <row r="31" spans="1:22" x14ac:dyDescent="0.35">
      <c r="A31" s="2">
        <v>42748</v>
      </c>
      <c r="B31" s="3">
        <v>2.31455827056313</v>
      </c>
      <c r="C31" s="3">
        <v>2.93080782379569</v>
      </c>
      <c r="D31" s="3">
        <v>2.4481731919784702</v>
      </c>
      <c r="E31" s="3">
        <v>1.65894247901503</v>
      </c>
      <c r="F31" s="3">
        <v>2.8854178635247001</v>
      </c>
      <c r="G31" s="3">
        <v>2.1650369764027801</v>
      </c>
      <c r="H31" s="3">
        <v>3.0154404944045399</v>
      </c>
      <c r="I31" s="3">
        <v>4.1738725797711602</v>
      </c>
      <c r="J31" s="3">
        <v>2.3792106388680301</v>
      </c>
      <c r="K31" s="3">
        <v>1.94824295220032</v>
      </c>
      <c r="L31" s="3">
        <v>3.3745718223588601</v>
      </c>
      <c r="M31" s="3">
        <v>3.1422971419157499</v>
      </c>
      <c r="N31" s="3">
        <v>2.8994059522425601</v>
      </c>
      <c r="O31" s="3">
        <v>1.6559861041473301</v>
      </c>
      <c r="P31" s="3">
        <v>2.3355061875548602</v>
      </c>
      <c r="Q31" s="3">
        <v>3.7429454229111698</v>
      </c>
      <c r="R31" s="3">
        <v>3.1563433935597698</v>
      </c>
      <c r="S31" s="3">
        <v>3.68967970894305</v>
      </c>
      <c r="T31" s="3">
        <v>3.9558115514296301</v>
      </c>
      <c r="U31" s="3">
        <v>2.85474868195764</v>
      </c>
      <c r="V31" s="3">
        <v>3.8619665795369502</v>
      </c>
    </row>
    <row r="32" spans="1:22" x14ac:dyDescent="0.35">
      <c r="A32" s="2">
        <v>42782</v>
      </c>
      <c r="B32" s="3">
        <v>2.3087072239504698</v>
      </c>
      <c r="C32" s="3">
        <v>2.74482413353924</v>
      </c>
      <c r="D32" s="3">
        <v>2.4168745514941601</v>
      </c>
      <c r="E32" s="3">
        <v>1.63105964608937</v>
      </c>
      <c r="F32" s="3">
        <v>2.5661725715892301</v>
      </c>
      <c r="G32" s="3">
        <v>1.9678525100017601</v>
      </c>
      <c r="H32" s="3">
        <v>2.9724291238190399</v>
      </c>
      <c r="I32" s="3">
        <v>4.0642387262414603</v>
      </c>
      <c r="J32" s="3">
        <v>2.37195093272548</v>
      </c>
      <c r="K32" s="3">
        <v>1.9346522827201</v>
      </c>
      <c r="L32" s="3">
        <v>3.2906593224836</v>
      </c>
      <c r="M32" s="3">
        <v>3.1336380405827802</v>
      </c>
      <c r="N32" s="3">
        <v>3.1148180020330898</v>
      </c>
      <c r="O32" s="3">
        <v>1.6014056885652499</v>
      </c>
      <c r="P32" s="3">
        <v>2.2272360697615499</v>
      </c>
      <c r="Q32" s="3">
        <v>3.7238274468033401</v>
      </c>
      <c r="R32" s="3">
        <v>3.1157209201746001</v>
      </c>
      <c r="S32" s="3">
        <v>3.5013294689381298</v>
      </c>
      <c r="T32" s="3">
        <v>4.0498173291164203</v>
      </c>
      <c r="U32" s="3">
        <v>3.02935265710195</v>
      </c>
      <c r="V32" s="3">
        <v>3.7420239162927902</v>
      </c>
    </row>
    <row r="33" spans="1:22" x14ac:dyDescent="0.35">
      <c r="A33" s="2">
        <v>42810</v>
      </c>
      <c r="B33" s="3">
        <v>2.2831604591647898</v>
      </c>
      <c r="C33" s="3">
        <v>2.7016231056151598</v>
      </c>
      <c r="D33" s="3">
        <v>2.45675772489709</v>
      </c>
      <c r="E33" s="3">
        <v>1.6504272160876201</v>
      </c>
      <c r="F33" s="3">
        <v>2.3755707565531301</v>
      </c>
      <c r="G33" s="3">
        <v>2.1264905421051101</v>
      </c>
      <c r="H33" s="3">
        <v>2.9628388717862402</v>
      </c>
      <c r="I33" s="3">
        <v>4.1066003952855299</v>
      </c>
      <c r="J33" s="3">
        <v>2.3982192329260199</v>
      </c>
      <c r="K33" s="3">
        <v>1.8736716819655701</v>
      </c>
      <c r="L33" s="3">
        <v>3.5548335157551598</v>
      </c>
      <c r="M33" s="3">
        <v>3.1116801461068802</v>
      </c>
      <c r="N33" s="3">
        <v>3.0106482104219401</v>
      </c>
      <c r="O33" s="3">
        <v>1.5453457122677099</v>
      </c>
      <c r="P33" s="3">
        <v>2.1947988464203001</v>
      </c>
      <c r="Q33" s="3">
        <v>3.85910970076911</v>
      </c>
      <c r="R33" s="3">
        <v>3.1713405225289599</v>
      </c>
      <c r="S33" s="3">
        <v>3.5293308333543898</v>
      </c>
      <c r="T33" s="3">
        <v>4.0875689164688396</v>
      </c>
      <c r="U33" s="3">
        <v>3.1666462589085902</v>
      </c>
      <c r="V33" s="3">
        <v>3.9248872373794899</v>
      </c>
    </row>
    <row r="34" spans="1:22" x14ac:dyDescent="0.35">
      <c r="A34" s="2">
        <v>42838</v>
      </c>
      <c r="B34" s="3">
        <v>2.23839695655606</v>
      </c>
      <c r="C34" s="3">
        <v>2.4258161601401498</v>
      </c>
      <c r="D34" s="3">
        <v>2.43414026709788</v>
      </c>
      <c r="E34" s="3">
        <v>1.5884096896683499</v>
      </c>
      <c r="F34" s="3">
        <v>2.53129545560504</v>
      </c>
      <c r="G34" s="3">
        <v>2.0699131681141298</v>
      </c>
      <c r="H34" s="3">
        <v>2.9926035042150501</v>
      </c>
      <c r="I34" s="3">
        <v>4.1155596358289301</v>
      </c>
      <c r="J34" s="3">
        <v>2.3916063038226798</v>
      </c>
      <c r="K34" s="3">
        <v>1.93029248743443</v>
      </c>
      <c r="L34" s="3">
        <v>3.75195816310868</v>
      </c>
      <c r="M34" s="3">
        <v>3.1032920129497299</v>
      </c>
      <c r="N34" s="3">
        <v>2.6163879157621599</v>
      </c>
      <c r="O34" s="3">
        <v>1.5666956553532501</v>
      </c>
      <c r="P34" s="3">
        <v>2.2903719553520001</v>
      </c>
      <c r="Q34" s="3">
        <v>3.8437668640960898</v>
      </c>
      <c r="R34" s="3">
        <v>3.1011646434193998</v>
      </c>
      <c r="S34" s="3">
        <v>3.6567843011117498</v>
      </c>
      <c r="T34" s="3">
        <v>4.0239923137482903</v>
      </c>
      <c r="U34" s="3">
        <v>2.6187144316171298</v>
      </c>
      <c r="V34" s="3">
        <v>3.9619949313345701</v>
      </c>
    </row>
    <row r="35" spans="1:22" x14ac:dyDescent="0.35">
      <c r="A35" s="2">
        <v>42871</v>
      </c>
      <c r="B35" s="3">
        <v>2.2333460832990601</v>
      </c>
      <c r="C35" s="3">
        <v>2.4633432806905402</v>
      </c>
      <c r="D35" s="3">
        <v>2.5096556177599298</v>
      </c>
      <c r="E35" s="3">
        <v>1.56642078322236</v>
      </c>
      <c r="F35" s="3">
        <v>2.4489441418414701</v>
      </c>
      <c r="G35" s="3">
        <v>2.2561830150929301</v>
      </c>
      <c r="H35" s="3">
        <v>2.9443020617542799</v>
      </c>
      <c r="I35" s="3">
        <v>4.0666127300949304</v>
      </c>
      <c r="J35" s="3">
        <v>2.3774094762026099</v>
      </c>
      <c r="K35" s="3">
        <v>1.8220273096930399</v>
      </c>
      <c r="L35" s="3">
        <v>3.4620774480679901</v>
      </c>
      <c r="M35" s="3">
        <v>3.0546760183056301</v>
      </c>
      <c r="N35" s="3">
        <v>2.5629242143504101</v>
      </c>
      <c r="O35" s="3">
        <v>1.5697553124811201</v>
      </c>
      <c r="P35" s="3">
        <v>2.1949253525722199</v>
      </c>
      <c r="Q35" s="3">
        <v>3.8945301474706802</v>
      </c>
      <c r="R35" s="3">
        <v>3.2169952255889802</v>
      </c>
      <c r="S35" s="3">
        <v>3.6606589057842198</v>
      </c>
      <c r="T35" s="3">
        <v>3.9312335021189799</v>
      </c>
      <c r="U35" s="3">
        <v>2.3563898518256599</v>
      </c>
      <c r="V35" s="3">
        <v>4.0643446516233501</v>
      </c>
    </row>
    <row r="36" spans="1:22" x14ac:dyDescent="0.35">
      <c r="A36" s="2">
        <v>42902</v>
      </c>
      <c r="B36" s="3">
        <v>2.1606718467298802</v>
      </c>
      <c r="C36" s="3">
        <v>2.6592154390366098</v>
      </c>
      <c r="D36" s="3">
        <v>2.5527882194215299</v>
      </c>
      <c r="E36" s="3">
        <v>1.56218145490518</v>
      </c>
      <c r="F36" s="3">
        <v>2.52671653138</v>
      </c>
      <c r="G36" s="3">
        <v>2.2881852905928799</v>
      </c>
      <c r="H36" s="3">
        <v>2.9939264960992298</v>
      </c>
      <c r="I36" s="3">
        <v>4.04703869152097</v>
      </c>
      <c r="J36" s="3">
        <v>2.4846631257663199</v>
      </c>
      <c r="K36" s="3">
        <v>1.7762981751936</v>
      </c>
      <c r="L36" s="3">
        <v>3.6992317023832899</v>
      </c>
      <c r="M36" s="3">
        <v>3.4561210171087802</v>
      </c>
      <c r="N36" s="3">
        <v>2.62058831772555</v>
      </c>
      <c r="O36" s="3">
        <v>1.61644110059242</v>
      </c>
      <c r="P36" s="3">
        <v>2.1960837584700599</v>
      </c>
      <c r="Q36" s="3">
        <v>4.3257875447588203</v>
      </c>
      <c r="R36" s="3">
        <v>3.1965358785163702</v>
      </c>
      <c r="S36" s="3">
        <v>3.6288923630421701</v>
      </c>
      <c r="T36" s="3">
        <v>4.06973766864607</v>
      </c>
      <c r="U36" s="3">
        <v>2.00507333143532</v>
      </c>
      <c r="V36" s="3">
        <v>3.98166013901819</v>
      </c>
    </row>
    <row r="37" spans="1:22" x14ac:dyDescent="0.35">
      <c r="A37" s="2">
        <v>42930</v>
      </c>
      <c r="B37" s="3">
        <v>2.13023081138495</v>
      </c>
      <c r="C37" s="3">
        <v>2.5875813611329899</v>
      </c>
      <c r="D37" s="3">
        <v>2.54000183225974</v>
      </c>
      <c r="E37" s="3">
        <v>1.5700552087167601</v>
      </c>
      <c r="F37" s="3">
        <v>2.4215046591663101</v>
      </c>
      <c r="G37" s="3">
        <v>2.2513380267872498</v>
      </c>
      <c r="H37" s="3">
        <v>3.0566171142271701</v>
      </c>
      <c r="I37" s="3">
        <v>3.9684929383427101</v>
      </c>
      <c r="J37" s="3">
        <v>2.3801519400787101</v>
      </c>
      <c r="K37" s="3">
        <v>1.74704104827227</v>
      </c>
      <c r="L37" s="3">
        <v>3.4986923672552002</v>
      </c>
      <c r="M37" s="3">
        <v>3.2405277366159901</v>
      </c>
      <c r="N37" s="3">
        <v>2.4162767154998499</v>
      </c>
      <c r="O37" s="3">
        <v>1.56499121677194</v>
      </c>
      <c r="P37" s="3">
        <v>2.1377037935357301</v>
      </c>
      <c r="Q37" s="3">
        <v>4.2058240946931296</v>
      </c>
      <c r="R37" s="3">
        <v>3.25066636014345</v>
      </c>
      <c r="S37" s="3">
        <v>3.51685947085946</v>
      </c>
      <c r="T37" s="3">
        <v>3.9539222481879199</v>
      </c>
      <c r="U37" s="3">
        <v>1.75496533499784</v>
      </c>
      <c r="V37" s="3">
        <v>3.6941348564316701</v>
      </c>
    </row>
    <row r="38" spans="1:22" x14ac:dyDescent="0.35">
      <c r="A38" s="2">
        <v>42963</v>
      </c>
      <c r="B38" s="3">
        <v>2.20777360712558</v>
      </c>
      <c r="C38" s="3">
        <v>2.5888977205919899</v>
      </c>
      <c r="D38" s="3">
        <v>2.5326955504621398</v>
      </c>
      <c r="E38" s="3">
        <v>1.55168914654756</v>
      </c>
      <c r="F38" s="3">
        <v>2.40976968270127</v>
      </c>
      <c r="G38" s="3">
        <v>2.2869500334395299</v>
      </c>
      <c r="H38" s="3">
        <v>3.03742430524649</v>
      </c>
      <c r="I38" s="3">
        <v>4.0529059534835898</v>
      </c>
      <c r="J38" s="3">
        <v>2.3593433496557599</v>
      </c>
      <c r="K38" s="3">
        <v>1.8430129130338699</v>
      </c>
      <c r="L38" s="3">
        <v>3.3710032436107902</v>
      </c>
      <c r="M38" s="3">
        <v>3.1729006377308702</v>
      </c>
      <c r="N38" s="3">
        <v>2.53338487360252</v>
      </c>
      <c r="O38" s="3">
        <v>1.5479670220695401</v>
      </c>
      <c r="P38" s="3">
        <v>2.13681739567512</v>
      </c>
      <c r="Q38" s="3">
        <v>4.3046666897538604</v>
      </c>
      <c r="R38" s="3">
        <v>3.2404575404574101</v>
      </c>
      <c r="S38" s="3">
        <v>3.7825349821440701</v>
      </c>
      <c r="T38" s="3">
        <v>3.9407821954290601</v>
      </c>
      <c r="U38" s="3">
        <v>1.75496732558144</v>
      </c>
      <c r="V38" s="3">
        <v>4.0702242409385603</v>
      </c>
    </row>
    <row r="39" spans="1:22" x14ac:dyDescent="0.35">
      <c r="A39" s="2">
        <v>42993</v>
      </c>
      <c r="B39" s="3">
        <v>2.1465028202661802</v>
      </c>
      <c r="C39" s="3">
        <v>2.48919361093873</v>
      </c>
      <c r="D39" s="3">
        <v>2.5846920723853199</v>
      </c>
      <c r="E39" s="3">
        <v>1.51810184249411</v>
      </c>
      <c r="F39" s="3">
        <v>2.6045377956929299</v>
      </c>
      <c r="G39" s="3">
        <v>2.1374483046955501</v>
      </c>
      <c r="H39" s="3">
        <v>3.0085410887659498</v>
      </c>
      <c r="I39" s="3">
        <v>4.0473871520756397</v>
      </c>
      <c r="J39" s="3">
        <v>2.4627303795495599</v>
      </c>
      <c r="K39" s="3">
        <v>1.81688354462141</v>
      </c>
      <c r="L39" s="3">
        <v>3.1177076082242001</v>
      </c>
      <c r="M39" s="3">
        <v>3.34831342466941</v>
      </c>
      <c r="N39" s="3">
        <v>2.7763916643026301</v>
      </c>
      <c r="O39" s="3">
        <v>1.52388454244889</v>
      </c>
      <c r="P39" s="3">
        <v>2.1224739419013101</v>
      </c>
      <c r="Q39" s="3">
        <v>4.7017626092576599</v>
      </c>
      <c r="R39" s="3">
        <v>3.0252221924109199</v>
      </c>
      <c r="S39" s="3">
        <v>3.9350162199813199</v>
      </c>
      <c r="T39" s="3">
        <v>4.0798470960124398</v>
      </c>
      <c r="U39" s="3">
        <v>1.71623102415092</v>
      </c>
      <c r="V39" s="3">
        <v>4.1904527332992201</v>
      </c>
    </row>
    <row r="40" spans="1:22" x14ac:dyDescent="0.35">
      <c r="A40" s="2">
        <v>43024</v>
      </c>
      <c r="B40" s="3">
        <v>2.1451633926301499</v>
      </c>
      <c r="C40" s="3">
        <v>2.86915200933533</v>
      </c>
      <c r="D40" s="3">
        <v>2.5344954700876299</v>
      </c>
      <c r="E40" s="3">
        <v>1.4403274377519799</v>
      </c>
      <c r="F40" s="3">
        <v>2.45666177743262</v>
      </c>
      <c r="G40" s="3">
        <v>2.19905676663317</v>
      </c>
      <c r="H40" s="3">
        <v>3.0916491503268499</v>
      </c>
      <c r="I40" s="3">
        <v>3.9873084826122001</v>
      </c>
      <c r="J40" s="3">
        <v>2.4898781082729302</v>
      </c>
      <c r="K40" s="3">
        <v>1.72262680802802</v>
      </c>
      <c r="L40" s="3">
        <v>3.1437744216011101</v>
      </c>
      <c r="M40" s="3">
        <v>3.2086483983560101</v>
      </c>
      <c r="N40" s="3">
        <v>2.7719640691483298</v>
      </c>
      <c r="O40" s="3">
        <v>1.5169008668638899</v>
      </c>
      <c r="P40" s="3">
        <v>2.0440436118692098</v>
      </c>
      <c r="Q40" s="3">
        <v>4.6505927250399903</v>
      </c>
      <c r="R40" s="3">
        <v>2.94735894962374</v>
      </c>
      <c r="S40" s="3">
        <v>4.1413318427967303</v>
      </c>
      <c r="T40" s="3">
        <v>4.1528126843617903</v>
      </c>
      <c r="U40" s="3">
        <v>1.8737453079244999</v>
      </c>
      <c r="V40" s="3">
        <v>4.4133108848019997</v>
      </c>
    </row>
    <row r="41" spans="1:22" x14ac:dyDescent="0.35">
      <c r="A41" s="2">
        <v>43055</v>
      </c>
      <c r="B41" s="3">
        <v>2.0776441100455498</v>
      </c>
      <c r="C41" s="3">
        <v>2.9797789113396198</v>
      </c>
      <c r="D41" s="3">
        <v>2.6160997616657</v>
      </c>
      <c r="E41" s="3">
        <v>1.5144072553972601</v>
      </c>
      <c r="F41" s="3">
        <v>2.5068633382852901</v>
      </c>
      <c r="G41" s="3">
        <v>2.68036756188675</v>
      </c>
      <c r="H41" s="3">
        <v>3.2767707790914802</v>
      </c>
      <c r="I41" s="3">
        <v>4.07812917583054</v>
      </c>
      <c r="J41" s="3">
        <v>2.5492042212111601</v>
      </c>
      <c r="K41" s="3">
        <v>1.95922404218171</v>
      </c>
      <c r="L41" s="3">
        <v>3.4579378070974198</v>
      </c>
      <c r="M41" s="3">
        <v>3.2054883215263601</v>
      </c>
      <c r="N41" s="3">
        <v>3.2362866748977499</v>
      </c>
      <c r="O41" s="3">
        <v>1.54290234833738</v>
      </c>
      <c r="P41" s="3">
        <v>2.0262895238374798</v>
      </c>
      <c r="Q41" s="3">
        <v>4.6306023722633904</v>
      </c>
      <c r="R41" s="3">
        <v>3.0484601804558098</v>
      </c>
      <c r="S41" s="3">
        <v>4.2559451463799096</v>
      </c>
      <c r="T41" s="3">
        <v>4.45409364711709</v>
      </c>
      <c r="U41" s="3">
        <v>2.0130816211783702</v>
      </c>
      <c r="V41" s="3">
        <v>4.3521695504764297</v>
      </c>
    </row>
    <row r="42" spans="1:22" x14ac:dyDescent="0.35">
      <c r="A42" s="2">
        <v>43084</v>
      </c>
      <c r="B42" s="3">
        <v>2.2213913502932998</v>
      </c>
      <c r="C42" s="3">
        <v>3.1384277530038198</v>
      </c>
      <c r="D42" s="3">
        <v>2.6024173345532202</v>
      </c>
      <c r="E42" s="3">
        <v>1.5720314364235799</v>
      </c>
      <c r="F42" s="3">
        <v>2.84611983730204</v>
      </c>
      <c r="G42" s="3">
        <v>2.9706982774586499</v>
      </c>
      <c r="H42" s="3">
        <v>3.22212066934638</v>
      </c>
      <c r="I42" s="3">
        <v>4.2041083132690096</v>
      </c>
      <c r="J42" s="3">
        <v>2.5287982533536999</v>
      </c>
      <c r="K42" s="3">
        <v>2.0415876493067402</v>
      </c>
      <c r="L42" s="3">
        <v>3.53478941757094</v>
      </c>
      <c r="M42" s="3">
        <v>3.5076066458472499</v>
      </c>
      <c r="N42" s="3">
        <v>2.7132810354418702</v>
      </c>
      <c r="O42" s="3">
        <v>1.5298424193864599</v>
      </c>
      <c r="P42" s="3">
        <v>2.11736523272184</v>
      </c>
      <c r="Q42" s="3">
        <v>4.4612110686124797</v>
      </c>
      <c r="R42" s="3">
        <v>3.05197555255182</v>
      </c>
      <c r="S42" s="3">
        <v>4.2398660398555998</v>
      </c>
      <c r="T42" s="3">
        <v>4.5235977032010597</v>
      </c>
      <c r="U42" s="3">
        <v>1.65492355485201</v>
      </c>
      <c r="V42" s="3">
        <v>4.3476962495201104</v>
      </c>
    </row>
    <row r="43" spans="1:22" x14ac:dyDescent="0.35">
      <c r="A43" s="2">
        <v>43116</v>
      </c>
      <c r="B43" s="3">
        <v>2.1033027666492998</v>
      </c>
      <c r="C43" s="3">
        <v>2.7993030268847399</v>
      </c>
      <c r="D43" s="3">
        <v>2.4810501844969899</v>
      </c>
      <c r="E43" s="3">
        <v>1.52565943571462</v>
      </c>
      <c r="F43" s="3">
        <v>2.6964019971966402</v>
      </c>
      <c r="G43" s="3">
        <v>2.5956745643983199</v>
      </c>
      <c r="H43" s="3">
        <v>3.1139847528513598</v>
      </c>
      <c r="I43" s="3">
        <v>4.1178650068419698</v>
      </c>
      <c r="J43" s="3">
        <v>2.4903212570554598</v>
      </c>
      <c r="K43" s="3">
        <v>2.0019355166214701</v>
      </c>
      <c r="L43" s="3">
        <v>3.3280955644471399</v>
      </c>
      <c r="M43" s="3">
        <v>3.3278834291025201</v>
      </c>
      <c r="N43" s="3">
        <v>2.5624862387934</v>
      </c>
      <c r="O43" s="3">
        <v>1.4817095546553101</v>
      </c>
      <c r="P43" s="3">
        <v>1.97725498513788</v>
      </c>
      <c r="Q43" s="3">
        <v>4.01503466647927</v>
      </c>
      <c r="R43" s="3">
        <v>2.8759059438693502</v>
      </c>
      <c r="S43" s="3">
        <v>4.1161231035036199</v>
      </c>
      <c r="T43" s="3">
        <v>4.2816355993865898</v>
      </c>
      <c r="U43" s="3">
        <v>1.5391944467682701</v>
      </c>
      <c r="V43" s="3">
        <v>4.15990919915349</v>
      </c>
    </row>
    <row r="44" spans="1:22" x14ac:dyDescent="0.35">
      <c r="A44" s="2">
        <v>43147</v>
      </c>
      <c r="B44" s="3">
        <v>2.3249727774028002</v>
      </c>
      <c r="C44" s="3">
        <v>3.0160241628419402</v>
      </c>
      <c r="D44" s="3">
        <v>2.4769699489458499</v>
      </c>
      <c r="E44" s="3">
        <v>1.55025987104687</v>
      </c>
      <c r="F44" s="3">
        <v>2.9914017172926601</v>
      </c>
      <c r="G44" s="3">
        <v>2.51930944419881</v>
      </c>
      <c r="H44" s="3">
        <v>3.1273941080848702</v>
      </c>
      <c r="I44" s="3">
        <v>4.31142778466364</v>
      </c>
      <c r="J44" s="3">
        <v>2.6270657292145598</v>
      </c>
      <c r="K44" s="3">
        <v>2.14620088666938</v>
      </c>
      <c r="L44" s="3">
        <v>3.3792446642546299</v>
      </c>
      <c r="M44" s="3">
        <v>3.2857196225051002</v>
      </c>
      <c r="N44" s="3">
        <v>2.7945618334358802</v>
      </c>
      <c r="O44" s="3">
        <v>1.5675874745676699</v>
      </c>
      <c r="P44" s="3">
        <v>2.08170325913802</v>
      </c>
      <c r="Q44" s="3">
        <v>4.5556610899293801</v>
      </c>
      <c r="R44" s="3">
        <v>2.9626751741612098</v>
      </c>
      <c r="S44" s="3">
        <v>4.16404581837587</v>
      </c>
      <c r="T44" s="3">
        <v>4.3558331036895499</v>
      </c>
      <c r="U44" s="3">
        <v>1.8136516941597201</v>
      </c>
      <c r="V44" s="3">
        <v>4.2305341105524104</v>
      </c>
    </row>
    <row r="45" spans="1:22" x14ac:dyDescent="0.35">
      <c r="A45" s="2">
        <v>43175</v>
      </c>
      <c r="B45" s="3">
        <v>2.30276028751934</v>
      </c>
      <c r="C45" s="3">
        <v>3.0768085670833001</v>
      </c>
      <c r="D45" s="3">
        <v>2.64394388212266</v>
      </c>
      <c r="E45" s="3">
        <v>1.6070536677037299</v>
      </c>
      <c r="F45" s="3">
        <v>3.0479008258407401</v>
      </c>
      <c r="G45" s="3">
        <v>2.21863134438123</v>
      </c>
      <c r="H45" s="3">
        <v>3.2047005838415901</v>
      </c>
      <c r="I45" s="3">
        <v>4.1058854507238403</v>
      </c>
      <c r="J45" s="3">
        <v>2.6195714837387598</v>
      </c>
      <c r="K45" s="3">
        <v>2.1494529019536701</v>
      </c>
      <c r="L45" s="3">
        <v>3.4444570523215599</v>
      </c>
      <c r="M45" s="3">
        <v>3.1412253070304499</v>
      </c>
      <c r="N45" s="3">
        <v>3.1579908337750702</v>
      </c>
      <c r="O45" s="3">
        <v>1.59748974882745</v>
      </c>
      <c r="P45" s="3">
        <v>2.0550606019575</v>
      </c>
      <c r="Q45" s="3">
        <v>4.8442677335845596</v>
      </c>
      <c r="R45" s="3">
        <v>2.98715753501607</v>
      </c>
      <c r="S45" s="3">
        <v>4.3614432998535504</v>
      </c>
      <c r="T45" s="3">
        <v>4.4948939204885496</v>
      </c>
      <c r="U45" s="3">
        <v>1.6691327326787899</v>
      </c>
      <c r="V45" s="3">
        <v>3.9790367888954998</v>
      </c>
    </row>
    <row r="46" spans="1:22" x14ac:dyDescent="0.35">
      <c r="A46" s="2">
        <v>43206</v>
      </c>
      <c r="B46" s="3">
        <v>2.5074158944099101</v>
      </c>
      <c r="C46" s="3">
        <v>3.1260205165792798</v>
      </c>
      <c r="D46" s="3">
        <v>2.6739129633910701</v>
      </c>
      <c r="E46" s="3">
        <v>1.6961634577171301</v>
      </c>
      <c r="F46" s="3">
        <v>3.0195380801135698</v>
      </c>
      <c r="G46" s="3">
        <v>2.0915974400246302</v>
      </c>
      <c r="H46" s="3">
        <v>3.1559772127728598</v>
      </c>
      <c r="I46" s="3">
        <v>4.1645189157703504</v>
      </c>
      <c r="J46" s="3">
        <v>2.60678152632868</v>
      </c>
      <c r="K46" s="3">
        <v>2.2199159223017602</v>
      </c>
      <c r="L46" s="3">
        <v>3.68925894038163</v>
      </c>
      <c r="M46" s="3">
        <v>3.3191660872179001</v>
      </c>
      <c r="N46" s="3">
        <v>3.0505948278032702</v>
      </c>
      <c r="O46" s="3">
        <v>1.60728776971788</v>
      </c>
      <c r="P46" s="3">
        <v>2.3191568601908701</v>
      </c>
      <c r="Q46" s="3">
        <v>4.7968743334929496</v>
      </c>
      <c r="R46" s="3">
        <v>3.0779396676142601</v>
      </c>
      <c r="S46" s="3">
        <v>4.8013750382247098</v>
      </c>
      <c r="T46" s="3">
        <v>4.7266469679935703</v>
      </c>
      <c r="U46" s="3">
        <v>1.8846909124518201</v>
      </c>
      <c r="V46" s="3">
        <v>3.8404218988505399</v>
      </c>
    </row>
    <row r="47" spans="1:22" x14ac:dyDescent="0.35">
      <c r="A47" s="2">
        <v>43236</v>
      </c>
      <c r="B47" s="3">
        <v>2.64780599460203</v>
      </c>
      <c r="C47" s="3">
        <v>3.2157531584339298</v>
      </c>
      <c r="D47" s="3">
        <v>3.0538125591510301</v>
      </c>
      <c r="E47" s="3">
        <v>1.70133651618726</v>
      </c>
      <c r="F47" s="3">
        <v>3.0347233473435198</v>
      </c>
      <c r="G47" s="3">
        <v>4.7651869119708099</v>
      </c>
      <c r="H47" s="3">
        <v>3.2115913571006098</v>
      </c>
      <c r="I47" s="3">
        <v>4.3172264785211798</v>
      </c>
      <c r="J47" s="3">
        <v>2.8465024376520902</v>
      </c>
      <c r="K47" s="3">
        <v>2.23325727909952</v>
      </c>
      <c r="L47" s="3">
        <v>3.66688303545601</v>
      </c>
      <c r="M47" s="3">
        <v>3.31471299215668</v>
      </c>
      <c r="N47" s="3">
        <v>3.2293265423637898</v>
      </c>
      <c r="O47" s="3">
        <v>1.6278962531260299</v>
      </c>
      <c r="P47" s="3">
        <v>2.2307143618923901</v>
      </c>
      <c r="Q47" s="3">
        <v>4.73323650283678</v>
      </c>
      <c r="R47" s="3">
        <v>3.1087117451171702</v>
      </c>
      <c r="S47" s="3">
        <v>5.2597765424195604</v>
      </c>
      <c r="T47" s="3">
        <v>4.91961144367502</v>
      </c>
      <c r="U47" s="3">
        <v>1.7854199888300599</v>
      </c>
      <c r="V47" s="3">
        <v>3.8855498658007899</v>
      </c>
    </row>
    <row r="48" spans="1:22" x14ac:dyDescent="0.35">
      <c r="A48" s="2">
        <v>43266</v>
      </c>
      <c r="B48" s="3">
        <v>2.7449014188493299</v>
      </c>
      <c r="C48" s="3">
        <v>3.2655167201526099</v>
      </c>
      <c r="D48" s="3">
        <v>2.98863144864732</v>
      </c>
      <c r="E48" s="3">
        <v>1.7803796750965799</v>
      </c>
      <c r="F48" s="3">
        <v>3.13008038884854</v>
      </c>
      <c r="G48" s="3">
        <v>1.9420987414399999</v>
      </c>
      <c r="H48" s="3">
        <v>3.24292158621641</v>
      </c>
      <c r="I48" s="3">
        <v>4.3120969073112603</v>
      </c>
      <c r="J48" s="3">
        <v>2.8420154954678201</v>
      </c>
      <c r="K48" s="3">
        <v>2.2686240367875099</v>
      </c>
      <c r="L48" s="3">
        <v>4.5046110172956499</v>
      </c>
      <c r="M48" s="3">
        <v>3.4887262928967702</v>
      </c>
      <c r="N48" s="3">
        <v>3.4226898470184102</v>
      </c>
      <c r="O48" s="3">
        <v>1.58954370341498</v>
      </c>
      <c r="P48" s="3">
        <v>2.27278780844133</v>
      </c>
      <c r="Q48" s="3">
        <v>4.8230751267484502</v>
      </c>
      <c r="R48" s="3">
        <v>3.2281334983518302</v>
      </c>
      <c r="S48" s="3">
        <v>5.5719321051073303</v>
      </c>
      <c r="T48" s="3">
        <v>4.7466410729698802</v>
      </c>
      <c r="U48" s="3">
        <v>1.5810573152726199</v>
      </c>
      <c r="V48" s="3">
        <v>3.74743145853351</v>
      </c>
    </row>
    <row r="49" spans="1:22" x14ac:dyDescent="0.35">
      <c r="A49" s="2">
        <v>43297</v>
      </c>
      <c r="B49" s="3">
        <v>3.0221265381582301</v>
      </c>
      <c r="C49" s="3">
        <v>3.3804877287737898</v>
      </c>
      <c r="D49" s="3">
        <v>3.0887736024424099</v>
      </c>
      <c r="E49" s="3">
        <v>1.8032894648668001</v>
      </c>
      <c r="F49" s="3">
        <v>3.00828629679078</v>
      </c>
      <c r="G49" s="3">
        <v>2.1219240840010101</v>
      </c>
      <c r="H49" s="3">
        <v>3.3158562764856301</v>
      </c>
      <c r="I49" s="3">
        <v>4.4591739861025799</v>
      </c>
      <c r="J49" s="3">
        <v>2.7336598447901599</v>
      </c>
      <c r="K49" s="3">
        <v>2.35911930004512</v>
      </c>
      <c r="L49" s="3">
        <v>4.2730739710850703</v>
      </c>
      <c r="M49" s="3">
        <v>3.6735388077115401</v>
      </c>
      <c r="N49" s="3">
        <v>3.4259852778662601</v>
      </c>
      <c r="O49" s="3">
        <v>1.5965384559615099</v>
      </c>
      <c r="P49" s="3">
        <v>2.4196282642731402</v>
      </c>
      <c r="Q49" s="3">
        <v>4.6576032881621598</v>
      </c>
      <c r="R49" s="3">
        <v>3.41213935015042</v>
      </c>
      <c r="S49" s="3">
        <v>5.7828365934533004</v>
      </c>
      <c r="T49" s="3">
        <v>4.7965364695107304</v>
      </c>
      <c r="U49" s="3">
        <v>1.8371755849318001</v>
      </c>
      <c r="V49" s="3">
        <v>3.7448075301729902</v>
      </c>
    </row>
    <row r="50" spans="1:22" x14ac:dyDescent="0.35">
      <c r="A50" s="2">
        <v>43328</v>
      </c>
      <c r="B50" s="3">
        <v>3.2717579168514699</v>
      </c>
      <c r="C50" s="3">
        <v>3.4452098279991898</v>
      </c>
      <c r="D50" s="3">
        <v>3.1190535440357201</v>
      </c>
      <c r="E50" s="3">
        <v>1.78496193932276</v>
      </c>
      <c r="F50" s="3">
        <v>2.8742905754110102</v>
      </c>
      <c r="G50" s="3">
        <v>4.4485383000063399</v>
      </c>
      <c r="H50" s="3">
        <v>3.2324081486309399</v>
      </c>
      <c r="I50" s="3">
        <v>4.4982893522634297</v>
      </c>
      <c r="J50" s="3">
        <v>2.8272391529137502</v>
      </c>
      <c r="K50" s="3">
        <v>2.4466608128575902</v>
      </c>
      <c r="L50" s="3">
        <v>4.3566085256697402</v>
      </c>
      <c r="M50" s="3">
        <v>3.7227829750444101</v>
      </c>
      <c r="N50" s="3">
        <v>3.7466872025437401</v>
      </c>
      <c r="O50" s="3">
        <v>1.5193623087766801</v>
      </c>
      <c r="P50" s="3">
        <v>2.6142840485396999</v>
      </c>
      <c r="Q50" s="3">
        <v>4.5657845455541102</v>
      </c>
      <c r="R50" s="3">
        <v>3.2913434951632201</v>
      </c>
      <c r="S50" s="3">
        <v>5.8889878543876497</v>
      </c>
      <c r="T50" s="3">
        <v>4.7567453054282396</v>
      </c>
      <c r="U50" s="3">
        <v>1.5208586759420899</v>
      </c>
      <c r="V50" s="3">
        <v>4.1464247373574503</v>
      </c>
    </row>
    <row r="51" spans="1:22" x14ac:dyDescent="0.35">
      <c r="A51" s="2">
        <v>43357</v>
      </c>
      <c r="B51" s="3">
        <v>3.2437933715515102</v>
      </c>
      <c r="C51" s="3">
        <v>3.4086772586896199</v>
      </c>
      <c r="D51" s="3">
        <v>3.0216195622571602</v>
      </c>
      <c r="E51" s="3">
        <v>1.81033279646144</v>
      </c>
      <c r="F51" s="3">
        <v>3.0167792894029701</v>
      </c>
      <c r="G51" s="3">
        <v>2.49471560275959</v>
      </c>
      <c r="H51" s="3">
        <v>3.19263903721661</v>
      </c>
      <c r="I51" s="3">
        <v>4.4378792374649096</v>
      </c>
      <c r="J51" s="3">
        <v>2.7541279264796499</v>
      </c>
      <c r="K51" s="3">
        <v>2.3990583062267601</v>
      </c>
      <c r="L51" s="3">
        <v>4.4789204183968403</v>
      </c>
      <c r="M51" s="3">
        <v>3.70330520095861</v>
      </c>
      <c r="N51" s="3">
        <v>3.9177137151807302</v>
      </c>
      <c r="O51" s="3">
        <v>1.4970858166688801</v>
      </c>
      <c r="P51" s="3">
        <v>2.6492901920748499</v>
      </c>
      <c r="Q51" s="3">
        <v>4.2286035806456903</v>
      </c>
      <c r="R51" s="3">
        <v>3.2581649707758098</v>
      </c>
      <c r="S51" s="3">
        <v>5.6329231777904196</v>
      </c>
      <c r="T51" s="3">
        <v>4.7508450455146001</v>
      </c>
      <c r="U51" s="3">
        <v>1.72508569740774</v>
      </c>
      <c r="V51" s="3">
        <v>4.4202578207562304</v>
      </c>
    </row>
    <row r="52" spans="1:22" x14ac:dyDescent="0.35">
      <c r="A52" s="2">
        <v>43389</v>
      </c>
      <c r="B52" s="3">
        <v>3.4299287815492199</v>
      </c>
      <c r="C52" s="3">
        <v>3.0299035017565901</v>
      </c>
      <c r="D52" s="3">
        <v>3.1104143539866498</v>
      </c>
      <c r="E52" s="3">
        <v>1.9414287673111901</v>
      </c>
      <c r="F52" s="3">
        <v>3.12314137710956</v>
      </c>
      <c r="G52" s="3">
        <v>2.28854176013194</v>
      </c>
      <c r="H52" s="3">
        <v>3.3508594222017498</v>
      </c>
      <c r="I52" s="3">
        <v>4.9007574969008996</v>
      </c>
      <c r="J52" s="3">
        <v>2.8562058628954201</v>
      </c>
      <c r="K52" s="3">
        <v>2.57573303008428</v>
      </c>
      <c r="L52" s="3">
        <v>4.0003737483092703</v>
      </c>
      <c r="M52" s="3">
        <v>4.0220536523303103</v>
      </c>
      <c r="N52" s="3">
        <v>4.0612879776201503</v>
      </c>
      <c r="O52" s="3">
        <v>1.6527401398121999</v>
      </c>
      <c r="P52" s="3">
        <v>2.8684754426437502</v>
      </c>
      <c r="Q52" s="3">
        <v>4.3489897422625097</v>
      </c>
      <c r="R52" s="3">
        <v>3.3204319580828701</v>
      </c>
      <c r="S52" s="3">
        <v>5.2797018743103203</v>
      </c>
      <c r="T52" s="3">
        <v>4.9749143693971201</v>
      </c>
      <c r="U52" s="3">
        <v>1.71339745134768</v>
      </c>
      <c r="V52" s="3">
        <v>4.3167785298747496</v>
      </c>
    </row>
    <row r="53" spans="1:22" x14ac:dyDescent="0.35">
      <c r="A53" s="2">
        <v>43420</v>
      </c>
      <c r="B53" s="3">
        <v>3.2304363019226598</v>
      </c>
      <c r="C53" s="3">
        <v>2.9829907836623999</v>
      </c>
      <c r="D53" s="3">
        <v>2.9109600442094998</v>
      </c>
      <c r="E53" s="3">
        <v>1.91037546671875</v>
      </c>
      <c r="F53" s="3">
        <v>3.19283390937112</v>
      </c>
      <c r="G53" s="3">
        <v>2.3791075525279299</v>
      </c>
      <c r="H53" s="3">
        <v>3.3720731624107501</v>
      </c>
      <c r="I53" s="3">
        <v>4.87095826999278</v>
      </c>
      <c r="J53" s="3">
        <v>3.4295671408455601</v>
      </c>
      <c r="K53" s="3">
        <v>2.6093681665701198</v>
      </c>
      <c r="L53" s="3">
        <v>3.8782023482022798</v>
      </c>
      <c r="M53" s="3">
        <v>4.0371123848283101</v>
      </c>
      <c r="N53" s="3">
        <v>4.2726210512486702</v>
      </c>
      <c r="O53" s="3">
        <v>1.6493261592537301</v>
      </c>
      <c r="P53" s="3">
        <v>2.76258243345365</v>
      </c>
      <c r="Q53" s="3">
        <v>4.34960863092659</v>
      </c>
      <c r="R53" s="3">
        <v>3.4370488478197299</v>
      </c>
      <c r="S53" s="3">
        <v>5.2888462128409897</v>
      </c>
      <c r="T53" s="3">
        <v>4.8427345460667697</v>
      </c>
      <c r="U53" s="3">
        <v>1.97359077317909</v>
      </c>
      <c r="V53" s="3">
        <v>4.4179815236285602</v>
      </c>
    </row>
    <row r="54" spans="1:22" x14ac:dyDescent="0.35">
      <c r="A54" s="2">
        <v>43448</v>
      </c>
      <c r="B54" s="3">
        <v>3.2150073294474502</v>
      </c>
      <c r="C54" s="3">
        <v>3.0730315552761498</v>
      </c>
      <c r="D54" s="3">
        <v>2.8278690022923598</v>
      </c>
      <c r="E54" s="3">
        <v>1.7748884784632799</v>
      </c>
      <c r="F54" s="3">
        <v>3.0948894981340498</v>
      </c>
      <c r="G54" s="3">
        <v>2.4144264662400499</v>
      </c>
      <c r="H54" s="3">
        <v>3.3426317560646299</v>
      </c>
      <c r="I54" s="3">
        <v>4.91337664284588</v>
      </c>
      <c r="J54" s="3">
        <v>3.4699519844117699</v>
      </c>
      <c r="K54" s="3">
        <v>2.6235038896300802</v>
      </c>
      <c r="L54" s="3">
        <v>3.9577645108433699</v>
      </c>
      <c r="M54" s="3">
        <v>3.9599323070114401</v>
      </c>
      <c r="N54" s="3">
        <v>4.1718543625989799</v>
      </c>
      <c r="O54" s="3">
        <v>1.64254045898453</v>
      </c>
      <c r="P54" s="3">
        <v>2.73894717936275</v>
      </c>
      <c r="Q54" s="3">
        <v>4.5177078161558297</v>
      </c>
      <c r="R54" s="3">
        <v>3.49875045109843</v>
      </c>
      <c r="S54" s="3">
        <v>5.3992049589807403</v>
      </c>
      <c r="T54" s="3">
        <v>5.0772420047710503</v>
      </c>
      <c r="U54" s="3">
        <v>1.5330554499979301</v>
      </c>
      <c r="V54" s="3">
        <v>4.2004418847007301</v>
      </c>
    </row>
    <row r="55" spans="1:22" x14ac:dyDescent="0.35">
      <c r="A55" s="2">
        <v>43481</v>
      </c>
      <c r="B55" s="3">
        <v>3.2598207319106201</v>
      </c>
      <c r="C55" s="3">
        <v>3.7374955846673901</v>
      </c>
      <c r="D55" s="3">
        <v>2.7720442194393402</v>
      </c>
      <c r="E55" s="3">
        <v>1.6962505231232099</v>
      </c>
      <c r="F55" s="3">
        <v>3.0351010135500398</v>
      </c>
      <c r="G55" s="3">
        <v>2.2980776211760601</v>
      </c>
      <c r="H55" s="3">
        <v>3.2962931548148702</v>
      </c>
      <c r="I55" s="3">
        <v>4.8281935830529701</v>
      </c>
      <c r="J55" s="3">
        <v>3.2653877689363902</v>
      </c>
      <c r="K55" s="3">
        <v>2.5771471757384101</v>
      </c>
      <c r="L55" s="3">
        <v>3.7836725432431302</v>
      </c>
      <c r="M55" s="3">
        <v>3.68187873149899</v>
      </c>
      <c r="N55" s="3">
        <v>4.3174586472721801</v>
      </c>
      <c r="O55" s="3">
        <v>1.64555771933304</v>
      </c>
      <c r="P55" s="3">
        <v>2.7031595327064402</v>
      </c>
      <c r="Q55" s="3">
        <v>4.38518180978304</v>
      </c>
      <c r="R55" s="3">
        <v>3.5048755562343499</v>
      </c>
      <c r="S55" s="3">
        <v>5.0030425080841203</v>
      </c>
      <c r="T55" s="3">
        <v>5.2025329825125697</v>
      </c>
      <c r="U55" s="3">
        <v>1.7945433671584401</v>
      </c>
      <c r="V55" s="3">
        <v>3.9353257071244498</v>
      </c>
    </row>
    <row r="56" spans="1:22" x14ac:dyDescent="0.35">
      <c r="A56" s="2">
        <v>43511</v>
      </c>
      <c r="B56" s="3">
        <v>3.0590081211422699</v>
      </c>
      <c r="C56" s="3">
        <v>3.7831725670980401</v>
      </c>
      <c r="D56" s="3">
        <v>2.8794246872326799</v>
      </c>
      <c r="E56" s="3">
        <v>1.6906360324840599</v>
      </c>
      <c r="F56" s="3">
        <v>3.0465582255150099</v>
      </c>
      <c r="G56" s="3">
        <v>2.2332656397834199</v>
      </c>
      <c r="H56" s="3">
        <v>3.2751156289683498</v>
      </c>
      <c r="I56" s="3">
        <v>4.5668530460572603</v>
      </c>
      <c r="J56" s="3">
        <v>3.3455982913829101</v>
      </c>
      <c r="K56" s="3">
        <v>2.4714601230306399</v>
      </c>
      <c r="L56" s="3">
        <v>3.48710120503738</v>
      </c>
      <c r="M56" s="3">
        <v>3.83875150722867</v>
      </c>
      <c r="N56" s="3">
        <v>4.1697606441696804</v>
      </c>
      <c r="O56" s="3">
        <v>1.67045991250576</v>
      </c>
      <c r="P56" s="3">
        <v>2.5732535323559</v>
      </c>
      <c r="Q56" s="3">
        <v>4.6739850787143897</v>
      </c>
      <c r="R56" s="3">
        <v>3.3468511205975902</v>
      </c>
      <c r="S56" s="3">
        <v>4.6261251098265497</v>
      </c>
      <c r="T56" s="3">
        <v>5.3426581540904801</v>
      </c>
      <c r="U56" s="3">
        <v>1.73042350809203</v>
      </c>
      <c r="V56" s="3">
        <v>3.8881380691311498</v>
      </c>
    </row>
    <row r="57" spans="1:22" x14ac:dyDescent="0.35">
      <c r="A57" s="2">
        <v>43539</v>
      </c>
      <c r="B57" s="3">
        <v>2.81822765493955</v>
      </c>
      <c r="C57" s="3">
        <v>4.13381796390048</v>
      </c>
      <c r="D57" s="3">
        <v>2.8064070248695501</v>
      </c>
      <c r="E57" s="3">
        <v>1.76455671750759</v>
      </c>
      <c r="F57" s="3">
        <v>3.0288091478090999</v>
      </c>
      <c r="G57" s="3">
        <v>2.2245227710186501</v>
      </c>
      <c r="H57" s="3">
        <v>3.31878745704384</v>
      </c>
      <c r="I57" s="3">
        <v>4.3797801570890202</v>
      </c>
      <c r="J57" s="3">
        <v>3.47337234506616</v>
      </c>
      <c r="K57" s="3">
        <v>2.50881146646178</v>
      </c>
      <c r="L57" s="3">
        <v>3.31920556469652</v>
      </c>
      <c r="M57" s="3">
        <v>3.9229334375527198</v>
      </c>
      <c r="N57" s="3">
        <v>3.7662396052378799</v>
      </c>
      <c r="O57" s="3">
        <v>1.58686666774347</v>
      </c>
      <c r="P57" s="3">
        <v>2.4422517290866401</v>
      </c>
      <c r="Q57" s="3">
        <v>4.6708299388444603</v>
      </c>
      <c r="R57" s="3">
        <v>3.3397390610746598</v>
      </c>
      <c r="S57" s="3">
        <v>4.4716437351627096</v>
      </c>
      <c r="T57" s="3">
        <v>5.2647111556730097</v>
      </c>
      <c r="U57" s="3">
        <v>1.5465287729561299</v>
      </c>
      <c r="V57" s="3">
        <v>3.87122728110984</v>
      </c>
    </row>
    <row r="58" spans="1:22" x14ac:dyDescent="0.35">
      <c r="A58" s="2">
        <v>43571</v>
      </c>
      <c r="B58" s="3">
        <v>2.5925004994708898</v>
      </c>
      <c r="C58" s="3">
        <v>4.0002839065517302</v>
      </c>
      <c r="D58" s="3">
        <v>2.8095497681585901</v>
      </c>
      <c r="E58" s="3">
        <v>1.74808051569018</v>
      </c>
      <c r="F58" s="3">
        <v>3.0169221934364798</v>
      </c>
      <c r="G58" s="3">
        <v>2.2266457643679001</v>
      </c>
      <c r="H58" s="3">
        <v>3.4137684623347901</v>
      </c>
      <c r="I58" s="3">
        <v>4.1459097086849601</v>
      </c>
      <c r="J58" s="3">
        <v>3.3069822177913202</v>
      </c>
      <c r="K58" s="3">
        <v>2.4275091966556199</v>
      </c>
      <c r="L58" s="3">
        <v>3.4625842799589699</v>
      </c>
      <c r="M58" s="3">
        <v>3.6606002585727402</v>
      </c>
      <c r="N58" s="3">
        <v>3.49422990723507</v>
      </c>
      <c r="O58" s="3">
        <v>1.5792599389794699</v>
      </c>
      <c r="P58" s="3">
        <v>2.3310737644703501</v>
      </c>
      <c r="Q58" s="3">
        <v>4.3429511654543296</v>
      </c>
      <c r="R58" s="3">
        <v>3.2731378279008898</v>
      </c>
      <c r="S58" s="3">
        <v>5.1058304085249899</v>
      </c>
      <c r="T58" s="3">
        <v>4.8749290192747203</v>
      </c>
      <c r="U58" s="3">
        <v>1.5866007966403499</v>
      </c>
      <c r="V58" s="3">
        <v>3.6916665558534998</v>
      </c>
    </row>
    <row r="59" spans="1:22" x14ac:dyDescent="0.35">
      <c r="A59" s="2">
        <v>43601</v>
      </c>
      <c r="B59" s="3">
        <v>2.8179847332941201</v>
      </c>
      <c r="C59" s="3">
        <v>4.30233512047778</v>
      </c>
      <c r="D59" s="3">
        <v>3.1705365454538099</v>
      </c>
      <c r="E59" s="3">
        <v>1.8657264733707899</v>
      </c>
      <c r="F59" s="3">
        <v>3.3678088787039999</v>
      </c>
      <c r="G59" s="3">
        <v>2.6607992640262799</v>
      </c>
      <c r="H59" s="3">
        <v>3.4958925627481601</v>
      </c>
      <c r="I59" s="3">
        <v>4.4465093908352298</v>
      </c>
      <c r="J59" s="3">
        <v>3.4926044244804202</v>
      </c>
      <c r="K59" s="3">
        <v>2.5898625946248899</v>
      </c>
      <c r="L59" s="3">
        <v>3.6808554891157099</v>
      </c>
      <c r="M59" s="3">
        <v>3.8435985729531499</v>
      </c>
      <c r="N59" s="3">
        <v>3.8784967558373702</v>
      </c>
      <c r="O59" s="3">
        <v>1.7377023095923001</v>
      </c>
      <c r="P59" s="3">
        <v>2.4985158542443</v>
      </c>
      <c r="Q59" s="3">
        <v>4.4961721179107696</v>
      </c>
      <c r="R59" s="3">
        <v>3.3697830920249601</v>
      </c>
      <c r="S59" s="3">
        <v>5.6054014442695701</v>
      </c>
      <c r="T59" s="3">
        <v>5.3775293134671402</v>
      </c>
      <c r="U59" s="3">
        <v>1.52307409791853</v>
      </c>
      <c r="V59" s="3">
        <v>3.8956948952711001</v>
      </c>
    </row>
    <row r="60" spans="1:22" x14ac:dyDescent="0.35">
      <c r="A60" s="2">
        <v>43630</v>
      </c>
      <c r="B60" s="3">
        <v>2.7988613616287599</v>
      </c>
      <c r="C60" s="3">
        <v>4.3976376493190603</v>
      </c>
      <c r="D60" s="3">
        <v>2.8354182310485498</v>
      </c>
      <c r="E60" s="3">
        <v>1.7636488784587701</v>
      </c>
      <c r="F60" s="3">
        <v>3.27390607308973</v>
      </c>
      <c r="G60" s="3">
        <v>2.69392477190625</v>
      </c>
      <c r="H60" s="3">
        <v>3.4933745173794502</v>
      </c>
      <c r="I60" s="3">
        <v>4.4748529816626101</v>
      </c>
      <c r="J60" s="3">
        <v>3.54712753119993</v>
      </c>
      <c r="K60" s="3">
        <v>2.5587516986242398</v>
      </c>
      <c r="L60" s="3">
        <v>3.1728086619442499</v>
      </c>
      <c r="M60" s="3">
        <v>3.7959248672230799</v>
      </c>
      <c r="N60" s="3">
        <v>3.2780832198823502</v>
      </c>
      <c r="O60" s="3">
        <v>1.6787496654644301</v>
      </c>
      <c r="P60" s="3">
        <v>2.5998091916021502</v>
      </c>
      <c r="Q60" s="3">
        <v>4.1289535694697204</v>
      </c>
      <c r="R60" s="3">
        <v>3.2186529800986898</v>
      </c>
      <c r="S60" s="3">
        <v>5.1257459142262496</v>
      </c>
      <c r="T60" s="3">
        <v>5.2277661223898502</v>
      </c>
      <c r="U60" s="3">
        <v>1.5771566993281101</v>
      </c>
      <c r="V60" s="3">
        <v>3.7924195017345301</v>
      </c>
    </row>
    <row r="61" spans="1:22" x14ac:dyDescent="0.35">
      <c r="A61" s="2">
        <v>43662</v>
      </c>
      <c r="B61" s="3">
        <v>2.7045909441559401</v>
      </c>
      <c r="C61" s="3">
        <v>3.8484906031890902</v>
      </c>
      <c r="D61" s="3">
        <v>2.6947787518342099</v>
      </c>
      <c r="E61" s="3">
        <v>1.6880282515604299</v>
      </c>
      <c r="F61" s="3">
        <v>3.2822971508537502</v>
      </c>
      <c r="G61" s="3">
        <v>2.6650992583775501</v>
      </c>
      <c r="H61" s="3">
        <v>3.4250066497530001</v>
      </c>
      <c r="I61" s="3">
        <v>4.2746932827028399</v>
      </c>
      <c r="J61" s="3">
        <v>3.5603393333366999</v>
      </c>
      <c r="K61" s="3">
        <v>2.5171348983715198</v>
      </c>
      <c r="L61" s="3">
        <v>3.1183697368493202</v>
      </c>
      <c r="M61" s="3">
        <v>3.7788586361954901</v>
      </c>
      <c r="N61" s="3">
        <v>3.3617738241913</v>
      </c>
      <c r="O61" s="3">
        <v>1.7367290150463699</v>
      </c>
      <c r="P61" s="3">
        <v>2.4738063132564898</v>
      </c>
      <c r="Q61" s="3">
        <v>4.1244167941813501</v>
      </c>
      <c r="R61" s="3">
        <v>3.1224861554964898</v>
      </c>
      <c r="S61" s="3">
        <v>4.5856841009627098</v>
      </c>
      <c r="T61" s="3">
        <v>5.1459349711387299</v>
      </c>
      <c r="U61" s="3">
        <v>1.75954303592997</v>
      </c>
      <c r="V61" s="3">
        <v>3.7612286040652099</v>
      </c>
    </row>
    <row r="62" spans="1:22" x14ac:dyDescent="0.35">
      <c r="A62" s="2">
        <v>43693</v>
      </c>
      <c r="B62" s="3">
        <v>2.8035961647979701</v>
      </c>
      <c r="C62" s="3">
        <v>4.2375877299465801</v>
      </c>
      <c r="D62" s="3">
        <v>2.81085447632428</v>
      </c>
      <c r="E62" s="3">
        <v>1.83107159772955</v>
      </c>
      <c r="F62" s="3">
        <v>3.87109856281227</v>
      </c>
      <c r="G62" s="3">
        <v>2.9653635151453899</v>
      </c>
      <c r="H62" s="3">
        <v>3.5021378429022199</v>
      </c>
      <c r="I62" s="3">
        <v>4.4776628867930999</v>
      </c>
      <c r="J62" s="3">
        <v>3.9437836900655299</v>
      </c>
      <c r="K62" s="3">
        <v>2.7110763733530798</v>
      </c>
      <c r="L62" s="3">
        <v>3.3860264119108598</v>
      </c>
      <c r="M62" s="3">
        <v>4.1216156371936599</v>
      </c>
      <c r="N62" s="3">
        <v>3.48413958397812</v>
      </c>
      <c r="O62" s="3">
        <v>1.8112895363588</v>
      </c>
      <c r="P62" s="3">
        <v>2.6190622233371399</v>
      </c>
      <c r="Q62" s="3">
        <v>4.5088481454761498</v>
      </c>
      <c r="R62" s="3">
        <v>3.3022984980830801</v>
      </c>
      <c r="S62" s="3">
        <v>4.9671005019549899</v>
      </c>
      <c r="T62" s="3">
        <v>5.09532832095835</v>
      </c>
      <c r="U62" s="3">
        <v>1.9296630052724699</v>
      </c>
      <c r="V62" s="3">
        <v>3.98353471205166</v>
      </c>
    </row>
    <row r="63" spans="1:22" x14ac:dyDescent="0.35">
      <c r="A63" s="2">
        <v>43724</v>
      </c>
      <c r="B63" s="3">
        <v>2.63263605718674</v>
      </c>
      <c r="C63" s="3">
        <v>3.9270802570041901</v>
      </c>
      <c r="D63" s="3">
        <v>2.8038895541834998</v>
      </c>
      <c r="E63" s="3">
        <v>1.82961895944848</v>
      </c>
      <c r="F63" s="3">
        <v>3.5481945302643698</v>
      </c>
      <c r="G63" s="3">
        <v>2.8913153866552999</v>
      </c>
      <c r="H63" s="3">
        <v>3.5064764063118101</v>
      </c>
      <c r="I63" s="3">
        <v>4.23537958249171</v>
      </c>
      <c r="J63" s="3">
        <v>3.61820385117037</v>
      </c>
      <c r="K63" s="3">
        <v>2.5154778307471899</v>
      </c>
      <c r="L63" s="3">
        <v>3.2361561982109199</v>
      </c>
      <c r="M63" s="3">
        <v>3.8480085457210298</v>
      </c>
      <c r="N63" s="3">
        <v>3.3593742130184001</v>
      </c>
      <c r="O63" s="3">
        <v>1.8080417398384001</v>
      </c>
      <c r="P63" s="3">
        <v>2.45076447750376</v>
      </c>
      <c r="Q63" s="3">
        <v>4.1195696751480302</v>
      </c>
      <c r="R63" s="3">
        <v>3.2166059612750502</v>
      </c>
      <c r="S63" s="3">
        <v>4.8698041995537604</v>
      </c>
      <c r="T63" s="3">
        <v>4.6701208359083699</v>
      </c>
      <c r="U63" s="3">
        <v>1.91222690042675</v>
      </c>
      <c r="V63" s="3">
        <v>4.2783994789445901</v>
      </c>
    </row>
    <row r="64" spans="1:22" x14ac:dyDescent="0.35">
      <c r="A64" s="2">
        <v>43754</v>
      </c>
      <c r="B64" s="3">
        <v>2.6884277351769401</v>
      </c>
      <c r="C64" s="3">
        <v>4.1601045112875603</v>
      </c>
      <c r="D64" s="3">
        <v>2.8191905107394999</v>
      </c>
      <c r="E64" s="3">
        <v>1.8516283632211801</v>
      </c>
      <c r="F64" s="3">
        <v>3.5246368015346601</v>
      </c>
      <c r="G64" s="3">
        <v>3.0298852844628601</v>
      </c>
      <c r="H64" s="3">
        <v>3.54803442836279</v>
      </c>
      <c r="I64" s="3">
        <v>4.1684701712465602</v>
      </c>
      <c r="J64" s="3">
        <v>3.4762546043654501</v>
      </c>
      <c r="K64" s="3">
        <v>2.48145319434584</v>
      </c>
      <c r="L64" s="3">
        <v>3.2803698425167802</v>
      </c>
      <c r="M64" s="3">
        <v>4.1887575777219004</v>
      </c>
      <c r="N64" s="3">
        <v>3.2726089099646201</v>
      </c>
      <c r="O64" s="3">
        <v>1.8179745186109999</v>
      </c>
      <c r="P64" s="3">
        <v>2.4832491962375198</v>
      </c>
      <c r="Q64" s="3">
        <v>4.0871899405284999</v>
      </c>
      <c r="R64" s="3">
        <v>3.25216713510321</v>
      </c>
      <c r="S64" s="3">
        <v>5.3555872357872998</v>
      </c>
      <c r="T64" s="3">
        <v>4.6933864654840098</v>
      </c>
      <c r="U64" s="3">
        <v>1.81200734661107</v>
      </c>
      <c r="V64" s="3">
        <v>4.5129054507616804</v>
      </c>
    </row>
    <row r="65" spans="1:22" x14ac:dyDescent="0.35">
      <c r="A65" s="2">
        <v>43784</v>
      </c>
      <c r="B65" s="3">
        <v>2.79438824634923</v>
      </c>
      <c r="C65" s="3">
        <v>4.4472623909829201</v>
      </c>
      <c r="D65" s="3">
        <v>2.8348775960792501</v>
      </c>
      <c r="E65" s="3">
        <v>1.84859428374363</v>
      </c>
      <c r="F65" s="3">
        <v>3.3272570338436802</v>
      </c>
      <c r="G65" s="3">
        <v>2.93684310308578</v>
      </c>
      <c r="H65" s="3">
        <v>3.4827369822085701</v>
      </c>
      <c r="I65" s="3">
        <v>4.06187081625428</v>
      </c>
      <c r="J65" s="3">
        <v>3.5177351012004801</v>
      </c>
      <c r="K65" s="3">
        <v>2.3751944864335099</v>
      </c>
      <c r="L65" s="3">
        <v>3.30101894539228</v>
      </c>
      <c r="M65" s="3">
        <v>4.1703232799552001</v>
      </c>
      <c r="N65" s="3">
        <v>3.2510068933732899</v>
      </c>
      <c r="O65" s="3">
        <v>1.76016578349001</v>
      </c>
      <c r="P65" s="3">
        <v>2.5075388777780598</v>
      </c>
      <c r="Q65" s="3">
        <v>4.08803988749127</v>
      </c>
      <c r="R65" s="3">
        <v>3.22368269621114</v>
      </c>
      <c r="S65" s="3">
        <v>4.4569813207495397</v>
      </c>
      <c r="T65" s="3">
        <v>4.7706253070928</v>
      </c>
      <c r="U65" s="3">
        <v>1.5612410963277401</v>
      </c>
      <c r="V65" s="3">
        <v>4.1342212482494904</v>
      </c>
    </row>
    <row r="66" spans="1:22" x14ac:dyDescent="0.35">
      <c r="A66" s="2">
        <v>43815</v>
      </c>
      <c r="B66" s="3">
        <v>2.50465758671954</v>
      </c>
      <c r="C66" s="3">
        <v>4.4415585192323004</v>
      </c>
      <c r="D66" s="3">
        <v>2.8222911091700298</v>
      </c>
      <c r="E66" s="3">
        <v>1.88034793207948</v>
      </c>
      <c r="F66" s="3">
        <v>3.5789623781500102</v>
      </c>
      <c r="G66" s="3">
        <v>2.6979091360711398</v>
      </c>
      <c r="H66" s="3">
        <v>3.5278415317337202</v>
      </c>
      <c r="I66" s="3">
        <v>3.9816928023353499</v>
      </c>
      <c r="J66" s="3">
        <v>3.4724739634461401</v>
      </c>
      <c r="K66" s="3">
        <v>2.3556444344676599</v>
      </c>
      <c r="L66" s="3">
        <v>3.2153940440223101</v>
      </c>
      <c r="M66" s="3">
        <v>3.80227366227196</v>
      </c>
      <c r="N66" s="3">
        <v>3.02350000631903</v>
      </c>
      <c r="O66" s="3">
        <v>1.67800526969337</v>
      </c>
      <c r="P66" s="3">
        <v>2.3164776629094299</v>
      </c>
      <c r="Q66" s="3">
        <v>4.0942241904051304</v>
      </c>
      <c r="R66" s="3">
        <v>3.28195164144485</v>
      </c>
      <c r="S66" s="3">
        <v>4.3769461201565596</v>
      </c>
      <c r="T66" s="3">
        <v>5.0061015759830898</v>
      </c>
      <c r="U66" s="3">
        <v>1.6126403333067301</v>
      </c>
      <c r="V66" s="3">
        <v>4.1169760076996003</v>
      </c>
    </row>
    <row r="67" spans="1:22" x14ac:dyDescent="0.35">
      <c r="A67" s="2">
        <v>43846</v>
      </c>
      <c r="B67" s="3">
        <v>2.4220569142270398</v>
      </c>
      <c r="C67" s="3">
        <v>4.3136428316711504</v>
      </c>
      <c r="D67" s="3">
        <v>2.7030105444138202</v>
      </c>
      <c r="E67" s="3">
        <v>1.86405120093709</v>
      </c>
      <c r="F67" s="3">
        <v>3.5667623076676001</v>
      </c>
      <c r="G67" s="3">
        <v>2.6208864043557401</v>
      </c>
      <c r="H67" s="3">
        <v>3.4915030271166998</v>
      </c>
      <c r="I67" s="3">
        <v>3.98868146353262</v>
      </c>
      <c r="J67" s="3">
        <v>3.4177069592611802</v>
      </c>
      <c r="K67" s="3">
        <v>2.2722831664416101</v>
      </c>
      <c r="L67" s="3">
        <v>3.10920774543027</v>
      </c>
      <c r="M67" s="3">
        <v>3.6876471143912499</v>
      </c>
      <c r="N67" s="3">
        <v>2.8800913835279198</v>
      </c>
      <c r="O67" s="3">
        <v>1.6401317297853799</v>
      </c>
      <c r="P67" s="3">
        <v>2.2031548782319601</v>
      </c>
      <c r="Q67" s="3">
        <v>3.8891600560465598</v>
      </c>
      <c r="R67" s="3">
        <v>3.20237087426342</v>
      </c>
      <c r="S67" s="3">
        <v>4.2674926412589604</v>
      </c>
      <c r="T67" s="3">
        <v>5.0910896887985198</v>
      </c>
      <c r="U67" s="3">
        <v>1.49741684514171</v>
      </c>
      <c r="V67" s="3">
        <v>3.94466365567484</v>
      </c>
    </row>
    <row r="68" spans="1:22" x14ac:dyDescent="0.35">
      <c r="A68" s="2">
        <v>43875</v>
      </c>
      <c r="B68" s="3">
        <v>2.4923004778240498</v>
      </c>
      <c r="C68" s="3">
        <v>4.6984399386951798</v>
      </c>
      <c r="D68" s="3">
        <v>2.90995925340202</v>
      </c>
      <c r="E68" s="3">
        <v>1.9315739020987801</v>
      </c>
      <c r="F68" s="3">
        <v>3.6871862557541202</v>
      </c>
      <c r="G68" s="3">
        <v>3.0572745448147698</v>
      </c>
      <c r="H68" s="3">
        <v>3.5999003453829701</v>
      </c>
      <c r="I68" s="3">
        <v>4.03770599701215</v>
      </c>
      <c r="J68" s="3">
        <v>3.3253642138938901</v>
      </c>
      <c r="K68" s="3">
        <v>2.2330360696113001</v>
      </c>
      <c r="L68" s="3">
        <v>3.1325368167638099</v>
      </c>
      <c r="M68" s="3">
        <v>3.7049403288260998</v>
      </c>
      <c r="N68" s="3">
        <v>2.8150987533523399</v>
      </c>
      <c r="O68" s="3">
        <v>1.6532153781773</v>
      </c>
      <c r="P68" s="3">
        <v>2.2312470304758198</v>
      </c>
      <c r="Q68" s="3">
        <v>4.4149890429090997</v>
      </c>
      <c r="R68" s="3">
        <v>3.3446643158212699</v>
      </c>
      <c r="S68" s="3">
        <v>4.32704708742635</v>
      </c>
      <c r="T68" s="3">
        <v>5.3666949963343402</v>
      </c>
      <c r="U68" s="3">
        <v>1.5250073967908899</v>
      </c>
      <c r="V68" s="3">
        <v>4.3916132082644701</v>
      </c>
    </row>
    <row r="69" spans="1:22" x14ac:dyDescent="0.35">
      <c r="A69" s="2">
        <v>43906</v>
      </c>
      <c r="B69" s="3">
        <v>2.63442239905467</v>
      </c>
      <c r="C69" s="3">
        <v>6.9637943760800098</v>
      </c>
      <c r="D69" s="3">
        <v>3.8780120162676099</v>
      </c>
      <c r="E69" s="3">
        <v>2.6431271029777599</v>
      </c>
      <c r="F69" s="3">
        <v>5.2841873042691496</v>
      </c>
      <c r="G69" s="3">
        <v>4.2964766664543204</v>
      </c>
      <c r="H69" s="3">
        <v>4.3362253537100397</v>
      </c>
      <c r="I69" s="3">
        <v>4.8631761515744403</v>
      </c>
      <c r="J69" s="3">
        <v>4.0016559323131702</v>
      </c>
      <c r="K69" s="3">
        <v>2.9305925391453602</v>
      </c>
      <c r="L69" s="3">
        <v>5.0594329133509897</v>
      </c>
      <c r="M69" s="3">
        <v>5.5021329789764399</v>
      </c>
      <c r="N69" s="3">
        <v>5.7644492174105304</v>
      </c>
      <c r="O69" s="3">
        <v>2.1946589100254199</v>
      </c>
      <c r="P69" s="3">
        <v>2.5835977827610899</v>
      </c>
      <c r="Q69" s="3">
        <v>4.7993340979585097</v>
      </c>
      <c r="R69" s="3">
        <v>4.6180738372252801</v>
      </c>
      <c r="S69" s="3">
        <v>5.8195024420210002</v>
      </c>
      <c r="T69" s="3">
        <v>7.5520008210991199</v>
      </c>
      <c r="U69" s="3">
        <v>2.0295386405332598</v>
      </c>
      <c r="V69" s="3">
        <v>5.8077716233876302</v>
      </c>
    </row>
    <row r="70" spans="1:22" x14ac:dyDescent="0.35">
      <c r="A70" s="2">
        <v>43937</v>
      </c>
      <c r="B70" s="3">
        <v>2.4860623750211799</v>
      </c>
      <c r="C70" s="3">
        <v>4.4367248348181798</v>
      </c>
      <c r="D70" s="3">
        <v>4.1377290273046503</v>
      </c>
      <c r="E70" s="3">
        <v>2.5345086006462001</v>
      </c>
      <c r="F70" s="3">
        <v>3.7313866939136902</v>
      </c>
      <c r="G70" s="3">
        <v>4.0599811673316699</v>
      </c>
      <c r="H70" s="3">
        <v>3.8485056136618598</v>
      </c>
      <c r="I70" s="3">
        <v>4.3410598325381304</v>
      </c>
      <c r="J70" s="3">
        <v>4.4705681501776198</v>
      </c>
      <c r="K70" s="3">
        <v>2.6400917293725299</v>
      </c>
      <c r="L70" s="3">
        <v>4.08360006730019</v>
      </c>
      <c r="M70" s="3">
        <v>4.38926732616041</v>
      </c>
      <c r="N70" s="3">
        <v>4.6388896193393903</v>
      </c>
      <c r="O70" s="3">
        <v>2.1116531777895702</v>
      </c>
      <c r="P70" s="3">
        <v>2.2233264478921502</v>
      </c>
      <c r="Q70" s="3">
        <v>4.4653701293875603</v>
      </c>
      <c r="R70" s="3">
        <v>3.6936566295122799</v>
      </c>
      <c r="S70" s="3">
        <v>5.0015677384724704</v>
      </c>
      <c r="T70" s="3">
        <v>5.4880849626103396</v>
      </c>
      <c r="U70" s="3">
        <v>1.88284775317732</v>
      </c>
      <c r="V70" s="3">
        <v>4.8425809098450996</v>
      </c>
    </row>
    <row r="71" spans="1:22" x14ac:dyDescent="0.35">
      <c r="A71" s="2">
        <v>43966</v>
      </c>
      <c r="B71" s="3">
        <v>2.3319529686821099</v>
      </c>
      <c r="C71" s="3">
        <v>4.0217466228587098</v>
      </c>
      <c r="D71" s="3">
        <v>3.8562573531251099</v>
      </c>
      <c r="E71" s="3">
        <v>2.43272672045447</v>
      </c>
      <c r="F71" s="3">
        <v>3.3138024615411501</v>
      </c>
      <c r="G71" s="3">
        <v>3.30863839743217</v>
      </c>
      <c r="H71" s="3">
        <v>3.6671175837427201</v>
      </c>
      <c r="I71" s="3">
        <v>4.1431714252122704</v>
      </c>
      <c r="J71" s="3">
        <v>3.6355119290679698</v>
      </c>
      <c r="K71" s="3">
        <v>2.4914667991293098</v>
      </c>
      <c r="L71" s="3">
        <v>3.8190291752064902</v>
      </c>
      <c r="M71" s="3">
        <v>3.59533778594492</v>
      </c>
      <c r="N71" s="3">
        <v>4.5663527220141198</v>
      </c>
      <c r="O71" s="3">
        <v>1.9428292160449601</v>
      </c>
      <c r="P71" s="3">
        <v>2.1799087132272299</v>
      </c>
      <c r="Q71" s="3">
        <v>4.2236079318583304</v>
      </c>
      <c r="R71" s="3">
        <v>3.2708965707891</v>
      </c>
      <c r="S71" s="3">
        <v>4.0646599608632101</v>
      </c>
      <c r="T71" s="3">
        <v>4.6786646920586499</v>
      </c>
      <c r="U71" s="3">
        <v>1.6706536510974701</v>
      </c>
      <c r="V71" s="3">
        <v>4.5758822287687604</v>
      </c>
    </row>
    <row r="72" spans="1:22" x14ac:dyDescent="0.35">
      <c r="A72" s="2">
        <v>43998</v>
      </c>
      <c r="B72" s="3">
        <v>2.21362991084355</v>
      </c>
      <c r="C72" s="3">
        <v>3.35124254484928</v>
      </c>
      <c r="D72" s="3">
        <v>3.0959272575137202</v>
      </c>
      <c r="E72" s="3">
        <v>2.0929726960988999</v>
      </c>
      <c r="F72" s="3">
        <v>2.44470421139241</v>
      </c>
      <c r="G72" s="3">
        <v>3.1130415454770399</v>
      </c>
      <c r="H72" s="3">
        <v>3.1179071626446202</v>
      </c>
      <c r="I72" s="3">
        <v>3.93484233256412</v>
      </c>
      <c r="J72" s="3">
        <v>3.0665987054791901</v>
      </c>
      <c r="K72" s="3">
        <v>2.2603445411658698</v>
      </c>
      <c r="L72" s="3">
        <v>2.9562694582036602</v>
      </c>
      <c r="M72" s="3">
        <v>3.5241157241973999</v>
      </c>
      <c r="N72" s="3">
        <v>3.5947879238648799</v>
      </c>
      <c r="O72" s="3">
        <v>1.7217966689791999</v>
      </c>
      <c r="P72" s="3">
        <v>1.9533202225628601</v>
      </c>
      <c r="Q72" s="3">
        <v>3.9522884839751602</v>
      </c>
      <c r="R72" s="3">
        <v>3.0396071466951602</v>
      </c>
      <c r="S72" s="3">
        <v>3.26245311287484</v>
      </c>
      <c r="T72" s="3">
        <v>4.3511050170727303</v>
      </c>
      <c r="U72" s="3">
        <v>1.3872739549056601</v>
      </c>
      <c r="V72" s="3">
        <v>3.9561973525635601</v>
      </c>
    </row>
    <row r="73" spans="1:22" x14ac:dyDescent="0.35">
      <c r="A73" s="2">
        <v>44028</v>
      </c>
      <c r="B73" s="3">
        <v>1.9982541619290299</v>
      </c>
      <c r="C73" s="3">
        <v>3.28389459838534</v>
      </c>
      <c r="D73" s="3">
        <v>2.8849663397942802</v>
      </c>
      <c r="E73" s="3">
        <v>2.08418269405293</v>
      </c>
      <c r="F73" s="3">
        <v>2.31907597724229</v>
      </c>
      <c r="G73" s="3">
        <v>3.05349757253498</v>
      </c>
      <c r="H73" s="3">
        <v>3.0694876723910101</v>
      </c>
      <c r="I73" s="3">
        <v>3.7448317412472001</v>
      </c>
      <c r="J73" s="3">
        <v>3.1759846752777801</v>
      </c>
      <c r="K73" s="3">
        <v>2.22615407779467</v>
      </c>
      <c r="L73" s="3">
        <v>2.74009468980092</v>
      </c>
      <c r="M73" s="3">
        <v>3.3548581434609401</v>
      </c>
      <c r="N73" s="3">
        <v>3.6898755622470198</v>
      </c>
      <c r="O73" s="3">
        <v>1.58977851380529</v>
      </c>
      <c r="P73" s="3">
        <v>1.84106695475722</v>
      </c>
      <c r="Q73" s="3">
        <v>3.7910085061449701</v>
      </c>
      <c r="R73" s="3">
        <v>3.0650987208110601</v>
      </c>
      <c r="S73" s="3">
        <v>3.3052964994212402</v>
      </c>
      <c r="T73" s="3">
        <v>4.6611783904545501</v>
      </c>
      <c r="U73" s="3">
        <v>1.34884648608424</v>
      </c>
      <c r="V73" s="3">
        <v>3.8711316465721102</v>
      </c>
    </row>
    <row r="74" spans="1:22" x14ac:dyDescent="0.35">
      <c r="A74" s="2">
        <v>44057</v>
      </c>
      <c r="B74" s="3">
        <v>1.9715519212011801</v>
      </c>
      <c r="C74" s="3">
        <v>3.3847896337883498</v>
      </c>
      <c r="D74" s="3">
        <v>2.7619264764882598</v>
      </c>
      <c r="E74" s="3">
        <v>2.0611093483266698</v>
      </c>
      <c r="F74" s="3">
        <v>2.6714552827298101</v>
      </c>
      <c r="G74" s="3">
        <v>2.5652478043866398</v>
      </c>
      <c r="H74" s="3">
        <v>3.1459649632906799</v>
      </c>
      <c r="I74" s="3">
        <v>3.6692671533605998</v>
      </c>
      <c r="J74" s="3">
        <v>2.9460023017089001</v>
      </c>
      <c r="K74" s="3">
        <v>2.05147211136227</v>
      </c>
      <c r="L74" s="3">
        <v>2.7805668026310899</v>
      </c>
      <c r="M74" s="3">
        <v>3.3851377862528498</v>
      </c>
      <c r="N74" s="3">
        <v>3.5579871099390101</v>
      </c>
      <c r="O74" s="3">
        <v>1.53142320426914</v>
      </c>
      <c r="P74" s="3">
        <v>1.81016586993033</v>
      </c>
      <c r="Q74" s="3">
        <v>3.6540412409354301</v>
      </c>
      <c r="R74" s="3">
        <v>3.0811827205668001</v>
      </c>
      <c r="S74" s="3">
        <v>4.1024951080089602</v>
      </c>
      <c r="T74" s="3">
        <v>4.6085966554882898</v>
      </c>
      <c r="U74" s="3">
        <v>1.3673258519594</v>
      </c>
      <c r="V74" s="3">
        <v>3.64748452546602</v>
      </c>
    </row>
    <row r="75" spans="1:22" x14ac:dyDescent="0.35">
      <c r="A75" s="2">
        <v>44090</v>
      </c>
      <c r="B75" s="3">
        <v>1.9507540400087799</v>
      </c>
      <c r="C75" s="3">
        <v>3.81825000535824</v>
      </c>
      <c r="D75" s="3">
        <v>2.90989792402423</v>
      </c>
      <c r="E75" s="3">
        <v>2.0866831240763002</v>
      </c>
      <c r="F75" s="3">
        <v>2.9327594075918499</v>
      </c>
      <c r="G75" s="3">
        <v>2.5378861902281602</v>
      </c>
      <c r="H75" s="3">
        <v>3.1430047441948599</v>
      </c>
      <c r="I75" s="3">
        <v>3.7660472032251802</v>
      </c>
      <c r="J75" s="3">
        <v>3.24168467598105</v>
      </c>
      <c r="K75" s="3">
        <v>2.08307716239851</v>
      </c>
      <c r="L75" s="3">
        <v>3.3030579716226098</v>
      </c>
      <c r="M75" s="3">
        <v>3.39228096524621</v>
      </c>
      <c r="N75" s="3">
        <v>3.4476550973263902</v>
      </c>
      <c r="O75" s="3">
        <v>1.5105499073586099</v>
      </c>
      <c r="P75" s="3">
        <v>1.7656586453934</v>
      </c>
      <c r="Q75" s="3">
        <v>3.4769320981319201</v>
      </c>
      <c r="R75" s="3">
        <v>3.1243170164408198</v>
      </c>
      <c r="S75" s="3">
        <v>4.5451445446552796</v>
      </c>
      <c r="T75" s="3">
        <v>4.2803311515824198</v>
      </c>
      <c r="U75" s="3">
        <v>1.3029257813784201</v>
      </c>
      <c r="V75" s="3">
        <v>3.3981261513221099</v>
      </c>
    </row>
    <row r="76" spans="1:22" x14ac:dyDescent="0.35">
      <c r="A76" s="2">
        <v>44120</v>
      </c>
      <c r="B76" s="3">
        <v>1.9382088373726101</v>
      </c>
      <c r="C76" s="3">
        <v>3.79806836045316</v>
      </c>
      <c r="D76" s="3">
        <v>2.8621738349564301</v>
      </c>
      <c r="E76" s="3">
        <v>1.9752222630251499</v>
      </c>
      <c r="F76" s="3">
        <v>3.2634523839576599</v>
      </c>
      <c r="G76" s="3">
        <v>2.6352916105050102</v>
      </c>
      <c r="H76" s="3">
        <v>3.2811461256217398</v>
      </c>
      <c r="I76" s="3">
        <v>3.8710089341820799</v>
      </c>
      <c r="J76" s="3">
        <v>3.34483144391913</v>
      </c>
      <c r="K76" s="3">
        <v>2.14922696750304</v>
      </c>
      <c r="L76" s="3">
        <v>3.45156786040712</v>
      </c>
      <c r="M76" s="3">
        <v>3.5919281495590201</v>
      </c>
      <c r="N76" s="3">
        <v>3.8110122946688598</v>
      </c>
      <c r="O76" s="3">
        <v>1.5213653829073199</v>
      </c>
      <c r="P76" s="3">
        <v>1.7169567412945399</v>
      </c>
      <c r="Q76" s="3">
        <v>3.5107189336712401</v>
      </c>
      <c r="R76" s="3">
        <v>3.2034748102019601</v>
      </c>
      <c r="S76" s="3">
        <v>4.2190043954396801</v>
      </c>
      <c r="T76" s="3">
        <v>4.3160489194921299</v>
      </c>
      <c r="U76" s="3">
        <v>1.34302974247167</v>
      </c>
      <c r="V76" s="3">
        <v>3.29523788737187</v>
      </c>
    </row>
    <row r="77" spans="1:22" x14ac:dyDescent="0.35">
      <c r="A77" s="2">
        <v>44151</v>
      </c>
      <c r="B77" s="3">
        <v>1.92991726922659</v>
      </c>
      <c r="C77" s="3">
        <v>3.3739763371845499</v>
      </c>
      <c r="D77" s="3">
        <v>2.5370678065627001</v>
      </c>
      <c r="E77" s="3">
        <v>1.6534285995660201</v>
      </c>
      <c r="F77" s="3">
        <v>2.5740888719005799</v>
      </c>
      <c r="G77" s="3">
        <v>2.2220092761476198</v>
      </c>
      <c r="H77" s="3">
        <v>3.37976346020795</v>
      </c>
      <c r="I77" s="3">
        <v>3.7803592709368998</v>
      </c>
      <c r="J77" s="3">
        <v>3.3014389769635302</v>
      </c>
      <c r="K77" s="3">
        <v>2.0055303582883699</v>
      </c>
      <c r="L77" s="3">
        <v>3.4246728559630002</v>
      </c>
      <c r="M77" s="3">
        <v>3.4925100669968199</v>
      </c>
      <c r="N77" s="3">
        <v>3.5484559574547001</v>
      </c>
      <c r="O77" s="3">
        <v>1.46135346948098</v>
      </c>
      <c r="P77" s="3">
        <v>1.7270949050739099</v>
      </c>
      <c r="Q77" s="3">
        <v>3.6519986675440901</v>
      </c>
      <c r="R77" s="3">
        <v>2.8936523763941602</v>
      </c>
      <c r="S77" s="3">
        <v>4.0042319466071303</v>
      </c>
      <c r="T77" s="3">
        <v>4.6527913153448202</v>
      </c>
      <c r="U77" s="3">
        <v>1.33926829570052</v>
      </c>
      <c r="V77" s="3">
        <v>3.4173951384274801</v>
      </c>
    </row>
    <row r="78" spans="1:22" x14ac:dyDescent="0.35">
      <c r="A78" s="2">
        <v>44181</v>
      </c>
      <c r="B78" s="3">
        <v>1.8634114731172799</v>
      </c>
      <c r="C78" s="3">
        <v>3.25960177190658</v>
      </c>
      <c r="D78" s="3">
        <v>2.2217915891382298</v>
      </c>
      <c r="E78" s="3">
        <v>1.6665331451615499</v>
      </c>
      <c r="F78" s="3">
        <v>2.7000477828768399</v>
      </c>
      <c r="G78" s="3">
        <v>1.73673877376331</v>
      </c>
      <c r="H78" s="3">
        <v>3.4502361231874001</v>
      </c>
      <c r="I78" s="3">
        <v>3.6662012038556302</v>
      </c>
      <c r="J78" s="3">
        <v>3.4345420392163399</v>
      </c>
      <c r="K78" s="3">
        <v>1.8298895555394801</v>
      </c>
      <c r="L78" s="3">
        <v>3.3121959755471999</v>
      </c>
      <c r="M78" s="3">
        <v>3.8372516924718698</v>
      </c>
      <c r="N78" s="3">
        <v>3.1531321415470699</v>
      </c>
      <c r="O78" s="3">
        <v>1.3533958826426</v>
      </c>
      <c r="P78" s="3">
        <v>1.6886340528627599</v>
      </c>
      <c r="Q78" s="3">
        <v>3.6964508001186598</v>
      </c>
      <c r="R78" s="3">
        <v>2.7425901547793599</v>
      </c>
      <c r="S78" s="3">
        <v>3.91460253263506</v>
      </c>
      <c r="T78" s="3">
        <v>4.3682541474901297</v>
      </c>
      <c r="U78" s="3">
        <v>1.1908471416772399</v>
      </c>
      <c r="V78" s="3">
        <v>3.4723512658157301</v>
      </c>
    </row>
    <row r="79" spans="1:22" x14ac:dyDescent="0.35">
      <c r="A79" s="2">
        <v>44211</v>
      </c>
      <c r="B79" s="3">
        <v>1.6955445698781999</v>
      </c>
      <c r="C79" s="3">
        <v>3.0520684627855901</v>
      </c>
      <c r="D79" s="3">
        <v>2.2382751446960798</v>
      </c>
      <c r="E79" s="3">
        <v>1.67344864591637</v>
      </c>
      <c r="F79" s="3">
        <v>2.8954608548896501</v>
      </c>
      <c r="G79" s="3">
        <v>1.7071232743695399</v>
      </c>
      <c r="H79" s="3">
        <v>3.6635829994071401</v>
      </c>
      <c r="I79" s="3">
        <v>3.4484029412631201</v>
      </c>
      <c r="J79" s="3">
        <v>3.34687296103816</v>
      </c>
      <c r="K79" s="3">
        <v>1.6639684307459599</v>
      </c>
      <c r="L79" s="3">
        <v>3.4186451234808701</v>
      </c>
      <c r="M79" s="3">
        <v>3.9323806785894599</v>
      </c>
      <c r="N79" s="3">
        <v>3.2669857197319301</v>
      </c>
      <c r="O79" s="3">
        <v>1.3207741670300901</v>
      </c>
      <c r="P79" s="3">
        <v>1.4934298521232801</v>
      </c>
      <c r="Q79" s="3">
        <v>3.7360570436111802</v>
      </c>
      <c r="R79" s="3">
        <v>2.7076730948680399</v>
      </c>
      <c r="S79" s="3">
        <v>3.87253494043396</v>
      </c>
      <c r="T79" s="3">
        <v>4.2845078020461997</v>
      </c>
      <c r="U79" s="3">
        <v>1.14389171832605</v>
      </c>
      <c r="V79" s="3">
        <v>3.4896612947408898</v>
      </c>
    </row>
    <row r="80" spans="1:22" x14ac:dyDescent="0.35">
      <c r="A80" s="2">
        <v>44243</v>
      </c>
      <c r="B80" s="3">
        <v>1.59298112289629</v>
      </c>
      <c r="C80" s="3">
        <v>3.0550683988674101</v>
      </c>
      <c r="D80" s="3">
        <v>2.42722098802634</v>
      </c>
      <c r="E80" s="3">
        <v>1.76340724355435</v>
      </c>
      <c r="F80" s="3">
        <v>2.74075019811381</v>
      </c>
      <c r="G80" s="3">
        <v>1.66278046994353</v>
      </c>
      <c r="H80" s="3">
        <v>3.8123548746393201</v>
      </c>
      <c r="I80" s="3">
        <v>3.5362010914937199</v>
      </c>
      <c r="J80" s="3">
        <v>3.4663428320666698</v>
      </c>
      <c r="K80" s="3">
        <v>1.61848016338628</v>
      </c>
      <c r="L80" s="3">
        <v>3.7272480278562599</v>
      </c>
      <c r="M80" s="3">
        <v>3.74089874781381</v>
      </c>
      <c r="N80" s="3">
        <v>3.27192058708654</v>
      </c>
      <c r="O80" s="3">
        <v>1.3102902662765901</v>
      </c>
      <c r="P80" s="3">
        <v>1.30877938782032</v>
      </c>
      <c r="Q80" s="3">
        <v>3.7444834385361898</v>
      </c>
      <c r="R80" s="3">
        <v>2.7465944593840801</v>
      </c>
      <c r="S80" s="3">
        <v>4.2957833240810901</v>
      </c>
      <c r="T80" s="3">
        <v>4.3155888763792696</v>
      </c>
      <c r="U80" s="3">
        <v>1.2460798826220201</v>
      </c>
      <c r="V80" s="3">
        <v>3.4784582047204302</v>
      </c>
    </row>
    <row r="81" spans="1:22" x14ac:dyDescent="0.35">
      <c r="A81" s="2">
        <v>44271</v>
      </c>
      <c r="B81" s="3">
        <v>1.88003909608002</v>
      </c>
      <c r="C81" s="3">
        <v>2.8252947332455398</v>
      </c>
      <c r="D81" s="3">
        <v>2.5526184270104499</v>
      </c>
      <c r="E81" s="3">
        <v>1.9001358717518999</v>
      </c>
      <c r="F81" s="3">
        <v>2.9153061226816899</v>
      </c>
      <c r="G81" s="3">
        <v>1.98462289304839</v>
      </c>
      <c r="H81" s="3">
        <v>3.9650837713909199</v>
      </c>
      <c r="I81" s="3">
        <v>3.5963811175229501</v>
      </c>
      <c r="J81" s="3">
        <v>3.3247206825987701</v>
      </c>
      <c r="K81" s="3">
        <v>1.6717503576410799</v>
      </c>
      <c r="L81" s="3">
        <v>4.3067002529272802</v>
      </c>
      <c r="M81" s="3">
        <v>3.8200284356965302</v>
      </c>
      <c r="N81" s="3">
        <v>3.17690894736536</v>
      </c>
      <c r="O81" s="3">
        <v>1.35571528601987</v>
      </c>
      <c r="P81" s="3">
        <v>1.4953986487020801</v>
      </c>
      <c r="Q81" s="3">
        <v>3.8869261332409</v>
      </c>
      <c r="R81" s="3">
        <v>2.75596189000614</v>
      </c>
      <c r="S81" s="3">
        <v>4.4218050614336999</v>
      </c>
      <c r="T81" s="3">
        <v>4.4470016177730596</v>
      </c>
      <c r="U81" s="3">
        <v>1.1923311068076701</v>
      </c>
      <c r="V81" s="3">
        <v>3.4624061377406501</v>
      </c>
    </row>
    <row r="82" spans="1:22" x14ac:dyDescent="0.35">
      <c r="A82" s="2">
        <v>44302</v>
      </c>
      <c r="B82" s="3">
        <v>1.9577768424514801</v>
      </c>
      <c r="C82" s="3">
        <v>3.06052306042637</v>
      </c>
      <c r="D82" s="3">
        <v>2.71393472807272</v>
      </c>
      <c r="E82" s="3">
        <v>1.9510351665360499</v>
      </c>
      <c r="F82" s="3">
        <v>2.90527437822099</v>
      </c>
      <c r="G82" s="3">
        <v>2.11104311828305</v>
      </c>
      <c r="H82" s="3">
        <v>3.9705660007610399</v>
      </c>
      <c r="I82" s="3">
        <v>3.6096763604875299</v>
      </c>
      <c r="J82" s="3">
        <v>3.2082715721927602</v>
      </c>
      <c r="K82" s="3">
        <v>1.65926210643715</v>
      </c>
      <c r="L82" s="3">
        <v>4.5127223122028202</v>
      </c>
      <c r="M82" s="3">
        <v>4.0513654361425901</v>
      </c>
      <c r="N82" s="3">
        <v>3.3034781573854701</v>
      </c>
      <c r="O82" s="3">
        <v>1.3798487392496199</v>
      </c>
      <c r="P82" s="3">
        <v>1.6009255344439499</v>
      </c>
      <c r="Q82" s="3">
        <v>3.6862503781217102</v>
      </c>
      <c r="R82" s="3">
        <v>2.86081650000619</v>
      </c>
      <c r="S82" s="3">
        <v>5.33149907925044</v>
      </c>
      <c r="T82" s="3">
        <v>4.4039524143282103</v>
      </c>
      <c r="U82" s="3">
        <v>1.1291390036181701</v>
      </c>
      <c r="V82" s="3">
        <v>3.3526168594632502</v>
      </c>
    </row>
    <row r="83" spans="1:22" x14ac:dyDescent="0.35">
      <c r="A83" s="2">
        <v>44330</v>
      </c>
      <c r="B83" s="3">
        <v>1.8989762854661201</v>
      </c>
      <c r="C83" s="3">
        <v>3.5672158250780401</v>
      </c>
      <c r="D83" s="3">
        <v>2.8048933140538201</v>
      </c>
      <c r="E83" s="3">
        <v>2.0436205792164501</v>
      </c>
      <c r="F83" s="3">
        <v>2.87834284393948</v>
      </c>
      <c r="G83" s="3">
        <v>2.2152122910609502</v>
      </c>
      <c r="H83" s="3">
        <v>4.0417440779596596</v>
      </c>
      <c r="I83" s="3">
        <v>4.2632087431560102</v>
      </c>
      <c r="J83" s="3">
        <v>3.1415942103524301</v>
      </c>
      <c r="K83" s="3">
        <v>1.7544720919952399</v>
      </c>
      <c r="L83" s="3">
        <v>4.7846994369478502</v>
      </c>
      <c r="M83" s="3">
        <v>4.4159224634844696</v>
      </c>
      <c r="N83" s="3">
        <v>3.0938648035430201</v>
      </c>
      <c r="O83" s="3">
        <v>1.4191872845998299</v>
      </c>
      <c r="P83" s="3">
        <v>1.7314400846468601</v>
      </c>
      <c r="Q83" s="3">
        <v>3.7631942544041301</v>
      </c>
      <c r="R83" s="3">
        <v>2.9404069216894499</v>
      </c>
      <c r="S83" s="3">
        <v>5.3651129901003198</v>
      </c>
      <c r="T83" s="3">
        <v>4.5162977451970399</v>
      </c>
      <c r="U83" s="3">
        <v>1.2190198618588699</v>
      </c>
      <c r="V83" s="3">
        <v>3.3196181147928101</v>
      </c>
    </row>
    <row r="84" spans="1:22" x14ac:dyDescent="0.35">
      <c r="A84" s="2">
        <v>44363</v>
      </c>
      <c r="B84" s="3">
        <v>1.8826996467905699</v>
      </c>
      <c r="C84" s="3">
        <v>3.8298701071244801</v>
      </c>
      <c r="D84" s="3">
        <v>2.8668887773014098</v>
      </c>
      <c r="E84" s="3">
        <v>1.87604648874733</v>
      </c>
      <c r="F84" s="3">
        <v>2.9951855133136398</v>
      </c>
      <c r="G84" s="3">
        <v>2.8001777442863598</v>
      </c>
      <c r="H84" s="3">
        <v>4.1021323997772301</v>
      </c>
      <c r="I84" s="3">
        <v>4.0130462187928702</v>
      </c>
      <c r="J84" s="3">
        <v>3.1317179056111502</v>
      </c>
      <c r="K84" s="3">
        <v>1.66012062855617</v>
      </c>
      <c r="L84" s="3">
        <v>4.6879160755872604</v>
      </c>
      <c r="M84" s="3">
        <v>4.1726260102934498</v>
      </c>
      <c r="N84" s="3">
        <v>3.00745647700538</v>
      </c>
      <c r="O84" s="3">
        <v>1.38640904662395</v>
      </c>
      <c r="P84" s="3">
        <v>1.66120819554199</v>
      </c>
      <c r="Q84" s="3">
        <v>3.8380908537399101</v>
      </c>
      <c r="R84" s="3">
        <v>2.8055566230640898</v>
      </c>
      <c r="S84" s="3">
        <v>5.5712753155977204</v>
      </c>
      <c r="T84" s="3">
        <v>4.3516600108328696</v>
      </c>
      <c r="U84" s="3">
        <v>1.1992601299018599</v>
      </c>
      <c r="V84" s="3">
        <v>3.20935181521694</v>
      </c>
    </row>
    <row r="85" spans="1:22" x14ac:dyDescent="0.35">
      <c r="A85" s="2">
        <v>44393</v>
      </c>
      <c r="B85" s="3">
        <v>1.8606148026426199</v>
      </c>
      <c r="C85" s="3">
        <v>4.30604384552199</v>
      </c>
      <c r="D85" s="3">
        <v>3.0610410153982799</v>
      </c>
      <c r="E85" s="3">
        <v>1.9751125185067899</v>
      </c>
      <c r="F85" s="3">
        <v>3.08886256550384</v>
      </c>
      <c r="G85" s="3">
        <v>2.99360727220273</v>
      </c>
      <c r="H85" s="3">
        <v>4.2356578796768396</v>
      </c>
      <c r="I85" s="3">
        <v>4.0097507500989602</v>
      </c>
      <c r="J85" s="3">
        <v>3.1217882701487998</v>
      </c>
      <c r="K85" s="3">
        <v>1.6862858873422999</v>
      </c>
      <c r="L85" s="3">
        <v>5.2142044944265704</v>
      </c>
      <c r="M85" s="3">
        <v>4.5223352006869604</v>
      </c>
      <c r="N85" s="3">
        <v>3.0812522737075199</v>
      </c>
      <c r="O85" s="3">
        <v>1.38865477423249</v>
      </c>
      <c r="P85" s="3">
        <v>1.6809297451117799</v>
      </c>
      <c r="Q85" s="3">
        <v>3.9024870732358101</v>
      </c>
      <c r="R85" s="3">
        <v>2.9436188964951899</v>
      </c>
      <c r="S85" s="3">
        <v>5.9920423634833497</v>
      </c>
      <c r="T85" s="3">
        <v>4.6957999951315097</v>
      </c>
      <c r="U85" s="3">
        <v>1.4228933821560299</v>
      </c>
      <c r="V85" s="3">
        <v>3.2824516174526299</v>
      </c>
    </row>
    <row r="86" spans="1:22" x14ac:dyDescent="0.35">
      <c r="A86" s="2">
        <v>44424</v>
      </c>
      <c r="B86" s="3">
        <v>1.96013484060619</v>
      </c>
      <c r="C86" s="3">
        <v>4.7433670971927597</v>
      </c>
      <c r="D86" s="3">
        <v>3.04621848494752</v>
      </c>
      <c r="E86" s="3">
        <v>2.0424859992074098</v>
      </c>
      <c r="F86" s="3">
        <v>2.9703230759236599</v>
      </c>
      <c r="G86" s="3">
        <v>3.4942977773976098</v>
      </c>
      <c r="H86" s="3">
        <v>4.24885188736567</v>
      </c>
      <c r="I86" s="3">
        <v>4.3627358632768303</v>
      </c>
      <c r="J86" s="3">
        <v>3.1614646173934502</v>
      </c>
      <c r="K86" s="3">
        <v>1.79532935068512</v>
      </c>
      <c r="L86" s="3">
        <v>5.7332679759000298</v>
      </c>
      <c r="M86" s="3">
        <v>4.5546381964170601</v>
      </c>
      <c r="N86" s="3">
        <v>3.0341966835631702</v>
      </c>
      <c r="O86" s="3">
        <v>1.34528882015158</v>
      </c>
      <c r="P86" s="3">
        <v>1.90802366684822</v>
      </c>
      <c r="Q86" s="3">
        <v>3.88670128698823</v>
      </c>
      <c r="R86" s="3">
        <v>3.00107524603429</v>
      </c>
      <c r="S86" s="3">
        <v>6.0222779914503102</v>
      </c>
      <c r="T86" s="3">
        <v>4.5078389329686104</v>
      </c>
      <c r="U86" s="3">
        <v>1.40660920353825</v>
      </c>
      <c r="V86" s="3">
        <v>3.1498102716818601</v>
      </c>
    </row>
    <row r="87" spans="1:22" x14ac:dyDescent="0.35">
      <c r="A87" s="2">
        <v>44455</v>
      </c>
      <c r="B87" s="3">
        <v>1.9972530436967699</v>
      </c>
      <c r="C87" s="3">
        <v>4.5800223410599603</v>
      </c>
      <c r="D87" s="3">
        <v>3.1107715587071199</v>
      </c>
      <c r="E87" s="3">
        <v>1.85032041777154</v>
      </c>
      <c r="F87" s="3">
        <v>2.9424972407721701</v>
      </c>
      <c r="G87" s="3">
        <v>3.64781073177874</v>
      </c>
      <c r="H87" s="3">
        <v>4.1017737358117703</v>
      </c>
      <c r="I87" s="3">
        <v>4.2684645345594401</v>
      </c>
      <c r="J87" s="3">
        <v>3.1070232002877902</v>
      </c>
      <c r="K87" s="3">
        <v>1.85145011128513</v>
      </c>
      <c r="L87" s="3">
        <v>6.4146967099456704</v>
      </c>
      <c r="M87" s="3">
        <v>5.2019291367997402</v>
      </c>
      <c r="N87" s="3">
        <v>3.0084418379906599</v>
      </c>
      <c r="O87" s="3">
        <v>1.2661604043404999</v>
      </c>
      <c r="P87" s="3">
        <v>1.9510466225948699</v>
      </c>
      <c r="Q87" s="3">
        <v>4.0942946055458602</v>
      </c>
      <c r="R87" s="3">
        <v>2.83655372860057</v>
      </c>
      <c r="S87" s="3">
        <v>6.0944615751201896</v>
      </c>
      <c r="T87" s="3">
        <v>4.1710401065816303</v>
      </c>
      <c r="U87" s="3">
        <v>1.3948807830901999</v>
      </c>
      <c r="V87" s="3">
        <v>3.0487462427145999</v>
      </c>
    </row>
    <row r="88" spans="1:22" x14ac:dyDescent="0.35">
      <c r="A88" s="2">
        <v>44484</v>
      </c>
      <c r="B88" s="3">
        <v>1.9835359872766301</v>
      </c>
      <c r="C88" s="3">
        <v>5.16598548494221</v>
      </c>
      <c r="D88" s="3">
        <v>2.8498194190378401</v>
      </c>
      <c r="E88" s="3">
        <v>1.7870967766992001</v>
      </c>
      <c r="F88" s="3">
        <v>2.95622466482404</v>
      </c>
      <c r="G88" s="3">
        <v>3.4469839755107601</v>
      </c>
      <c r="H88" s="3">
        <v>3.8803556717479499</v>
      </c>
      <c r="I88" s="3">
        <v>4.4664767790372499</v>
      </c>
      <c r="J88" s="3">
        <v>3.2697272220098701</v>
      </c>
      <c r="K88" s="3">
        <v>1.9411513119230801</v>
      </c>
      <c r="L88" s="3">
        <v>6.4940884605571796</v>
      </c>
      <c r="M88" s="3">
        <v>4.7434614999548499</v>
      </c>
      <c r="N88" s="3">
        <v>3.0577391763452701</v>
      </c>
      <c r="O88" s="3">
        <v>1.27201029166</v>
      </c>
      <c r="P88" s="3">
        <v>1.9163792398775199</v>
      </c>
      <c r="Q88" s="3">
        <v>3.829164611125</v>
      </c>
      <c r="R88" s="3">
        <v>2.8273758733234202</v>
      </c>
      <c r="S88" s="3">
        <v>6.1974072753456602</v>
      </c>
      <c r="T88" s="3">
        <v>4.1621642412977797</v>
      </c>
      <c r="U88" s="3">
        <v>1.4258907336901501</v>
      </c>
      <c r="V88" s="3">
        <v>2.8548650021475201</v>
      </c>
    </row>
    <row r="89" spans="1:22" x14ac:dyDescent="0.35">
      <c r="A89" s="2">
        <v>44516</v>
      </c>
      <c r="B89" s="3">
        <v>1.9978874415171199</v>
      </c>
      <c r="C89" s="3">
        <v>4.9159330597186104</v>
      </c>
      <c r="D89" s="3">
        <v>3.04505057214319</v>
      </c>
      <c r="E89" s="3">
        <v>1.73772683649502</v>
      </c>
      <c r="F89" s="3">
        <v>3.1081816637426698</v>
      </c>
      <c r="G89" s="3">
        <v>3.6995675532938801</v>
      </c>
      <c r="H89" s="3">
        <v>3.9818407751955802</v>
      </c>
      <c r="I89" s="3">
        <v>4.24994103958245</v>
      </c>
      <c r="J89" s="3">
        <v>3.5091584070970701</v>
      </c>
      <c r="K89" s="3">
        <v>1.96211381721343</v>
      </c>
      <c r="L89" s="3">
        <v>7.63497843894406</v>
      </c>
      <c r="M89" s="3">
        <v>4.51187563145856</v>
      </c>
      <c r="N89" s="3">
        <v>2.9980892050643901</v>
      </c>
      <c r="O89" s="3">
        <v>1.33020091470858</v>
      </c>
      <c r="P89" s="3">
        <v>1.9149938667622699</v>
      </c>
      <c r="Q89" s="3">
        <v>3.83173962319505</v>
      </c>
      <c r="R89" s="3">
        <v>2.7965148764091401</v>
      </c>
      <c r="S89" s="3">
        <v>5.2361257249485398</v>
      </c>
      <c r="T89" s="3">
        <v>3.7115380723346201</v>
      </c>
      <c r="U89" s="3">
        <v>1.31235931054969</v>
      </c>
      <c r="V89" s="3">
        <v>3.0052785234723198</v>
      </c>
    </row>
    <row r="90" spans="1:22" x14ac:dyDescent="0.35">
      <c r="A90" s="2">
        <v>44546</v>
      </c>
      <c r="B90" s="3">
        <v>1.9342431959222399</v>
      </c>
      <c r="C90" s="3">
        <v>5.23213432914475</v>
      </c>
      <c r="D90" s="3">
        <v>3.1534403536874001</v>
      </c>
      <c r="E90" s="3">
        <v>1.7716725562604401</v>
      </c>
      <c r="F90" s="3">
        <v>3.38119158882549</v>
      </c>
      <c r="G90" s="3">
        <v>4.2673849745935204</v>
      </c>
      <c r="H90" s="3">
        <v>3.9337699104288002</v>
      </c>
      <c r="I90" s="3">
        <v>4.2109481585378097</v>
      </c>
      <c r="J90" s="3">
        <v>3.4742523753326</v>
      </c>
      <c r="K90" s="3">
        <v>1.9378251447467001</v>
      </c>
      <c r="L90" s="3">
        <v>7.3912666363041897</v>
      </c>
      <c r="M90" s="3">
        <v>4.6817777600655397</v>
      </c>
      <c r="N90" s="3">
        <v>3.1904864234593502</v>
      </c>
      <c r="O90" s="3">
        <v>1.3715803383974601</v>
      </c>
      <c r="P90" s="3">
        <v>2.1346245317156498</v>
      </c>
      <c r="Q90" s="3">
        <v>3.9945105355088102</v>
      </c>
      <c r="R90" s="3">
        <v>2.87313441531226</v>
      </c>
      <c r="S90" s="3">
        <v>4.3034915206404296</v>
      </c>
      <c r="T90" s="3">
        <v>4.1116909636739498</v>
      </c>
      <c r="U90" s="3">
        <v>1.51766153371713</v>
      </c>
      <c r="V90" s="3">
        <v>3.2134393856100001</v>
      </c>
    </row>
    <row r="91" spans="1:22" x14ac:dyDescent="0.35">
      <c r="A91" s="2">
        <v>44575</v>
      </c>
      <c r="B91" s="3">
        <v>2.0951403408703202</v>
      </c>
      <c r="C91" s="3">
        <v>4.7897772955116</v>
      </c>
      <c r="D91" s="3">
        <v>3.1185505634082298</v>
      </c>
      <c r="E91" s="3">
        <v>1.79100316945319</v>
      </c>
      <c r="F91" s="3">
        <v>3.0415293767492</v>
      </c>
      <c r="G91" s="3">
        <v>3.6988796264013701</v>
      </c>
      <c r="H91" s="3">
        <v>3.7455697108389701</v>
      </c>
      <c r="I91" s="3">
        <v>4.1961551339273298</v>
      </c>
      <c r="J91" s="3">
        <v>3.38725189519874</v>
      </c>
      <c r="K91" s="3">
        <v>2.0003742370031898</v>
      </c>
      <c r="L91" s="3">
        <v>7.2214784588383898</v>
      </c>
      <c r="M91" s="3">
        <v>4.4331254194778502</v>
      </c>
      <c r="N91" s="3">
        <v>3.09709896566791</v>
      </c>
      <c r="O91" s="3">
        <v>1.3105907259951699</v>
      </c>
      <c r="P91" s="3">
        <v>2.1293456869055101</v>
      </c>
      <c r="Q91" s="3">
        <v>3.8739423554058701</v>
      </c>
      <c r="R91" s="3">
        <v>2.8231452183313102</v>
      </c>
      <c r="S91" s="3">
        <v>5.1582882509137704</v>
      </c>
      <c r="T91" s="3">
        <v>4.3823965361002504</v>
      </c>
      <c r="U91" s="3">
        <v>1.5822603683709</v>
      </c>
      <c r="V91" s="3">
        <v>3.0354069415807801</v>
      </c>
    </row>
    <row r="92" spans="1:22" x14ac:dyDescent="0.35">
      <c r="A92" s="2">
        <v>44608</v>
      </c>
      <c r="B92" s="3">
        <v>2.19659875516099</v>
      </c>
      <c r="C92" s="3">
        <v>4.6378141166181699</v>
      </c>
      <c r="D92" s="3">
        <v>3.0991753698534401</v>
      </c>
      <c r="E92" s="3">
        <v>1.80286449062575</v>
      </c>
      <c r="F92" s="3">
        <v>3.2997802936888201</v>
      </c>
      <c r="G92" s="3">
        <v>3.4853884048348598</v>
      </c>
      <c r="H92" s="3">
        <v>3.7177341483981201</v>
      </c>
      <c r="I92" s="3">
        <v>4.28663467408344</v>
      </c>
      <c r="J92" s="3">
        <v>3.5714998058302601</v>
      </c>
      <c r="K92" s="3">
        <v>2.1674851609511099</v>
      </c>
      <c r="L92" s="3">
        <v>6.7206120852917399</v>
      </c>
      <c r="M92" s="3">
        <v>4.3385764101030002</v>
      </c>
      <c r="N92" s="3">
        <v>2.9026754151706902</v>
      </c>
      <c r="O92" s="3">
        <v>1.4450119219825299</v>
      </c>
      <c r="P92" s="3">
        <v>2.1716040581549301</v>
      </c>
      <c r="Q92" s="3">
        <v>3.96720811572259</v>
      </c>
      <c r="R92" s="3">
        <v>2.85001689360235</v>
      </c>
      <c r="S92" s="3">
        <v>5.8207940374981604</v>
      </c>
      <c r="T92" s="3">
        <v>4.1631898086888697</v>
      </c>
      <c r="U92" s="3">
        <v>1.6907043509034201</v>
      </c>
      <c r="V92" s="3">
        <v>2.9674628369887999</v>
      </c>
    </row>
    <row r="93" spans="1:22" x14ac:dyDescent="0.35">
      <c r="A93" s="2">
        <v>44636</v>
      </c>
      <c r="B93" s="3">
        <v>2.4257460584997999</v>
      </c>
      <c r="C93" s="3">
        <v>4.8324285229891402</v>
      </c>
      <c r="D93" s="3">
        <v>3.1921374484660801</v>
      </c>
      <c r="E93" s="3">
        <v>1.98026424653644</v>
      </c>
      <c r="F93" s="3">
        <v>3.5917716314909498</v>
      </c>
      <c r="G93" s="3">
        <v>3.5557501139722199</v>
      </c>
      <c r="H93" s="3">
        <v>3.8437965677477002</v>
      </c>
      <c r="I93" s="3">
        <v>4.6902828898493496</v>
      </c>
      <c r="J93" s="3">
        <v>3.5483335534208802</v>
      </c>
      <c r="K93" s="3">
        <v>2.27631298280542</v>
      </c>
      <c r="L93" s="3">
        <v>8.9120919508363308</v>
      </c>
      <c r="M93" s="3">
        <v>4.3826194718032196</v>
      </c>
      <c r="N93" s="3">
        <v>3.08356948982851</v>
      </c>
      <c r="O93" s="3">
        <v>1.4785294857998501</v>
      </c>
      <c r="P93" s="3">
        <v>2.64621042016176</v>
      </c>
      <c r="Q93" s="3">
        <v>3.74343007624875</v>
      </c>
      <c r="R93" s="3">
        <v>2.9368662480700798</v>
      </c>
      <c r="S93" s="3">
        <v>6.07178191077774</v>
      </c>
      <c r="T93" s="3">
        <v>3.7085626301938199</v>
      </c>
      <c r="U93" s="3">
        <v>1.84913659994143</v>
      </c>
      <c r="V93" s="3">
        <v>2.9340779937054098</v>
      </c>
    </row>
    <row r="94" spans="1:22" x14ac:dyDescent="0.35">
      <c r="A94" s="2">
        <v>44665</v>
      </c>
      <c r="B94" s="3">
        <v>2.4277836637179799</v>
      </c>
      <c r="C94" s="3">
        <v>4.8000058530349996</v>
      </c>
      <c r="D94" s="3">
        <v>3.3695486072590599</v>
      </c>
      <c r="E94" s="3">
        <v>2.0830475540818001</v>
      </c>
      <c r="F94" s="3">
        <v>3.4711258591655101</v>
      </c>
      <c r="G94" s="3">
        <v>3.7974494150480602</v>
      </c>
      <c r="H94" s="3">
        <v>3.8098588859317601</v>
      </c>
      <c r="I94" s="3">
        <v>4.6092466833790802</v>
      </c>
      <c r="J94" s="3">
        <v>3.5242522054005101</v>
      </c>
      <c r="K94" s="3">
        <v>2.2473665714310198</v>
      </c>
      <c r="L94" s="3">
        <v>8.59960868080978</v>
      </c>
      <c r="M94" s="3">
        <v>4.6134965561635397</v>
      </c>
      <c r="N94" s="3">
        <v>3.1461448192388102</v>
      </c>
      <c r="O94" s="3">
        <v>1.45303577810476</v>
      </c>
      <c r="P94" s="3">
        <v>2.5949694198936402</v>
      </c>
      <c r="Q94" s="3">
        <v>3.6504392102657199</v>
      </c>
      <c r="R94" s="3">
        <v>2.9810878130390499</v>
      </c>
      <c r="S94" s="3">
        <v>5.27839005316675</v>
      </c>
      <c r="T94" s="3">
        <v>3.4588664483828899</v>
      </c>
      <c r="U94" s="3">
        <v>1.6149356689146599</v>
      </c>
      <c r="V94" s="3">
        <v>2.7474856225827899</v>
      </c>
    </row>
    <row r="95" spans="1:22" x14ac:dyDescent="0.35">
      <c r="A95" s="2">
        <v>44697</v>
      </c>
      <c r="B95" s="3">
        <v>2.4992806187218402</v>
      </c>
      <c r="C95" s="3">
        <v>5.3306545012621296</v>
      </c>
      <c r="D95" s="3">
        <v>3.5927520061514202</v>
      </c>
      <c r="E95" s="3">
        <v>2.4083218041919698</v>
      </c>
      <c r="F95" s="3">
        <v>4.0133425418632704</v>
      </c>
      <c r="G95" s="3">
        <v>4.5163745461217797</v>
      </c>
      <c r="H95" s="3">
        <v>3.9987777271765599</v>
      </c>
      <c r="I95" s="3">
        <v>4.9220533828904101</v>
      </c>
      <c r="J95" s="3">
        <v>3.77916279818972</v>
      </c>
      <c r="K95" s="3">
        <v>2.3821822394248402</v>
      </c>
      <c r="L95" s="3">
        <v>9.8123545556570893</v>
      </c>
      <c r="M95" s="3">
        <v>4.9261520017461899</v>
      </c>
      <c r="N95" s="3">
        <v>3.6503877601042301</v>
      </c>
      <c r="O95" s="3">
        <v>1.7010509102959099</v>
      </c>
      <c r="P95" s="3">
        <v>2.6593152879864701</v>
      </c>
      <c r="Q95" s="3">
        <v>4.1479188150594402</v>
      </c>
      <c r="R95" s="3">
        <v>3.1314659026944298</v>
      </c>
      <c r="S95" s="3">
        <v>5.6792693724156296</v>
      </c>
      <c r="T95" s="3">
        <v>3.9372781609029301</v>
      </c>
      <c r="U95" s="3">
        <v>1.91214929691723</v>
      </c>
      <c r="V95" s="3">
        <v>2.8148667772422602</v>
      </c>
    </row>
    <row r="96" spans="1:22" x14ac:dyDescent="0.35">
      <c r="A96" s="2">
        <v>44728</v>
      </c>
      <c r="B96" s="3">
        <v>2.3514897857806298</v>
      </c>
      <c r="C96" s="3">
        <v>6.9620333260430902</v>
      </c>
      <c r="D96" s="3">
        <v>3.5166750489781902</v>
      </c>
      <c r="E96" s="3">
        <v>2.3057073942978001</v>
      </c>
      <c r="F96" s="3">
        <v>4.3467975368177703</v>
      </c>
      <c r="G96" s="3">
        <v>4.9535119921873996</v>
      </c>
      <c r="H96" s="3">
        <v>4.1285031882021599</v>
      </c>
      <c r="I96" s="3">
        <v>4.8831295275040301</v>
      </c>
      <c r="J96" s="3">
        <v>4.1838367387463604</v>
      </c>
      <c r="K96" s="3">
        <v>2.5144961594495201</v>
      </c>
      <c r="L96" s="3">
        <v>10.480410648047499</v>
      </c>
      <c r="M96" s="3">
        <v>5.1754777566125796</v>
      </c>
      <c r="N96" s="3">
        <v>4.2302865250716</v>
      </c>
      <c r="O96" s="3">
        <v>1.7233459664328299</v>
      </c>
      <c r="P96" s="3">
        <v>2.4848658444135698</v>
      </c>
      <c r="Q96" s="3">
        <v>4.4305099158994299</v>
      </c>
      <c r="R96" s="3">
        <v>3.17364591316547</v>
      </c>
      <c r="S96" s="3">
        <v>5.53113981799308</v>
      </c>
      <c r="T96" s="3">
        <v>4.2791999829478904</v>
      </c>
      <c r="U96" s="3">
        <v>1.8452079022929899</v>
      </c>
      <c r="V96" s="3">
        <v>3.1310774678053401</v>
      </c>
    </row>
    <row r="97" spans="1:22" x14ac:dyDescent="0.35">
      <c r="A97" s="2">
        <v>44757</v>
      </c>
      <c r="B97" s="3">
        <v>2.3851263527273701</v>
      </c>
      <c r="C97" s="3">
        <v>7.6690081664938496</v>
      </c>
      <c r="D97" s="3">
        <v>3.78700266788739</v>
      </c>
      <c r="E97" s="3">
        <v>2.4869401230521002</v>
      </c>
      <c r="F97" s="3">
        <v>4.2045106109180699</v>
      </c>
      <c r="G97" s="3">
        <v>5.4696303095938203</v>
      </c>
      <c r="H97" s="3">
        <v>4.2535577143074796</v>
      </c>
      <c r="I97" s="3">
        <v>5.3016125605813098</v>
      </c>
      <c r="J97" s="3">
        <v>4.0998461882774002</v>
      </c>
      <c r="K97" s="3">
        <v>2.6615420624713102</v>
      </c>
      <c r="L97" s="3">
        <v>11.6203617421319</v>
      </c>
      <c r="M97" s="3">
        <v>5.1102265973288103</v>
      </c>
      <c r="N97" s="3">
        <v>4.4295676013015397</v>
      </c>
      <c r="O97" s="3">
        <v>1.62988803617099</v>
      </c>
      <c r="P97" s="3">
        <v>2.5059171597773902</v>
      </c>
      <c r="Q97" s="3">
        <v>4.3930107312033604</v>
      </c>
      <c r="R97" s="3">
        <v>3.22547233116416</v>
      </c>
      <c r="S97" s="3">
        <v>6.4688342924220503</v>
      </c>
      <c r="T97" s="3">
        <v>4.3723709971547899</v>
      </c>
      <c r="U97" s="3">
        <v>1.9253375580216701</v>
      </c>
      <c r="V97" s="3">
        <v>3.44717634930117</v>
      </c>
    </row>
    <row r="98" spans="1:22" x14ac:dyDescent="0.35">
      <c r="A98" s="2">
        <v>44789</v>
      </c>
      <c r="B98" s="3">
        <v>2.3797036073770701</v>
      </c>
      <c r="C98" s="3">
        <v>7.0942641125556198</v>
      </c>
      <c r="D98" s="3">
        <v>3.6436608463766</v>
      </c>
      <c r="E98" s="3">
        <v>2.22664416842859</v>
      </c>
      <c r="F98" s="3">
        <v>4.17559903930165</v>
      </c>
      <c r="G98" s="3">
        <v>4.99893817284861</v>
      </c>
      <c r="H98" s="3">
        <v>3.99993480706121</v>
      </c>
      <c r="I98" s="3">
        <v>4.8930429663144501</v>
      </c>
      <c r="J98" s="3">
        <v>3.93076784502539</v>
      </c>
      <c r="K98" s="3">
        <v>2.4681992114245999</v>
      </c>
      <c r="L98" s="3">
        <v>10.4688277524347</v>
      </c>
      <c r="M98" s="3">
        <v>4.7699644927376204</v>
      </c>
      <c r="N98" s="3">
        <v>3.9219555611288701</v>
      </c>
      <c r="O98" s="3">
        <v>1.4611713105418001</v>
      </c>
      <c r="P98" s="3">
        <v>2.5659196148497601</v>
      </c>
      <c r="Q98" s="3">
        <v>3.71509086040572</v>
      </c>
      <c r="R98" s="3">
        <v>3.0927532858162898</v>
      </c>
      <c r="S98" s="3">
        <v>5.1572320265062501</v>
      </c>
      <c r="T98" s="3">
        <v>3.9979871195657899</v>
      </c>
      <c r="U98" s="3">
        <v>1.8533025052743699</v>
      </c>
      <c r="V98" s="3">
        <v>3.0785460841352901</v>
      </c>
    </row>
    <row r="99" spans="1:22" x14ac:dyDescent="0.35">
      <c r="A99" s="2">
        <v>44820</v>
      </c>
      <c r="B99" s="3">
        <v>2.58902088079155</v>
      </c>
      <c r="C99" s="3">
        <v>6.6451748179915304</v>
      </c>
      <c r="D99" s="3">
        <v>3.58481823245724</v>
      </c>
      <c r="E99" s="3">
        <v>2.34802154983461</v>
      </c>
      <c r="F99" s="3">
        <v>4.67092733852005</v>
      </c>
      <c r="G99" s="3">
        <v>4.9835148521695602</v>
      </c>
      <c r="H99" s="3">
        <v>4.2007583330929297</v>
      </c>
      <c r="I99" s="3">
        <v>5.0652726463855098</v>
      </c>
      <c r="J99" s="3">
        <v>4.1047223108917796</v>
      </c>
      <c r="K99" s="3">
        <v>2.67222179128045</v>
      </c>
      <c r="L99" s="3">
        <v>10.6162382553653</v>
      </c>
      <c r="M99" s="3">
        <v>5.3714761186073803</v>
      </c>
      <c r="N99" s="3">
        <v>4.4498643456884999</v>
      </c>
      <c r="O99" s="3">
        <v>1.5085740065445301</v>
      </c>
      <c r="P99" s="3">
        <v>2.6251428076623302</v>
      </c>
      <c r="Q99" s="3">
        <v>3.8444985601766102</v>
      </c>
      <c r="R99" s="3">
        <v>3.1020618099247401</v>
      </c>
      <c r="S99" s="3">
        <v>4.8227715135630502</v>
      </c>
      <c r="T99" s="3">
        <v>4.1024526055839301</v>
      </c>
      <c r="U99" s="3">
        <v>1.98134719241905</v>
      </c>
      <c r="V99" s="3">
        <v>3.3197614618804701</v>
      </c>
    </row>
    <row r="100" spans="1:22" x14ac:dyDescent="0.35">
      <c r="A100" s="2">
        <v>44848</v>
      </c>
      <c r="B100" s="3">
        <v>2.6584061420310698</v>
      </c>
      <c r="C100" s="3">
        <v>7.4103616115853503</v>
      </c>
      <c r="D100" s="3">
        <v>3.9022541200864098</v>
      </c>
      <c r="E100" s="3">
        <v>2.7057234795842602</v>
      </c>
      <c r="F100" s="3">
        <v>5.2570245023034596</v>
      </c>
      <c r="G100" s="3">
        <v>4.9783158612346101</v>
      </c>
      <c r="H100" s="3">
        <v>4.4736466749286601</v>
      </c>
      <c r="I100" s="3">
        <v>5.3401266363111901</v>
      </c>
      <c r="J100" s="3">
        <v>4.1894886826391602</v>
      </c>
      <c r="K100" s="3">
        <v>2.7795405819050498</v>
      </c>
      <c r="L100" s="3">
        <v>9.6687402549915102</v>
      </c>
      <c r="M100" s="3">
        <v>5.6122952858180604</v>
      </c>
      <c r="N100" s="3">
        <v>4.5892645395010998</v>
      </c>
      <c r="O100" s="3">
        <v>1.54339068749514</v>
      </c>
      <c r="P100" s="3">
        <v>2.9281578346430699</v>
      </c>
      <c r="Q100" s="3">
        <v>3.9858910604341302</v>
      </c>
      <c r="R100" s="3">
        <v>3.2290953757268301</v>
      </c>
      <c r="S100" s="3">
        <v>5.3674005150158699</v>
      </c>
      <c r="T100" s="3">
        <v>4.4184482883278902</v>
      </c>
      <c r="U100" s="3">
        <v>2.4582713238772</v>
      </c>
      <c r="V100" s="3">
        <v>3.4426582811329198</v>
      </c>
    </row>
    <row r="101" spans="1:22" x14ac:dyDescent="0.35">
      <c r="A101" s="2">
        <v>44881</v>
      </c>
      <c r="B101" s="3">
        <v>2.5867371618011301</v>
      </c>
      <c r="C101" s="3">
        <v>8.7583465259687596</v>
      </c>
      <c r="D101" s="3">
        <v>3.9739932673117901</v>
      </c>
      <c r="E101" s="3">
        <v>2.5074671228153398</v>
      </c>
      <c r="F101" s="3">
        <v>4.1599408823045998</v>
      </c>
      <c r="G101" s="3">
        <v>3.72909883617386</v>
      </c>
      <c r="H101" s="3">
        <v>4.2735023665999501</v>
      </c>
      <c r="I101" s="3">
        <v>4.4796718639110704</v>
      </c>
      <c r="J101" s="3">
        <v>3.6826718228315398</v>
      </c>
      <c r="K101" s="3">
        <v>2.4892919950582399</v>
      </c>
      <c r="L101" s="3">
        <v>8.4529525927048592</v>
      </c>
      <c r="M101" s="3">
        <v>4.9621061990914601</v>
      </c>
      <c r="N101" s="3">
        <v>4.6012993752682698</v>
      </c>
      <c r="O101" s="3">
        <v>1.47988951794645</v>
      </c>
      <c r="P101" s="3">
        <v>2.65441880671677</v>
      </c>
      <c r="Q101" s="3">
        <v>4.1396872541493499</v>
      </c>
      <c r="R101" s="3">
        <v>3.0624880310073701</v>
      </c>
      <c r="S101" s="3">
        <v>5.0257939697948002</v>
      </c>
      <c r="T101" s="3">
        <v>4.3661888167788998</v>
      </c>
      <c r="U101" s="3">
        <v>2.6185849685223501</v>
      </c>
      <c r="V101" s="3">
        <v>3.4867811511162801</v>
      </c>
    </row>
    <row r="102" spans="1:22" x14ac:dyDescent="0.35">
      <c r="A102" s="2">
        <v>44911</v>
      </c>
      <c r="B102" s="3">
        <v>2.5052784237769101</v>
      </c>
      <c r="C102" s="3">
        <v>8.8672729430628507</v>
      </c>
      <c r="D102" s="3">
        <v>4.0315272610959498</v>
      </c>
      <c r="E102" s="3">
        <v>2.3990793475231098</v>
      </c>
      <c r="F102" s="3">
        <v>4.3007234475889904</v>
      </c>
      <c r="G102" s="3">
        <v>3.92451420184848</v>
      </c>
      <c r="H102" s="3">
        <v>4.2158012091452903</v>
      </c>
      <c r="I102" s="3">
        <v>4.4452893811831</v>
      </c>
      <c r="J102" s="3">
        <v>3.88183490192917</v>
      </c>
      <c r="K102" s="3">
        <v>2.5459080801014</v>
      </c>
      <c r="L102" s="3">
        <v>7.3771330096559096</v>
      </c>
      <c r="M102" s="3">
        <v>4.99237328189915</v>
      </c>
      <c r="N102" s="3">
        <v>4.44134206563192</v>
      </c>
      <c r="O102" s="3">
        <v>1.47220050374991</v>
      </c>
      <c r="P102" s="3">
        <v>2.4683718687849399</v>
      </c>
      <c r="Q102" s="3">
        <v>4.6903257395436198</v>
      </c>
      <c r="R102" s="3">
        <v>3.0444888537824499</v>
      </c>
      <c r="S102" s="3">
        <v>4.6318587614121496</v>
      </c>
      <c r="T102" s="3">
        <v>4.6999820618049304</v>
      </c>
      <c r="U102" s="3">
        <v>2.7459440756328299</v>
      </c>
      <c r="V102" s="3">
        <v>3.80608235639103</v>
      </c>
    </row>
    <row r="103" spans="1:22" x14ac:dyDescent="0.35">
      <c r="A103" s="2">
        <v>44939</v>
      </c>
      <c r="B103" s="3">
        <v>2.43038443242324</v>
      </c>
      <c r="C103" s="3">
        <v>7.9998269444798797</v>
      </c>
      <c r="D103" s="3">
        <v>4.2977647599043403</v>
      </c>
      <c r="E103" s="3">
        <v>2.2427540190787001</v>
      </c>
      <c r="F103" s="3">
        <v>3.9247556258495999</v>
      </c>
      <c r="G103" s="3">
        <v>3.6692162943753299</v>
      </c>
      <c r="H103" s="3">
        <v>4.1880564205592803</v>
      </c>
      <c r="I103" s="3">
        <v>4.2941877991368704</v>
      </c>
      <c r="J103" s="3">
        <v>3.62588266016752</v>
      </c>
      <c r="K103" s="3">
        <v>2.5081642828339898</v>
      </c>
      <c r="L103" s="3">
        <v>6.68948741258796</v>
      </c>
      <c r="M103" s="3">
        <v>4.5029316178504404</v>
      </c>
      <c r="N103" s="3">
        <v>4.5804397044811704</v>
      </c>
      <c r="O103" s="3">
        <v>1.5075739557474901</v>
      </c>
      <c r="P103" s="3">
        <v>2.2281715197333698</v>
      </c>
      <c r="Q103" s="3">
        <v>4.6941267808557701</v>
      </c>
      <c r="R103" s="3">
        <v>2.9598197593719702</v>
      </c>
      <c r="S103" s="3">
        <v>4.6084136904158504</v>
      </c>
      <c r="T103" s="3">
        <v>4.7565893562687398</v>
      </c>
      <c r="U103" s="3">
        <v>2.7176439207084901</v>
      </c>
      <c r="V103" s="3">
        <v>3.64739668419096</v>
      </c>
    </row>
    <row r="104" spans="1:22" x14ac:dyDescent="0.35">
      <c r="A104" s="2">
        <v>44973</v>
      </c>
      <c r="B104" s="3">
        <v>2.4200345951784801</v>
      </c>
      <c r="C104" s="3">
        <v>7.6923164983122003</v>
      </c>
      <c r="D104" s="3">
        <v>4.1836610453258603</v>
      </c>
      <c r="E104" s="3">
        <v>2.3060994793359999</v>
      </c>
      <c r="F104" s="3">
        <v>4.2065633706923702</v>
      </c>
      <c r="G104" s="3">
        <v>4.1400691301921304</v>
      </c>
      <c r="H104" s="3">
        <v>4.2544874831981101</v>
      </c>
      <c r="I104" s="3">
        <v>4.0068968211830001</v>
      </c>
      <c r="J104" s="3">
        <v>3.5696691889058401</v>
      </c>
      <c r="K104" s="3">
        <v>2.4483645051868801</v>
      </c>
      <c r="L104" s="3">
        <v>6.4525468017858802</v>
      </c>
      <c r="M104" s="3">
        <v>4.6198000452533297</v>
      </c>
      <c r="N104" s="3">
        <v>3.9792777078040902</v>
      </c>
      <c r="O104" s="3">
        <v>1.52927247913846</v>
      </c>
      <c r="P104" s="3">
        <v>2.29669579232635</v>
      </c>
      <c r="Q104" s="3">
        <v>4.6658116053101804</v>
      </c>
      <c r="R104" s="3">
        <v>3.0063387383415501</v>
      </c>
      <c r="S104" s="3">
        <v>5.2928621467583401</v>
      </c>
      <c r="T104" s="3">
        <v>4.5878516399404701</v>
      </c>
      <c r="U104" s="3">
        <v>2.5407099307524401</v>
      </c>
      <c r="V104" s="3">
        <v>3.6983067495948001</v>
      </c>
    </row>
    <row r="105" spans="1:22" x14ac:dyDescent="0.35">
      <c r="A105" s="2">
        <v>45001</v>
      </c>
      <c r="B105" s="3">
        <v>2.5431523682328101</v>
      </c>
      <c r="C105" s="3">
        <v>8.5628228334471501</v>
      </c>
      <c r="D105" s="3">
        <v>4.4125687714039499</v>
      </c>
      <c r="E105" s="3">
        <v>2.7608854177255999</v>
      </c>
      <c r="F105" s="3">
        <v>4.8151398362413103</v>
      </c>
      <c r="G105" s="3">
        <v>4.8016335083017001</v>
      </c>
      <c r="H105" s="3">
        <v>4.5546452055256204</v>
      </c>
      <c r="I105" s="3">
        <v>4.0407897633591698</v>
      </c>
      <c r="J105" s="3">
        <v>3.8152990796886601</v>
      </c>
      <c r="K105" s="3">
        <v>2.51305654684632</v>
      </c>
      <c r="L105" s="3">
        <v>7.0625820031475097</v>
      </c>
      <c r="M105" s="3">
        <v>4.9488340633557204</v>
      </c>
      <c r="N105" s="3">
        <v>4.3868231636320303</v>
      </c>
      <c r="O105" s="3">
        <v>1.6405150962302799</v>
      </c>
      <c r="P105" s="3">
        <v>2.5182354174817498</v>
      </c>
      <c r="Q105" s="3">
        <v>5.0553019138236399</v>
      </c>
      <c r="R105" s="3">
        <v>3.2143488160528699</v>
      </c>
      <c r="S105" s="3">
        <v>4.9852374295073503</v>
      </c>
      <c r="T105" s="3">
        <v>4.9819130731763996</v>
      </c>
      <c r="U105" s="3">
        <v>2.44663951131071</v>
      </c>
      <c r="V105" s="3">
        <v>3.94129712316369</v>
      </c>
    </row>
    <row r="106" spans="1:22" x14ac:dyDescent="0.35">
      <c r="A106" s="2">
        <v>45030</v>
      </c>
      <c r="B106" s="3">
        <v>2.4519712228495401</v>
      </c>
      <c r="C106" s="3">
        <v>8.3610372551457193</v>
      </c>
      <c r="D106" s="3">
        <v>4.3457754907588804</v>
      </c>
      <c r="E106" s="3">
        <v>2.8068174582200101</v>
      </c>
      <c r="F106" s="3">
        <v>4.60760975949787</v>
      </c>
      <c r="G106" s="3">
        <v>4.6269332435450199</v>
      </c>
      <c r="H106" s="3">
        <v>4.3826798794634803</v>
      </c>
      <c r="I106" s="3">
        <v>3.8606798988381299</v>
      </c>
      <c r="J106" s="3">
        <v>3.6664801113092498</v>
      </c>
      <c r="K106" s="3">
        <v>2.2976882552263098</v>
      </c>
      <c r="L106" s="3">
        <v>6.5265954056749003</v>
      </c>
      <c r="M106" s="3">
        <v>4.51639359179938</v>
      </c>
      <c r="N106" s="3">
        <v>4.2515163880540401</v>
      </c>
      <c r="O106" s="3">
        <v>1.5937292585020499</v>
      </c>
      <c r="P106" s="3">
        <v>2.4516839307826199</v>
      </c>
      <c r="Q106" s="3">
        <v>4.9742680729708599</v>
      </c>
      <c r="R106" s="3">
        <v>3.1055764830848802</v>
      </c>
      <c r="S106" s="3">
        <v>5.1208847696864401</v>
      </c>
      <c r="T106" s="3">
        <v>4.4707449386520297</v>
      </c>
      <c r="U106" s="3">
        <v>2.5434586219641</v>
      </c>
      <c r="V106" s="3">
        <v>3.48177562925851</v>
      </c>
    </row>
    <row r="107" spans="1:22" x14ac:dyDescent="0.35">
      <c r="A107" s="2">
        <v>45062</v>
      </c>
      <c r="B107" s="3">
        <v>2.5272786438954098</v>
      </c>
      <c r="C107" s="3">
        <v>7.3699104594728704</v>
      </c>
      <c r="D107" s="3">
        <v>4.6605991460208704</v>
      </c>
      <c r="E107" s="3">
        <v>2.74248790058029</v>
      </c>
      <c r="F107" s="3">
        <v>4.32650612572795</v>
      </c>
      <c r="G107" s="3">
        <v>5.0557221038345102</v>
      </c>
      <c r="H107" s="3">
        <v>4.4184733211768403</v>
      </c>
      <c r="I107" s="3">
        <v>3.7577303591542002</v>
      </c>
      <c r="J107" s="3">
        <v>3.5706639420166799</v>
      </c>
      <c r="K107" s="3">
        <v>2.4351162918853202</v>
      </c>
      <c r="L107" s="3">
        <v>6.6512162783068396</v>
      </c>
      <c r="M107" s="3">
        <v>4.6423437758910602</v>
      </c>
      <c r="N107" s="3">
        <v>4.2429469985623101</v>
      </c>
      <c r="O107" s="3">
        <v>1.59723211240464</v>
      </c>
      <c r="P107" s="3">
        <v>2.4987067954485398</v>
      </c>
      <c r="Q107" s="3">
        <v>4.6847515750510196</v>
      </c>
      <c r="R107" s="3">
        <v>3.1644079634831401</v>
      </c>
      <c r="S107" s="3">
        <v>5.4988678584094401</v>
      </c>
      <c r="T107" s="3">
        <v>4.5319039633799498</v>
      </c>
      <c r="U107" s="3">
        <v>2.5350091321442001</v>
      </c>
      <c r="V107" s="3">
        <v>3.4819122317720299</v>
      </c>
    </row>
    <row r="108" spans="1:22" x14ac:dyDescent="0.35">
      <c r="A108" s="2">
        <v>45093</v>
      </c>
      <c r="B108" s="3">
        <v>2.50809454219835</v>
      </c>
      <c r="C108" s="3">
        <v>6.9991749025862102</v>
      </c>
      <c r="D108" s="3">
        <v>4.2987257313613298</v>
      </c>
      <c r="E108" s="3">
        <v>2.9438812815833399</v>
      </c>
      <c r="F108" s="3">
        <v>3.8944390524719799</v>
      </c>
      <c r="G108" s="3">
        <v>4.8781038496365996</v>
      </c>
      <c r="H108" s="3">
        <v>4.4175903454215302</v>
      </c>
      <c r="I108" s="3">
        <v>3.4384935194335902</v>
      </c>
      <c r="J108" s="3">
        <v>3.6655397007325901</v>
      </c>
      <c r="K108" s="3">
        <v>2.3009280375179899</v>
      </c>
      <c r="L108" s="3">
        <v>6.0485445104657796</v>
      </c>
      <c r="M108" s="3">
        <v>4.4190087938265199</v>
      </c>
      <c r="N108" s="3">
        <v>3.91371446024699</v>
      </c>
      <c r="O108" s="3">
        <v>1.5282301197258199</v>
      </c>
      <c r="P108" s="3">
        <v>2.4136556959829298</v>
      </c>
      <c r="Q108" s="3">
        <v>4.6608541873249596</v>
      </c>
      <c r="R108" s="3">
        <v>3.09489293412505</v>
      </c>
      <c r="S108" s="3">
        <v>4.7350374113604099</v>
      </c>
      <c r="T108" s="3">
        <v>4.5012765825350201</v>
      </c>
      <c r="U108" s="3">
        <v>2.6132855295918</v>
      </c>
      <c r="V108" s="3">
        <v>3.44130377082594</v>
      </c>
    </row>
    <row r="109" spans="1:22" x14ac:dyDescent="0.35">
      <c r="A109" s="2">
        <v>45121</v>
      </c>
      <c r="B109" s="3">
        <v>2.5702525148342401</v>
      </c>
      <c r="C109" s="3">
        <v>6.4081256356018699</v>
      </c>
      <c r="D109" s="3">
        <v>4.1672799577636299</v>
      </c>
      <c r="E109" s="3">
        <v>2.94669526387377</v>
      </c>
      <c r="F109" s="3">
        <v>4.1016157536057998</v>
      </c>
      <c r="G109" s="3">
        <v>4.6372024482082699</v>
      </c>
      <c r="H109" s="3">
        <v>4.3657000668398798</v>
      </c>
      <c r="I109" s="3">
        <v>3.4073470165575501</v>
      </c>
      <c r="J109" s="3">
        <v>3.8908115710668998</v>
      </c>
      <c r="K109" s="3">
        <v>2.3163419179080802</v>
      </c>
      <c r="L109" s="3">
        <v>6.0972850365489997</v>
      </c>
      <c r="M109" s="3">
        <v>4.2489916287290699</v>
      </c>
      <c r="N109" s="3">
        <v>3.9784487860216702</v>
      </c>
      <c r="O109" s="3">
        <v>1.4639814598549501</v>
      </c>
      <c r="P109" s="3">
        <v>2.4497248157385298</v>
      </c>
      <c r="Q109" s="3">
        <v>4.74695634714036</v>
      </c>
      <c r="R109" s="3">
        <v>3.1364891347432202</v>
      </c>
      <c r="S109" s="3">
        <v>4.1082608021088101</v>
      </c>
      <c r="T109" s="3">
        <v>4.2454786699527904</v>
      </c>
      <c r="U109" s="3">
        <v>2.68241821382844</v>
      </c>
      <c r="V109" s="3">
        <v>3.3763587756478999</v>
      </c>
    </row>
    <row r="110" spans="1:22" x14ac:dyDescent="0.35">
      <c r="A110" s="2">
        <v>45154</v>
      </c>
      <c r="B110" s="3">
        <v>2.6232998947814599</v>
      </c>
      <c r="C110" s="3">
        <v>6.32357654235126</v>
      </c>
      <c r="D110" s="3">
        <v>4.1323605836145996</v>
      </c>
      <c r="E110" s="3">
        <v>2.96032363065172</v>
      </c>
      <c r="F110" s="3">
        <v>3.9745850224733101</v>
      </c>
      <c r="G110" s="3">
        <v>4.5218184051450896</v>
      </c>
      <c r="H110" s="3">
        <v>4.2253180140453699</v>
      </c>
      <c r="I110" s="3">
        <v>3.5845202359652601</v>
      </c>
      <c r="J110" s="3">
        <v>3.9453742069011501</v>
      </c>
      <c r="K110" s="3">
        <v>2.4738500123776199</v>
      </c>
      <c r="L110" s="3">
        <v>5.9896264310462097</v>
      </c>
      <c r="M110" s="3">
        <v>4.3709572422033496</v>
      </c>
      <c r="N110" s="3">
        <v>4.4371543481042401</v>
      </c>
      <c r="O110" s="3">
        <v>1.50352942995907</v>
      </c>
      <c r="P110" s="3">
        <v>2.50940605222155</v>
      </c>
      <c r="Q110" s="3">
        <v>4.5036064833360996</v>
      </c>
      <c r="R110" s="3">
        <v>3.14433798480664</v>
      </c>
      <c r="S110" s="3">
        <v>3.6875958884674702</v>
      </c>
      <c r="T110" s="3">
        <v>4.2171816568206504</v>
      </c>
      <c r="U110" s="3">
        <v>2.42280050955944</v>
      </c>
      <c r="V110" s="3">
        <v>3.6148672204503098</v>
      </c>
    </row>
    <row r="111" spans="1:22" x14ac:dyDescent="0.35">
      <c r="A111" s="2">
        <v>45184</v>
      </c>
      <c r="B111" s="3">
        <v>2.6315384705278202</v>
      </c>
      <c r="C111" s="3">
        <v>6.63312361974128</v>
      </c>
      <c r="D111" s="3">
        <v>4.1354865638680502</v>
      </c>
      <c r="E111" s="3">
        <v>2.86755577206698</v>
      </c>
      <c r="F111" s="3">
        <v>4.2908794057239499</v>
      </c>
      <c r="G111" s="3">
        <v>4.7211102403820702</v>
      </c>
      <c r="H111" s="3">
        <v>4.2612914637967299</v>
      </c>
      <c r="I111" s="3">
        <v>3.5471493832364001</v>
      </c>
      <c r="J111" s="3">
        <v>4.1735973117481997</v>
      </c>
      <c r="K111" s="3">
        <v>2.34529229263216</v>
      </c>
      <c r="L111" s="3">
        <v>5.8315185117328596</v>
      </c>
      <c r="M111" s="3">
        <v>4.4409879481543699</v>
      </c>
      <c r="N111" s="3">
        <v>4.5150660517418704</v>
      </c>
      <c r="O111" s="3">
        <v>1.4818649006081599</v>
      </c>
      <c r="P111" s="3">
        <v>2.5034224809593999</v>
      </c>
      <c r="Q111" s="3">
        <v>4.6939990524457098</v>
      </c>
      <c r="R111" s="3">
        <v>3.1049545314169702</v>
      </c>
      <c r="S111" s="3">
        <v>3.80297769282486</v>
      </c>
      <c r="T111" s="3">
        <v>4.3769217323936802</v>
      </c>
      <c r="U111" s="3">
        <v>2.6555215000333101</v>
      </c>
      <c r="V111" s="3">
        <v>3.6817242262637699</v>
      </c>
    </row>
    <row r="112" spans="1:22" x14ac:dyDescent="0.35">
      <c r="A112" s="2">
        <v>45215</v>
      </c>
      <c r="B112" s="3">
        <v>2.7081947047605501</v>
      </c>
      <c r="C112" s="3">
        <v>6.8785621813040603</v>
      </c>
      <c r="D112" s="3">
        <v>4.2330296374552399</v>
      </c>
      <c r="E112" s="3">
        <v>2.89686039303237</v>
      </c>
      <c r="F112" s="3">
        <v>4.1420390865543499</v>
      </c>
      <c r="G112" s="3">
        <v>5.13225663040987</v>
      </c>
      <c r="H112" s="3">
        <v>4.3132514486766</v>
      </c>
      <c r="I112" s="3">
        <v>3.5790054819521502</v>
      </c>
      <c r="J112" s="3">
        <v>4.3375801326353898</v>
      </c>
      <c r="K112" s="3">
        <v>2.5152738875278802</v>
      </c>
      <c r="L112" s="3">
        <v>6.12386900813196</v>
      </c>
      <c r="M112" s="3">
        <v>4.4241169672658502</v>
      </c>
      <c r="N112" s="3">
        <v>5.1228937201566396</v>
      </c>
      <c r="O112" s="3">
        <v>1.49265012230636</v>
      </c>
      <c r="P112" s="3">
        <v>2.5827273458312701</v>
      </c>
      <c r="Q112" s="3">
        <v>4.8214100068779997</v>
      </c>
      <c r="R112" s="3">
        <v>3.3695474165214998</v>
      </c>
      <c r="S112" s="3">
        <v>4.0638142881918604</v>
      </c>
      <c r="T112" s="3">
        <v>4.5872046036713297</v>
      </c>
      <c r="U112" s="3">
        <v>3.0108599479591498</v>
      </c>
      <c r="V112" s="3">
        <v>3.9238726298742201</v>
      </c>
    </row>
    <row r="113" spans="1:37" x14ac:dyDescent="0.35">
      <c r="A113" s="2">
        <v>45246</v>
      </c>
      <c r="B113" s="3">
        <v>2.7007276792282702</v>
      </c>
      <c r="C113" s="3">
        <v>6.7489198453875998</v>
      </c>
      <c r="D113" s="3">
        <v>4.1673096149425</v>
      </c>
      <c r="E113" s="3">
        <v>3.0778753841425499</v>
      </c>
      <c r="F113" s="3">
        <v>4.33949794782687</v>
      </c>
      <c r="G113" s="3">
        <v>4.3374363811468601</v>
      </c>
      <c r="H113" s="3">
        <v>4.2642405414664397</v>
      </c>
      <c r="I113" s="3">
        <v>3.47449459845474</v>
      </c>
      <c r="J113" s="3">
        <v>4.0847499452892002</v>
      </c>
      <c r="K113" s="3">
        <v>2.4121001477202699</v>
      </c>
      <c r="L113" s="3">
        <v>6.1302777981593604</v>
      </c>
      <c r="M113" s="3">
        <v>4.3439304489728396</v>
      </c>
      <c r="N113" s="3">
        <v>4.6144213272216303</v>
      </c>
      <c r="O113" s="3">
        <v>1.5027161012350201</v>
      </c>
      <c r="P113" s="3">
        <v>2.5796504338777502</v>
      </c>
      <c r="Q113" s="3">
        <v>4.8204466748147796</v>
      </c>
      <c r="R113" s="3">
        <v>3.34949405565489</v>
      </c>
      <c r="S113" s="3">
        <v>4.4859876798322498</v>
      </c>
      <c r="T113" s="3">
        <v>4.6122498158861696</v>
      </c>
      <c r="U113" s="3">
        <v>2.83490565148165</v>
      </c>
      <c r="V113" s="3">
        <v>3.7623263789369101</v>
      </c>
    </row>
    <row r="114" spans="1:37" x14ac:dyDescent="0.35">
      <c r="A114" s="2">
        <v>45275</v>
      </c>
      <c r="B114" s="3">
        <v>2.8328924733869099</v>
      </c>
      <c r="C114" s="3">
        <v>7.7507168432271696</v>
      </c>
      <c r="D114" s="3">
        <v>4.1543594679493001</v>
      </c>
      <c r="E114" s="3">
        <v>3.2084176588856801</v>
      </c>
      <c r="F114" s="3">
        <v>4.9759247338209196</v>
      </c>
      <c r="G114" s="3">
        <v>3.80447395705994</v>
      </c>
      <c r="H114" s="3">
        <v>4.2758463329368004</v>
      </c>
      <c r="I114" s="3">
        <v>3.3598486333688502</v>
      </c>
      <c r="J114" s="3">
        <v>3.7587802739262002</v>
      </c>
      <c r="K114" s="3">
        <v>2.3119051421476802</v>
      </c>
      <c r="L114" s="3">
        <v>5.8528524441562801</v>
      </c>
      <c r="M114" s="3">
        <v>4.1235455545832496</v>
      </c>
      <c r="N114" s="3">
        <v>4.4876698113684403</v>
      </c>
      <c r="O114" s="3">
        <v>1.3847285606206501</v>
      </c>
      <c r="P114" s="3">
        <v>2.7197775425476798</v>
      </c>
      <c r="Q114" s="3">
        <v>5.0161969586217596</v>
      </c>
      <c r="R114" s="3">
        <v>3.4138612182988002</v>
      </c>
      <c r="S114" s="3">
        <v>4.7044238205792697</v>
      </c>
      <c r="T114" s="3">
        <v>4.6765751839535898</v>
      </c>
      <c r="U114" s="3">
        <v>2.9137597828239001</v>
      </c>
      <c r="V114" s="3">
        <v>3.6410098432213598</v>
      </c>
    </row>
    <row r="115" spans="1:37" x14ac:dyDescent="0.35">
      <c r="A115" s="2">
        <v>45307</v>
      </c>
      <c r="B115" s="3">
        <v>2.8706309702535702</v>
      </c>
      <c r="C115" s="3">
        <v>8.3525672420726398</v>
      </c>
      <c r="D115" s="3">
        <v>4.03987191728082</v>
      </c>
      <c r="E115" s="3">
        <v>3.1008187223965802</v>
      </c>
      <c r="F115" s="3">
        <v>5.1473164389388701</v>
      </c>
      <c r="G115" s="3">
        <v>3.6084307032330099</v>
      </c>
      <c r="H115" s="3">
        <v>4.2615032823861201</v>
      </c>
      <c r="I115" s="3">
        <v>3.4312479486165599</v>
      </c>
      <c r="J115" s="3">
        <v>3.9314150534344399</v>
      </c>
      <c r="K115" s="3">
        <v>2.40099820797841</v>
      </c>
      <c r="L115" s="3">
        <v>5.72682184447536</v>
      </c>
      <c r="M115" s="3">
        <v>4.3808676730129497</v>
      </c>
      <c r="N115" s="3">
        <v>4.6429142648029398</v>
      </c>
      <c r="O115" s="3">
        <v>1.3615047226017101</v>
      </c>
      <c r="P115" s="3">
        <v>2.8495147706704</v>
      </c>
      <c r="Q115" s="3">
        <v>4.7685437533800803</v>
      </c>
      <c r="R115" s="3">
        <v>3.4434101189935702</v>
      </c>
      <c r="S115" s="3">
        <v>4.3386853382581299</v>
      </c>
      <c r="T115" s="3">
        <v>4.5092536831526298</v>
      </c>
      <c r="U115" s="3">
        <v>2.77018389839857</v>
      </c>
      <c r="V115" s="3">
        <v>3.44065024116933</v>
      </c>
    </row>
    <row r="116" spans="1:37" x14ac:dyDescent="0.35">
      <c r="A116" s="2">
        <v>45338</v>
      </c>
      <c r="B116" s="3">
        <v>2.83986854142245</v>
      </c>
      <c r="C116" s="3">
        <v>7.9192243703972798</v>
      </c>
      <c r="D116" s="3">
        <v>4.04485427831351</v>
      </c>
      <c r="E116" s="3">
        <v>2.8222256757860098</v>
      </c>
      <c r="F116" s="3">
        <v>4.7704452506998001</v>
      </c>
      <c r="G116" s="3">
        <v>3.7170958221774102</v>
      </c>
      <c r="H116" s="3">
        <v>4.1704853708283904</v>
      </c>
      <c r="I116" s="3">
        <v>3.31302867505583</v>
      </c>
      <c r="J116" s="3">
        <v>3.7817137981575</v>
      </c>
      <c r="K116" s="3">
        <v>2.2450745894878499</v>
      </c>
      <c r="L116" s="3">
        <v>5.8526178081945304</v>
      </c>
      <c r="M116" s="3">
        <v>4.3544705556119103</v>
      </c>
      <c r="N116" s="3">
        <v>4.5250955788734704</v>
      </c>
      <c r="O116" s="3">
        <v>1.3441793123653001</v>
      </c>
      <c r="P116" s="3">
        <v>2.9114752204865302</v>
      </c>
      <c r="Q116" s="3">
        <v>4.8186166866929598</v>
      </c>
      <c r="R116" s="3">
        <v>3.4575528740034702</v>
      </c>
      <c r="S116" s="3">
        <v>4.06262522854216</v>
      </c>
      <c r="T116" s="3">
        <v>4.8665441583076001</v>
      </c>
      <c r="U116" s="3">
        <v>2.8095663910502302</v>
      </c>
      <c r="V116" s="3">
        <v>3.3164906384127599</v>
      </c>
    </row>
    <row r="117" spans="1:37" x14ac:dyDescent="0.35">
      <c r="A117" s="2">
        <v>45366</v>
      </c>
      <c r="B117" s="3">
        <v>2.7287808103118101</v>
      </c>
      <c r="C117" s="3">
        <v>83.724638442346304</v>
      </c>
      <c r="D117" s="3">
        <v>4.0426875306294603</v>
      </c>
      <c r="E117" s="3">
        <v>2.8425556312482301</v>
      </c>
      <c r="F117" s="3">
        <v>5.0071734170841999</v>
      </c>
      <c r="G117" s="3">
        <v>3.3471894111318901</v>
      </c>
      <c r="H117" s="3">
        <v>4.1301443333516099</v>
      </c>
      <c r="I117" s="3">
        <v>3.15398262347684</v>
      </c>
      <c r="J117" s="3">
        <v>4.0483443096054801</v>
      </c>
      <c r="K117" s="3">
        <v>2.2311987364282002</v>
      </c>
      <c r="L117" s="3">
        <v>6.3129294519516996</v>
      </c>
      <c r="M117" s="3">
        <v>4.2515149678458704</v>
      </c>
      <c r="N117" s="3">
        <v>4.8804918367154304</v>
      </c>
      <c r="O117" s="3">
        <v>1.3642715787724899</v>
      </c>
      <c r="P117" s="3">
        <v>2.8927486680890699</v>
      </c>
      <c r="Q117" s="3">
        <v>4.8188374123856503</v>
      </c>
      <c r="R117" s="3">
        <v>3.4779591466858499</v>
      </c>
      <c r="S117" s="3">
        <v>4.4389072681071902</v>
      </c>
      <c r="T117" s="3">
        <v>5.0997012002239703</v>
      </c>
      <c r="U117" s="3">
        <v>2.2844123348860701</v>
      </c>
      <c r="V117" s="3">
        <v>3.31401470486932</v>
      </c>
    </row>
    <row r="118" spans="1:37" x14ac:dyDescent="0.35">
      <c r="A118" s="2">
        <v>45398</v>
      </c>
      <c r="B118" s="3">
        <v>2.8359551617921399</v>
      </c>
      <c r="C118" s="3">
        <v>92.035129084845593</v>
      </c>
      <c r="D118" s="3">
        <v>4.3231023602101804</v>
      </c>
      <c r="E118" s="3">
        <v>2.9735110441347601</v>
      </c>
      <c r="F118" s="3">
        <v>5.1653880717079099</v>
      </c>
      <c r="G118" s="3">
        <v>3.4025383144728898</v>
      </c>
      <c r="H118" s="3">
        <v>4.1949159199281798</v>
      </c>
      <c r="I118" s="3">
        <v>3.20582745738949</v>
      </c>
      <c r="J118" s="3">
        <v>4.1478570349209596</v>
      </c>
      <c r="K118" s="3">
        <v>2.2610913052644501</v>
      </c>
      <c r="L118" s="3">
        <v>6.3856472706640703</v>
      </c>
      <c r="M118" s="3">
        <v>4.2559305908720999</v>
      </c>
      <c r="N118" s="3">
        <v>5.4404543372062699</v>
      </c>
      <c r="O118" s="3">
        <v>1.3543205600725901</v>
      </c>
      <c r="P118" s="3">
        <v>3.0981692433035399</v>
      </c>
      <c r="Q118" s="3">
        <v>5.69304721721912</v>
      </c>
      <c r="R118" s="3">
        <v>3.4738227973490901</v>
      </c>
      <c r="S118" s="3">
        <v>4.0548230885783303</v>
      </c>
      <c r="T118" s="3">
        <v>5.53074613396541</v>
      </c>
      <c r="U118" s="3">
        <v>2.38674350099196</v>
      </c>
      <c r="V118" s="3">
        <v>3.4439834979674102</v>
      </c>
    </row>
    <row r="119" spans="1:37" x14ac:dyDescent="0.35">
      <c r="A119" s="2">
        <v>45428</v>
      </c>
      <c r="B119" s="3">
        <v>2.8138144920112902</v>
      </c>
      <c r="C119" s="3">
        <v>86.904794742919506</v>
      </c>
      <c r="D119" s="3">
        <v>4.4596125064039098</v>
      </c>
      <c r="E119" s="3">
        <v>2.93187202635833</v>
      </c>
      <c r="F119" s="3">
        <v>5.0204373429441196</v>
      </c>
      <c r="G119" s="3">
        <v>3.4470917872340001</v>
      </c>
      <c r="H119" s="3">
        <v>4.0503511162530401</v>
      </c>
      <c r="I119" s="3">
        <v>3.0649041858011299</v>
      </c>
      <c r="J119" s="3">
        <v>4.1948452427481797</v>
      </c>
      <c r="K119" s="3">
        <v>2.15791590731448</v>
      </c>
      <c r="L119" s="3">
        <v>6.7063416166963998</v>
      </c>
      <c r="M119" s="3">
        <v>3.9099948956631798</v>
      </c>
      <c r="N119" s="3">
        <v>5.2929842312520803</v>
      </c>
      <c r="O119" s="3">
        <v>1.35298856034277</v>
      </c>
      <c r="P119" s="3">
        <v>2.6520933871205599</v>
      </c>
      <c r="Q119" s="3">
        <v>5.7865849188721201</v>
      </c>
      <c r="R119" s="3">
        <v>3.63062119863373</v>
      </c>
      <c r="S119" s="3">
        <v>4.2745814873748804</v>
      </c>
      <c r="T119" s="3">
        <v>5.76196468512829</v>
      </c>
      <c r="U119" s="3">
        <v>1.99583078755484</v>
      </c>
      <c r="V119" s="3">
        <v>3.5844265904586998</v>
      </c>
    </row>
    <row r="120" spans="1:37" x14ac:dyDescent="0.35">
      <c r="A120" s="2">
        <v>45457</v>
      </c>
      <c r="B120" s="3">
        <v>2.9658323206725599</v>
      </c>
      <c r="C120" s="3">
        <v>88.791508318348804</v>
      </c>
      <c r="D120" s="3">
        <v>4.77727063696143</v>
      </c>
      <c r="E120" s="3">
        <v>3.31333527296347</v>
      </c>
      <c r="F120" s="3">
        <v>5.3130087882733097</v>
      </c>
      <c r="G120" s="3">
        <v>4.1089891479437597</v>
      </c>
      <c r="H120" s="3">
        <v>4.0723902585666503</v>
      </c>
      <c r="I120" s="3">
        <v>3.0066981929141301</v>
      </c>
      <c r="J120" s="3">
        <v>4.6511684342803798</v>
      </c>
      <c r="K120" s="3">
        <v>2.1220767037175801</v>
      </c>
      <c r="L120" s="3">
        <v>7.4220822862087399</v>
      </c>
      <c r="M120" s="3">
        <v>4.14633572033439</v>
      </c>
      <c r="N120" s="3">
        <v>6.1444800568384297</v>
      </c>
      <c r="O120" s="3">
        <v>1.28456217879319</v>
      </c>
      <c r="P120" s="3">
        <v>2.8663875637630398</v>
      </c>
      <c r="Q120" s="3">
        <v>5.7421869273789099</v>
      </c>
      <c r="R120" s="3">
        <v>3.8473659434779499</v>
      </c>
      <c r="S120" s="3">
        <v>4.0887355698804102</v>
      </c>
      <c r="T120" s="3">
        <v>5.9326988990887299</v>
      </c>
      <c r="U120" s="3">
        <v>1.9667869115962899</v>
      </c>
      <c r="V120" s="3">
        <v>3.7083824431827801</v>
      </c>
    </row>
    <row r="121" spans="1:37" x14ac:dyDescent="0.35">
      <c r="A121" s="2">
        <v>45489</v>
      </c>
      <c r="B121" s="3">
        <v>3.07051585664514</v>
      </c>
      <c r="C121" s="3">
        <v>8.2458386771901697</v>
      </c>
      <c r="D121" s="3">
        <v>4.4626097482105802</v>
      </c>
      <c r="E121" s="3">
        <v>3.2762591203437901</v>
      </c>
      <c r="F121" s="3">
        <v>5.1483356746035804</v>
      </c>
      <c r="G121" s="3">
        <v>3.9868432926528299</v>
      </c>
      <c r="H121" s="3">
        <v>4.0528139902410398</v>
      </c>
      <c r="I121" s="3">
        <v>2.9028856793935498</v>
      </c>
      <c r="J121" s="3">
        <v>4.3891354562142002</v>
      </c>
      <c r="K121" s="3">
        <v>2.0397424607277901</v>
      </c>
      <c r="L121" s="3">
        <v>6.59496611141138</v>
      </c>
      <c r="M121" s="3">
        <v>3.8992634344677799</v>
      </c>
      <c r="N121" s="3">
        <v>5.8732374856212299</v>
      </c>
      <c r="O121" s="3">
        <v>1.23895880398326</v>
      </c>
      <c r="P121" s="3">
        <v>2.9211076382647398</v>
      </c>
      <c r="Q121" s="3">
        <v>5.4380883398392097</v>
      </c>
      <c r="R121" s="3">
        <v>3.77360255020518</v>
      </c>
      <c r="S121" s="3">
        <v>3.8467855325161899</v>
      </c>
      <c r="T121" s="3">
        <v>5.6306536977267996</v>
      </c>
      <c r="U121" s="3">
        <v>1.9502519770326201</v>
      </c>
      <c r="V121" s="3">
        <v>3.5577107630159501</v>
      </c>
    </row>
    <row r="122" spans="1:37" x14ac:dyDescent="0.35">
      <c r="A122" s="2">
        <v>45518</v>
      </c>
      <c r="B122" s="3">
        <v>3.3062130102281899</v>
      </c>
      <c r="C122" s="3">
        <v>82.790715755895803</v>
      </c>
      <c r="D122" s="3">
        <v>4.3016041422664797</v>
      </c>
      <c r="E122" s="3">
        <v>3.28547609368918</v>
      </c>
      <c r="F122" s="3">
        <v>5.5661381904218601</v>
      </c>
      <c r="G122" s="3">
        <v>4.0591901178876402</v>
      </c>
      <c r="H122" s="3">
        <v>4.1400512893264496</v>
      </c>
      <c r="I122" s="3">
        <v>3.2357626476640502</v>
      </c>
      <c r="J122" s="3">
        <v>4.4182342999250297</v>
      </c>
      <c r="K122" s="3">
        <v>2.2798130171237401</v>
      </c>
      <c r="L122" s="3">
        <v>6.4433516382870897</v>
      </c>
      <c r="M122" s="3">
        <v>3.87861438372145</v>
      </c>
      <c r="N122" s="3">
        <v>6.3050626913587404</v>
      </c>
      <c r="O122" s="3">
        <v>1.2784533005246199</v>
      </c>
      <c r="P122" s="3">
        <v>3.06258917442644</v>
      </c>
      <c r="Q122" s="3">
        <v>5.4677830139164598</v>
      </c>
      <c r="R122" s="3">
        <v>3.87063423187029</v>
      </c>
      <c r="S122" s="3">
        <v>4.1706792984780501</v>
      </c>
      <c r="T122" s="3">
        <v>5.4924042282398302</v>
      </c>
      <c r="U122" s="3">
        <v>2.0232174321357199</v>
      </c>
      <c r="V122" s="3">
        <v>3.6669328992883399</v>
      </c>
    </row>
    <row r="125" spans="1:37" x14ac:dyDescent="0.35">
      <c r="A125" s="2" t="s">
        <v>91</v>
      </c>
      <c r="B125" s="3" cm="1">
        <f t="array" ref="B125">MIN(_xlfn._xlws.FILTER(B1:B122, ISNUMBER(B1:B122)))</f>
        <v>1.59298112289629</v>
      </c>
      <c r="C125" s="3" cm="1">
        <f t="array" ref="C125">MIN(_xlfn._xlws.FILTER(C1:C122, ISNUMBER(C1:C122)))</f>
        <v>2.4258161601401498</v>
      </c>
      <c r="D125" s="3" cm="1">
        <f t="array" ref="D125">MIN(_xlfn._xlws.FILTER(D1:D122, ISNUMBER(D1:D122)))</f>
        <v>2.1690112719350001</v>
      </c>
      <c r="E125" s="3" cm="1">
        <f t="array" ref="E125">MIN(_xlfn._xlws.FILTER(E1:E122, ISNUMBER(E1:E122)))</f>
        <v>1.4403274377519799</v>
      </c>
      <c r="F125" s="3" cm="1">
        <f t="array" ref="F125">MIN(_xlfn._xlws.FILTER(F1:F122, ISNUMBER(F1:F122)))</f>
        <v>2.31907597724229</v>
      </c>
      <c r="G125" s="3" cm="1">
        <f t="array" ref="G125">MIN(_xlfn._xlws.FILTER(G1:G122, ISNUMBER(G1:G122)))</f>
        <v>1.4408412181933099</v>
      </c>
      <c r="H125" s="3" cm="1">
        <f t="array" ref="H125">MIN(_xlfn._xlws.FILTER(H1:H122, ISNUMBER(H1:H122)))</f>
        <v>2.92908143504848</v>
      </c>
      <c r="I125" s="3" cm="1">
        <f t="array" ref="I125">MIN(_xlfn._xlws.FILTER(I1:I122, ISNUMBER(I1:I122)))</f>
        <v>2.9028856793935498</v>
      </c>
      <c r="J125" s="3" cm="1">
        <f t="array" ref="J125">MIN(_xlfn._xlws.FILTER(J1:J122, ISNUMBER(J1:J122)))</f>
        <v>2.0077729380184199</v>
      </c>
      <c r="K125" s="3" cm="1">
        <f t="array" ref="K125">MIN(_xlfn._xlws.FILTER(K1:K122, ISNUMBER(K1:K122)))</f>
        <v>1.2733453389438201</v>
      </c>
      <c r="L125" s="3" cm="1">
        <f t="array" ref="L125">MIN(_xlfn._xlws.FILTER(L1:L122, ISNUMBER(L1:L122)))</f>
        <v>2.74009468980092</v>
      </c>
      <c r="M125" s="3" cm="1">
        <f t="array" ref="M125">MIN(_xlfn._xlws.FILTER(M1:M122, ISNUMBER(M1:M122)))</f>
        <v>2.90931216779699</v>
      </c>
      <c r="N125" s="3" cm="1">
        <f t="array" ref="N125">MIN(_xlfn._xlws.FILTER(N1:N122, ISNUMBER(N1:N122)))</f>
        <v>2.1176404878373201</v>
      </c>
      <c r="O125" s="3" cm="1">
        <f t="array" ref="O125">MIN(_xlfn._xlws.FILTER(O1:O122, ISNUMBER(O1:O122)))</f>
        <v>1.23895880398326</v>
      </c>
      <c r="P125" s="3" cm="1">
        <f t="array" ref="P125">MIN(_xlfn._xlws.FILTER(P1:P122, ISNUMBER(P1:P122)))</f>
        <v>1.30877938782032</v>
      </c>
      <c r="Q125" s="3" cm="1">
        <f t="array" ref="Q125">MIN(_xlfn._xlws.FILTER(Q1:Q122, ISNUMBER(Q1:Q122)))</f>
        <v>3.4769320981319201</v>
      </c>
      <c r="R125" s="3" cm="1">
        <f t="array" ref="R125">MIN(_xlfn._xlws.FILTER(R1:R122, ISNUMBER(R1:R122)))</f>
        <v>2.7076730948680399</v>
      </c>
      <c r="S125" s="3" cm="1">
        <f t="array" ref="S125">MIN(_xlfn._xlws.FILTER(S1:S122, ISNUMBER(S1:S122)))</f>
        <v>2.71527275766391</v>
      </c>
      <c r="T125" s="3" cm="1">
        <f t="array" ref="T125">MIN(_xlfn._xlws.FILTER(T1:T122, ISNUMBER(T1:T122)))</f>
        <v>2.5201794134742799</v>
      </c>
      <c r="U125" s="3" cm="1">
        <f t="array" ref="U125">MIN(_xlfn._xlws.FILTER(U1:U122, ISNUMBER(U1:U122)))</f>
        <v>1.1291390036181701</v>
      </c>
      <c r="V125" s="3" cm="1">
        <f t="array" ref="V125">MIN(_xlfn._xlws.FILTER(V1:V122, ISNUMBER(V1:V122)))</f>
        <v>2.7474856225827899</v>
      </c>
    </row>
    <row r="126" spans="1:37" x14ac:dyDescent="0.35">
      <c r="A126" s="2" t="s">
        <v>92</v>
      </c>
      <c r="B126" s="3" cm="1">
        <f t="array" ref="B126">MAX(_xlfn._xlws.FILTER(B1:B122, ISNUMBER(B1:B122)))</f>
        <v>3.4299287815492199</v>
      </c>
      <c r="C126" s="3" cm="1">
        <f t="array" ref="C126">MAX(_xlfn._xlws.FILTER(C1:C122, ISNUMBER(C1:C122)))</f>
        <v>92.035129084845593</v>
      </c>
      <c r="D126" s="3" cm="1">
        <f t="array" ref="D126">MAX(_xlfn._xlws.FILTER(D1:D122, ISNUMBER(D1:D122)))</f>
        <v>4.77727063696143</v>
      </c>
      <c r="E126" s="3" cm="1">
        <f t="array" ref="E126">MAX(_xlfn._xlws.FILTER(E1:E122, ISNUMBER(E1:E122)))</f>
        <v>3.31333527296347</v>
      </c>
      <c r="F126" s="3" cm="1">
        <f t="array" ref="F126">MAX(_xlfn._xlws.FILTER(F1:F122, ISNUMBER(F1:F122)))</f>
        <v>5.5661381904218601</v>
      </c>
      <c r="G126" s="3" cm="1">
        <f t="array" ref="G126">MAX(_xlfn._xlws.FILTER(G1:G122, ISNUMBER(G1:G122)))</f>
        <v>5.4696303095938203</v>
      </c>
      <c r="H126" s="3" cm="1">
        <f t="array" ref="H126">MAX(_xlfn._xlws.FILTER(H1:H122, ISNUMBER(H1:H122)))</f>
        <v>4.5546452055256204</v>
      </c>
      <c r="I126" s="3" cm="1">
        <f t="array" ref="I126">MAX(_xlfn._xlws.FILTER(I1:I122, ISNUMBER(I1:I122)))</f>
        <v>5.3401266363111901</v>
      </c>
      <c r="J126" s="3" cm="1">
        <f t="array" ref="J126">MAX(_xlfn._xlws.FILTER(J1:J122, ISNUMBER(J1:J122)))</f>
        <v>4.6511684342803798</v>
      </c>
      <c r="K126" s="3" cm="1">
        <f t="array" ref="K126">MAX(_xlfn._xlws.FILTER(K1:K122, ISNUMBER(K1:K122)))</f>
        <v>2.9305925391453602</v>
      </c>
      <c r="L126" s="3" cm="1">
        <f t="array" ref="L126">MAX(_xlfn._xlws.FILTER(L1:L122, ISNUMBER(L1:L122)))</f>
        <v>11.6203617421319</v>
      </c>
      <c r="M126" s="3" cm="1">
        <f t="array" ref="M126">MAX(_xlfn._xlws.FILTER(M1:M122, ISNUMBER(M1:M122)))</f>
        <v>5.6122952858180604</v>
      </c>
      <c r="N126" s="3" cm="1">
        <f t="array" ref="N126">MAX(_xlfn._xlws.FILTER(N1:N122, ISNUMBER(N1:N122)))</f>
        <v>6.3050626913587404</v>
      </c>
      <c r="O126" s="3" cm="1">
        <f t="array" ref="O126">MAX(_xlfn._xlws.FILTER(O1:O122, ISNUMBER(O1:O122)))</f>
        <v>2.1946589100254199</v>
      </c>
      <c r="P126" s="3" cm="1">
        <f t="array" ref="P126">MAX(_xlfn._xlws.FILTER(P1:P122, ISNUMBER(P1:P122)))</f>
        <v>3.8316001270677198</v>
      </c>
      <c r="Q126" s="3" cm="1">
        <f t="array" ref="Q126">MAX(_xlfn._xlws.FILTER(Q1:Q122, ISNUMBER(Q1:Q122)))</f>
        <v>6.0882499239157504</v>
      </c>
      <c r="R126" s="3" cm="1">
        <f t="array" ref="R126">MAX(_xlfn._xlws.FILTER(R1:R122, ISNUMBER(R1:R122)))</f>
        <v>4.6180738372252801</v>
      </c>
      <c r="S126" s="3" cm="1">
        <f t="array" ref="S126">MAX(_xlfn._xlws.FILTER(S1:S122, ISNUMBER(S1:S122)))</f>
        <v>6.4688342924220503</v>
      </c>
      <c r="T126" s="3" cm="1">
        <f t="array" ref="T126">MAX(_xlfn._xlws.FILTER(T1:T122, ISNUMBER(T1:T122)))</f>
        <v>7.5520008210991199</v>
      </c>
      <c r="U126" s="3" cm="1">
        <f t="array" ref="U126">MAX(_xlfn._xlws.FILTER(U1:U122, ISNUMBER(U1:U122)))</f>
        <v>4.1510924035687902</v>
      </c>
      <c r="V126" s="3" cm="1">
        <f t="array" ref="V126">MAX(_xlfn._xlws.FILTER(V1:V122, ISNUMBER(V1:V122)))</f>
        <v>5.8077716233876302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0.97899999999999998</v>
      </c>
      <c r="C128" s="9" cm="1">
        <f t="array" ref="C128">_xlfn.PERCENTRANK.EXC(_xlfn._xlws.FILTER(C1:C122, ISNUMBER(C1:C122)),C122)</f>
        <v>0.95899999999999996</v>
      </c>
      <c r="D128" s="9" cm="1">
        <f t="array" ref="D128">_xlfn.PERCENTRANK.EXC(_xlfn._xlws.FILTER(D1:D122, ISNUMBER(D1:D122)),D122)</f>
        <v>0.93400000000000005</v>
      </c>
      <c r="E128" s="9" cm="1">
        <f t="array" ref="E128">_xlfn.PERCENTRANK.EXC(_xlfn._xlws.FILTER(E1:E122, ISNUMBER(E1:E122)),E122)</f>
        <v>0.98299999999999998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0.81100000000000005</v>
      </c>
      <c r="H128" s="9" cm="1">
        <f t="array" ref="H128">_xlfn.PERCENTRANK.EXC(_xlfn._xlws.FILTER(H1:H122, ISNUMBER(H1:H122)),H122)</f>
        <v>0.80300000000000005</v>
      </c>
      <c r="I128" s="9" cm="1">
        <f t="array" ref="I128">_xlfn.PERCENTRANK.EXC(_xlfn._xlws.FILTER(I1:I122, ISNUMBER(I1:I122)),I122)</f>
        <v>4.9000000000000002E-2</v>
      </c>
      <c r="J128" s="9" cm="1">
        <f t="array" ref="J128">_xlfn.PERCENTRANK.EXC(_xlfn._xlws.FILTER(J1:J122, ISNUMBER(J1:J122)),J122)</f>
        <v>0.97099999999999997</v>
      </c>
      <c r="K128" s="9" cm="1">
        <f t="array" ref="K128">_xlfn.PERCENTRANK.EXC(_xlfn._xlws.FILTER(K1:K122, ISNUMBER(K1:K122)),K122)</f>
        <v>0.64700000000000002</v>
      </c>
      <c r="L128" s="9" cm="1">
        <f t="array" ref="L128">_xlfn.PERCENTRANK.EXC(_xlfn._xlws.FILTER(L1:L122, ISNUMBER(L1:L122)),L122)</f>
        <v>0.80300000000000005</v>
      </c>
      <c r="M128" s="9" cm="1">
        <f t="array" ref="M128">_xlfn.PERCENTRANK.EXC(_xlfn._xlws.FILTER(M1:M122, ISNUMBER(M1:M122)),M122)</f>
        <v>0.58099999999999996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3.2000000000000001E-2</v>
      </c>
      <c r="P128" s="9" cm="1">
        <f t="array" ref="P128">_xlfn.PERCENTRANK.EXC(_xlfn._xlws.FILTER(P1:P122, ISNUMBER(P1:P122)),P122)</f>
        <v>0.85199999999999998</v>
      </c>
      <c r="Q128" s="9" cm="1">
        <f t="array" ref="Q128">_xlfn.PERCENTRANK.EXC(_xlfn._xlws.FILTER(Q1:Q122, ISNUMBER(Q1:Q122)),Q122)</f>
        <v>0.95</v>
      </c>
      <c r="R128" s="9" cm="1">
        <f t="array" ref="R128">_xlfn.PERCENTRANK.EXC(_xlfn._xlws.FILTER(R1:R122, ISNUMBER(R1:R122)),R122)</f>
        <v>0.96699999999999997</v>
      </c>
      <c r="S128" s="9" cm="1">
        <f t="array" ref="S128">_xlfn.PERCENTRANK.EXC(_xlfn._xlws.FILTER(S1:S122, ISNUMBER(S1:S122)),S122)</f>
        <v>0.46700000000000003</v>
      </c>
      <c r="T128" s="9" cm="1">
        <f t="array" ref="T128">_xlfn.PERCENTRANK.EXC(_xlfn._xlws.FILTER(T1:T122, ISNUMBER(T1:T122)),T122)</f>
        <v>0.95</v>
      </c>
      <c r="U128" s="9" cm="1">
        <f t="array" ref="U128">_xlfn.PERCENTRANK.EXC(_xlfn._xlws.FILTER(U1:U122, ISNUMBER(U1:U122)),U122)</f>
        <v>0.55800000000000005</v>
      </c>
      <c r="V128" s="9" cm="1">
        <f t="array" ref="V128">_xlfn.PERCENTRANK.EXC(_xlfn._xlws.FILTER(V1:V122, ISNUMBER(V1:V122)),V122)</f>
        <v>0.38800000000000001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41866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-5.1894902999999999E-2</v>
      </c>
      <c r="D2" s="24" cm="1">
        <f t="array" ref="D2:D122">_xll.FDS(D1,"FG_TOTAL_RETURNC(-10AY,0,AM)")/100</f>
        <v>0</v>
      </c>
      <c r="E2" s="24" cm="1">
        <f t="array" ref="E2:E122">_xll.FDS(E1,"FG_TOTAL_RETURNC(-10AY,0,AM)")/100</f>
        <v>2.2665977E-2</v>
      </c>
      <c r="F2" s="24" cm="1">
        <f t="array" ref="F2:F122">_xll.FDS(F1,"FG_TOTAL_RETURNC(-10AY,0,AM)")/100</f>
        <v>-2.6000678999999999E-2</v>
      </c>
      <c r="G2" s="24" cm="1">
        <f t="array" ref="G2:G122">_xll.FDS(G1,"FG_TOTAL_RETURNC(-10AY,0,AM)")/100</f>
        <v>7.1704389999999998E-3</v>
      </c>
      <c r="H2" s="24" cm="1">
        <f t="array" ref="H2:H122">_xll.FDS(H1,"FG_TOTAL_RETURNC(-10AY,0,AM)")/100</f>
        <v>-1.24150515E-3</v>
      </c>
      <c r="I2" s="24" cm="1">
        <f t="array" ref="I2:I122">_xll.FDS(I1,"FG_TOTAL_RETURNC(-10AY,0,AM)")/100</f>
        <v>-1.5441716000000001E-2</v>
      </c>
      <c r="J2" s="24" cm="1">
        <f t="array" ref="J2:J122">_xll.FDS(J1,"FG_TOTAL_RETURNC(-10AY,0,AM)")/100</f>
        <v>4.5577287999999999E-3</v>
      </c>
      <c r="K2" s="24" cm="1">
        <f t="array" ref="K2:K122">_xll.FDS(K1,"FG_TOTAL_RETURNC(-10AY,0,AM)")/100</f>
        <v>2.7106524E-2</v>
      </c>
      <c r="L2" s="24" cm="1">
        <f t="array" ref="L2:L122">_xll.FDS(L1,"FG_TOTAL_RETURNC(-10AY,0,AM)")/100</f>
        <v>-1.8178225000000001E-3</v>
      </c>
      <c r="M2" s="24" cm="1">
        <f t="array" ref="M2:M122">_xll.FDS(M1,"FG_TOTAL_RETURNC(-10AY,0,AM)")/100</f>
        <v>5.8420897000000006E-3</v>
      </c>
      <c r="N2" s="24" cm="1">
        <f t="array" ref="N2:N122">_xll.FDS(N1,"FG_TOTAL_RETURNC(-10AY,0,AM)")/100</f>
        <v>-6.8171499999999996E-2</v>
      </c>
      <c r="O2" s="24" cm="1">
        <f t="array" ref="O2:O122">_xll.FDS(O1,"FG_TOTAL_RETURNC(-10AY,0,AM)")/100</f>
        <v>1.9456505999999998E-2</v>
      </c>
      <c r="P2" s="24" cm="1">
        <f t="array" ref="P2:P122">_xll.FDS(P1,"FG_TOTAL_RETURNC(-10AY,0,AM)")/100</f>
        <v>5.4485200000000004E-2</v>
      </c>
      <c r="Q2" s="24" cm="1">
        <f t="array" ref="Q2:Q122">_xll.FDS(Q1,"FG_TOTAL_RETURNC(-10AY,0,AM)")/100</f>
        <v>2.3319125E-2</v>
      </c>
      <c r="R2" s="24" cm="1">
        <f t="array" ref="R2:R122">_xll.FDS(R1,"FG_TOTAL_RETURNC(-10AY,0,AM)")/100</f>
        <v>1.0585308E-2</v>
      </c>
      <c r="S2" s="24" cm="1">
        <f t="array" ref="S2:S122">_xll.FDS(S1,"FG_TOTAL_RETURNC(-10AY,0,AM)")/100</f>
        <v>-8.9411320000000002E-2</v>
      </c>
      <c r="T2" s="24" cm="1">
        <f t="array" ref="T2:T122">_xll.FDS(T1,"FG_TOTAL_RETURNC(-10AY,0,AM)")/100</f>
        <v>8.3506109999999993E-4</v>
      </c>
      <c r="U2" s="24" cm="1">
        <f t="array" ref="U2:U122">_xll.FDS(U1,"FG_TOTAL_RETURNC(-10AY,0,AM)")/100</f>
        <v>7.4005127000000004E-3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41898</v>
      </c>
      <c r="B3" s="24" t="e">
        <v>#N/A</v>
      </c>
      <c r="C3" s="24">
        <v>-1.8169403000000001E-2</v>
      </c>
      <c r="D3" s="24">
        <v>-2.081889E-2</v>
      </c>
      <c r="E3" s="24">
        <v>1.7414211999999998E-2</v>
      </c>
      <c r="F3" s="24">
        <v>3.0207275999999998E-2</v>
      </c>
      <c r="G3" s="24">
        <v>5.4281950000000002E-3</v>
      </c>
      <c r="H3" s="24">
        <v>-2.2995649999999999E-2</v>
      </c>
      <c r="I3" s="24">
        <v>1.2546778000000001E-3</v>
      </c>
      <c r="J3" s="24">
        <v>1.3753056999999999E-2</v>
      </c>
      <c r="K3" s="24">
        <v>-3.1820238000000001E-2</v>
      </c>
      <c r="L3" s="24">
        <v>7.8916549999999992E-3</v>
      </c>
      <c r="M3" s="24">
        <v>-2.1674453999999999E-2</v>
      </c>
      <c r="N3" s="24">
        <v>-3.3430278000000001E-2</v>
      </c>
      <c r="O3" s="24">
        <v>8.5554120000000001E-3</v>
      </c>
      <c r="P3" s="24">
        <v>-1.3752459999999999E-2</v>
      </c>
      <c r="Q3" s="24">
        <v>9.5100399999999991E-3</v>
      </c>
      <c r="R3" s="24">
        <v>1.2149096E-2</v>
      </c>
      <c r="S3" s="24">
        <v>1.4700294000000001E-2</v>
      </c>
      <c r="T3" s="24">
        <v>3.0454754999999997E-2</v>
      </c>
      <c r="U3" s="24">
        <v>5.2341579999999999E-2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41928</v>
      </c>
      <c r="B4" s="24" t="e">
        <v>#N/A</v>
      </c>
      <c r="C4" s="24">
        <v>-5.4129066000000003E-2</v>
      </c>
      <c r="D4" s="24">
        <v>-7.6541479999999995E-2</v>
      </c>
      <c r="E4" s="24">
        <v>-3.9419114999999998E-2</v>
      </c>
      <c r="F4" s="24">
        <v>-7.8758955000000005E-2</v>
      </c>
      <c r="G4" s="24">
        <v>-9.5393840000000008E-2</v>
      </c>
      <c r="H4" s="24">
        <v>-6.8066177000000005E-2</v>
      </c>
      <c r="I4" s="24">
        <v>-6.0776950000000003E-2</v>
      </c>
      <c r="J4" s="24">
        <v>-8.9930059999999992E-2</v>
      </c>
      <c r="K4" s="24">
        <v>-0.11401862</v>
      </c>
      <c r="L4" s="24">
        <v>-0.13109820999999999</v>
      </c>
      <c r="M4" s="24">
        <v>-9.0935409999999994E-2</v>
      </c>
      <c r="N4" s="24">
        <v>-0.21904765999999998</v>
      </c>
      <c r="O4" s="24">
        <v>-3.3605157999999996E-2</v>
      </c>
      <c r="P4" s="24">
        <v>-6.7928256999999992E-2</v>
      </c>
      <c r="Q4" s="24">
        <v>-6.7734120000000009E-2</v>
      </c>
      <c r="R4" s="24">
        <v>-2.5079668000000003E-2</v>
      </c>
      <c r="S4" s="24">
        <v>-8.302379E-2</v>
      </c>
      <c r="T4" s="24">
        <v>-0.13684214</v>
      </c>
      <c r="U4" s="24">
        <v>-9.9912759999999989E-2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41957</v>
      </c>
      <c r="B5" s="24" t="e">
        <v>#N/A</v>
      </c>
      <c r="C5" s="24">
        <v>2.8613448E-2</v>
      </c>
      <c r="D5" s="24">
        <v>4.4128895000000001E-2</v>
      </c>
      <c r="E5" s="24">
        <v>3.6447048000000003E-2</v>
      </c>
      <c r="F5" s="24">
        <v>-7.4023009999999996E-4</v>
      </c>
      <c r="G5" s="24">
        <v>-6.3271519999999999E-3</v>
      </c>
      <c r="H5" s="24">
        <v>9.5562935000000002E-3</v>
      </c>
      <c r="I5" s="24">
        <v>4.4029354999999999E-2</v>
      </c>
      <c r="J5" s="24">
        <v>1.0296583E-2</v>
      </c>
      <c r="K5" s="24">
        <v>-4.9226879999999997E-3</v>
      </c>
      <c r="L5" s="24">
        <v>-9.2421469999999992E-2</v>
      </c>
      <c r="M5" s="24">
        <v>0.12121701</v>
      </c>
      <c r="N5" s="24">
        <v>-8.9858769999999998E-3</v>
      </c>
      <c r="O5" s="24">
        <v>7.6637387000000001E-2</v>
      </c>
      <c r="P5" s="24">
        <v>6.9459320000000005E-2</v>
      </c>
      <c r="Q5" s="24">
        <v>5.0653696000000005E-2</v>
      </c>
      <c r="R5" s="24">
        <v>3.2585263000000003E-2</v>
      </c>
      <c r="S5" s="24">
        <v>0.10370672</v>
      </c>
      <c r="T5" s="24">
        <v>7.6923012999999998E-2</v>
      </c>
      <c r="U5" s="24">
        <v>2.326715E-2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41989</v>
      </c>
      <c r="B6" s="24" t="e">
        <v>#N/A</v>
      </c>
      <c r="C6" s="24">
        <v>-9.7004300000000002E-2</v>
      </c>
      <c r="D6" s="24">
        <v>-7.8647555999999993E-2</v>
      </c>
      <c r="E6" s="24">
        <v>-1.641053E-2</v>
      </c>
      <c r="F6" s="24">
        <v>-5.5925903000000006E-2</v>
      </c>
      <c r="G6" s="24">
        <v>-7.7907030000000002E-2</v>
      </c>
      <c r="H6" s="24">
        <v>-0.11629479999999999</v>
      </c>
      <c r="I6" s="24">
        <v>-4.7923326000000002E-2</v>
      </c>
      <c r="J6" s="24">
        <v>-0.15059322</v>
      </c>
      <c r="K6" s="24">
        <v>-6.3603520000000005E-3</v>
      </c>
      <c r="L6" s="24">
        <v>-0.13900203</v>
      </c>
      <c r="M6" s="24">
        <v>-0.14959507999999999</v>
      </c>
      <c r="N6" s="24">
        <v>-4.2746066999999999E-2</v>
      </c>
      <c r="O6" s="24">
        <v>-0.10285353999999999</v>
      </c>
      <c r="P6" s="24">
        <v>-4.5363720000000003E-2</v>
      </c>
      <c r="Q6" s="24">
        <v>-0.16689713</v>
      </c>
      <c r="R6" s="24">
        <v>-7.2429359999999998E-2</v>
      </c>
      <c r="S6" s="24">
        <v>-7.9831180000000002E-2</v>
      </c>
      <c r="T6" s="24">
        <v>-0.25914627000000001</v>
      </c>
      <c r="U6" s="24">
        <v>-0.11321650999999999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42020</v>
      </c>
      <c r="B7" s="24" t="e">
        <v>#N/A</v>
      </c>
      <c r="C7" s="24">
        <v>-7.2458385999999994E-3</v>
      </c>
      <c r="D7" s="24">
        <v>6.9746137E-2</v>
      </c>
      <c r="E7" s="24">
        <v>6.7784905000000006E-2</v>
      </c>
      <c r="F7" s="24">
        <v>-9.5719159999999998E-2</v>
      </c>
      <c r="G7" s="24">
        <v>3.2675266E-4</v>
      </c>
      <c r="H7" s="24">
        <v>3.8313866000000002E-2</v>
      </c>
      <c r="I7" s="24">
        <v>3.4854293000000001E-2</v>
      </c>
      <c r="J7" s="24">
        <v>5.1098584999999995E-2</v>
      </c>
      <c r="K7" s="24">
        <v>1.1826395999999999E-2</v>
      </c>
      <c r="L7" s="24">
        <v>9.8717690000000011E-2</v>
      </c>
      <c r="M7" s="24">
        <v>0.10208011</v>
      </c>
      <c r="N7" s="24">
        <v>-0.13125711000000001</v>
      </c>
      <c r="O7" s="24">
        <v>0.1305151</v>
      </c>
      <c r="P7" s="24">
        <v>7.6470849999999993E-2</v>
      </c>
      <c r="Q7" s="24">
        <v>7.0078253999999993E-2</v>
      </c>
      <c r="R7" s="24">
        <v>3.8310528000000003E-2</v>
      </c>
      <c r="S7" s="24">
        <v>0.1254487</v>
      </c>
      <c r="T7" s="24">
        <v>0.17218018000000002</v>
      </c>
      <c r="U7" s="24">
        <v>3.5252452000000004E-2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42048</v>
      </c>
      <c r="B8" s="24" t="e">
        <v>#N/A</v>
      </c>
      <c r="C8" s="24">
        <v>8.9508650000000009E-2</v>
      </c>
      <c r="D8" s="24">
        <v>3.6649226999999999E-2</v>
      </c>
      <c r="E8" s="24">
        <v>3.6060689999999999E-2</v>
      </c>
      <c r="F8" s="24">
        <v>4.7936079999999999E-2</v>
      </c>
      <c r="G8" s="24">
        <v>1.7503261999999999E-2</v>
      </c>
      <c r="H8" s="24">
        <v>2.9345393000000001E-2</v>
      </c>
      <c r="I8" s="24">
        <v>5.8201074999999998E-2</v>
      </c>
      <c r="J8" s="24">
        <v>1.5987635E-2</v>
      </c>
      <c r="K8" s="24">
        <v>-3.5568475999999999E-3</v>
      </c>
      <c r="L8" s="24">
        <v>-4.5479355000000006E-2</v>
      </c>
      <c r="M8" s="24">
        <v>6.9256662999999996E-2</v>
      </c>
      <c r="N8" s="24">
        <v>7.3105216000000001E-2</v>
      </c>
      <c r="O8" s="24">
        <v>2.2656679999999998E-2</v>
      </c>
      <c r="P8" s="24">
        <v>2.2963642999999999E-2</v>
      </c>
      <c r="Q8" s="24">
        <v>7.3244332999999995E-2</v>
      </c>
      <c r="R8" s="24">
        <v>5.9496403000000003E-2</v>
      </c>
      <c r="S8" s="24">
        <v>-7.8504324E-2</v>
      </c>
      <c r="T8" s="24">
        <v>1.4373779E-2</v>
      </c>
      <c r="U8" s="24">
        <v>3.5524963999999999E-2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42079</v>
      </c>
      <c r="B9" s="24" t="e">
        <v>#N/A</v>
      </c>
      <c r="C9" s="24">
        <v>-6.7284289999999997E-2</v>
      </c>
      <c r="D9" s="24">
        <v>-3.1746030000000001E-2</v>
      </c>
      <c r="E9" s="24">
        <v>-8.8813899999999994E-3</v>
      </c>
      <c r="F9" s="24">
        <v>-5.9296966E-2</v>
      </c>
      <c r="G9" s="24">
        <v>-8.8932150000000001E-2</v>
      </c>
      <c r="H9" s="24">
        <v>-5.1169634000000006E-2</v>
      </c>
      <c r="I9" s="24">
        <v>-1.7499983E-2</v>
      </c>
      <c r="J9" s="24">
        <v>-2.2504209999999997E-2</v>
      </c>
      <c r="K9" s="24">
        <v>-7.8529120000000001E-3</v>
      </c>
      <c r="L9" s="24">
        <v>-0.15777456000000001</v>
      </c>
      <c r="M9" s="24">
        <v>-8.5308019999999998E-2</v>
      </c>
      <c r="N9" s="24">
        <v>-0.21977447999999999</v>
      </c>
      <c r="O9" s="24">
        <v>-2.2154747999999998E-2</v>
      </c>
      <c r="P9" s="24">
        <v>-5.5640339999999998E-3</v>
      </c>
      <c r="Q9" s="24">
        <v>-5.5519819999999998E-2</v>
      </c>
      <c r="R9" s="24">
        <v>-5.7504834999999997E-2</v>
      </c>
      <c r="S9" s="24">
        <v>-0.14923071999999998</v>
      </c>
      <c r="T9" s="24">
        <v>-8.7044479999999994E-2</v>
      </c>
      <c r="U9" s="24">
        <v>-7.9877194999999998E-2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42110</v>
      </c>
      <c r="B10" s="24" t="e">
        <v>#N/A</v>
      </c>
      <c r="C10" s="24">
        <v>0.11082077</v>
      </c>
      <c r="D10" s="24">
        <v>3.0923962999999999E-2</v>
      </c>
      <c r="E10" s="24">
        <v>1.2593864999999999E-2</v>
      </c>
      <c r="F10" s="24">
        <v>0.12021613</v>
      </c>
      <c r="G10" s="24">
        <v>5.7356596000000003E-2</v>
      </c>
      <c r="H10" s="24">
        <v>5.7010889999999995E-2</v>
      </c>
      <c r="I10" s="24">
        <v>1.1450291E-2</v>
      </c>
      <c r="J10" s="24">
        <v>4.7602534000000002E-2</v>
      </c>
      <c r="K10" s="24">
        <v>0.10667383</v>
      </c>
      <c r="L10" s="24">
        <v>0.19512187999999997</v>
      </c>
      <c r="M10" s="24">
        <v>0.11948502</v>
      </c>
      <c r="N10" s="24">
        <v>-2.5352119999999999E-2</v>
      </c>
      <c r="O10" s="24">
        <v>1.4897585E-2</v>
      </c>
      <c r="P10" s="24">
        <v>0.22400151999999998</v>
      </c>
      <c r="Q10" s="24">
        <v>1.453495E-2</v>
      </c>
      <c r="R10" s="24">
        <v>3.5913944000000003E-2</v>
      </c>
      <c r="S10" s="24">
        <v>4.1365265999999998E-2</v>
      </c>
      <c r="T10" s="24">
        <v>0.15765345</v>
      </c>
      <c r="U10" s="24">
        <v>2.5598288E-2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42139</v>
      </c>
      <c r="B11" s="24" t="e">
        <v>#N/A</v>
      </c>
      <c r="C11" s="24">
        <v>4.0705920000000007E-2</v>
      </c>
      <c r="D11" s="24">
        <v>-5.7462989999999999E-2</v>
      </c>
      <c r="E11" s="24">
        <v>0</v>
      </c>
      <c r="F11" s="24">
        <v>6.5916420000000003E-2</v>
      </c>
      <c r="G11" s="24">
        <v>6.2668443000000004E-2</v>
      </c>
      <c r="H11" s="24">
        <v>4.3731928E-3</v>
      </c>
      <c r="I11" s="24">
        <v>3.2075524000000001E-2</v>
      </c>
      <c r="J11" s="24">
        <v>5.7831999999999996E-3</v>
      </c>
      <c r="K11" s="24">
        <v>-2.8446018999999999E-2</v>
      </c>
      <c r="L11" s="24">
        <v>5.2437662999999995E-2</v>
      </c>
      <c r="M11" s="24">
        <v>-1.6549766E-2</v>
      </c>
      <c r="N11" s="24">
        <v>0.19653202</v>
      </c>
      <c r="O11" s="24">
        <v>-6.9113135000000006E-2</v>
      </c>
      <c r="P11" s="24">
        <v>-2.6008785E-2</v>
      </c>
      <c r="Q11" s="24">
        <v>2.8613209999999997E-2</v>
      </c>
      <c r="R11" s="24">
        <v>-3.6821723000000001E-2</v>
      </c>
      <c r="S11" s="24">
        <v>0.11352289</v>
      </c>
      <c r="T11" s="24">
        <v>2.0204782000000001E-3</v>
      </c>
      <c r="U11" s="24">
        <v>-7.9218745000000007E-2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42171</v>
      </c>
      <c r="B12" s="24" t="e">
        <v>#N/A</v>
      </c>
      <c r="C12" s="24">
        <v>-0.10445398</v>
      </c>
      <c r="D12" s="24">
        <v>-9.5858869999999999E-2</v>
      </c>
      <c r="E12" s="24">
        <v>-7.0318165000000002E-2</v>
      </c>
      <c r="F12" s="24">
        <v>-9.7662150000000003E-2</v>
      </c>
      <c r="G12" s="24">
        <v>-6.695342E-2</v>
      </c>
      <c r="H12" s="24">
        <v>-9.5790979999999998E-2</v>
      </c>
      <c r="I12" s="24">
        <v>-4.8141360000000001E-2</v>
      </c>
      <c r="J12" s="24">
        <v>-4.3206810000000005E-2</v>
      </c>
      <c r="K12" s="24">
        <v>-8.3486740000000004E-2</v>
      </c>
      <c r="L12" s="24">
        <v>-8.9146249999999996E-2</v>
      </c>
      <c r="M12" s="24">
        <v>-0.10268115999999999</v>
      </c>
      <c r="N12" s="24">
        <v>-0.15056359999999999</v>
      </c>
      <c r="O12" s="24">
        <v>-4.6649159999999995E-2</v>
      </c>
      <c r="P12" s="24">
        <v>-7.3312879999999997E-2</v>
      </c>
      <c r="Q12" s="24">
        <v>-6.2937019999999996E-2</v>
      </c>
      <c r="R12" s="24">
        <v>-5.8920383000000002E-3</v>
      </c>
      <c r="S12" s="24">
        <v>-0.13391809999999998</v>
      </c>
      <c r="T12" s="24">
        <v>-2.1201192999999997E-2</v>
      </c>
      <c r="U12" s="24">
        <v>7.0713043000000003E-2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42201</v>
      </c>
      <c r="B13" s="24" t="e">
        <v>#N/A</v>
      </c>
      <c r="C13" s="24">
        <v>-2.6000977000000002E-2</v>
      </c>
      <c r="D13" s="24">
        <v>4.1488409999999995E-3</v>
      </c>
      <c r="E13" s="24">
        <v>1.2218118E-2</v>
      </c>
      <c r="F13" s="24">
        <v>-3.5828888000000003E-2</v>
      </c>
      <c r="G13" s="24">
        <v>-2.429837E-2</v>
      </c>
      <c r="H13" s="24">
        <v>-5.6152343999999995E-3</v>
      </c>
      <c r="I13" s="24">
        <v>-7.6824426999999992E-3</v>
      </c>
      <c r="J13" s="24">
        <v>-1.1720656999999999E-3</v>
      </c>
      <c r="K13" s="24">
        <v>-2.4278879999999999E-2</v>
      </c>
      <c r="L13" s="24">
        <v>-2.6137291999999999E-2</v>
      </c>
      <c r="M13" s="24">
        <v>4.2536497000000006E-2</v>
      </c>
      <c r="N13" s="24">
        <v>2.3696780000000001E-2</v>
      </c>
      <c r="O13" s="24">
        <v>9.0703124999999996E-2</v>
      </c>
      <c r="P13" s="24">
        <v>-7.7668486000000009E-2</v>
      </c>
      <c r="Q13" s="24">
        <v>4.5084952999999996E-4</v>
      </c>
      <c r="R13" s="24">
        <v>-1.4647961000000001E-2</v>
      </c>
      <c r="S13" s="24">
        <v>5.8709264000000004E-2</v>
      </c>
      <c r="T13" s="24">
        <v>1.1540413000000001E-2</v>
      </c>
      <c r="U13" s="24">
        <v>5.5586099999999999E-2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42230</v>
      </c>
      <c r="B14" s="24" t="e">
        <v>#N/A</v>
      </c>
      <c r="C14" s="24">
        <v>-9.1530739999999999E-2</v>
      </c>
      <c r="D14" s="24">
        <v>-0.10697472</v>
      </c>
      <c r="E14" s="24">
        <v>-5.4192185000000004E-2</v>
      </c>
      <c r="F14" s="24">
        <v>-2.8421579999999998E-2</v>
      </c>
      <c r="G14" s="24">
        <v>-0.14661521</v>
      </c>
      <c r="H14" s="24">
        <v>-0.15126734999999999</v>
      </c>
      <c r="I14" s="24">
        <v>-0.11290323000000001</v>
      </c>
      <c r="J14" s="24">
        <v>-6.0076118000000005E-2</v>
      </c>
      <c r="K14" s="24">
        <v>-7.9700709999999994E-2</v>
      </c>
      <c r="L14" s="24">
        <v>-0.18682342999999998</v>
      </c>
      <c r="M14" s="24">
        <v>-8.7484660000000006E-2</v>
      </c>
      <c r="N14" s="24">
        <v>-7.4074210000000001E-2</v>
      </c>
      <c r="O14" s="24">
        <v>-3.0139625E-2</v>
      </c>
      <c r="P14" s="24">
        <v>-4.8593879999999999E-2</v>
      </c>
      <c r="Q14" s="24">
        <v>-1.1491716000000001E-2</v>
      </c>
      <c r="R14" s="24">
        <v>-4.5461296999999998E-2</v>
      </c>
      <c r="S14" s="24">
        <v>-0.12078343999999999</v>
      </c>
      <c r="T14" s="24">
        <v>-2.3809493000000001E-2</v>
      </c>
      <c r="U14" s="24">
        <v>-0.10583943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42263</v>
      </c>
      <c r="B15" s="24" t="e">
        <v>#N/A</v>
      </c>
      <c r="C15" s="24">
        <v>2.9820441999999999E-2</v>
      </c>
      <c r="D15" s="24">
        <v>-9.3914749999999991E-2</v>
      </c>
      <c r="E15" s="24">
        <v>-3.9459407000000002E-2</v>
      </c>
      <c r="F15" s="24">
        <v>-9.0003009999999994E-4</v>
      </c>
      <c r="G15" s="24">
        <v>-4.8910856000000003E-2</v>
      </c>
      <c r="H15" s="24">
        <v>1.8304347999999998E-2</v>
      </c>
      <c r="I15" s="24">
        <v>1.1636375999999999E-2</v>
      </c>
      <c r="J15" s="24">
        <v>-3.3155084000000001E-3</v>
      </c>
      <c r="K15" s="24">
        <v>2.9274344000000001E-2</v>
      </c>
      <c r="L15" s="24">
        <v>-7.1129739999999997E-2</v>
      </c>
      <c r="M15" s="24">
        <v>-3.5888731E-2</v>
      </c>
      <c r="N15" s="24">
        <v>5.0999999999999997E-2</v>
      </c>
      <c r="O15" s="24">
        <v>-7.5237155E-2</v>
      </c>
      <c r="P15" s="24">
        <v>-6.8771305000000005E-2</v>
      </c>
      <c r="Q15" s="24">
        <v>-1.5044451E-2</v>
      </c>
      <c r="R15" s="24">
        <v>-2.2717000000000001E-2</v>
      </c>
      <c r="S15" s="24">
        <v>-9.0099100000000001E-2</v>
      </c>
      <c r="T15" s="24">
        <v>-9.0853690000000001E-2</v>
      </c>
      <c r="U15" s="24">
        <v>-7.5801729999999998E-2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42293</v>
      </c>
      <c r="B16" s="24" t="e">
        <v>#N/A</v>
      </c>
      <c r="C16" s="24">
        <v>6.1850550000000001E-3</v>
      </c>
      <c r="D16" s="24">
        <v>0.12268639000000001</v>
      </c>
      <c r="E16" s="24">
        <v>2.3072599999999999E-2</v>
      </c>
      <c r="F16" s="24">
        <v>-5.8559179999999999E-3</v>
      </c>
      <c r="G16" s="24">
        <v>2.3768424999999999E-2</v>
      </c>
      <c r="H16" s="24">
        <v>4.9195886000000001E-2</v>
      </c>
      <c r="I16" s="24">
        <v>3.3788680000000001E-2</v>
      </c>
      <c r="J16" s="24">
        <v>1.9220114E-2</v>
      </c>
      <c r="K16" s="24">
        <v>7.2684170000000006E-2</v>
      </c>
      <c r="L16" s="24">
        <v>-2.8255522000000002E-2</v>
      </c>
      <c r="M16" s="24">
        <v>6.7983269999999998E-2</v>
      </c>
      <c r="N16" s="24">
        <v>-3.805995E-3</v>
      </c>
      <c r="O16" s="24">
        <v>4.7400116999999999E-2</v>
      </c>
      <c r="P16" s="24">
        <v>5.6359289999999999E-2</v>
      </c>
      <c r="Q16" s="24">
        <v>9.0256929999999996E-3</v>
      </c>
      <c r="R16" s="24">
        <v>2.6472688000000001E-2</v>
      </c>
      <c r="S16" s="24">
        <v>0.10337329000000001</v>
      </c>
      <c r="T16" s="24">
        <v>2.5598049999999997E-2</v>
      </c>
      <c r="U16" s="24">
        <v>0.10220814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42324</v>
      </c>
      <c r="B17" s="24" t="e">
        <v>#N/A</v>
      </c>
      <c r="C17" s="24">
        <v>-6.6778420000000005E-2</v>
      </c>
      <c r="D17" s="24">
        <v>-3.2501101000000004E-2</v>
      </c>
      <c r="E17" s="24">
        <v>-6.1331090000000005E-2</v>
      </c>
      <c r="F17" s="24">
        <v>-0.12233793</v>
      </c>
      <c r="G17" s="24">
        <v>-6.4705970000000002E-2</v>
      </c>
      <c r="H17" s="24">
        <v>-7.2137060000000003E-2</v>
      </c>
      <c r="I17" s="24">
        <v>-5.4937420000000001E-2</v>
      </c>
      <c r="J17" s="24">
        <v>-2.9193102999999998E-2</v>
      </c>
      <c r="K17" s="24">
        <v>-4.7136839999999999E-2</v>
      </c>
      <c r="L17" s="24">
        <v>9.6923110000000003E-3</v>
      </c>
      <c r="M17" s="24">
        <v>-0.11651116</v>
      </c>
      <c r="N17" s="24">
        <v>-0.10983758999999998</v>
      </c>
      <c r="O17" s="24">
        <v>-7.2104033999999997E-2</v>
      </c>
      <c r="P17" s="24">
        <v>-3.9452075999999996E-2</v>
      </c>
      <c r="Q17" s="24">
        <v>-7.7064156999999994E-2</v>
      </c>
      <c r="R17" s="24">
        <v>-2.0981670000000001E-2</v>
      </c>
      <c r="S17" s="24">
        <v>3.9694189999999997E-2</v>
      </c>
      <c r="T17" s="24">
        <v>-0.14959132999999999</v>
      </c>
      <c r="U17" s="24">
        <v>-5.4378866999999997E-2</v>
      </c>
      <c r="V17" s="24">
        <v>-8.0357789999999998E-2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42354</v>
      </c>
      <c r="B18" s="24" t="e">
        <v>#N/A</v>
      </c>
      <c r="C18" s="24">
        <v>-4.2215642999999997E-2</v>
      </c>
      <c r="D18" s="24">
        <v>1.0710716E-2</v>
      </c>
      <c r="E18" s="24">
        <v>-3.223002E-3</v>
      </c>
      <c r="F18" s="24">
        <v>-6.9695414999999997E-2</v>
      </c>
      <c r="G18" s="24">
        <v>-5.9497356000000001E-2</v>
      </c>
      <c r="H18" s="24">
        <v>8.7463856E-3</v>
      </c>
      <c r="I18" s="24">
        <v>-1.7660022000000001E-2</v>
      </c>
      <c r="J18" s="24">
        <v>-2.6148676999999999E-2</v>
      </c>
      <c r="K18" s="24">
        <v>8.888840700000001E-3</v>
      </c>
      <c r="L18" s="24">
        <v>-4.6327170000000001E-2</v>
      </c>
      <c r="M18" s="24">
        <v>-0.10483418999999999</v>
      </c>
      <c r="N18" s="24">
        <v>-0.10729617</v>
      </c>
      <c r="O18" s="24">
        <v>-9.2812180000000008E-3</v>
      </c>
      <c r="P18" s="24">
        <v>-2.7665495999999998E-2</v>
      </c>
      <c r="Q18" s="24">
        <v>-8.4493100000000002E-2</v>
      </c>
      <c r="R18" s="24">
        <v>-6.4452466999999999E-2</v>
      </c>
      <c r="S18" s="24">
        <v>-0.11761915000000001</v>
      </c>
      <c r="T18" s="24">
        <v>-2.915734E-2</v>
      </c>
      <c r="U18" s="24">
        <v>-8.9588399999999999E-2</v>
      </c>
      <c r="V18" s="24">
        <v>-6.3616039999999999E-3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42384</v>
      </c>
      <c r="B19" s="24" t="e">
        <v>#N/A</v>
      </c>
      <c r="C19" s="24">
        <v>-6.8591474999999999E-2</v>
      </c>
      <c r="D19" s="24">
        <v>-2.9951989999999998E-2</v>
      </c>
      <c r="E19" s="24">
        <v>-0.11202133</v>
      </c>
      <c r="F19" s="24">
        <v>-8.7108909999999998E-2</v>
      </c>
      <c r="G19" s="24">
        <v>-0.11846375000000001</v>
      </c>
      <c r="H19" s="24">
        <v>-5.6637050000000001E-2</v>
      </c>
      <c r="I19" s="24">
        <v>-0.12432343</v>
      </c>
      <c r="J19" s="24">
        <v>-0.12826103</v>
      </c>
      <c r="K19" s="24">
        <v>-0.10804045000000001</v>
      </c>
      <c r="L19" s="24">
        <v>-0.18859165</v>
      </c>
      <c r="M19" s="24">
        <v>-0.17680962</v>
      </c>
      <c r="N19" s="24">
        <v>-0.13393509000000001</v>
      </c>
      <c r="O19" s="24">
        <v>-6.8167389999999994E-2</v>
      </c>
      <c r="P19" s="24">
        <v>-0.16112273999999999</v>
      </c>
      <c r="Q19" s="24">
        <v>-9.2800199999999999E-2</v>
      </c>
      <c r="R19" s="24">
        <v>-4.1004715000000004E-2</v>
      </c>
      <c r="S19" s="24">
        <v>-7.7132699999999998E-2</v>
      </c>
      <c r="T19" s="24">
        <v>-4.9064099999999999E-2</v>
      </c>
      <c r="U19" s="24">
        <v>-0.10818643</v>
      </c>
      <c r="V19" s="24">
        <v>-0.16036723999999999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42416</v>
      </c>
      <c r="B20" s="24" t="e">
        <v>#N/A</v>
      </c>
      <c r="C20" s="24">
        <v>0.11047495</v>
      </c>
      <c r="D20" s="24">
        <v>0.12885571000000001</v>
      </c>
      <c r="E20" s="24">
        <v>8.8704350000000001E-2</v>
      </c>
      <c r="F20" s="24">
        <v>6.9008109999999998E-2</v>
      </c>
      <c r="G20" s="24">
        <v>0.16684961000000001</v>
      </c>
      <c r="H20" s="24">
        <v>0.10167133</v>
      </c>
      <c r="I20" s="24">
        <v>0.11728394</v>
      </c>
      <c r="J20" s="24">
        <v>2.7238129999999999E-2</v>
      </c>
      <c r="K20" s="24">
        <v>2.9456973000000001E-2</v>
      </c>
      <c r="L20" s="24">
        <v>6.2448860000000002E-2</v>
      </c>
      <c r="M20" s="24">
        <v>0.17139935000000001</v>
      </c>
      <c r="N20" s="24">
        <v>-0.11971826000000001</v>
      </c>
      <c r="O20" s="24">
        <v>-4.8451185000000001E-2</v>
      </c>
      <c r="P20" s="24">
        <v>6.2170029999999996E-3</v>
      </c>
      <c r="Q20" s="24">
        <v>9.4610810000000004E-2</v>
      </c>
      <c r="R20" s="24">
        <v>3.4923910000000002E-2</v>
      </c>
      <c r="S20" s="24">
        <v>3.2333135999999998E-2</v>
      </c>
      <c r="T20" s="24">
        <v>3.9728522000000002E-2</v>
      </c>
      <c r="U20" s="24">
        <v>7.2755337000000003E-2</v>
      </c>
      <c r="V20" s="24">
        <v>-2.2145509999999999E-3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42445</v>
      </c>
      <c r="B21" s="24" t="e">
        <v>#N/A</v>
      </c>
      <c r="C21" s="24">
        <v>7.7646254999999997E-2</v>
      </c>
      <c r="D21" s="24">
        <v>5.861616E-2</v>
      </c>
      <c r="E21" s="24">
        <v>8.7580089999999999E-2</v>
      </c>
      <c r="F21" s="24">
        <v>0.11239183000000001</v>
      </c>
      <c r="G21" s="24">
        <v>0.17638756</v>
      </c>
      <c r="H21" s="24">
        <v>4.9304724000000001E-2</v>
      </c>
      <c r="I21" s="24">
        <v>8.7608450000000004E-2</v>
      </c>
      <c r="J21" s="24">
        <v>0.11736584</v>
      </c>
      <c r="K21" s="24">
        <v>8.968603E-2</v>
      </c>
      <c r="L21" s="24">
        <v>0.24743329999999999</v>
      </c>
      <c r="M21" s="24">
        <v>7.7964664000000003E-2</v>
      </c>
      <c r="N21" s="24">
        <v>0.20800007000000001</v>
      </c>
      <c r="O21" s="24">
        <v>9.7245454999999995E-2</v>
      </c>
      <c r="P21" s="24">
        <v>9.0837479999999998E-2</v>
      </c>
      <c r="Q21" s="24">
        <v>6.0174940000000003E-2</v>
      </c>
      <c r="R21" s="24">
        <v>6.8592189999999997E-2</v>
      </c>
      <c r="S21" s="24">
        <v>0.17974053999999998</v>
      </c>
      <c r="T21" s="24">
        <v>0.117962475</v>
      </c>
      <c r="U21" s="24">
        <v>3.1746030000000001E-2</v>
      </c>
      <c r="V21" s="24">
        <v>0.11146736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42475</v>
      </c>
      <c r="B22" s="24" t="e">
        <v>#N/A</v>
      </c>
      <c r="C22" s="24">
        <v>3.7996173000000001E-2</v>
      </c>
      <c r="D22" s="24">
        <v>-3.2056630000000003E-2</v>
      </c>
      <c r="E22" s="24">
        <v>2.2446632000000001E-2</v>
      </c>
      <c r="F22" s="24">
        <v>-2.5906562999999999E-3</v>
      </c>
      <c r="G22" s="24">
        <v>0.14554178000000001</v>
      </c>
      <c r="H22" s="24">
        <v>6.626510599999999E-2</v>
      </c>
      <c r="I22" s="24">
        <v>-1.3788043999999999E-2</v>
      </c>
      <c r="J22" s="24">
        <v>2.1007657000000002E-2</v>
      </c>
      <c r="K22" s="24">
        <v>3.4881473000000003E-2</v>
      </c>
      <c r="L22" s="24">
        <v>0.17654323999999999</v>
      </c>
      <c r="M22" s="24">
        <v>9.9675769999999997E-2</v>
      </c>
      <c r="N22" s="24">
        <v>-6.6226125000000005E-3</v>
      </c>
      <c r="O22" s="24">
        <v>4.3742894999999997E-2</v>
      </c>
      <c r="P22" s="24">
        <v>4.7722340000000002E-2</v>
      </c>
      <c r="Q22" s="24">
        <v>1.8575906999999999E-2</v>
      </c>
      <c r="R22" s="24">
        <v>5.5305959999999996E-3</v>
      </c>
      <c r="S22" s="24">
        <v>7.6775910000000003E-2</v>
      </c>
      <c r="T22" s="24">
        <v>6.0551523999999995E-2</v>
      </c>
      <c r="U22" s="24">
        <v>-4.8951506999999998E-3</v>
      </c>
      <c r="V22" s="24">
        <v>1.3978243E-2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42506</v>
      </c>
      <c r="B23" s="24" t="e">
        <v>#N/A</v>
      </c>
      <c r="C23" s="24">
        <v>-3.7147581999999998E-2</v>
      </c>
      <c r="D23" s="24">
        <v>-4.0860232999999996E-2</v>
      </c>
      <c r="E23" s="24">
        <v>4.1437983999999997E-2</v>
      </c>
      <c r="F23" s="24">
        <v>-5.3506555999999997E-2</v>
      </c>
      <c r="G23" s="24">
        <v>6.9109917000000007E-2</v>
      </c>
      <c r="H23" s="24">
        <v>-8.9265529999999996E-2</v>
      </c>
      <c r="I23" s="24">
        <v>-7.7998579999999998E-2</v>
      </c>
      <c r="J23" s="24">
        <v>-2.9148459999999998E-2</v>
      </c>
      <c r="K23" s="24">
        <v>-5.396712E-2</v>
      </c>
      <c r="L23" s="24">
        <v>-2.0986378E-2</v>
      </c>
      <c r="M23" s="24">
        <v>-0.10224759999999999</v>
      </c>
      <c r="N23" s="24">
        <v>0.11333346000000001</v>
      </c>
      <c r="O23" s="24">
        <v>-1.7857134E-2</v>
      </c>
      <c r="P23" s="24">
        <v>-7.1313620000000008E-2</v>
      </c>
      <c r="Q23" s="24">
        <v>-3.9513707000000002E-2</v>
      </c>
      <c r="R23" s="24">
        <v>8.8131430000000007E-3</v>
      </c>
      <c r="S23" s="24">
        <v>-0.13793868000000001</v>
      </c>
      <c r="T23" s="24">
        <v>-7.1792005999999992E-2</v>
      </c>
      <c r="U23" s="24">
        <v>1.7568469E-2</v>
      </c>
      <c r="V23" s="24">
        <v>5.9518576000000004E-2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42537</v>
      </c>
      <c r="B24" s="24" t="e">
        <v>#N/A</v>
      </c>
      <c r="C24" s="24">
        <v>8.1667900000000002E-3</v>
      </c>
      <c r="D24" s="24">
        <v>3.7219763000000003E-2</v>
      </c>
      <c r="E24" s="24">
        <v>2.0553349999999998E-2</v>
      </c>
      <c r="F24" s="24">
        <v>-7.7936353999999999E-2</v>
      </c>
      <c r="G24" s="24">
        <v>-2.9056490000000001E-2</v>
      </c>
      <c r="H24" s="24">
        <v>-1.1166334E-2</v>
      </c>
      <c r="I24" s="24">
        <v>8.499611E-2</v>
      </c>
      <c r="J24" s="24">
        <v>-5.1216660000000004E-2</v>
      </c>
      <c r="K24" s="24">
        <v>1.3010383E-2</v>
      </c>
      <c r="L24" s="24">
        <v>-3.5369754000000003E-2</v>
      </c>
      <c r="M24" s="24">
        <v>3.4680843000000003E-2</v>
      </c>
      <c r="N24" s="24">
        <v>-0.13413173</v>
      </c>
      <c r="O24" s="24">
        <v>2.4118780000000003E-2</v>
      </c>
      <c r="P24" s="24">
        <v>1.8082738000000001E-2</v>
      </c>
      <c r="Q24" s="24">
        <v>-3.5337448E-2</v>
      </c>
      <c r="R24" s="24">
        <v>9.7020863999999988E-3</v>
      </c>
      <c r="S24" s="24">
        <v>3.0919312999999997E-3</v>
      </c>
      <c r="T24" s="24">
        <v>1.2180805E-3</v>
      </c>
      <c r="U24" s="24">
        <v>9.6685885999999999E-3</v>
      </c>
      <c r="V24" s="24">
        <v>-2.0652651999999997E-2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42566</v>
      </c>
      <c r="B25" s="24">
        <v>6.3408731999999995E-2</v>
      </c>
      <c r="C25" s="24">
        <v>8.4679599999999994E-2</v>
      </c>
      <c r="D25" s="24">
        <v>8.9902759999999998E-2</v>
      </c>
      <c r="E25" s="24">
        <v>4.5825600000000001E-2</v>
      </c>
      <c r="F25" s="24">
        <v>1.6105771000000001E-2</v>
      </c>
      <c r="G25" s="24">
        <v>0.11316705000000001</v>
      </c>
      <c r="H25" s="24">
        <v>6.8888069999999996E-2</v>
      </c>
      <c r="I25" s="24">
        <v>8.3486560000000001E-2</v>
      </c>
      <c r="J25" s="24">
        <v>5.9808969999999996E-2</v>
      </c>
      <c r="K25" s="24">
        <v>7.3700786000000004E-2</v>
      </c>
      <c r="L25" s="24">
        <v>0.19514262999999998</v>
      </c>
      <c r="M25" s="24">
        <v>0.1247685</v>
      </c>
      <c r="N25" s="24">
        <v>-5.5326222999999997E-3</v>
      </c>
      <c r="O25" s="24">
        <v>5.1708459999999998E-2</v>
      </c>
      <c r="P25" s="24">
        <v>7.4188829999999997E-2</v>
      </c>
      <c r="Q25" s="24">
        <v>8.2380410000000015E-2</v>
      </c>
      <c r="R25" s="24">
        <v>5.7263729999999999E-2</v>
      </c>
      <c r="S25" s="24">
        <v>9.2548485E-2</v>
      </c>
      <c r="T25" s="24">
        <v>9.398709999999999E-2</v>
      </c>
      <c r="U25" s="24">
        <v>4.2407630000000002E-2</v>
      </c>
      <c r="V25" s="24">
        <v>5.5686234999999997E-3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42598</v>
      </c>
      <c r="B26" s="24">
        <v>3.7599683000000002E-2</v>
      </c>
      <c r="C26" s="24">
        <v>1.9674659000000001E-2</v>
      </c>
      <c r="D26" s="24">
        <v>5.0922154999999997E-2</v>
      </c>
      <c r="E26" s="24">
        <v>-9.1674923999999994E-3</v>
      </c>
      <c r="F26" s="24">
        <v>0.11978853</v>
      </c>
      <c r="G26" s="24">
        <v>7.6291680000000001E-2</v>
      </c>
      <c r="H26" s="24">
        <v>1.1890650000000001E-2</v>
      </c>
      <c r="I26" s="24">
        <v>4.8879859999999997E-2</v>
      </c>
      <c r="J26" s="24">
        <v>5.8637620000000001E-2</v>
      </c>
      <c r="K26" s="24">
        <v>5.9808609999999998E-2</v>
      </c>
      <c r="L26" s="24">
        <v>7.9925059999999992E-2</v>
      </c>
      <c r="M26" s="24">
        <v>7.3946237999999997E-2</v>
      </c>
      <c r="N26" s="24">
        <v>2.5034785E-2</v>
      </c>
      <c r="O26" s="24">
        <v>2.0450592E-2</v>
      </c>
      <c r="P26" s="24">
        <v>7.8028680000000003E-2</v>
      </c>
      <c r="Q26" s="24">
        <v>9.6385590000000007E-2</v>
      </c>
      <c r="R26" s="24">
        <v>3.0509352999999999E-2</v>
      </c>
      <c r="S26" s="24">
        <v>-5.1923094000000003E-2</v>
      </c>
      <c r="T26" s="24">
        <v>9.809613E-3</v>
      </c>
      <c r="U26" s="24">
        <v>6.5612790000000004E-4</v>
      </c>
      <c r="V26" s="24">
        <v>-3.7291049999999999E-2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42629</v>
      </c>
      <c r="B27" s="24">
        <v>-4.2093696999999999E-2</v>
      </c>
      <c r="C27" s="24">
        <v>-7.2034954999999998E-2</v>
      </c>
      <c r="D27" s="24">
        <v>-2.9378057000000003E-2</v>
      </c>
      <c r="E27" s="24">
        <v>-8.0020010000000003E-2</v>
      </c>
      <c r="F27" s="24">
        <v>-5.1389575E-2</v>
      </c>
      <c r="G27" s="24">
        <v>-7.8226509999999999E-2</v>
      </c>
      <c r="H27" s="24">
        <v>-5.5229186999999999E-2</v>
      </c>
      <c r="I27" s="24">
        <v>-2.7184485999999997E-2</v>
      </c>
      <c r="J27" s="24">
        <v>-0.12775081999999999</v>
      </c>
      <c r="K27" s="24">
        <v>-4.1500272999999997E-2</v>
      </c>
      <c r="L27" s="24">
        <v>-5.5507419999999995E-2</v>
      </c>
      <c r="M27" s="24">
        <v>-7.8836083000000001E-2</v>
      </c>
      <c r="N27" s="24">
        <v>-5.0203505000000002E-2</v>
      </c>
      <c r="O27" s="24">
        <v>3.3962726999999996E-4</v>
      </c>
      <c r="P27" s="24">
        <v>2.0317435000000002E-2</v>
      </c>
      <c r="Q27" s="24">
        <v>-8.1939810000000002E-2</v>
      </c>
      <c r="R27" s="24">
        <v>-3.8015842000000001E-2</v>
      </c>
      <c r="S27" s="24">
        <v>-3.8793087000000004E-2</v>
      </c>
      <c r="T27" s="24">
        <v>-4.0000020000000004E-2</v>
      </c>
      <c r="U27" s="24">
        <v>-7.3442640000000003E-2</v>
      </c>
      <c r="V27" s="24">
        <v>-3.6954582E-2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42657</v>
      </c>
      <c r="B28" s="24">
        <v>8.0244540000000003E-3</v>
      </c>
      <c r="C28" s="24">
        <v>3.6595464000000001E-2</v>
      </c>
      <c r="D28" s="24">
        <v>3.0267238999999998E-2</v>
      </c>
      <c r="E28" s="24">
        <v>-4.1315613000000001E-2</v>
      </c>
      <c r="F28" s="24">
        <v>-2.1558820999999999E-2</v>
      </c>
      <c r="G28" s="24">
        <v>-2.4509788000000001E-2</v>
      </c>
      <c r="H28" s="24">
        <v>-1.2437819999999999E-2</v>
      </c>
      <c r="I28" s="24">
        <v>2.8609513999999999E-2</v>
      </c>
      <c r="J28" s="24">
        <v>6.8633676000000005E-2</v>
      </c>
      <c r="K28" s="24">
        <v>2.8985739999999997E-3</v>
      </c>
      <c r="L28" s="24">
        <v>0.10345888</v>
      </c>
      <c r="M28" s="24">
        <v>-5.0505040000000001E-2</v>
      </c>
      <c r="N28" s="24">
        <v>4.571426E-2</v>
      </c>
      <c r="O28" s="24">
        <v>-9.1680883999999997E-3</v>
      </c>
      <c r="P28" s="24">
        <v>-7.6747537000000001E-3</v>
      </c>
      <c r="Q28" s="24">
        <v>1.1969805E-2</v>
      </c>
      <c r="R28" s="24">
        <v>-9.8705290000000007E-4</v>
      </c>
      <c r="S28" s="24">
        <v>-2.4795531999999999E-2</v>
      </c>
      <c r="T28" s="24">
        <v>-2.3214220000000001E-2</v>
      </c>
      <c r="U28" s="24">
        <v>4.8124550000000002E-2</v>
      </c>
      <c r="V28" s="24">
        <v>-3.3749402000000005E-2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42690</v>
      </c>
      <c r="B29" s="24">
        <v>1.0614156999999999E-2</v>
      </c>
      <c r="C29" s="24">
        <v>1.0697842000000001E-3</v>
      </c>
      <c r="D29" s="24">
        <v>-8.9278809999999986E-2</v>
      </c>
      <c r="E29" s="24">
        <v>-6.0391307000000005E-2</v>
      </c>
      <c r="F29" s="24">
        <v>-4.8587619999999998E-2</v>
      </c>
      <c r="G29" s="24">
        <v>2.5125623E-2</v>
      </c>
      <c r="H29" s="24">
        <v>-5.9823693999999997E-2</v>
      </c>
      <c r="I29" s="24">
        <v>-3.3958554000000002E-2</v>
      </c>
      <c r="J29" s="24">
        <v>-0.10844332</v>
      </c>
      <c r="K29" s="24">
        <v>-5.3287563000000003E-2</v>
      </c>
      <c r="L29" s="24">
        <v>-8.2662945000000002E-2</v>
      </c>
      <c r="M29" s="24">
        <v>-3.1141222000000003E-2</v>
      </c>
      <c r="N29" s="24">
        <v>9.4124080000000006E-3</v>
      </c>
      <c r="O29" s="24">
        <v>-9.9383119999999991E-2</v>
      </c>
      <c r="P29" s="24">
        <v>-5.8528422999999996E-2</v>
      </c>
      <c r="Q29" s="24">
        <v>-7.0712270000000008E-2</v>
      </c>
      <c r="R29" s="24">
        <v>-2.0099877999999998E-3</v>
      </c>
      <c r="S29" s="24">
        <v>-0.10062217999999999</v>
      </c>
      <c r="T29" s="24">
        <v>-4.0219364000000007E-2</v>
      </c>
      <c r="U29" s="24">
        <v>-7.2923780000000007E-2</v>
      </c>
      <c r="V29" s="24">
        <v>0.14258373000000002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42720</v>
      </c>
      <c r="B30" s="24">
        <v>-2.4756192999999999E-2</v>
      </c>
      <c r="C30" s="24">
        <v>7.4806213000000003E-3</v>
      </c>
      <c r="D30" s="24">
        <v>-3.3515096000000001E-3</v>
      </c>
      <c r="E30" s="24">
        <v>-3.7416995000000002E-2</v>
      </c>
      <c r="F30" s="24">
        <v>7.4524880000000002E-2</v>
      </c>
      <c r="G30" s="24">
        <v>-5.5147410000000001E-3</v>
      </c>
      <c r="H30" s="24">
        <v>-1.5405238000000002E-2</v>
      </c>
      <c r="I30" s="24">
        <v>2.5443554E-2</v>
      </c>
      <c r="J30" s="24">
        <v>-4.2639970000000003E-3</v>
      </c>
      <c r="K30" s="24">
        <v>3.4726143000000001E-2</v>
      </c>
      <c r="L30" s="24">
        <v>-4.6567860000000003E-2</v>
      </c>
      <c r="M30" s="24">
        <v>1.2976646000000001E-2</v>
      </c>
      <c r="N30" s="24">
        <v>5.5637717000000003E-2</v>
      </c>
      <c r="O30" s="24">
        <v>2.0928382999999998E-2</v>
      </c>
      <c r="P30" s="24">
        <v>-2.2868632999999999E-2</v>
      </c>
      <c r="Q30" s="24">
        <v>3.5971164999999999E-2</v>
      </c>
      <c r="R30" s="24">
        <v>3.2462119999999997E-2</v>
      </c>
      <c r="S30" s="24">
        <v>-2.0451127999999999E-2</v>
      </c>
      <c r="T30" s="24">
        <v>8.4444409999999998E-2</v>
      </c>
      <c r="U30" s="24">
        <v>-4.7341585000000005E-2</v>
      </c>
      <c r="V30" s="24">
        <v>6.7001699999999997E-2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42748</v>
      </c>
      <c r="B31" s="24">
        <v>-1.0090946999999999E-2</v>
      </c>
      <c r="C31" s="24">
        <v>2.7459501999999997E-2</v>
      </c>
      <c r="D31" s="24">
        <v>3.0982970000000002E-2</v>
      </c>
      <c r="E31" s="24">
        <v>7.8619003000000007E-2</v>
      </c>
      <c r="F31" s="24">
        <v>7.9493045999999998E-2</v>
      </c>
      <c r="G31" s="24">
        <v>5.3470490000000002E-2</v>
      </c>
      <c r="H31" s="24">
        <v>3.2108784000000001E-2</v>
      </c>
      <c r="I31" s="24">
        <v>2.9069424E-2</v>
      </c>
      <c r="J31" s="24">
        <v>-3.4376144000000004E-2</v>
      </c>
      <c r="K31" s="24">
        <v>5.8008550000000006E-2</v>
      </c>
      <c r="L31" s="24">
        <v>0.15426695000000001</v>
      </c>
      <c r="M31" s="24">
        <v>0.10546446</v>
      </c>
      <c r="N31" s="24">
        <v>5.1110387E-2</v>
      </c>
      <c r="O31" s="24">
        <v>3.3804297000000004E-2</v>
      </c>
      <c r="P31" s="24">
        <v>6.2475203999999999E-2</v>
      </c>
      <c r="Q31" s="24">
        <v>5.7158230000000004E-2</v>
      </c>
      <c r="R31" s="24">
        <v>3.2374144000000001E-2</v>
      </c>
      <c r="S31" s="24">
        <v>1.5798807000000001E-3</v>
      </c>
      <c r="T31" s="24">
        <v>3.1791805999999999E-2</v>
      </c>
      <c r="U31" s="24">
        <v>5.8316470000000002E-2</v>
      </c>
      <c r="V31" s="24">
        <v>-2.5567411999999998E-2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42782</v>
      </c>
      <c r="B32" s="24">
        <v>2.9133797000000003E-2</v>
      </c>
      <c r="C32" s="24">
        <v>6.4033030000000005E-2</v>
      </c>
      <c r="D32" s="24">
        <v>1.224482E-2</v>
      </c>
      <c r="E32" s="24">
        <v>-1.078409E-2</v>
      </c>
      <c r="F32" s="24">
        <v>0.11586629999999999</v>
      </c>
      <c r="G32" s="24">
        <v>5.5425285999999997E-2</v>
      </c>
      <c r="H32" s="24">
        <v>1.7906307999999999E-2</v>
      </c>
      <c r="I32" s="24">
        <v>6.4306616999999996E-2</v>
      </c>
      <c r="J32" s="24">
        <v>7.7842950000000008E-2</v>
      </c>
      <c r="K32" s="24">
        <v>2.5754093999999998E-2</v>
      </c>
      <c r="L32" s="24">
        <v>9.5715160000000007E-2</v>
      </c>
      <c r="M32" s="24">
        <v>2.2346377000000001E-2</v>
      </c>
      <c r="N32" s="24">
        <v>-5.5970135000000004E-2</v>
      </c>
      <c r="O32" s="24">
        <v>5.4229975E-2</v>
      </c>
      <c r="P32" s="24">
        <v>6.3269257999999995E-2</v>
      </c>
      <c r="Q32" s="24">
        <v>4.8003196999999997E-3</v>
      </c>
      <c r="R32" s="24">
        <v>2.7039049999999999E-3</v>
      </c>
      <c r="S32" s="24">
        <v>8.2898379999999994E-2</v>
      </c>
      <c r="T32" s="24">
        <v>-1.2607515E-2</v>
      </c>
      <c r="U32" s="24">
        <v>2.8867482999999999E-2</v>
      </c>
      <c r="V32" s="24">
        <v>2.7269005999999998E-2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42810</v>
      </c>
      <c r="B33" s="24">
        <v>2.4483562E-2</v>
      </c>
      <c r="C33" s="24">
        <v>2.3052692E-2</v>
      </c>
      <c r="D33" s="24">
        <v>2.8225779999999999E-2</v>
      </c>
      <c r="E33" s="24">
        <v>1.5321135999999999E-2</v>
      </c>
      <c r="F33" s="24">
        <v>4.3030860000000004E-2</v>
      </c>
      <c r="G33" s="24">
        <v>-6.1406016000000001E-2</v>
      </c>
      <c r="H33" s="24">
        <v>3.2138110000000004E-2</v>
      </c>
      <c r="I33" s="24">
        <v>1.6173244E-2</v>
      </c>
      <c r="J33" s="24">
        <v>7.3091150000000008E-2</v>
      </c>
      <c r="K33" s="24">
        <v>5.1762699999999995E-2</v>
      </c>
      <c r="L33" s="24">
        <v>-3.8852273999999999E-2</v>
      </c>
      <c r="M33" s="24">
        <v>4.5126079999999999E-2</v>
      </c>
      <c r="N33" s="24">
        <v>1.9762874E-2</v>
      </c>
      <c r="O33" s="24">
        <v>7.2359442999999996E-2</v>
      </c>
      <c r="P33" s="24">
        <v>2.3964167000000001E-2</v>
      </c>
      <c r="Q33" s="24">
        <v>-3.1682253E-2</v>
      </c>
      <c r="R33" s="24">
        <v>-1.2055457E-2</v>
      </c>
      <c r="S33" s="24">
        <v>3.6291480000000001E-2</v>
      </c>
      <c r="T33" s="24">
        <v>-2.4376094000000001E-2</v>
      </c>
      <c r="U33" s="24">
        <v>-2.3021579E-2</v>
      </c>
      <c r="V33" s="24">
        <v>-2.7301908E-2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42838</v>
      </c>
      <c r="B34" s="24">
        <v>2.949953E-2</v>
      </c>
      <c r="C34" s="24">
        <v>7.0445894999999994E-2</v>
      </c>
      <c r="D34" s="24">
        <v>1.9999981E-2</v>
      </c>
      <c r="E34" s="24">
        <v>4.4689536000000002E-2</v>
      </c>
      <c r="F34" s="24">
        <v>-3.4080625000000003E-2</v>
      </c>
      <c r="G34" s="24">
        <v>-8.8804960000000001E-4</v>
      </c>
      <c r="H34" s="24">
        <v>6.2274929999999997E-3</v>
      </c>
      <c r="I34" s="24">
        <v>-3.6035776000000004E-3</v>
      </c>
      <c r="J34" s="24">
        <v>3.7705183000000003E-2</v>
      </c>
      <c r="K34" s="24">
        <v>-2.0274698999999997E-2</v>
      </c>
      <c r="L34" s="24">
        <v>-4.6499309999999995E-2</v>
      </c>
      <c r="M34" s="24">
        <v>-3.5587787999999995E-2</v>
      </c>
      <c r="N34" s="24">
        <v>3.7467836999999997E-2</v>
      </c>
      <c r="O34" s="24">
        <v>5.7563779999999995E-3</v>
      </c>
      <c r="P34" s="24">
        <v>-8.9249610000000004E-3</v>
      </c>
      <c r="Q34" s="24">
        <v>2.3889900000000002E-2</v>
      </c>
      <c r="R34" s="24">
        <v>2.0840645000000001E-2</v>
      </c>
      <c r="S34" s="24">
        <v>-4.9247741999999999E-3</v>
      </c>
      <c r="T34" s="24">
        <v>8.3284380000000005E-3</v>
      </c>
      <c r="U34" s="24">
        <v>3.4609794999999999E-2</v>
      </c>
      <c r="V34" s="24">
        <v>3.1326770000000004E-2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42871</v>
      </c>
      <c r="B35" s="24">
        <v>-6.4562916999999997E-2</v>
      </c>
      <c r="C35" s="24">
        <v>-3.2572567000000004E-2</v>
      </c>
      <c r="D35" s="24">
        <v>1.9607902E-2</v>
      </c>
      <c r="E35" s="24">
        <v>1.4722227999999999E-2</v>
      </c>
      <c r="F35" s="24">
        <v>0.12070560000000001</v>
      </c>
      <c r="G35" s="24">
        <v>3.0222177999999999E-2</v>
      </c>
      <c r="H35" s="24">
        <v>4.7556995999999997E-2</v>
      </c>
      <c r="I35" s="24">
        <v>4.1289926000000005E-2</v>
      </c>
      <c r="J35" s="24">
        <v>2.6372433000000001E-2</v>
      </c>
      <c r="K35" s="24">
        <v>0.11114824000000001</v>
      </c>
      <c r="L35" s="24">
        <v>0.12053191999999999</v>
      </c>
      <c r="M35" s="24">
        <v>6.3483714999999996E-2</v>
      </c>
      <c r="N35" s="24">
        <v>0.21170593000000001</v>
      </c>
      <c r="O35" s="24">
        <v>4.642284E-2</v>
      </c>
      <c r="P35" s="24">
        <v>6.4038395999999997E-2</v>
      </c>
      <c r="Q35" s="24">
        <v>-4.1846332999999999E-2</v>
      </c>
      <c r="R35" s="24">
        <v>-2.7146935000000001E-2</v>
      </c>
      <c r="S35" s="24">
        <v>0.11355518999999999</v>
      </c>
      <c r="T35" s="24">
        <v>1.4749289E-2</v>
      </c>
      <c r="U35" s="24">
        <v>0</v>
      </c>
      <c r="V35" s="24">
        <v>-1.2243271E-2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42902</v>
      </c>
      <c r="B36" s="24">
        <v>5.2733540000000002E-2</v>
      </c>
      <c r="C36" s="24">
        <v>-5.4970384000000002E-3</v>
      </c>
      <c r="D36" s="24">
        <v>1.9984841E-2</v>
      </c>
      <c r="E36" s="24">
        <v>1.3687372E-2</v>
      </c>
      <c r="F36" s="24">
        <v>-9.1134906000000012E-3</v>
      </c>
      <c r="G36" s="24">
        <v>-2.8472840000000003E-2</v>
      </c>
      <c r="H36" s="24">
        <v>2.0522355999999999E-2</v>
      </c>
      <c r="I36" s="24">
        <v>-5.7888030000000004E-4</v>
      </c>
      <c r="J36" s="24">
        <v>3.6543607999999998E-2</v>
      </c>
      <c r="K36" s="24">
        <v>1.036334E-2</v>
      </c>
      <c r="L36" s="24">
        <v>-0.15578633</v>
      </c>
      <c r="M36" s="24">
        <v>-4.8018456000000001E-2</v>
      </c>
      <c r="N36" s="24">
        <v>1.7471671000000001E-2</v>
      </c>
      <c r="O36" s="24">
        <v>-9.115755599999999E-3</v>
      </c>
      <c r="P36" s="24">
        <v>1.3729572000000001E-2</v>
      </c>
      <c r="Q36" s="24">
        <v>-6.2466917000000004E-2</v>
      </c>
      <c r="R36" s="24">
        <v>1.9549251E-2</v>
      </c>
      <c r="S36" s="24">
        <v>3.5802483999999996E-2</v>
      </c>
      <c r="T36" s="24">
        <v>1.6860366000000002E-2</v>
      </c>
      <c r="U36" s="24">
        <v>4.4839859999999995E-2</v>
      </c>
      <c r="V36" s="24">
        <v>-1.3594568E-2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42930</v>
      </c>
      <c r="B37" s="24">
        <v>6.3689946999999997E-2</v>
      </c>
      <c r="C37" s="24">
        <v>4.2475940000000004E-2</v>
      </c>
      <c r="D37" s="24">
        <v>2.3091555E-2</v>
      </c>
      <c r="E37" s="24">
        <v>-1.0896683000000001E-2</v>
      </c>
      <c r="F37" s="24">
        <v>5.7921529999999999E-2</v>
      </c>
      <c r="G37" s="24">
        <v>4.7517539999999997E-2</v>
      </c>
      <c r="H37" s="24">
        <v>-1.9805789000000001E-2</v>
      </c>
      <c r="I37" s="24">
        <v>6.4871189999999995E-2</v>
      </c>
      <c r="J37" s="24">
        <v>5.9127689999999997E-2</v>
      </c>
      <c r="K37" s="24">
        <v>4.6974897000000002E-2</v>
      </c>
      <c r="L37" s="24">
        <v>8.7593789999999991E-2</v>
      </c>
      <c r="M37" s="24">
        <v>3.5306096000000002E-2</v>
      </c>
      <c r="N37" s="24">
        <v>8.4848640000000003E-2</v>
      </c>
      <c r="O37" s="24">
        <v>4.5114875000000006E-2</v>
      </c>
      <c r="P37" s="24">
        <v>7.5027704000000001E-2</v>
      </c>
      <c r="Q37" s="24">
        <v>2.0985722999999998E-2</v>
      </c>
      <c r="R37" s="24">
        <v>7.6758860000000003E-4</v>
      </c>
      <c r="S37" s="24">
        <v>6.0457945000000006E-2</v>
      </c>
      <c r="T37" s="24">
        <v>3.4950971999999997E-2</v>
      </c>
      <c r="U37" s="24">
        <v>1.2942791E-2</v>
      </c>
      <c r="V37" s="24">
        <v>8.6791149999999997E-2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42963</v>
      </c>
      <c r="B38" s="24">
        <v>1.6342163E-2</v>
      </c>
      <c r="C38" s="24">
        <v>3.7951946E-2</v>
      </c>
      <c r="D38" s="24">
        <v>-5.4864290000000001E-3</v>
      </c>
      <c r="E38" s="24">
        <v>-1.5338182000000001E-2</v>
      </c>
      <c r="F38" s="24">
        <v>1.7843008E-2</v>
      </c>
      <c r="G38" s="24">
        <v>4.402876E-2</v>
      </c>
      <c r="H38" s="24">
        <v>1.8855332999999999E-3</v>
      </c>
      <c r="I38" s="24">
        <v>-9.2466474000000003E-3</v>
      </c>
      <c r="J38" s="24">
        <v>1.0517835600000001E-3</v>
      </c>
      <c r="K38" s="24">
        <v>-3.9045869999999996E-2</v>
      </c>
      <c r="L38" s="24">
        <v>5.7305812999999997E-2</v>
      </c>
      <c r="M38" s="24">
        <v>2.4899005999999998E-2</v>
      </c>
      <c r="N38" s="24">
        <v>-2.3277519999999999E-2</v>
      </c>
      <c r="O38" s="24">
        <v>-2.9462576000000002E-4</v>
      </c>
      <c r="P38" s="24">
        <v>4.624176E-2</v>
      </c>
      <c r="Q38" s="24">
        <v>-3.9125323000000004E-2</v>
      </c>
      <c r="R38" s="24">
        <v>-6.5091250000000002E-3</v>
      </c>
      <c r="S38" s="24">
        <v>1.8206954000000001E-2</v>
      </c>
      <c r="T38" s="24">
        <v>-1.1918306E-2</v>
      </c>
      <c r="U38" s="24">
        <v>-3.4297287000000003E-2</v>
      </c>
      <c r="V38" s="24">
        <v>-4.1668360000000002E-2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42993</v>
      </c>
      <c r="B39" s="24">
        <v>5.9356809999999996E-2</v>
      </c>
      <c r="C39" s="24">
        <v>5.149281E-2</v>
      </c>
      <c r="D39" s="24">
        <v>-7.3556900000000007E-3</v>
      </c>
      <c r="E39" s="24">
        <v>2.0027757E-2</v>
      </c>
      <c r="F39" s="24">
        <v>5.7654860000000002E-2</v>
      </c>
      <c r="G39" s="24">
        <v>5.4024340000000004E-2</v>
      </c>
      <c r="H39" s="24">
        <v>3.4504413999999997E-2</v>
      </c>
      <c r="I39" s="24">
        <v>2.6077389999999999E-2</v>
      </c>
      <c r="J39" s="24">
        <v>-1.8385530000000001E-2</v>
      </c>
      <c r="K39" s="24">
        <v>1.5514254999999999E-2</v>
      </c>
      <c r="L39" s="24">
        <v>0.11353707</v>
      </c>
      <c r="M39" s="24">
        <v>-4.1037202E-3</v>
      </c>
      <c r="N39" s="24">
        <v>-7.8169765000000002E-2</v>
      </c>
      <c r="O39" s="24">
        <v>1.6205192E-2</v>
      </c>
      <c r="P39" s="24">
        <v>5.3633569999999998E-2</v>
      </c>
      <c r="Q39" s="24">
        <v>-6.0479107000000004E-2</v>
      </c>
      <c r="R39" s="24">
        <v>5.9335829999999999E-2</v>
      </c>
      <c r="S39" s="24">
        <v>3.0556798E-2</v>
      </c>
      <c r="T39" s="24">
        <v>2.8144717E-2</v>
      </c>
      <c r="U39" s="24">
        <v>4.2479157000000003E-2</v>
      </c>
      <c r="V39" s="24">
        <v>4.2465567999999995E-2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43024</v>
      </c>
      <c r="B40" s="24">
        <v>9.8497870000000005E-3</v>
      </c>
      <c r="C40" s="24">
        <v>6.1728360000000003E-2</v>
      </c>
      <c r="D40" s="24">
        <v>-3.7050247E-4</v>
      </c>
      <c r="E40" s="24">
        <v>2.8633833000000001E-2</v>
      </c>
      <c r="F40" s="24">
        <v>1.5101313999999999E-2</v>
      </c>
      <c r="G40" s="24">
        <v>8.8389030000000007E-2</v>
      </c>
      <c r="H40" s="24">
        <v>-1.6980052000000002E-2</v>
      </c>
      <c r="I40" s="24">
        <v>1.2573480999999999E-2</v>
      </c>
      <c r="J40" s="24">
        <v>-8.1698240000000005E-2</v>
      </c>
      <c r="K40" s="24">
        <v>5.2815320000000006E-2</v>
      </c>
      <c r="L40" s="24">
        <v>-9.4578860000000004E-3</v>
      </c>
      <c r="M40" s="24">
        <v>3.4778357000000003E-2</v>
      </c>
      <c r="N40" s="24">
        <v>-1.0341167E-2</v>
      </c>
      <c r="O40" s="24">
        <v>7.5383185999999998E-3</v>
      </c>
      <c r="P40" s="24">
        <v>3.9277315E-2</v>
      </c>
      <c r="Q40" s="24">
        <v>-2.1669805E-2</v>
      </c>
      <c r="R40" s="24">
        <v>3.9830684999999998E-2</v>
      </c>
      <c r="S40" s="24">
        <v>-7.6872406000000004E-2</v>
      </c>
      <c r="T40" s="24">
        <v>4.4692754999999997E-3</v>
      </c>
      <c r="U40" s="24">
        <v>2.4048090000000001E-2</v>
      </c>
      <c r="V40" s="24">
        <v>-5.3183850000000005E-2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43055</v>
      </c>
      <c r="B41" s="24">
        <v>3.3834337999999999E-2</v>
      </c>
      <c r="C41" s="24">
        <v>-4.8062029999999999E-2</v>
      </c>
      <c r="D41" s="24">
        <v>-1.4825463000000001E-3</v>
      </c>
      <c r="E41" s="24">
        <v>-2.3064733E-2</v>
      </c>
      <c r="F41" s="24">
        <v>-4.862118E-2</v>
      </c>
      <c r="G41" s="24">
        <v>-3.1475186000000002E-2</v>
      </c>
      <c r="H41" s="24">
        <v>-5.2435994E-3</v>
      </c>
      <c r="I41" s="24">
        <v>-4.7556161999999999E-3</v>
      </c>
      <c r="J41" s="24">
        <v>-3.3022522999999998E-2</v>
      </c>
      <c r="K41" s="24">
        <v>5.9563280000000003E-2</v>
      </c>
      <c r="L41" s="24">
        <v>-8.5700990000000005E-2</v>
      </c>
      <c r="M41" s="24">
        <v>-3.5839438000000001E-2</v>
      </c>
      <c r="N41" s="24">
        <v>-0.10240334499999999</v>
      </c>
      <c r="O41" s="24">
        <v>-6.6186785999999996E-3</v>
      </c>
      <c r="P41" s="24">
        <v>2.1012783E-2</v>
      </c>
      <c r="Q41" s="24">
        <v>-0.11465799</v>
      </c>
      <c r="R41" s="24">
        <v>-2.0513475E-2</v>
      </c>
      <c r="S41" s="24">
        <v>-4.5443715999999995E-2</v>
      </c>
      <c r="T41" s="24">
        <v>-6.5628469999999994E-2</v>
      </c>
      <c r="U41" s="24">
        <v>9.4585779999999994E-2</v>
      </c>
      <c r="V41" s="24">
        <v>5.9760809999999994E-3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43084</v>
      </c>
      <c r="B42" s="24">
        <v>-2.7777731E-2</v>
      </c>
      <c r="C42" s="24">
        <v>-3.5016238999999998E-2</v>
      </c>
      <c r="D42" s="24">
        <v>1.6703724999999999E-2</v>
      </c>
      <c r="E42" s="24">
        <v>2.2795079999999999E-2</v>
      </c>
      <c r="F42" s="24">
        <v>8.3905460000000005E-3</v>
      </c>
      <c r="G42" s="24">
        <v>-7.0205927000000001E-2</v>
      </c>
      <c r="H42" s="24">
        <v>4.1550399999999994E-2</v>
      </c>
      <c r="I42" s="24">
        <v>-2.9200911999999999E-2</v>
      </c>
      <c r="J42" s="24">
        <v>4.4194460000000005E-3</v>
      </c>
      <c r="K42" s="24">
        <v>-2.0607829999999997E-2</v>
      </c>
      <c r="L42" s="24">
        <v>-1.2735605000000001E-2</v>
      </c>
      <c r="M42" s="24">
        <v>3.9319396E-2</v>
      </c>
      <c r="N42" s="24">
        <v>0.15250277499999998</v>
      </c>
      <c r="O42" s="24">
        <v>2.7230500000000001E-2</v>
      </c>
      <c r="P42" s="24">
        <v>-2.8575659E-2</v>
      </c>
      <c r="Q42" s="24">
        <v>0.13355409999999998</v>
      </c>
      <c r="R42" s="24">
        <v>1.5633345E-2</v>
      </c>
      <c r="S42" s="24">
        <v>1.520443E-2</v>
      </c>
      <c r="T42" s="24">
        <v>-1.4285684E-2</v>
      </c>
      <c r="U42" s="24">
        <v>-1.7879009000000001E-3</v>
      </c>
      <c r="V42" s="24">
        <v>8.2455873000000009E-3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43116</v>
      </c>
      <c r="B43" s="24">
        <v>8.6961154999999998E-2</v>
      </c>
      <c r="C43" s="24">
        <v>0.15045749999999999</v>
      </c>
      <c r="D43" s="24">
        <v>7.1634172999999995E-2</v>
      </c>
      <c r="E43" s="24">
        <v>4.1024089999999999E-2</v>
      </c>
      <c r="F43" s="24">
        <v>0.1118207</v>
      </c>
      <c r="G43" s="24">
        <v>0.17278014999999999</v>
      </c>
      <c r="H43" s="24">
        <v>7.4947714999999998E-2</v>
      </c>
      <c r="I43" s="24">
        <v>5.5881500000000001E-2</v>
      </c>
      <c r="J43" s="24">
        <v>4.4021129999999999E-2</v>
      </c>
      <c r="K43" s="24">
        <v>6.3063739999999993E-2</v>
      </c>
      <c r="L43" s="24">
        <v>0.12332618999999999</v>
      </c>
      <c r="M43" s="24">
        <v>0.12552536</v>
      </c>
      <c r="N43" s="24">
        <v>0.12765778</v>
      </c>
      <c r="O43" s="24">
        <v>3.7946224000000001E-2</v>
      </c>
      <c r="P43" s="24">
        <v>0.10160933999999999</v>
      </c>
      <c r="Q43" s="24">
        <v>0.11810470000000001</v>
      </c>
      <c r="R43" s="24">
        <v>6.0627937E-2</v>
      </c>
      <c r="S43" s="24">
        <v>6.1957000000000005E-2</v>
      </c>
      <c r="T43" s="24">
        <v>6.9284916000000002E-2</v>
      </c>
      <c r="U43" s="24">
        <v>0.1528244</v>
      </c>
      <c r="V43" s="24">
        <v>0.10594046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43147</v>
      </c>
      <c r="B44" s="24">
        <v>-2.2908866E-2</v>
      </c>
      <c r="C44" s="24">
        <v>1.8355846000000001E-3</v>
      </c>
      <c r="D44" s="24">
        <v>2.6944040999999998E-2</v>
      </c>
      <c r="E44" s="24">
        <v>-5.1262379999999996E-2</v>
      </c>
      <c r="F44" s="24">
        <v>-4.4936122999999994E-2</v>
      </c>
      <c r="G44" s="24">
        <v>-2.6669679999999998E-2</v>
      </c>
      <c r="H44" s="24">
        <v>3.1313420000000002E-2</v>
      </c>
      <c r="I44" s="24">
        <v>6.9278479999999995E-3</v>
      </c>
      <c r="J44" s="24">
        <v>8.3220004999999993E-3</v>
      </c>
      <c r="K44" s="24">
        <v>-2.2835790000000002E-2</v>
      </c>
      <c r="L44" s="24">
        <v>5.7103040000000001E-2</v>
      </c>
      <c r="M44" s="24">
        <v>5.8446170000000006E-2</v>
      </c>
      <c r="N44" s="24">
        <v>-6.4044595000000001E-3</v>
      </c>
      <c r="O44" s="24">
        <v>-3.5860896000000003E-2</v>
      </c>
      <c r="P44" s="24">
        <v>-1.5417337E-3</v>
      </c>
      <c r="Q44" s="24">
        <v>-4.0845275E-2</v>
      </c>
      <c r="R44" s="24">
        <v>-8.7494254E-3</v>
      </c>
      <c r="S44" s="24">
        <v>4.2429805000000001E-2</v>
      </c>
      <c r="T44" s="24">
        <v>-3.5795510000000003E-2</v>
      </c>
      <c r="U44" s="24">
        <v>-1.098907E-2</v>
      </c>
      <c r="V44" s="24">
        <v>-8.6392759999999996E-3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43175</v>
      </c>
      <c r="B45" s="24">
        <v>-3.9191246000000006E-3</v>
      </c>
      <c r="C45" s="24">
        <v>-3.1971455000000003E-2</v>
      </c>
      <c r="D45" s="24">
        <v>-9.0667609999999996E-2</v>
      </c>
      <c r="E45" s="24">
        <v>-4.7043030000000007E-2</v>
      </c>
      <c r="F45" s="24">
        <v>-7.5280484999999994E-2</v>
      </c>
      <c r="G45" s="24">
        <v>-1.5010773999999999E-2</v>
      </c>
      <c r="H45" s="24">
        <v>-1.3494492E-2</v>
      </c>
      <c r="I45" s="24">
        <v>1.825881E-2</v>
      </c>
      <c r="J45" s="24">
        <v>-3.2053709999999999E-2</v>
      </c>
      <c r="K45" s="24">
        <v>7.1296689999999999E-3</v>
      </c>
      <c r="L45" s="24">
        <v>-2.0421623999999999E-2</v>
      </c>
      <c r="M45" s="24">
        <v>-5.1717100000000002E-2</v>
      </c>
      <c r="N45" s="24">
        <v>-7.0902289999999993E-2</v>
      </c>
      <c r="O45" s="24">
        <v>-3.6910949999999998E-2</v>
      </c>
      <c r="P45" s="24">
        <v>1.9651890000000002E-2</v>
      </c>
      <c r="Q45" s="24">
        <v>6.0534477000000002E-4</v>
      </c>
      <c r="R45" s="24">
        <v>3.2504797000000004E-3</v>
      </c>
      <c r="S45" s="24">
        <v>-5.1823797000000005E-2</v>
      </c>
      <c r="T45" s="24">
        <v>-1.5910326999999998E-2</v>
      </c>
      <c r="U45" s="24">
        <v>8.9946985000000004E-3</v>
      </c>
      <c r="V45" s="24">
        <v>3.4858345999999998E-2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43206</v>
      </c>
      <c r="B46" s="24">
        <v>-4.6610174000000004E-2</v>
      </c>
      <c r="C46" s="24">
        <v>3.1891823E-2</v>
      </c>
      <c r="D46" s="24">
        <v>4.3828486999999998E-3</v>
      </c>
      <c r="E46" s="24">
        <v>-3.8081884000000003E-2</v>
      </c>
      <c r="F46" s="24">
        <v>3.3659458000000003E-2</v>
      </c>
      <c r="G46" s="24">
        <v>5.4426670000000003E-2</v>
      </c>
      <c r="H46" s="24">
        <v>3.4482718000000002E-2</v>
      </c>
      <c r="I46" s="24">
        <v>-1.1174618999999998E-2</v>
      </c>
      <c r="J46" s="24">
        <v>6.5833807000000008E-2</v>
      </c>
      <c r="K46" s="24">
        <v>-2.1761894E-2</v>
      </c>
      <c r="L46" s="24">
        <v>-6.1197042E-2</v>
      </c>
      <c r="M46" s="24">
        <v>-3.3517957000000001E-2</v>
      </c>
      <c r="N46" s="24">
        <v>3.0723452999999998E-2</v>
      </c>
      <c r="O46" s="24">
        <v>2.8007149999999998E-2</v>
      </c>
      <c r="P46" s="24">
        <v>-7.1035204000000005E-2</v>
      </c>
      <c r="Q46" s="24">
        <v>1.9358753999999999E-2</v>
      </c>
      <c r="R46" s="24">
        <v>-2.4611412999999999E-2</v>
      </c>
      <c r="S46" s="24">
        <v>-7.6706529999999995E-2</v>
      </c>
      <c r="T46" s="24">
        <v>5.4011344999999999E-3</v>
      </c>
      <c r="U46" s="24">
        <v>2.7267933000000001E-2</v>
      </c>
      <c r="V46" s="24">
        <v>4.4912340000000002E-2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43236</v>
      </c>
      <c r="B47" s="24">
        <v>1.6190409999999999E-2</v>
      </c>
      <c r="C47" s="24">
        <v>-3.9985358999999998E-2</v>
      </c>
      <c r="D47" s="24">
        <v>-0.10836363</v>
      </c>
      <c r="E47" s="24">
        <v>-1.4662742999999999E-3</v>
      </c>
      <c r="F47" s="24">
        <v>-8.5952280000000006E-2</v>
      </c>
      <c r="G47" s="24">
        <v>-1.9499838000000002E-2</v>
      </c>
      <c r="H47" s="24">
        <v>-3.7741005000000001E-2</v>
      </c>
      <c r="I47" s="24">
        <v>-2.049929E-2</v>
      </c>
      <c r="J47" s="24">
        <v>-0.12055815</v>
      </c>
      <c r="K47" s="24">
        <v>-1.2999236999999999E-2</v>
      </c>
      <c r="L47" s="24">
        <v>-3.1041025999999999E-2</v>
      </c>
      <c r="M47" s="24">
        <v>-2.6010334E-2</v>
      </c>
      <c r="N47" s="24">
        <v>-7.7884555000000008E-2</v>
      </c>
      <c r="O47" s="24">
        <v>-3.0398548000000001E-2</v>
      </c>
      <c r="P47" s="24">
        <v>4.4753910000000001E-2</v>
      </c>
      <c r="Q47" s="24">
        <v>-7.418394E-3</v>
      </c>
      <c r="R47" s="24">
        <v>-9.3652606000000013E-3</v>
      </c>
      <c r="S47" s="24">
        <v>-0.1389736</v>
      </c>
      <c r="T47" s="24">
        <v>-3.3364712999999997E-2</v>
      </c>
      <c r="U47" s="24">
        <v>-8.8310359999999991E-2</v>
      </c>
      <c r="V47" s="24">
        <v>1.0409593999999999E-2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43266</v>
      </c>
      <c r="B48" s="24">
        <v>-4.558885E-2</v>
      </c>
      <c r="C48" s="24">
        <v>-4.8910974999999995E-2</v>
      </c>
      <c r="D48" s="24">
        <v>1.1011481E-2</v>
      </c>
      <c r="E48" s="24">
        <v>-7.7533007000000001E-2</v>
      </c>
      <c r="F48" s="24">
        <v>-4.9709980000000001E-2</v>
      </c>
      <c r="G48" s="24">
        <v>-3.2288253000000003E-2</v>
      </c>
      <c r="H48" s="24">
        <v>-5.8402539999999996E-2</v>
      </c>
      <c r="I48" s="24">
        <v>-1.3683974999999999E-2</v>
      </c>
      <c r="J48" s="24">
        <v>-4.675269E-2</v>
      </c>
      <c r="K48" s="24">
        <v>-4.6843232999999998E-2</v>
      </c>
      <c r="L48" s="24">
        <v>-0.18580584999999999</v>
      </c>
      <c r="M48" s="24">
        <v>-9.852140999999999E-2</v>
      </c>
      <c r="N48" s="24">
        <v>-4.4838430000000006E-2</v>
      </c>
      <c r="O48" s="24">
        <v>-2.3662447999999998E-3</v>
      </c>
      <c r="P48" s="24">
        <v>-4.8226713999999999E-3</v>
      </c>
      <c r="Q48" s="24">
        <v>2.3019432999999999E-2</v>
      </c>
      <c r="R48" s="24">
        <v>-2.6162207E-2</v>
      </c>
      <c r="S48" s="24">
        <v>-0.12953673999999998</v>
      </c>
      <c r="T48" s="24">
        <v>3.3271790000000002E-2</v>
      </c>
      <c r="U48" s="24">
        <v>-5.0951839999999998E-2</v>
      </c>
      <c r="V48" s="24">
        <v>1.2961149E-2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43297</v>
      </c>
      <c r="B49" s="24">
        <v>-0.10519159</v>
      </c>
      <c r="C49" s="24">
        <v>-5.7471456999999997E-2</v>
      </c>
      <c r="D49" s="24">
        <v>-5.0708950000000003E-2</v>
      </c>
      <c r="E49" s="24">
        <v>-1.8084645E-2</v>
      </c>
      <c r="F49" s="24">
        <v>-2.1434665000000002E-2</v>
      </c>
      <c r="G49" s="24">
        <v>-5.2971363E-2</v>
      </c>
      <c r="H49" s="24">
        <v>-1.7509758E-2</v>
      </c>
      <c r="I49" s="24">
        <v>-9.5211863999999993E-3</v>
      </c>
      <c r="J49" s="24">
        <v>0.13521480999999999</v>
      </c>
      <c r="K49" s="24">
        <v>-5.7407380000000001E-2</v>
      </c>
      <c r="L49" s="24">
        <v>4.2370440000000002E-2</v>
      </c>
      <c r="M49" s="24">
        <v>-1.2114167E-2</v>
      </c>
      <c r="N49" s="24">
        <v>1.7467259999999998E-2</v>
      </c>
      <c r="O49" s="24">
        <v>2.2767782000000002E-3</v>
      </c>
      <c r="P49" s="24">
        <v>-8.1413089999999994E-2</v>
      </c>
      <c r="Q49" s="24">
        <v>2.4738549999999998E-2</v>
      </c>
      <c r="R49" s="24">
        <v>-4.5242310000000001E-2</v>
      </c>
      <c r="S49" s="24">
        <v>-6.8750800000000001E-2</v>
      </c>
      <c r="T49" s="24">
        <v>-3.4552038E-2</v>
      </c>
      <c r="U49" s="24">
        <v>-7.4926256999999996E-2</v>
      </c>
      <c r="V49" s="24">
        <v>4.0739894000000006E-2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43328</v>
      </c>
      <c r="B50" s="24">
        <v>-6.9041489999999997E-2</v>
      </c>
      <c r="C50" s="24">
        <v>-4.127741E-2</v>
      </c>
      <c r="D50" s="24">
        <v>-1.8614709E-2</v>
      </c>
      <c r="E50" s="24">
        <v>2.2135376999999998E-2</v>
      </c>
      <c r="F50" s="24">
        <v>1.9170761000000001E-2</v>
      </c>
      <c r="G50" s="24">
        <v>-4.7164917000000001E-2</v>
      </c>
      <c r="H50" s="24">
        <v>1.5782833E-2</v>
      </c>
      <c r="I50" s="24">
        <v>3.0211209999999999E-3</v>
      </c>
      <c r="J50" s="24">
        <v>-2.4752497999999998E-2</v>
      </c>
      <c r="K50" s="24">
        <v>-3.3852159999999999E-2</v>
      </c>
      <c r="L50" s="24">
        <v>-7.6718330000000003E-3</v>
      </c>
      <c r="M50" s="24">
        <v>-0.10218476999999999</v>
      </c>
      <c r="N50" s="24">
        <v>-0.10085833</v>
      </c>
      <c r="O50" s="24">
        <v>3.1990527999999997E-2</v>
      </c>
      <c r="P50" s="24">
        <v>-8.3554150000000008E-2</v>
      </c>
      <c r="Q50" s="24">
        <v>2.4723052999999998E-2</v>
      </c>
      <c r="R50" s="24">
        <v>3.2727360000000004E-2</v>
      </c>
      <c r="S50" s="24">
        <v>-0.19759577</v>
      </c>
      <c r="T50" s="24">
        <v>1.2894869000000002E-3</v>
      </c>
      <c r="U50" s="24">
        <v>3.4438730000000001E-2</v>
      </c>
      <c r="V50" s="24">
        <v>-7.0951280000000005E-2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43357</v>
      </c>
      <c r="B51" s="24">
        <v>-1.9597590000000002E-2</v>
      </c>
      <c r="C51" s="24">
        <v>2.719164E-3</v>
      </c>
      <c r="D51" s="24">
        <v>6.1755179999999996E-3</v>
      </c>
      <c r="E51" s="24">
        <v>-2.1656036E-2</v>
      </c>
      <c r="F51" s="24">
        <v>8.7488889999999993E-3</v>
      </c>
      <c r="G51" s="24">
        <v>-3.8680017000000004E-2</v>
      </c>
      <c r="H51" s="24">
        <v>6.5257549999999994E-3</v>
      </c>
      <c r="I51" s="24">
        <v>1.5060186E-2</v>
      </c>
      <c r="J51" s="24">
        <v>3.5939097000000003E-2</v>
      </c>
      <c r="K51" s="24">
        <v>4.2077302999999996E-2</v>
      </c>
      <c r="L51" s="24">
        <v>-7.1662244999999999E-2</v>
      </c>
      <c r="M51" s="24">
        <v>-1.6095042E-2</v>
      </c>
      <c r="N51" s="24">
        <v>-2.7446329999999998E-2</v>
      </c>
      <c r="O51" s="24">
        <v>-7.7497362999999998E-3</v>
      </c>
      <c r="P51" s="24">
        <v>-1.0546028999999998E-2</v>
      </c>
      <c r="Q51" s="24">
        <v>4.2557596999999996E-2</v>
      </c>
      <c r="R51" s="24">
        <v>2.4539589999999997E-2</v>
      </c>
      <c r="S51" s="24">
        <v>2.9026150000000001E-2</v>
      </c>
      <c r="T51" s="24">
        <v>4.5074223999999998E-3</v>
      </c>
      <c r="U51" s="24">
        <v>2.5277376000000001E-2</v>
      </c>
      <c r="V51" s="24">
        <v>-4.5547959999999998E-2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43389</v>
      </c>
      <c r="B52" s="24">
        <v>-2.2661090000000002E-2</v>
      </c>
      <c r="C52" s="24">
        <v>-1.2203394999999999E-2</v>
      </c>
      <c r="D52" s="24">
        <v>-3.1126678000000001E-2</v>
      </c>
      <c r="E52" s="24">
        <v>-3.7434875999999999E-2</v>
      </c>
      <c r="F52" s="24">
        <v>1.7346143999999999E-3</v>
      </c>
      <c r="G52" s="24">
        <v>3.3764839999999997E-2</v>
      </c>
      <c r="H52" s="24">
        <v>-3.2417416999999997E-2</v>
      </c>
      <c r="I52" s="24">
        <v>-7.5532729999999992E-2</v>
      </c>
      <c r="J52" s="24">
        <v>-2.4108171000000001E-2</v>
      </c>
      <c r="K52" s="24">
        <v>-5.9741854999999996E-2</v>
      </c>
      <c r="L52" s="24">
        <v>0.26361310999999998</v>
      </c>
      <c r="M52" s="24">
        <v>1.3242483000000001E-2</v>
      </c>
      <c r="N52" s="24">
        <v>-3.1901836000000003E-2</v>
      </c>
      <c r="O52" s="24">
        <v>-9.2276570000000002E-2</v>
      </c>
      <c r="P52" s="24">
        <v>-5.2260580000000001E-2</v>
      </c>
      <c r="Q52" s="24">
        <v>-5.5801869999999999E-4</v>
      </c>
      <c r="R52" s="24">
        <v>-1.4132977E-2</v>
      </c>
      <c r="S52" s="24">
        <v>0.14422202000000001</v>
      </c>
      <c r="T52" s="24">
        <v>-4.4230819999999997E-2</v>
      </c>
      <c r="U52" s="24">
        <v>-3.9687276E-2</v>
      </c>
      <c r="V52" s="24">
        <v>2.9781103E-2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43420</v>
      </c>
      <c r="B53" s="24">
        <v>3.8904904999999997E-2</v>
      </c>
      <c r="C53" s="24">
        <v>6.4059496000000004E-3</v>
      </c>
      <c r="D53" s="24">
        <v>0.11402714</v>
      </c>
      <c r="E53" s="24">
        <v>3.2803535000000002E-2</v>
      </c>
      <c r="F53" s="24">
        <v>-3.8095295000000001E-2</v>
      </c>
      <c r="G53" s="24">
        <v>-1.8780708E-2</v>
      </c>
      <c r="H53" s="24">
        <v>-1.9783079999999998E-2</v>
      </c>
      <c r="I53" s="24">
        <v>-2.8012812000000002E-2</v>
      </c>
      <c r="J53" s="24">
        <v>-0.16890944000000002</v>
      </c>
      <c r="K53" s="24">
        <v>-2.8735637999999997E-2</v>
      </c>
      <c r="L53" s="24">
        <v>2.610898E-2</v>
      </c>
      <c r="M53" s="24">
        <v>2.3447990000000002E-2</v>
      </c>
      <c r="N53" s="24">
        <v>-4.1825055999999999E-2</v>
      </c>
      <c r="O53" s="24">
        <v>2.9318094000000003E-2</v>
      </c>
      <c r="P53" s="24">
        <v>2.3943424000000001E-2</v>
      </c>
      <c r="Q53" s="24">
        <v>6.4768313999999994E-2</v>
      </c>
      <c r="R53" s="24">
        <v>-3.7028729999999996E-2</v>
      </c>
      <c r="S53" s="24">
        <v>1.2723683999999999E-2</v>
      </c>
      <c r="T53" s="24">
        <v>1.8779278E-2</v>
      </c>
      <c r="U53" s="24">
        <v>-4.8841596000000001E-2</v>
      </c>
      <c r="V53" s="24">
        <v>-1.3937353999999998E-3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43448</v>
      </c>
      <c r="B54" s="24">
        <v>-2.9126227000000001E-2</v>
      </c>
      <c r="C54" s="24">
        <v>-2.7960956000000002E-2</v>
      </c>
      <c r="D54" s="24">
        <v>8.5296629999999998E-3</v>
      </c>
      <c r="E54" s="24">
        <v>4.1257260000000004E-2</v>
      </c>
      <c r="F54" s="24">
        <v>5.0855160000000003E-2</v>
      </c>
      <c r="G54" s="24">
        <v>-1.9370316999999998E-2</v>
      </c>
      <c r="H54" s="24">
        <v>-3.7109375E-2</v>
      </c>
      <c r="I54" s="24">
        <v>-2.6118337999999998E-2</v>
      </c>
      <c r="J54" s="24">
        <v>-2.6824594E-2</v>
      </c>
      <c r="K54" s="24">
        <v>-3.4845470999999996E-2</v>
      </c>
      <c r="L54" s="24">
        <v>-5.3112564000000001E-2</v>
      </c>
      <c r="M54" s="24">
        <v>-4.9953039999999997E-2</v>
      </c>
      <c r="N54" s="24">
        <v>-9.2592834999999998E-3</v>
      </c>
      <c r="O54" s="24">
        <v>-1.2384057E-3</v>
      </c>
      <c r="P54" s="24">
        <v>-1.5589057999999999E-2</v>
      </c>
      <c r="Q54" s="24">
        <v>9.9632739999999994E-3</v>
      </c>
      <c r="R54" s="24">
        <v>-1.5626967000000002E-2</v>
      </c>
      <c r="S54" s="24">
        <v>-4.9862504000000002E-2</v>
      </c>
      <c r="T54" s="24">
        <v>-7.7682675999999992E-2</v>
      </c>
      <c r="U54" s="24">
        <v>2.3699880000000003E-2</v>
      </c>
      <c r="V54" s="24">
        <v>2.4075389999999999E-2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43481</v>
      </c>
      <c r="B55" s="24">
        <v>2.0256877000000003E-2</v>
      </c>
      <c r="C55" s="24">
        <v>6.2825560000000003E-2</v>
      </c>
      <c r="D55" s="24">
        <v>8.0197569999999996E-2</v>
      </c>
      <c r="E55" s="24">
        <v>7.6177120000000001E-2</v>
      </c>
      <c r="F55" s="24">
        <v>4.0264009999999996E-2</v>
      </c>
      <c r="G55" s="24">
        <v>3.8234949999999997E-2</v>
      </c>
      <c r="H55" s="24">
        <v>3.8330674000000002E-2</v>
      </c>
      <c r="I55" s="24">
        <v>1.3705254E-2</v>
      </c>
      <c r="J55" s="24">
        <v>0.13310933</v>
      </c>
      <c r="K55" s="24">
        <v>5.3222180000000001E-2</v>
      </c>
      <c r="L55" s="24">
        <v>0.13020682</v>
      </c>
      <c r="M55" s="24">
        <v>0.12438869000000001</v>
      </c>
      <c r="N55" s="24">
        <v>-3.1573354999999997E-2</v>
      </c>
      <c r="O55" s="24">
        <v>2.8082609999999997E-2</v>
      </c>
      <c r="P55" s="24">
        <v>1.9149065E-2</v>
      </c>
      <c r="Q55" s="24">
        <v>1.0570884000000001E-2</v>
      </c>
      <c r="R55" s="24">
        <v>-1.9907355000000002E-2</v>
      </c>
      <c r="S55" s="24">
        <v>7.7297806999999996E-2</v>
      </c>
      <c r="T55" s="24">
        <v>-1.8633008000000001E-3</v>
      </c>
      <c r="U55" s="24">
        <v>-3.5094619999999997E-3</v>
      </c>
      <c r="V55" s="24">
        <v>8.8855379999999998E-2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43511</v>
      </c>
      <c r="B56" s="24">
        <v>6.6630244000000005E-2</v>
      </c>
      <c r="C56" s="24">
        <v>3.0850171999999999E-3</v>
      </c>
      <c r="D56" s="24">
        <v>-2.9510676999999999E-2</v>
      </c>
      <c r="E56" s="24">
        <v>0</v>
      </c>
      <c r="F56" s="24">
        <v>-3.6295354000000002E-2</v>
      </c>
      <c r="G56" s="24">
        <v>3.9135217999999999E-2</v>
      </c>
      <c r="H56" s="24">
        <v>1.1928438999999999E-2</v>
      </c>
      <c r="I56" s="24">
        <v>2.9799342000000003E-2</v>
      </c>
      <c r="J56" s="24">
        <v>-3.1408966000000003E-2</v>
      </c>
      <c r="K56" s="24">
        <v>3.9167523000000003E-2</v>
      </c>
      <c r="L56" s="24">
        <v>4.1715503000000001E-2</v>
      </c>
      <c r="M56" s="24">
        <v>-5.4058970000000005E-2</v>
      </c>
      <c r="N56" s="24">
        <v>4.8022629999999997E-2</v>
      </c>
      <c r="O56" s="24">
        <v>-2.9787302000000002E-2</v>
      </c>
      <c r="P56" s="24">
        <v>4.8408628000000002E-2</v>
      </c>
      <c r="Q56" s="24">
        <v>-6.8252325000000003E-2</v>
      </c>
      <c r="R56" s="24">
        <v>3.7739037999999996E-2</v>
      </c>
      <c r="S56" s="24">
        <v>7.618308E-2</v>
      </c>
      <c r="T56" s="24">
        <v>2.1567344999999997E-3</v>
      </c>
      <c r="U56" s="24">
        <v>7.4170470000000002E-2</v>
      </c>
      <c r="V56" s="24">
        <v>2.8271913999999999E-2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43539</v>
      </c>
      <c r="B57" s="24">
        <v>0.11274695</v>
      </c>
      <c r="C57" s="24">
        <v>-1.5377879000000001E-2</v>
      </c>
      <c r="D57" s="24">
        <v>-1.9245148000000001E-3</v>
      </c>
      <c r="E57" s="24">
        <v>-1.2280762000000001E-2</v>
      </c>
      <c r="F57" s="24">
        <v>2.2510886000000001E-2</v>
      </c>
      <c r="G57" s="24">
        <v>3.8451433E-2</v>
      </c>
      <c r="H57" s="24">
        <v>1.3097524999999999E-3</v>
      </c>
      <c r="I57" s="24">
        <v>3.3201217999999998E-2</v>
      </c>
      <c r="J57" s="24">
        <v>-1.4386892E-2</v>
      </c>
      <c r="K57" s="24">
        <v>-2.2078574E-2</v>
      </c>
      <c r="L57" s="24">
        <v>-1.7097890000000001E-2</v>
      </c>
      <c r="M57" s="24">
        <v>3.7968160000000003E-4</v>
      </c>
      <c r="N57" s="24">
        <v>8.7600949999999997E-2</v>
      </c>
      <c r="O57" s="24">
        <v>9.8997589999999996E-2</v>
      </c>
      <c r="P57" s="24">
        <v>5.1530600000000003E-2</v>
      </c>
      <c r="Q57" s="24">
        <v>-4.4395327999999998E-3</v>
      </c>
      <c r="R57" s="24">
        <v>-6.9459079999999998E-3</v>
      </c>
      <c r="S57" s="24">
        <v>-2.8959571999999999E-2</v>
      </c>
      <c r="T57" s="24">
        <v>2.7259707000000001E-2</v>
      </c>
      <c r="U57" s="24">
        <v>2.0593642999999998E-2</v>
      </c>
      <c r="V57" s="24">
        <v>-5.8695674000000001E-3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43571</v>
      </c>
      <c r="B58" s="24">
        <v>8.2520960000000004E-2</v>
      </c>
      <c r="C58" s="24">
        <v>-8.4784030000000007E-3</v>
      </c>
      <c r="D58" s="24">
        <v>1.6583085000000001E-2</v>
      </c>
      <c r="E58" s="24">
        <v>2.2202492000000001E-2</v>
      </c>
      <c r="F58" s="24">
        <v>6.350517E-3</v>
      </c>
      <c r="G58" s="24">
        <v>-8.6228850000000003E-3</v>
      </c>
      <c r="H58" s="24">
        <v>-3.9568304999999998E-2</v>
      </c>
      <c r="I58" s="24">
        <v>5.5129765999999997E-2</v>
      </c>
      <c r="J58" s="24">
        <v>8.0630190000000004E-2</v>
      </c>
      <c r="K58" s="24">
        <v>3.4671902999999997E-2</v>
      </c>
      <c r="L58" s="24">
        <v>-6.637668599999999E-2</v>
      </c>
      <c r="M58" s="24">
        <v>9.3566179999999999E-2</v>
      </c>
      <c r="N58" s="24">
        <v>7.4349639999999995E-2</v>
      </c>
      <c r="O58" s="24">
        <v>1.795888E-2</v>
      </c>
      <c r="P58" s="24">
        <v>4.674101E-2</v>
      </c>
      <c r="Q58" s="24">
        <v>4.4035672999999997E-2</v>
      </c>
      <c r="R58" s="24">
        <v>2.1457076000000002E-2</v>
      </c>
      <c r="S58" s="24">
        <v>-0.10382915000000001</v>
      </c>
      <c r="T58" s="24">
        <v>5.9546112999999998E-2</v>
      </c>
      <c r="U58" s="24">
        <v>6.5281389999999996E-3</v>
      </c>
      <c r="V58" s="24">
        <v>7.8931092999999994E-2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43601</v>
      </c>
      <c r="B59" s="24">
        <v>-0.10646509999999999</v>
      </c>
      <c r="C59" s="24">
        <v>-9.9909960000000006E-2</v>
      </c>
      <c r="D59" s="24">
        <v>-0.13505316000000001</v>
      </c>
      <c r="E59" s="24">
        <v>-6.6029489999999996E-2</v>
      </c>
      <c r="F59" s="24">
        <v>-0.10012627</v>
      </c>
      <c r="G59" s="24">
        <v>-8.3141440000000011E-2</v>
      </c>
      <c r="H59" s="24">
        <v>-2.9281616E-2</v>
      </c>
      <c r="I59" s="24">
        <v>-5.5881500000000001E-2</v>
      </c>
      <c r="J59" s="24">
        <v>-4.652655E-2</v>
      </c>
      <c r="K59" s="24">
        <v>-0.12764966999999999</v>
      </c>
      <c r="L59" s="24">
        <v>-7.6979637000000004E-2</v>
      </c>
      <c r="M59" s="24">
        <v>-5.6751129999999997E-2</v>
      </c>
      <c r="N59" s="24">
        <v>-9.1118930000000001E-2</v>
      </c>
      <c r="O59" s="24">
        <v>-5.8807014999999997E-2</v>
      </c>
      <c r="P59" s="24">
        <v>-7.9264520000000005E-2</v>
      </c>
      <c r="Q59" s="24">
        <v>-6.7805710000000005E-2</v>
      </c>
      <c r="R59" s="24">
        <v>-2.7522624000000002E-2</v>
      </c>
      <c r="S59" s="24">
        <v>-0.13722271</v>
      </c>
      <c r="T59" s="24">
        <v>-9.9698780000000001E-2</v>
      </c>
      <c r="U59" s="24">
        <v>-1.2382029999999999E-2</v>
      </c>
      <c r="V59" s="24">
        <v>-5.5299579999999994E-2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43630</v>
      </c>
      <c r="B60" s="24">
        <v>-3.0637205000000001E-2</v>
      </c>
      <c r="C60" s="24">
        <v>-2.4999379999999997E-3</v>
      </c>
      <c r="D60" s="24">
        <v>0.10000002000000001</v>
      </c>
      <c r="E60" s="24">
        <v>6.7596909999999996E-2</v>
      </c>
      <c r="F60" s="24">
        <v>6.7788719999999997E-2</v>
      </c>
      <c r="G60" s="24">
        <v>1.590395E-2</v>
      </c>
      <c r="H60" s="24">
        <v>2.5605083000000001E-2</v>
      </c>
      <c r="I60" s="24">
        <v>-1.479727E-2</v>
      </c>
      <c r="J60" s="24">
        <v>-2.9233694E-3</v>
      </c>
      <c r="K60" s="24">
        <v>1.2149334000000001E-2</v>
      </c>
      <c r="L60" s="24">
        <v>0.12191236500000001</v>
      </c>
      <c r="M60" s="24">
        <v>-2.3551047000000002E-2</v>
      </c>
      <c r="N60" s="24">
        <v>0.17893409999999998</v>
      </c>
      <c r="O60" s="24">
        <v>4.5522093999999999E-2</v>
      </c>
      <c r="P60" s="24">
        <v>-6.0412827000000002E-2</v>
      </c>
      <c r="Q60" s="24">
        <v>8.1901550000000004E-2</v>
      </c>
      <c r="R60" s="24">
        <v>3.5658716999999999E-2</v>
      </c>
      <c r="S60" s="24">
        <v>7.6190469999999996E-2</v>
      </c>
      <c r="T60" s="24">
        <v>-6.5885780000000003E-3</v>
      </c>
      <c r="U60" s="24">
        <v>-2.8059661E-2</v>
      </c>
      <c r="V60" s="24">
        <v>3.8719534999999999E-2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43662</v>
      </c>
      <c r="B61" s="24">
        <v>5.6103826000000002E-2</v>
      </c>
      <c r="C61" s="24">
        <v>3.5508155999999999E-2</v>
      </c>
      <c r="D61" s="24">
        <v>6.9418550000000009E-2</v>
      </c>
      <c r="E61" s="24">
        <v>7.6818230000000001E-2</v>
      </c>
      <c r="F61" s="24">
        <v>2.1063208999999999E-2</v>
      </c>
      <c r="G61" s="24">
        <v>5.2557707000000002E-2</v>
      </c>
      <c r="H61" s="24">
        <v>3.7808657000000002E-2</v>
      </c>
      <c r="I61" s="24">
        <v>7.1192503000000004E-2</v>
      </c>
      <c r="J61" s="24">
        <v>4.5030117000000001E-3</v>
      </c>
      <c r="K61" s="24">
        <v>1.4651299E-2</v>
      </c>
      <c r="L61" s="24">
        <v>9.616994999999999E-2</v>
      </c>
      <c r="M61" s="24">
        <v>5.9042573000000001E-2</v>
      </c>
      <c r="N61" s="24">
        <v>1.9588589999999999E-2</v>
      </c>
      <c r="O61" s="24">
        <v>6.8405866999999999E-3</v>
      </c>
      <c r="P61" s="24">
        <v>6.7652345000000003E-2</v>
      </c>
      <c r="Q61" s="24">
        <v>-1.8367767E-2</v>
      </c>
      <c r="R61" s="24">
        <v>3.3276916000000004E-2</v>
      </c>
      <c r="S61" s="24">
        <v>0.10840964</v>
      </c>
      <c r="T61" s="24">
        <v>4.2328000000000005E-2</v>
      </c>
      <c r="U61" s="24">
        <v>1.1056422999999999E-2</v>
      </c>
      <c r="V61" s="24">
        <v>7.09641E-3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43693</v>
      </c>
      <c r="B62" s="24">
        <v>-3.0367255000000003E-2</v>
      </c>
      <c r="C62" s="24">
        <v>-9.9408040000000003E-2</v>
      </c>
      <c r="D62" s="24">
        <v>-5.9514760000000007E-2</v>
      </c>
      <c r="E62" s="24">
        <v>-9.1254769999999999E-2</v>
      </c>
      <c r="F62" s="24">
        <v>-0.12414092</v>
      </c>
      <c r="G62" s="24">
        <v>-0.114035015</v>
      </c>
      <c r="H62" s="24">
        <v>-6.2395153000000002E-2</v>
      </c>
      <c r="I62" s="24">
        <v>-4.0100993999999994E-2</v>
      </c>
      <c r="J62" s="24">
        <v>-0.103780155</v>
      </c>
      <c r="K62" s="24">
        <v>-9.1858020000000012E-2</v>
      </c>
      <c r="L62" s="24">
        <v>-8.9020139999999998E-2</v>
      </c>
      <c r="M62" s="24">
        <v>-0.15140455999999999</v>
      </c>
      <c r="N62" s="24">
        <v>-0.10498417</v>
      </c>
      <c r="O62" s="24">
        <v>-8.2144919999999996E-2</v>
      </c>
      <c r="P62" s="24">
        <v>-6.7845163E-2</v>
      </c>
      <c r="Q62" s="24">
        <v>-7.9888287000000002E-2</v>
      </c>
      <c r="R62" s="24">
        <v>-5.589181E-2</v>
      </c>
      <c r="S62" s="24">
        <v>1.2699723000000001E-2</v>
      </c>
      <c r="T62" s="24">
        <v>5.1282643999999997E-3</v>
      </c>
      <c r="U62" s="24">
        <v>-5.3462862999999999E-2</v>
      </c>
      <c r="V62" s="24">
        <v>-5.3807679999999997E-2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43724</v>
      </c>
      <c r="B63" s="24">
        <v>4.9890757000000001E-2</v>
      </c>
      <c r="C63" s="24">
        <v>4.6288729999999993E-2</v>
      </c>
      <c r="D63" s="24">
        <v>1.2495041E-2</v>
      </c>
      <c r="E63" s="24">
        <v>2.6300073E-2</v>
      </c>
      <c r="F63" s="24">
        <v>5.9342860000000004E-2</v>
      </c>
      <c r="G63" s="24">
        <v>4.8604846000000007E-2</v>
      </c>
      <c r="H63" s="24">
        <v>7.5134040000000004E-3</v>
      </c>
      <c r="I63" s="24">
        <v>6.6608189999999998E-2</v>
      </c>
      <c r="J63" s="24">
        <v>0.10046017000000002</v>
      </c>
      <c r="K63" s="24">
        <v>9.1570850000000009E-2</v>
      </c>
      <c r="L63" s="24">
        <v>1.6806602E-2</v>
      </c>
      <c r="M63" s="24">
        <v>0.13198626000000002</v>
      </c>
      <c r="N63" s="24">
        <v>0.12085306</v>
      </c>
      <c r="O63" s="24">
        <v>-7.4580310000000004E-3</v>
      </c>
      <c r="P63" s="24">
        <v>6.8990469999999998E-2</v>
      </c>
      <c r="Q63" s="24">
        <v>9.3655219999999997E-2</v>
      </c>
      <c r="R63" s="24">
        <v>1.9326924999999998E-2</v>
      </c>
      <c r="S63" s="24">
        <v>3.6003232000000003E-2</v>
      </c>
      <c r="T63" s="24">
        <v>4.0087460000000005E-2</v>
      </c>
      <c r="U63" s="24">
        <v>2.695763E-2</v>
      </c>
      <c r="V63" s="24">
        <v>-9.0428830000000002E-2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43754</v>
      </c>
      <c r="B64" s="24">
        <v>-3.0453799999999999E-3</v>
      </c>
      <c r="C64" s="24">
        <v>1.1780143E-2</v>
      </c>
      <c r="D64" s="24">
        <v>-1.7515956999999999E-2</v>
      </c>
      <c r="E64" s="24">
        <v>8.4450245000000004E-3</v>
      </c>
      <c r="F64" s="24">
        <v>-1.2500048E-2</v>
      </c>
      <c r="G64" s="24">
        <v>-7.1530939999999996E-3</v>
      </c>
      <c r="H64" s="24">
        <v>-1.1008500999999999E-2</v>
      </c>
      <c r="I64" s="24">
        <v>3.7250041999999997E-2</v>
      </c>
      <c r="J64" s="24">
        <v>3.5307764999999998E-2</v>
      </c>
      <c r="K64" s="24">
        <v>2.0533562000000002E-2</v>
      </c>
      <c r="L64" s="24">
        <v>2.3615359999999997E-4</v>
      </c>
      <c r="M64" s="24">
        <v>-4.3866339999999997E-2</v>
      </c>
      <c r="N64" s="24">
        <v>1.3742088999999999E-2</v>
      </c>
      <c r="O64" s="24">
        <v>4.0701390000000004E-2</v>
      </c>
      <c r="P64" s="24">
        <v>-1.0136843E-2</v>
      </c>
      <c r="Q64" s="24">
        <v>-5.6905150000000002E-3</v>
      </c>
      <c r="R64" s="24">
        <v>-1.7120421E-2</v>
      </c>
      <c r="S64" s="24">
        <v>-9.9570510000000001E-2</v>
      </c>
      <c r="T64" s="24">
        <v>-1.7519295000000001E-2</v>
      </c>
      <c r="U64" s="24">
        <v>1.6250014E-2</v>
      </c>
      <c r="V64" s="24">
        <v>-3.3481359999999995E-2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43784</v>
      </c>
      <c r="B65" s="24">
        <v>4.0985346000000002E-3</v>
      </c>
      <c r="C65" s="24">
        <v>-0.13919793999999999</v>
      </c>
      <c r="D65" s="24">
        <v>7.6985360000000006E-3</v>
      </c>
      <c r="E65" s="24">
        <v>1.6170858999999999E-2</v>
      </c>
      <c r="F65" s="24">
        <v>3.1411170000000002E-2</v>
      </c>
      <c r="G65" s="24">
        <v>-2.0172596000000002E-3</v>
      </c>
      <c r="H65" s="24">
        <v>2.0825863E-2</v>
      </c>
      <c r="I65" s="24">
        <v>4.9907565000000001E-2</v>
      </c>
      <c r="J65" s="24">
        <v>2.9168129999999999E-3</v>
      </c>
      <c r="K65" s="24">
        <v>5.8297515000000001E-2</v>
      </c>
      <c r="L65" s="24">
        <v>1.5580773000000001E-2</v>
      </c>
      <c r="M65" s="24">
        <v>1.6881824E-2</v>
      </c>
      <c r="N65" s="24">
        <v>2.9197096999999998E-2</v>
      </c>
      <c r="O65" s="24">
        <v>2.7978182000000001E-2</v>
      </c>
      <c r="P65" s="24">
        <v>9.8992586000000004E-3</v>
      </c>
      <c r="Q65" s="24">
        <v>1.1167525999999999E-3</v>
      </c>
      <c r="R65" s="24">
        <v>-1.9719063999999998E-2</v>
      </c>
      <c r="S65" s="24">
        <v>0.14440584000000001</v>
      </c>
      <c r="T65" s="24">
        <v>-7.1327090000000001E-3</v>
      </c>
      <c r="U65" s="24">
        <v>1.1685133E-2</v>
      </c>
      <c r="V65" s="24">
        <v>5.8324455999999997E-2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43815</v>
      </c>
      <c r="B66" s="24">
        <v>3.0322193999999997E-2</v>
      </c>
      <c r="C66" s="24">
        <v>2.2969841999999997E-2</v>
      </c>
      <c r="D66" s="24">
        <v>1.6719580000000001E-2</v>
      </c>
      <c r="E66" s="24">
        <v>-2.9239774E-2</v>
      </c>
      <c r="F66" s="24">
        <v>-3.6878942999999997E-2</v>
      </c>
      <c r="G66" s="24">
        <v>1.5743851999999999E-2</v>
      </c>
      <c r="H66" s="24">
        <v>-1.4724254999999999E-2</v>
      </c>
      <c r="I66" s="24">
        <v>5.3910729999999997E-2</v>
      </c>
      <c r="J66" s="24">
        <v>3.1632542999999999E-2</v>
      </c>
      <c r="K66" s="24">
        <v>1.2614727E-3</v>
      </c>
      <c r="L66" s="24">
        <v>7.2464230000000004E-2</v>
      </c>
      <c r="M66" s="24">
        <v>1.2982964999999999E-2</v>
      </c>
      <c r="N66" s="24">
        <v>-3.039539E-3</v>
      </c>
      <c r="O66" s="24">
        <v>2.3488997999999997E-2</v>
      </c>
      <c r="P66" s="24">
        <v>6.4802647000000005E-2</v>
      </c>
      <c r="Q66" s="24">
        <v>-1.3943136E-2</v>
      </c>
      <c r="R66" s="24">
        <v>-3.2760560000000001E-2</v>
      </c>
      <c r="S66" s="24">
        <v>2.9196740000000002E-2</v>
      </c>
      <c r="T66" s="24">
        <v>-1.2377918000000002E-2</v>
      </c>
      <c r="U66" s="24">
        <v>-2.7963578999999999E-2</v>
      </c>
      <c r="V66" s="24">
        <v>8.1863403000000008E-3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43846</v>
      </c>
      <c r="B67" s="24">
        <v>6.7164183000000002E-2</v>
      </c>
      <c r="C67" s="24">
        <v>-7.9505444000000005E-3</v>
      </c>
      <c r="D67" s="24">
        <v>4.5562624999999995E-2</v>
      </c>
      <c r="E67" s="24">
        <v>-1.7286836999999999E-2</v>
      </c>
      <c r="F67" s="24">
        <v>3.7197948000000002E-2</v>
      </c>
      <c r="G67" s="24">
        <v>5.5093290000000003E-2</v>
      </c>
      <c r="H67" s="24">
        <v>3.2490969000000001E-2</v>
      </c>
      <c r="I67" s="24">
        <v>1.5166283000000001E-2</v>
      </c>
      <c r="J67" s="24">
        <v>3.3275008000000002E-2</v>
      </c>
      <c r="K67" s="24">
        <v>6.0189009999999994E-2</v>
      </c>
      <c r="L67" s="24">
        <v>9.0987680000000001E-3</v>
      </c>
      <c r="M67" s="24">
        <v>2.7353763999999999E-2</v>
      </c>
      <c r="N67" s="24">
        <v>4.3360709999999997E-2</v>
      </c>
      <c r="O67" s="24">
        <v>2.8906702999999999E-2</v>
      </c>
      <c r="P67" s="24">
        <v>7.5604677000000009E-2</v>
      </c>
      <c r="Q67" s="24">
        <v>4.1051984E-2</v>
      </c>
      <c r="R67" s="24">
        <v>2.9766319999999999E-2</v>
      </c>
      <c r="S67" s="24">
        <v>8.5256814999999986E-2</v>
      </c>
      <c r="T67" s="24">
        <v>-1.2562096E-2</v>
      </c>
      <c r="U67" s="24">
        <v>8.9161396000000011E-3</v>
      </c>
      <c r="V67" s="24">
        <v>4.3930173000000003E-2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43875</v>
      </c>
      <c r="B68" s="24">
        <v>-5.4990472999999998E-2</v>
      </c>
      <c r="C68" s="24">
        <v>-7.3612330000000004E-2</v>
      </c>
      <c r="D68" s="24">
        <v>-8.7154209999999996E-2</v>
      </c>
      <c r="E68" s="24">
        <v>-4.3231963999999998E-2</v>
      </c>
      <c r="F68" s="24">
        <v>-6.2412679999999998E-2</v>
      </c>
      <c r="G68" s="24">
        <v>-5.9831380000000003E-2</v>
      </c>
      <c r="H68" s="24">
        <v>-5.4195824000000004E-2</v>
      </c>
      <c r="I68" s="24">
        <v>-2.8433739999999999E-2</v>
      </c>
      <c r="J68" s="24">
        <v>1.0805011E-2</v>
      </c>
      <c r="K68" s="24">
        <v>-2.8933346000000002E-2</v>
      </c>
      <c r="L68" s="24">
        <v>-4.4027925000000002E-2</v>
      </c>
      <c r="M68" s="24">
        <v>-3.5294116E-2</v>
      </c>
      <c r="N68" s="24">
        <v>-7.3412657000000006E-2</v>
      </c>
      <c r="O68" s="24">
        <v>-2.3365795999999998E-2</v>
      </c>
      <c r="P68" s="24">
        <v>-3.4698486000000001E-2</v>
      </c>
      <c r="Q68" s="24">
        <v>-6.9586754000000001E-2</v>
      </c>
      <c r="R68" s="24">
        <v>-4.3593764000000007E-2</v>
      </c>
      <c r="S68" s="24">
        <v>-5.1114917000000003E-2</v>
      </c>
      <c r="T68" s="24">
        <v>-6.0036779999999998E-2</v>
      </c>
      <c r="U68" s="24">
        <v>-4.6221075E-2</v>
      </c>
      <c r="V68" s="24">
        <v>-7.8059672999999996E-2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43906</v>
      </c>
      <c r="B69" s="24">
        <v>-9.6871799999999994E-2</v>
      </c>
      <c r="C69" s="24">
        <v>-0.34956749999999998</v>
      </c>
      <c r="D69" s="24">
        <v>-0.35657947999999995</v>
      </c>
      <c r="E69" s="24">
        <v>-0.38423186999999998</v>
      </c>
      <c r="F69" s="24">
        <v>-0.38251365999999998</v>
      </c>
      <c r="G69" s="24">
        <v>-0.33160544999999997</v>
      </c>
      <c r="H69" s="24">
        <v>-0.25804065999999998</v>
      </c>
      <c r="I69" s="24">
        <v>-0.22767859999999998</v>
      </c>
      <c r="J69" s="24">
        <v>-0.38964577</v>
      </c>
      <c r="K69" s="24">
        <v>-0.32565627999999996</v>
      </c>
      <c r="L69" s="24">
        <v>-0.48974013999999999</v>
      </c>
      <c r="M69" s="24">
        <v>-0.37590935000000003</v>
      </c>
      <c r="N69" s="24">
        <v>-0.4775161</v>
      </c>
      <c r="O69" s="24">
        <v>-0.31814295000000004</v>
      </c>
      <c r="P69" s="24">
        <v>-0.18898487</v>
      </c>
      <c r="Q69" s="24">
        <v>-0.18014599000000001</v>
      </c>
      <c r="R69" s="24">
        <v>-0.31463020000000003</v>
      </c>
      <c r="S69" s="24">
        <v>-0.31127982999999998</v>
      </c>
      <c r="T69" s="24">
        <v>-0.32210033000000005</v>
      </c>
      <c r="U69" s="24">
        <v>-0.32743941999999998</v>
      </c>
      <c r="V69" s="24">
        <v>-0.27700352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43937</v>
      </c>
      <c r="B70" s="24">
        <v>5.1430106000000003E-2</v>
      </c>
      <c r="C70" s="24">
        <v>0.16600989999999999</v>
      </c>
      <c r="D70" s="24">
        <v>-5.1612910000000005E-2</v>
      </c>
      <c r="E70" s="24">
        <v>0.21508099000000003</v>
      </c>
      <c r="F70" s="24">
        <v>0.15285599</v>
      </c>
      <c r="G70" s="24">
        <v>6.9400669999999998E-2</v>
      </c>
      <c r="H70" s="24">
        <v>0.15296459000000001</v>
      </c>
      <c r="I70" s="24">
        <v>0.14097619</v>
      </c>
      <c r="J70" s="24">
        <v>-7.1771979999999999E-2</v>
      </c>
      <c r="K70" s="24">
        <v>0.16909492000000001</v>
      </c>
      <c r="L70" s="24">
        <v>0.10277032999999999</v>
      </c>
      <c r="M70" s="24">
        <v>1.5769601000000001E-2</v>
      </c>
      <c r="N70" s="24">
        <v>0.21926224000000002</v>
      </c>
      <c r="O70" s="24">
        <v>4.4695020000000002E-2</v>
      </c>
      <c r="P70" s="24">
        <v>0.13562869999999999</v>
      </c>
      <c r="Q70" s="24">
        <v>0.10463678</v>
      </c>
      <c r="R70" s="24">
        <v>0.14728332</v>
      </c>
      <c r="S70" s="24">
        <v>2.1522283999999999E-2</v>
      </c>
      <c r="T70" s="24">
        <v>0.13793063</v>
      </c>
      <c r="U70" s="24">
        <v>0.17818892000000003</v>
      </c>
      <c r="V70" s="24">
        <v>0.17783128999999998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43966</v>
      </c>
      <c r="B71" s="24">
        <v>2.6888967E-2</v>
      </c>
      <c r="C71" s="24">
        <v>-2.1123767000000002E-2</v>
      </c>
      <c r="D71" s="24">
        <v>6.3265323999999998E-2</v>
      </c>
      <c r="E71" s="24">
        <v>-7.0803760000000002E-3</v>
      </c>
      <c r="F71" s="24">
        <v>-8.0251100000000002E-3</v>
      </c>
      <c r="G71" s="24">
        <v>5.2626489999999998E-2</v>
      </c>
      <c r="H71" s="24">
        <v>2.1607636999999999E-2</v>
      </c>
      <c r="I71" s="24">
        <v>2.5893687999999998E-2</v>
      </c>
      <c r="J71" s="24">
        <v>6.9182395999999993E-2</v>
      </c>
      <c r="K71" s="24">
        <v>1.9407629999999999E-2</v>
      </c>
      <c r="L71" s="24">
        <v>-9.8460309999999995E-2</v>
      </c>
      <c r="M71" s="24">
        <v>6.1424254999999997E-2</v>
      </c>
      <c r="N71" s="24">
        <v>-2.8570294E-2</v>
      </c>
      <c r="O71" s="24">
        <v>3.9184332000000002E-2</v>
      </c>
      <c r="P71" s="24">
        <v>1.0217786E-2</v>
      </c>
      <c r="Q71" s="24">
        <v>1.6480684000000002E-2</v>
      </c>
      <c r="R71" s="24">
        <v>6.7166566999999996E-2</v>
      </c>
      <c r="S71" s="24">
        <v>4.5220969999999999E-2</v>
      </c>
      <c r="T71" s="24">
        <v>8.8286400000000004E-3</v>
      </c>
      <c r="U71" s="24">
        <v>6.5289260000000002E-2</v>
      </c>
      <c r="V71" s="24">
        <v>0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43998</v>
      </c>
      <c r="B72" s="24">
        <v>4.4327854999999999E-2</v>
      </c>
      <c r="C72" s="24">
        <v>0.15503443</v>
      </c>
      <c r="D72" s="24">
        <v>0.22058724999999998</v>
      </c>
      <c r="E72" s="24">
        <v>0.14439046999999999</v>
      </c>
      <c r="F72" s="24">
        <v>0.21534240000000002</v>
      </c>
      <c r="G72" s="24">
        <v>0.12116002999999999</v>
      </c>
      <c r="H72" s="24">
        <v>0.10594976</v>
      </c>
      <c r="I72" s="24">
        <v>7.9835415000000007E-2</v>
      </c>
      <c r="J72" s="24">
        <v>0.14515328</v>
      </c>
      <c r="K72" s="24">
        <v>0.13787567000000001</v>
      </c>
      <c r="L72" s="24">
        <v>0.33506560000000002</v>
      </c>
      <c r="M72" s="24">
        <v>0.13360369</v>
      </c>
      <c r="N72" s="24">
        <v>0.17474056000000002</v>
      </c>
      <c r="O72" s="24">
        <v>6.9444895000000006E-2</v>
      </c>
      <c r="P72" s="24">
        <v>6.9300293999999998E-2</v>
      </c>
      <c r="Q72" s="24">
        <v>5.3542969999999995E-2</v>
      </c>
      <c r="R72" s="24">
        <v>6.7436575999999998E-2</v>
      </c>
      <c r="S72" s="24">
        <v>0.11265457</v>
      </c>
      <c r="T72" s="24">
        <v>8.7759730000000008E-2</v>
      </c>
      <c r="U72" s="24">
        <v>5.2754044999999999E-2</v>
      </c>
      <c r="V72" s="24">
        <v>0.11345029000000001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44028</v>
      </c>
      <c r="B73" s="24">
        <v>0.17196809999999998</v>
      </c>
      <c r="C73" s="24">
        <v>1.7523766E-2</v>
      </c>
      <c r="D73" s="24">
        <v>7.411361E-3</v>
      </c>
      <c r="E73" s="24">
        <v>5.1622389999999999E-3</v>
      </c>
      <c r="F73" s="24">
        <v>-4.0935277999999999E-3</v>
      </c>
      <c r="G73" s="24">
        <v>4.1279793E-3</v>
      </c>
      <c r="H73" s="24">
        <v>4.726553E-2</v>
      </c>
      <c r="I73" s="24">
        <v>8.689021999999999E-2</v>
      </c>
      <c r="J73" s="24">
        <v>-3.4880219999999997E-2</v>
      </c>
      <c r="K73" s="24">
        <v>3.7513256000000002E-2</v>
      </c>
      <c r="L73" s="24">
        <v>5.3151608000000003E-2</v>
      </c>
      <c r="M73" s="24">
        <v>0.10397041</v>
      </c>
      <c r="N73" s="24">
        <v>-1.4510274E-2</v>
      </c>
      <c r="O73" s="24">
        <v>0.11832619</v>
      </c>
      <c r="P73" s="24">
        <v>0.10132301000000001</v>
      </c>
      <c r="Q73" s="24">
        <v>5.1798940000000002E-2</v>
      </c>
      <c r="R73" s="24">
        <v>-1.4095247E-2</v>
      </c>
      <c r="S73" s="24">
        <v>5.7384370000000004E-2</v>
      </c>
      <c r="T73" s="24">
        <v>-1.1709094E-2</v>
      </c>
      <c r="U73" s="24">
        <v>7.0007443000000003E-2</v>
      </c>
      <c r="V73" s="24">
        <v>1.9805670000000001E-2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44057</v>
      </c>
      <c r="B74" s="24">
        <v>3.4492492999999999E-2</v>
      </c>
      <c r="C74" s="24">
        <v>-1.5350044E-2</v>
      </c>
      <c r="D74" s="24">
        <v>2.1019459000000001E-2</v>
      </c>
      <c r="E74" s="24">
        <v>4.4020413999999999E-3</v>
      </c>
      <c r="F74" s="24">
        <v>8.9254139999999996E-2</v>
      </c>
      <c r="G74" s="24">
        <v>7.7416659999999998E-2</v>
      </c>
      <c r="H74" s="24">
        <v>1.8276811E-2</v>
      </c>
      <c r="I74" s="24">
        <v>5.5399776000000005E-2</v>
      </c>
      <c r="J74" s="24">
        <v>8.9880580000000002E-2</v>
      </c>
      <c r="K74" s="24">
        <v>0.11797655000000001</v>
      </c>
      <c r="L74" s="24">
        <v>-6.1469079999999995E-3</v>
      </c>
      <c r="M74" s="24">
        <v>-3.104788E-2</v>
      </c>
      <c r="N74" s="24">
        <v>3.9618850000000004E-2</v>
      </c>
      <c r="O74" s="24">
        <v>6.2258123999999998E-2</v>
      </c>
      <c r="P74" s="24">
        <v>2.1481037000000001E-2</v>
      </c>
      <c r="Q74" s="24">
        <v>1.7398952999999998E-2</v>
      </c>
      <c r="R74" s="24">
        <v>-1.5439212000000001E-2</v>
      </c>
      <c r="S74" s="24">
        <v>-0.15187216000000001</v>
      </c>
      <c r="T74" s="24">
        <v>5.0889373000000002E-2</v>
      </c>
      <c r="U74" s="24">
        <v>1.2396693E-2</v>
      </c>
      <c r="V74" s="24">
        <v>2.8948307E-2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44090</v>
      </c>
      <c r="B75" s="24">
        <v>1.2845039000000001E-2</v>
      </c>
      <c r="C75" s="24">
        <v>-3.5741388999999998E-2</v>
      </c>
      <c r="D75" s="24">
        <v>-6.5362873000000002E-2</v>
      </c>
      <c r="E75" s="24">
        <v>-2.3739933999999997E-2</v>
      </c>
      <c r="F75" s="24">
        <v>-8.2479720000000006E-2</v>
      </c>
      <c r="G75" s="24">
        <v>-2.8024851999999999E-2</v>
      </c>
      <c r="H75" s="24">
        <v>-3.2967030000000001E-2</v>
      </c>
      <c r="I75" s="24">
        <v>1.0409713000000001E-2</v>
      </c>
      <c r="J75" s="24">
        <v>-1.0092199E-2</v>
      </c>
      <c r="K75" s="24">
        <v>1.1691450999999999E-2</v>
      </c>
      <c r="L75" s="24">
        <v>8.4635020000000012E-3</v>
      </c>
      <c r="M75" s="24">
        <v>4.2456626999999997E-2</v>
      </c>
      <c r="N75" s="24">
        <v>2.8461218E-2</v>
      </c>
      <c r="O75" s="24">
        <v>4.9498915999999997E-2</v>
      </c>
      <c r="P75" s="24">
        <v>3.1543969999999998E-2</v>
      </c>
      <c r="Q75" s="24">
        <v>3.7101387999999999E-2</v>
      </c>
      <c r="R75" s="24">
        <v>-2.5296748000000001E-2</v>
      </c>
      <c r="S75" s="24">
        <v>-1.4881491999999999E-3</v>
      </c>
      <c r="T75" s="24">
        <v>2.5857925E-2</v>
      </c>
      <c r="U75" s="24">
        <v>1.9047617999999999E-2</v>
      </c>
      <c r="V75" s="24">
        <v>5.9472919999999999E-2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44120</v>
      </c>
      <c r="B76" s="24">
        <v>4.1443586000000004E-2</v>
      </c>
      <c r="C76" s="24">
        <v>-5.7965335999999999E-2</v>
      </c>
      <c r="D76" s="24">
        <v>1.1013269999999999E-2</v>
      </c>
      <c r="E76" s="24">
        <v>-4.8634409999999996E-3</v>
      </c>
      <c r="F76" s="24">
        <v>-7.6380730000000008E-2</v>
      </c>
      <c r="G76" s="24">
        <v>-3.6472081999999999E-3</v>
      </c>
      <c r="H76" s="24">
        <v>7.5757500000000002E-4</v>
      </c>
      <c r="I76" s="24">
        <v>1.0960102E-3</v>
      </c>
      <c r="J76" s="24">
        <v>2.7089953000000003E-2</v>
      </c>
      <c r="K76" s="24">
        <v>-1.20055676E-3</v>
      </c>
      <c r="L76" s="24">
        <v>-7.4887037000000004E-2</v>
      </c>
      <c r="M76" s="24">
        <v>-2.7920067E-2</v>
      </c>
      <c r="N76" s="24">
        <v>-8.2551590000000008E-2</v>
      </c>
      <c r="O76" s="24">
        <v>7.8125E-3</v>
      </c>
      <c r="P76" s="24">
        <v>4.3589114999999998E-2</v>
      </c>
      <c r="Q76" s="24">
        <v>8.9435580000000008E-3</v>
      </c>
      <c r="R76" s="24">
        <v>-4.6231804000000001E-2</v>
      </c>
      <c r="S76" s="24">
        <v>-1.9870399999999998E-3</v>
      </c>
      <c r="T76" s="24">
        <v>-1.7415165999999999E-2</v>
      </c>
      <c r="U76" s="24">
        <v>1.4018655E-2</v>
      </c>
      <c r="V76" s="24">
        <v>3.5294055999999997E-2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44151</v>
      </c>
      <c r="B77" s="24">
        <v>3.8711309999999999E-2</v>
      </c>
      <c r="C77" s="24">
        <v>0.15320217</v>
      </c>
      <c r="D77" s="24">
        <v>0.17592584999999999</v>
      </c>
      <c r="E77" s="24">
        <v>0.18496239</v>
      </c>
      <c r="F77" s="24">
        <v>9.7964400000000007E-2</v>
      </c>
      <c r="G77" s="24">
        <v>1.9966721999999999E-2</v>
      </c>
      <c r="H77" s="24">
        <v>5.4125667000000002E-2</v>
      </c>
      <c r="I77" s="24">
        <v>8.2329749999999993E-2</v>
      </c>
      <c r="J77" s="24">
        <v>0.14889395</v>
      </c>
      <c r="K77" s="24">
        <v>0.12592029999999999</v>
      </c>
      <c r="L77" s="24">
        <v>0.12002789999999999</v>
      </c>
      <c r="M77" s="24">
        <v>0.13570475999999998</v>
      </c>
      <c r="N77" s="24">
        <v>9.5603350000000004E-2</v>
      </c>
      <c r="O77" s="24">
        <v>5.4837822999999994E-2</v>
      </c>
      <c r="P77" s="24">
        <v>3.6627770000000004E-2</v>
      </c>
      <c r="Q77" s="24">
        <v>2.7701854999999998E-3</v>
      </c>
      <c r="R77" s="24">
        <v>9.5146180000000011E-2</v>
      </c>
      <c r="S77" s="24">
        <v>0.12891984000000001</v>
      </c>
      <c r="T77" s="24">
        <v>3.3638000000000001E-2</v>
      </c>
      <c r="U77" s="24">
        <v>2.0408154000000001E-2</v>
      </c>
      <c r="V77" s="24">
        <v>-2.9220579999999999E-3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44181</v>
      </c>
      <c r="B78" s="24">
        <v>2.3125052E-2</v>
      </c>
      <c r="C78" s="24">
        <v>4.6058296999999998E-2</v>
      </c>
      <c r="D78" s="24">
        <v>0.12175596000000001</v>
      </c>
      <c r="E78" s="24">
        <v>4.5426250000000001E-2</v>
      </c>
      <c r="F78" s="24">
        <v>0.13740527999999999</v>
      </c>
      <c r="G78" s="24">
        <v>0.13177680999999999</v>
      </c>
      <c r="H78" s="24">
        <v>5.9605002000000004E-2</v>
      </c>
      <c r="I78" s="24">
        <v>6.9680332999999997E-2</v>
      </c>
      <c r="J78" s="24">
        <v>6.4050913000000001E-2</v>
      </c>
      <c r="K78" s="24">
        <v>0.10148847999999999</v>
      </c>
      <c r="L78" s="24">
        <v>0.17744625</v>
      </c>
      <c r="M78" s="24">
        <v>6.1966180000000003E-2</v>
      </c>
      <c r="N78" s="24">
        <v>0.21138584000000002</v>
      </c>
      <c r="O78" s="24">
        <v>6.2385916999999999E-2</v>
      </c>
      <c r="P78" s="24">
        <v>-6.6791769999999997E-3</v>
      </c>
      <c r="Q78" s="24">
        <v>1.7127037000000001E-2</v>
      </c>
      <c r="R78" s="24">
        <v>9.6983070000000005E-2</v>
      </c>
      <c r="S78" s="24">
        <v>6.4762354000000008E-2</v>
      </c>
      <c r="T78" s="24">
        <v>9.8097799999999999E-2</v>
      </c>
      <c r="U78" s="24">
        <v>0.10064518</v>
      </c>
      <c r="V78" s="24">
        <v>1.9383549999999999E-2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44211</v>
      </c>
      <c r="B79" s="24">
        <v>9.5917340000000004E-2</v>
      </c>
      <c r="C79" s="24">
        <v>0.10847580000000001</v>
      </c>
      <c r="D79" s="24">
        <v>1.8718720000000001E-2</v>
      </c>
      <c r="E79" s="24">
        <v>3.0412674E-3</v>
      </c>
      <c r="F79" s="24">
        <v>-1.6897082000000001E-2</v>
      </c>
      <c r="G79" s="24">
        <v>1.1884093E-2</v>
      </c>
      <c r="H79" s="24">
        <v>-3.8630962000000005E-2</v>
      </c>
      <c r="I79" s="24">
        <v>0.10194647</v>
      </c>
      <c r="J79" s="24">
        <v>4.3905019999999996E-2</v>
      </c>
      <c r="K79" s="24">
        <v>0.12612939000000001</v>
      </c>
      <c r="L79" s="24">
        <v>-1.6528904000000001E-2</v>
      </c>
      <c r="M79" s="24">
        <v>-2.2757052999999999E-4</v>
      </c>
      <c r="N79" s="24">
        <v>-2.4866760000000002E-2</v>
      </c>
      <c r="O79" s="24">
        <v>5.1025630000000002E-2</v>
      </c>
      <c r="P79" s="24">
        <v>7.7222943000000002E-2</v>
      </c>
      <c r="Q79" s="24">
        <v>3.8022876000000004E-2</v>
      </c>
      <c r="R79" s="24">
        <v>2.499175E-2</v>
      </c>
      <c r="S79" s="24">
        <v>0.13710021999999999</v>
      </c>
      <c r="T79" s="24">
        <v>4.1118382999999994E-2</v>
      </c>
      <c r="U79" s="24">
        <v>8.5386749999999997E-2</v>
      </c>
      <c r="V79" s="24">
        <v>2.435112E-2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44243</v>
      </c>
      <c r="B80" s="24">
        <v>9.9865320000000007E-2</v>
      </c>
      <c r="C80" s="24">
        <v>3.4298299999999997E-2</v>
      </c>
      <c r="D80" s="24">
        <v>-2.6949763000000002E-2</v>
      </c>
      <c r="E80" s="24">
        <v>-4.972708E-2</v>
      </c>
      <c r="F80" s="24">
        <v>3.2812476E-2</v>
      </c>
      <c r="G80" s="24">
        <v>8.0206280000000005E-2</v>
      </c>
      <c r="H80" s="24">
        <v>-8.4596870000000005E-3</v>
      </c>
      <c r="I80" s="24">
        <v>4.7569156000000001E-2</v>
      </c>
      <c r="J80" s="24">
        <v>-4.6312990000000005E-2</v>
      </c>
      <c r="K80" s="24">
        <v>1.5071034000000001E-2</v>
      </c>
      <c r="L80" s="24">
        <v>-1.7891049000000003E-2</v>
      </c>
      <c r="M80" s="24">
        <v>0.11108589000000001</v>
      </c>
      <c r="N80" s="24">
        <v>-2.0161271E-3</v>
      </c>
      <c r="O80" s="24">
        <v>4.7084569999999999E-2</v>
      </c>
      <c r="P80" s="24">
        <v>0.12737883</v>
      </c>
      <c r="Q80" s="24">
        <v>-2.1454751000000001E-2</v>
      </c>
      <c r="R80" s="24">
        <v>2.6198626000000004E-3</v>
      </c>
      <c r="S80" s="24">
        <v>7.0515155999999996E-2</v>
      </c>
      <c r="T80" s="24">
        <v>3.2385468000000001E-2</v>
      </c>
      <c r="U80" s="24">
        <v>-3.3080280000000004E-2</v>
      </c>
      <c r="V80" s="24">
        <v>1.3762951000000001E-2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44271</v>
      </c>
      <c r="B81" s="24">
        <v>-0.15751880999999998</v>
      </c>
      <c r="C81" s="24">
        <v>3.8637041999999996E-2</v>
      </c>
      <c r="D81" s="24">
        <v>-3.7767530000000001E-2</v>
      </c>
      <c r="E81" s="24">
        <v>-5.8072749999999999E-2</v>
      </c>
      <c r="F81" s="24">
        <v>-5.3958654000000002E-2</v>
      </c>
      <c r="G81" s="24">
        <v>-3.7279248000000001E-2</v>
      </c>
      <c r="H81" s="24">
        <v>-3.9103627000000004E-3</v>
      </c>
      <c r="I81" s="24">
        <v>-1.4023364E-2</v>
      </c>
      <c r="J81" s="24">
        <v>5.3984046000000001E-2</v>
      </c>
      <c r="K81" s="24">
        <v>-4.4648589999999995E-2</v>
      </c>
      <c r="L81" s="24">
        <v>-9.1912749999999988E-2</v>
      </c>
      <c r="M81" s="24">
        <v>6.1463120000000001E-3</v>
      </c>
      <c r="N81" s="24">
        <v>7.6767683000000003E-2</v>
      </c>
      <c r="O81" s="24">
        <v>3.7279129999999998E-3</v>
      </c>
      <c r="P81" s="24">
        <v>-0.12106455000000001</v>
      </c>
      <c r="Q81" s="24">
        <v>0</v>
      </c>
      <c r="R81" s="24">
        <v>2.6866078000000002E-2</v>
      </c>
      <c r="S81" s="24">
        <v>-3.9931715E-2</v>
      </c>
      <c r="T81" s="24">
        <v>3.0604482000000002E-2</v>
      </c>
      <c r="U81" s="24">
        <v>4.4867991999999997E-3</v>
      </c>
      <c r="V81" s="24">
        <v>7.0040107000000004E-2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44302</v>
      </c>
      <c r="B82" s="24">
        <v>-1.1625050999999999E-2</v>
      </c>
      <c r="C82" s="24">
        <v>4.5108438000000001E-2</v>
      </c>
      <c r="D82" s="24">
        <v>-4.2738733000000001E-2</v>
      </c>
      <c r="E82" s="24">
        <v>4.7425032000000004E-3</v>
      </c>
      <c r="F82" s="24">
        <v>4.9573539999999999E-2</v>
      </c>
      <c r="G82" s="24">
        <v>-1.3061761999999999E-2</v>
      </c>
      <c r="H82" s="24">
        <v>-4.6395660000000003E-3</v>
      </c>
      <c r="I82" s="24">
        <v>5.4182170000000002E-2</v>
      </c>
      <c r="J82" s="24">
        <v>4.2048810000000006E-2</v>
      </c>
      <c r="K82" s="24">
        <v>4.4722676000000003E-2</v>
      </c>
      <c r="L82" s="24">
        <v>6.5653442999999992E-2</v>
      </c>
      <c r="M82" s="24">
        <v>6.1901926999999995E-2</v>
      </c>
      <c r="N82" s="24">
        <v>6.1538459999999996E-2</v>
      </c>
      <c r="O82" s="24">
        <v>-4.3871937E-2</v>
      </c>
      <c r="P82" s="24">
        <v>-3.1577706000000004E-2</v>
      </c>
      <c r="Q82" s="24">
        <v>4.0106893000000005E-2</v>
      </c>
      <c r="R82" s="24">
        <v>-9.6353889999999994E-3</v>
      </c>
      <c r="S82" s="24">
        <v>-0.15463912999999999</v>
      </c>
      <c r="T82" s="24">
        <v>1.1581182499999999E-3</v>
      </c>
      <c r="U82" s="24">
        <v>7.7051996999999997E-2</v>
      </c>
      <c r="V82" s="24">
        <v>5.5651665000000003E-2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44330</v>
      </c>
      <c r="B83" s="24">
        <v>4.6557190000000005E-2</v>
      </c>
      <c r="C83" s="24">
        <v>-8.7724270000000007E-2</v>
      </c>
      <c r="D83" s="24">
        <v>-7.7448490000000007E-3</v>
      </c>
      <c r="E83" s="24">
        <v>-3.4389794000000001E-2</v>
      </c>
      <c r="F83" s="24">
        <v>6.0944557000000003E-2</v>
      </c>
      <c r="G83" s="24">
        <v>-1.2559354E-2</v>
      </c>
      <c r="H83" s="24">
        <v>-1.8644631000000002E-2</v>
      </c>
      <c r="I83" s="24">
        <v>-5.4609655999999999E-2</v>
      </c>
      <c r="J83" s="24">
        <v>1.1161208000000001E-2</v>
      </c>
      <c r="K83" s="24">
        <v>-3.1143010000000002E-2</v>
      </c>
      <c r="L83" s="24">
        <v>6.930971000000001E-2</v>
      </c>
      <c r="M83" s="24">
        <v>-2.5311590000000002E-2</v>
      </c>
      <c r="N83" s="24">
        <v>3.2166839000000003E-2</v>
      </c>
      <c r="O83" s="24">
        <v>3.0347228E-2</v>
      </c>
      <c r="P83" s="24">
        <v>-4.8059405999999999E-2</v>
      </c>
      <c r="Q83" s="24">
        <v>9.2544555999999993E-3</v>
      </c>
      <c r="R83" s="24">
        <v>3.3569336E-4</v>
      </c>
      <c r="S83" s="24">
        <v>-1.8082439999999998E-2</v>
      </c>
      <c r="T83" s="24">
        <v>2.4796724000000003E-2</v>
      </c>
      <c r="U83" s="24">
        <v>-1.7625749E-2</v>
      </c>
      <c r="V83" s="24">
        <v>2.1851896999999999E-2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44363</v>
      </c>
      <c r="B84" s="24">
        <v>-1.881361E-3</v>
      </c>
      <c r="C84" s="24">
        <v>-8.4861640000000002E-2</v>
      </c>
      <c r="D84" s="24">
        <v>-1.4444052999999998E-2</v>
      </c>
      <c r="E84" s="24">
        <v>0.11120628999999999</v>
      </c>
      <c r="F84" s="24">
        <v>4.3503164999999996E-2</v>
      </c>
      <c r="G84" s="24">
        <v>-0.16770899</v>
      </c>
      <c r="H84" s="24">
        <v>-8.8276863000000001E-3</v>
      </c>
      <c r="I84" s="24">
        <v>7.0846080000000006E-2</v>
      </c>
      <c r="J84" s="24">
        <v>2.0243525999999998E-2</v>
      </c>
      <c r="K84" s="24">
        <v>1.4912128E-2</v>
      </c>
      <c r="L84" s="24">
        <v>9.7098940000000009E-2</v>
      </c>
      <c r="M84" s="24">
        <v>7.8172684000000006E-3</v>
      </c>
      <c r="N84" s="24">
        <v>-3.4246444999999999E-3</v>
      </c>
      <c r="O84" s="24">
        <v>4.9506902999999998E-2</v>
      </c>
      <c r="P84" s="24">
        <v>1.4210224E-2</v>
      </c>
      <c r="Q84" s="24">
        <v>-1.5735269E-2</v>
      </c>
      <c r="R84" s="24">
        <v>4.8603414999999997E-2</v>
      </c>
      <c r="S84" s="24">
        <v>-1.3477385E-2</v>
      </c>
      <c r="T84" s="24">
        <v>7.1805240000000006E-2</v>
      </c>
      <c r="U84" s="24">
        <v>4.5910239999999998E-2</v>
      </c>
      <c r="V84" s="24">
        <v>4.2617799999999997E-2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44393</v>
      </c>
      <c r="B85" s="24">
        <v>2.0911694000000002E-2</v>
      </c>
      <c r="C85" s="24">
        <v>-8.8084755000000001E-2</v>
      </c>
      <c r="D85" s="24">
        <v>-5.110174E-2</v>
      </c>
      <c r="E85" s="24">
        <v>-8.0038009999999993E-2</v>
      </c>
      <c r="F85" s="24">
        <v>-9.1995597000000002E-3</v>
      </c>
      <c r="G85" s="24">
        <v>-2.7054846E-2</v>
      </c>
      <c r="H85" s="24">
        <v>-4.7908663999999997E-2</v>
      </c>
      <c r="I85" s="24">
        <v>2.2370338E-2</v>
      </c>
      <c r="J85" s="24">
        <v>1.5936255E-2</v>
      </c>
      <c r="K85" s="24">
        <v>-1.2733996000000001E-2</v>
      </c>
      <c r="L85" s="24">
        <v>-3.0115962E-2</v>
      </c>
      <c r="M85" s="24">
        <v>-5.4570436000000007E-2</v>
      </c>
      <c r="N85" s="24">
        <v>-7.7319564999999993E-2</v>
      </c>
      <c r="O85" s="24">
        <v>-6.0674550000000002E-3</v>
      </c>
      <c r="P85" s="24">
        <v>-1.4776408999999999E-2</v>
      </c>
      <c r="Q85" s="24">
        <v>6.8783760000000003E-3</v>
      </c>
      <c r="R85" s="24">
        <v>-3.1031727999999998E-2</v>
      </c>
      <c r="S85" s="24">
        <v>-4.6937884999999999E-2</v>
      </c>
      <c r="T85" s="24">
        <v>-2.2711456000000001E-2</v>
      </c>
      <c r="U85" s="24">
        <v>-2.219981E-2</v>
      </c>
      <c r="V85" s="24">
        <v>1.0610819000000001E-2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44424</v>
      </c>
      <c r="B86" s="24">
        <v>-1.3578832000000001E-2</v>
      </c>
      <c r="C86" s="24">
        <v>1.0483027000000001E-2</v>
      </c>
      <c r="D86" s="24">
        <v>3.1126499999999998E-2</v>
      </c>
      <c r="E86" s="24">
        <v>-2.7510284999999999E-2</v>
      </c>
      <c r="F86" s="24">
        <v>3.0640602000000003E-2</v>
      </c>
      <c r="G86" s="24">
        <v>-7.8493475999999993E-2</v>
      </c>
      <c r="H86" s="24">
        <v>-1.1182129000000001E-2</v>
      </c>
      <c r="I86" s="24">
        <v>-3.1036675E-2</v>
      </c>
      <c r="J86" s="24">
        <v>2.2497416000000003E-2</v>
      </c>
      <c r="K86" s="24">
        <v>-5.2474920000000001E-2</v>
      </c>
      <c r="L86" s="24">
        <v>-7.6355276E-2</v>
      </c>
      <c r="M86" s="24">
        <v>9.1685057000000011E-3</v>
      </c>
      <c r="N86" s="24">
        <v>4.8044679999999999E-2</v>
      </c>
      <c r="O86" s="24">
        <v>5.087042E-2</v>
      </c>
      <c r="P86" s="24">
        <v>-0.10473024</v>
      </c>
      <c r="Q86" s="24">
        <v>2.2595763000000001E-2</v>
      </c>
      <c r="R86" s="24">
        <v>-2.7395070000000001E-2</v>
      </c>
      <c r="S86" s="24">
        <v>9.2401499999999998E-2</v>
      </c>
      <c r="T86" s="24">
        <v>3.7547469999999999E-2</v>
      </c>
      <c r="U86" s="24">
        <v>1.7543911999999998E-2</v>
      </c>
      <c r="V86" s="24">
        <v>5.9923169999999998E-2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44455</v>
      </c>
      <c r="B87" s="24">
        <v>-1.4932334E-2</v>
      </c>
      <c r="C87" s="24">
        <v>2.4083017999999998E-2</v>
      </c>
      <c r="D87" s="24">
        <v>2.8270125E-2</v>
      </c>
      <c r="E87" s="24">
        <v>8.6279979999999992E-2</v>
      </c>
      <c r="F87" s="24">
        <v>4.0315269999999993E-2</v>
      </c>
      <c r="G87" s="24">
        <v>2.1772385000000002E-2</v>
      </c>
      <c r="H87" s="24">
        <v>4.7657489999999997E-2</v>
      </c>
      <c r="I87" s="24">
        <v>3.6194681999999999E-2</v>
      </c>
      <c r="J87" s="24">
        <v>2.5837659999999998E-2</v>
      </c>
      <c r="K87" s="24">
        <v>-2.7108729999999998E-2</v>
      </c>
      <c r="L87" s="24">
        <v>-5.6489350000000001E-2</v>
      </c>
      <c r="M87" s="24">
        <v>-3.7373542999999995E-2</v>
      </c>
      <c r="N87" s="24">
        <v>2.1322011999999998E-2</v>
      </c>
      <c r="O87" s="24">
        <v>7.444060000000001E-2</v>
      </c>
      <c r="P87" s="24">
        <v>-2.4054885000000002E-2</v>
      </c>
      <c r="Q87" s="24">
        <v>1.5930176000000001E-2</v>
      </c>
      <c r="R87" s="24">
        <v>6.5606949999999997E-2</v>
      </c>
      <c r="S87" s="24">
        <v>-3.3490776999999999E-2</v>
      </c>
      <c r="T87" s="24">
        <v>4.8380017000000004E-2</v>
      </c>
      <c r="U87" s="24">
        <v>7.6066255999999999E-3</v>
      </c>
      <c r="V87" s="24">
        <v>8.2145929999999992E-3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44484</v>
      </c>
      <c r="B88" s="24">
        <v>2.2737980000000001E-2</v>
      </c>
      <c r="C88" s="24">
        <v>-0.14254702</v>
      </c>
      <c r="D88" s="24">
        <v>0.1505127</v>
      </c>
      <c r="E88" s="24">
        <v>5.5013059999999996E-2</v>
      </c>
      <c r="F88" s="24">
        <v>3.3557057000000001E-2</v>
      </c>
      <c r="G88" s="24">
        <v>0.12822426000000001</v>
      </c>
      <c r="H88" s="24">
        <v>3.1996965000000002E-2</v>
      </c>
      <c r="I88" s="24">
        <v>-4.3585719999999994E-2</v>
      </c>
      <c r="J88" s="24">
        <v>-1.4561176E-2</v>
      </c>
      <c r="K88" s="24">
        <v>-3.8866282000000002E-2</v>
      </c>
      <c r="L88" s="24">
        <v>-2.8621614000000004E-2</v>
      </c>
      <c r="M88" s="24">
        <v>7.1214079999999999E-2</v>
      </c>
      <c r="N88" s="24">
        <v>-2.7835727000000001E-2</v>
      </c>
      <c r="O88" s="24">
        <v>1.1113286E-2</v>
      </c>
      <c r="P88" s="24">
        <v>3.3303975999999999E-2</v>
      </c>
      <c r="Q88" s="24">
        <v>5.512893E-2</v>
      </c>
      <c r="R88" s="24">
        <v>4.0693283000000002E-3</v>
      </c>
      <c r="S88" s="24">
        <v>-8.6628200000000002E-2</v>
      </c>
      <c r="T88" s="24">
        <v>-3.6950886000000002E-2</v>
      </c>
      <c r="U88" s="24">
        <v>-1.8621087000000001E-2</v>
      </c>
      <c r="V88" s="24">
        <v>4.2415500000000002E-2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44516</v>
      </c>
      <c r="B89" s="24">
        <v>-1.6211271E-3</v>
      </c>
      <c r="C89" s="24">
        <v>7.9324839999999994E-2</v>
      </c>
      <c r="D89" s="24">
        <v>-4.4957520000000001E-2</v>
      </c>
      <c r="E89" s="24">
        <v>1.0490536999999999E-2</v>
      </c>
      <c r="F89" s="24">
        <v>-7.9597893000000003E-2</v>
      </c>
      <c r="G89" s="24">
        <v>-1.1265754999999999E-2</v>
      </c>
      <c r="H89" s="24">
        <v>-4.8935412999999997E-2</v>
      </c>
      <c r="I89" s="24">
        <v>6.0116290000000003E-2</v>
      </c>
      <c r="J89" s="24">
        <v>-4.1333913999999999E-2</v>
      </c>
      <c r="K89" s="24">
        <v>-8.3365439999999996E-3</v>
      </c>
      <c r="L89" s="24">
        <v>-9.4107040000000003E-2</v>
      </c>
      <c r="M89" s="24">
        <v>-4.3051599999999995E-2</v>
      </c>
      <c r="N89" s="24">
        <v>-8.5898039999999995E-3</v>
      </c>
      <c r="O89" s="24">
        <v>-4.6539307000000004E-3</v>
      </c>
      <c r="P89" s="24">
        <v>7.951140399999999E-3</v>
      </c>
      <c r="Q89" s="24">
        <v>1.2948275E-2</v>
      </c>
      <c r="R89" s="24">
        <v>3.460884E-3</v>
      </c>
      <c r="S89" s="24">
        <v>8.3171250000000002E-2</v>
      </c>
      <c r="T89" s="24">
        <v>0.14061427000000001</v>
      </c>
      <c r="U89" s="24">
        <v>6.3589690000000004E-2</v>
      </c>
      <c r="V89" s="24">
        <v>9.1958046000000003E-4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44546</v>
      </c>
      <c r="B90" s="24">
        <v>3.3557296E-2</v>
      </c>
      <c r="C90" s="24">
        <v>-2.0553172000000001E-2</v>
      </c>
      <c r="D90" s="24">
        <v>-1.8986045999999999E-2</v>
      </c>
      <c r="E90" s="24">
        <v>-8.2747936000000001E-3</v>
      </c>
      <c r="F90" s="24">
        <v>-6.2865553000000005E-2</v>
      </c>
      <c r="G90" s="24">
        <v>-4.6934009999999998E-2</v>
      </c>
      <c r="H90" s="24">
        <v>-3.5691023000000002E-2</v>
      </c>
      <c r="I90" s="24">
        <v>7.1673392999999997E-3</v>
      </c>
      <c r="J90" s="24">
        <v>1.2475251999999999E-2</v>
      </c>
      <c r="K90" s="24">
        <v>2.6702880000000003E-3</v>
      </c>
      <c r="L90" s="24">
        <v>1.6229986999999998E-2</v>
      </c>
      <c r="M90" s="24">
        <v>-3.4492729999999999E-2</v>
      </c>
      <c r="N90" s="24">
        <v>-2.8880894000000001E-2</v>
      </c>
      <c r="O90" s="24">
        <v>-5.5554629999999994E-2</v>
      </c>
      <c r="P90" s="24">
        <v>-0.10837859</v>
      </c>
      <c r="Q90" s="24">
        <v>-3.0331193999999999E-2</v>
      </c>
      <c r="R90" s="24">
        <v>7.9679490000000006E-4</v>
      </c>
      <c r="S90" s="24">
        <v>-0.10333299999999999</v>
      </c>
      <c r="T90" s="24">
        <v>5.0569176999999993E-2</v>
      </c>
      <c r="U90" s="24">
        <v>-1.4464854999999999E-3</v>
      </c>
      <c r="V90" s="24">
        <v>-5.3670587999999998E-2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44575</v>
      </c>
      <c r="B91" s="24">
        <v>-5.7984169999999995E-2</v>
      </c>
      <c r="C91" s="24">
        <v>3.6822437999999999E-2</v>
      </c>
      <c r="D91" s="24">
        <v>3.0039191E-2</v>
      </c>
      <c r="E91" s="24">
        <v>-1.6996324E-2</v>
      </c>
      <c r="F91" s="24">
        <v>0.11438394</v>
      </c>
      <c r="G91" s="24">
        <v>0.20338367000000002</v>
      </c>
      <c r="H91" s="24">
        <v>5.511141E-2</v>
      </c>
      <c r="I91" s="24">
        <v>4.8367022999999995E-2</v>
      </c>
      <c r="J91" s="24">
        <v>6.9684980000000007E-2</v>
      </c>
      <c r="K91" s="24">
        <v>-1.2143731E-2</v>
      </c>
      <c r="L91" s="24">
        <v>2.2975683E-2</v>
      </c>
      <c r="M91" s="24">
        <v>8.4738369999999993E-2</v>
      </c>
      <c r="N91" s="24">
        <v>8.5671060000000007E-2</v>
      </c>
      <c r="O91" s="24">
        <v>7.7389360000000004E-2</v>
      </c>
      <c r="P91" s="24">
        <v>1.3528584999999999E-2</v>
      </c>
      <c r="Q91" s="24">
        <v>4.9348950000000003E-2</v>
      </c>
      <c r="R91" s="24">
        <v>1.6598582000000001E-2</v>
      </c>
      <c r="S91" s="24">
        <v>4.0744543000000001E-2</v>
      </c>
      <c r="T91" s="24">
        <v>-5.0185384999999999E-2</v>
      </c>
      <c r="U91" s="24">
        <v>6.4607859999999996E-3</v>
      </c>
      <c r="V91" s="24">
        <v>8.1821920000000006E-2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44608</v>
      </c>
      <c r="B92" s="24">
        <v>-2.332294E-2</v>
      </c>
      <c r="C92" s="24">
        <v>6.6003920000000008E-2</v>
      </c>
      <c r="D92" s="24">
        <v>2.6627301999999999E-2</v>
      </c>
      <c r="E92" s="24">
        <v>3.8352727999999996E-2</v>
      </c>
      <c r="F92" s="24">
        <v>-5.8590293000000002E-2</v>
      </c>
      <c r="G92" s="24">
        <v>4.5468209999999995E-2</v>
      </c>
      <c r="H92" s="24">
        <v>2.7910710000000002E-2</v>
      </c>
      <c r="I92" s="24">
        <v>-1.7504810999999999E-2</v>
      </c>
      <c r="J92" s="24">
        <v>1.1702775999999999E-3</v>
      </c>
      <c r="K92" s="24">
        <v>-4.6583833999999998E-2</v>
      </c>
      <c r="L92" s="24">
        <v>0.15561652000000001</v>
      </c>
      <c r="M92" s="24">
        <v>7.7714920000000007E-2</v>
      </c>
      <c r="N92" s="24">
        <v>4.8285483999999997E-2</v>
      </c>
      <c r="O92" s="24">
        <v>-6.4348163999999999E-2</v>
      </c>
      <c r="P92" s="24">
        <v>-6.7524910000000002E-3</v>
      </c>
      <c r="Q92" s="24">
        <v>5.6525230000000003E-2</v>
      </c>
      <c r="R92" s="24">
        <v>1.7230272000000001E-2</v>
      </c>
      <c r="S92" s="24">
        <v>-1.5466392000000001E-2</v>
      </c>
      <c r="T92" s="24">
        <v>6.4419984999999999E-2</v>
      </c>
      <c r="U92" s="24">
        <v>-4.4840929999999994E-2</v>
      </c>
      <c r="V92" s="24">
        <v>4.0216922999999995E-2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44636</v>
      </c>
      <c r="B93" s="24">
        <v>-6.6962004000000006E-2</v>
      </c>
      <c r="C93" s="24">
        <v>2.5363684000000001E-2</v>
      </c>
      <c r="D93" s="24">
        <v>4.0757536999999996E-2</v>
      </c>
      <c r="E93" s="24">
        <v>-7.3872210000000008E-2</v>
      </c>
      <c r="F93" s="24">
        <v>-0.138043995</v>
      </c>
      <c r="G93" s="24">
        <v>4.4062970000000007E-2</v>
      </c>
      <c r="H93" s="24">
        <v>-5.818546E-3</v>
      </c>
      <c r="I93" s="24">
        <v>-7.2776737000000008E-2</v>
      </c>
      <c r="J93" s="24">
        <v>-1.9092201999999999E-2</v>
      </c>
      <c r="K93" s="24">
        <v>-4.2888219999999998E-2</v>
      </c>
      <c r="L93" s="24">
        <v>-2.0808578000000001E-2</v>
      </c>
      <c r="M93" s="24">
        <v>3.6149144000000001E-2</v>
      </c>
      <c r="N93" s="24">
        <v>-0.1214953</v>
      </c>
      <c r="O93" s="24">
        <v>-1.2908995000000001E-2</v>
      </c>
      <c r="P93" s="24">
        <v>-0.13517784999999999</v>
      </c>
      <c r="Q93" s="24">
        <v>4.8565150000000001E-2</v>
      </c>
      <c r="R93" s="24">
        <v>-1.9706665999999998E-2</v>
      </c>
      <c r="S93" s="24">
        <v>-5.9892060000000004E-2</v>
      </c>
      <c r="T93" s="24">
        <v>7.3310494000000004E-2</v>
      </c>
      <c r="U93" s="24">
        <v>-5.300349E-2</v>
      </c>
      <c r="V93" s="24">
        <v>2.7367473000000003E-2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44665</v>
      </c>
      <c r="B94" s="24">
        <v>-3.8258611999999997E-2</v>
      </c>
      <c r="C94" s="24">
        <v>1.2731909999999999E-2</v>
      </c>
      <c r="D94" s="24">
        <v>-3.4810185E-2</v>
      </c>
      <c r="E94" s="24">
        <v>-2.4844705999999998E-2</v>
      </c>
      <c r="F94" s="24">
        <v>-5.4287910000000005E-4</v>
      </c>
      <c r="G94" s="24">
        <v>-4.247749E-2</v>
      </c>
      <c r="H94" s="24">
        <v>-3.1213164E-3</v>
      </c>
      <c r="I94" s="24">
        <v>-4.364109E-2</v>
      </c>
      <c r="J94" s="24">
        <v>4.5878887E-2</v>
      </c>
      <c r="K94" s="24">
        <v>-2.5382756999999999E-2</v>
      </c>
      <c r="L94" s="24">
        <v>0.13054048999999998</v>
      </c>
      <c r="M94" s="24">
        <v>-4.754162E-2</v>
      </c>
      <c r="N94" s="24">
        <v>3.4194469999999998E-2</v>
      </c>
      <c r="O94" s="24">
        <v>6.9898366999999991E-3</v>
      </c>
      <c r="P94" s="24">
        <v>-4.5521079999999998E-2</v>
      </c>
      <c r="Q94" s="24">
        <v>4.5170545999999999E-2</v>
      </c>
      <c r="R94" s="24">
        <v>3.8490295000000001E-3</v>
      </c>
      <c r="S94" s="24">
        <v>0.20678854000000002</v>
      </c>
      <c r="T94" s="24">
        <v>7.0011615999999999E-3</v>
      </c>
      <c r="U94" s="24">
        <v>-1.1727034999999999E-2</v>
      </c>
      <c r="V94" s="24">
        <v>5.9408070000000007E-2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44697</v>
      </c>
      <c r="B95" s="24">
        <v>-0.10507547</v>
      </c>
      <c r="C95" s="24">
        <v>-5.8548869999999996E-2</v>
      </c>
      <c r="D95" s="24">
        <v>-4.6721276999999999E-2</v>
      </c>
      <c r="E95" s="24">
        <v>-6.2353373000000004E-2</v>
      </c>
      <c r="F95" s="24">
        <v>-0.17490494000000001</v>
      </c>
      <c r="G95" s="24">
        <v>-0.18116765999999998</v>
      </c>
      <c r="H95" s="24">
        <v>-6.6144759999999997E-2</v>
      </c>
      <c r="I95" s="24">
        <v>-8.9562360000000008E-2</v>
      </c>
      <c r="J95" s="24">
        <v>-5.469048E-2</v>
      </c>
      <c r="K95" s="24">
        <v>-5.8053309999999997E-2</v>
      </c>
      <c r="L95" s="24">
        <v>-0.13131052000000001</v>
      </c>
      <c r="M95" s="24">
        <v>-0.13133418999999999</v>
      </c>
      <c r="N95" s="24">
        <v>-8.4129280000000015E-2</v>
      </c>
      <c r="O95" s="24">
        <v>-9.7850380000000001E-2</v>
      </c>
      <c r="P95" s="24">
        <v>-7.6230583000000005E-2</v>
      </c>
      <c r="Q95" s="24">
        <v>-9.7200930000000005E-2</v>
      </c>
      <c r="R95" s="24">
        <v>-5.3728640000000001E-2</v>
      </c>
      <c r="S95" s="24">
        <v>-9.9956809999999993E-2</v>
      </c>
      <c r="T95" s="24">
        <v>-8.961802499999999E-2</v>
      </c>
      <c r="U95" s="24">
        <v>-0.19309605000000002</v>
      </c>
      <c r="V95" s="24">
        <v>-7.0045949999999996E-2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44728</v>
      </c>
      <c r="B96" s="24">
        <v>9.9542260000000007E-2</v>
      </c>
      <c r="C96" s="24">
        <v>2.9798985E-2</v>
      </c>
      <c r="D96" s="24">
        <v>-1.590848E-3</v>
      </c>
      <c r="E96" s="24">
        <v>-4.5014859999999997E-2</v>
      </c>
      <c r="F96" s="24">
        <v>-6.4639272999999997E-2</v>
      </c>
      <c r="G96" s="24">
        <v>2.1679043999999998E-2</v>
      </c>
      <c r="H96" s="24">
        <v>-5.1831602999999997E-2</v>
      </c>
      <c r="I96" s="24">
        <v>-1.9076109000000001E-2</v>
      </c>
      <c r="J96" s="24">
        <v>-7.6649190000000006E-2</v>
      </c>
      <c r="K96" s="24">
        <v>-8.4955160000000002E-2</v>
      </c>
      <c r="L96" s="24">
        <v>-8.4505199999999989E-2</v>
      </c>
      <c r="M96" s="24">
        <v>-5.6459846000000001E-2</v>
      </c>
      <c r="N96" s="24">
        <v>-5.5756090000000001E-2</v>
      </c>
      <c r="O96" s="24">
        <v>-3.4996269999999996E-2</v>
      </c>
      <c r="P96" s="24">
        <v>8.1973190000000001E-2</v>
      </c>
      <c r="Q96" s="24">
        <v>-2.3602188000000003E-2</v>
      </c>
      <c r="R96" s="24">
        <v>-1.4693438999999999E-2</v>
      </c>
      <c r="S96" s="24">
        <v>-6.0120106E-2</v>
      </c>
      <c r="T96" s="24">
        <v>-5.0545216000000004E-2</v>
      </c>
      <c r="U96" s="24">
        <v>-4.6791433999999995E-3</v>
      </c>
      <c r="V96" s="24">
        <v>-7.9958859999999993E-2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44757</v>
      </c>
      <c r="B97" s="24">
        <v>-1.9552708000000001E-3</v>
      </c>
      <c r="C97" s="24">
        <v>-8.2851709999999995E-2</v>
      </c>
      <c r="D97" s="24">
        <v>-5.5895146999999999E-2</v>
      </c>
      <c r="E97" s="24">
        <v>-6.1363580000000001E-2</v>
      </c>
      <c r="F97" s="24">
        <v>-6.534094E-2</v>
      </c>
      <c r="G97" s="24">
        <v>-0.15821218500000001</v>
      </c>
      <c r="H97" s="24">
        <v>-3.5182714000000004E-2</v>
      </c>
      <c r="I97" s="24">
        <v>-5.4337499999999997E-2</v>
      </c>
      <c r="J97" s="24">
        <v>3.9761066000000003E-3</v>
      </c>
      <c r="K97" s="24">
        <v>-4.0344420000000006E-2</v>
      </c>
      <c r="L97" s="24">
        <v>-8.2773269999999996E-2</v>
      </c>
      <c r="M97" s="24">
        <v>-5.3977310000000001E-2</v>
      </c>
      <c r="N97" s="24">
        <v>-6.2609253000000004E-2</v>
      </c>
      <c r="O97" s="24">
        <v>3.420782E-2</v>
      </c>
      <c r="P97" s="24">
        <v>-1.0986864999999998E-2</v>
      </c>
      <c r="Q97" s="24">
        <v>-4.7754169999999999E-2</v>
      </c>
      <c r="R97" s="24">
        <v>-1.7763078000000002E-2</v>
      </c>
      <c r="S97" s="24">
        <v>-4.9447720000000001E-2</v>
      </c>
      <c r="T97" s="24">
        <v>-3.1347989999999999E-2</v>
      </c>
      <c r="U97" s="24">
        <v>-3.0893206999999999E-2</v>
      </c>
      <c r="V97" s="24">
        <v>-5.0282E-2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44789</v>
      </c>
      <c r="B98" s="24">
        <v>-6.7169665999999998E-3</v>
      </c>
      <c r="C98" s="24">
        <v>0.1747899</v>
      </c>
      <c r="D98" s="24">
        <v>0.10915815000000001</v>
      </c>
      <c r="E98" s="24">
        <v>0.12348663</v>
      </c>
      <c r="F98" s="24">
        <v>0.1117022</v>
      </c>
      <c r="G98" s="24">
        <v>0.13780022</v>
      </c>
      <c r="H98" s="24">
        <v>6.3581109999999996E-2</v>
      </c>
      <c r="I98" s="24">
        <v>6.8548440000000002E-2</v>
      </c>
      <c r="J98" s="24">
        <v>6.6006540000000002E-2</v>
      </c>
      <c r="K98" s="24">
        <v>8.3729150000000002E-2</v>
      </c>
      <c r="L98" s="24">
        <v>0.23023521</v>
      </c>
      <c r="M98" s="24">
        <v>0.13763761499999999</v>
      </c>
      <c r="N98" s="24">
        <v>0.14357113999999999</v>
      </c>
      <c r="O98" s="24">
        <v>9.6493479999999993E-2</v>
      </c>
      <c r="P98" s="24">
        <v>-3.6250233999999999E-2</v>
      </c>
      <c r="Q98" s="24">
        <v>0.159384365</v>
      </c>
      <c r="R98" s="24">
        <v>6.298542E-2</v>
      </c>
      <c r="S98" s="24">
        <v>0.1837299</v>
      </c>
      <c r="T98" s="24">
        <v>8.2200640000000005E-2</v>
      </c>
      <c r="U98" s="24">
        <v>8.6625099999999997E-2</v>
      </c>
      <c r="V98" s="24">
        <v>0.13062847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44820</v>
      </c>
      <c r="B99" s="24">
        <v>-9.2420459999999996E-2</v>
      </c>
      <c r="C99" s="24">
        <v>-3.6480665000000002E-2</v>
      </c>
      <c r="D99" s="24">
        <v>1.2093425E-2</v>
      </c>
      <c r="E99" s="24">
        <v>-7.8304585999999995E-2</v>
      </c>
      <c r="F99" s="24">
        <v>-0.15379357000000002</v>
      </c>
      <c r="G99" s="24">
        <v>-5.9259294999999997E-2</v>
      </c>
      <c r="H99" s="24">
        <v>-5.1868142999999998E-2</v>
      </c>
      <c r="I99" s="24">
        <v>-9.8113240000000004E-2</v>
      </c>
      <c r="J99" s="24">
        <v>-5.1393213E-2</v>
      </c>
      <c r="K99" s="24">
        <v>-0.11702644</v>
      </c>
      <c r="L99" s="24">
        <v>-5.9561133000000002E-2</v>
      </c>
      <c r="M99" s="24">
        <v>-0.1513418</v>
      </c>
      <c r="N99" s="24">
        <v>-7.0719122999999995E-2</v>
      </c>
      <c r="O99" s="24">
        <v>-2.1773635999999999E-2</v>
      </c>
      <c r="P99" s="24">
        <v>-6.5925239999999996E-2</v>
      </c>
      <c r="Q99" s="24">
        <v>-4.5824410000000003E-2</v>
      </c>
      <c r="R99" s="24">
        <v>2.7608871E-4</v>
      </c>
      <c r="S99" s="24">
        <v>0.12716234000000001</v>
      </c>
      <c r="T99" s="24">
        <v>-2.3923396999999999E-2</v>
      </c>
      <c r="U99" s="24">
        <v>-7.4617329999999996E-2</v>
      </c>
      <c r="V99" s="24">
        <v>-6.586438E-2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44848</v>
      </c>
      <c r="B100" s="24">
        <v>-5.2778600000000002E-2</v>
      </c>
      <c r="C100" s="24">
        <v>-0.14068306</v>
      </c>
      <c r="D100" s="24">
        <v>-7.0457400000000003E-2</v>
      </c>
      <c r="E100" s="24">
        <v>-0.12860483</v>
      </c>
      <c r="F100" s="24">
        <v>-0.11712438</v>
      </c>
      <c r="G100" s="24">
        <v>-2.0866096000000001E-2</v>
      </c>
      <c r="H100" s="24">
        <v>-8.2058430000000002E-2</v>
      </c>
      <c r="I100" s="24">
        <v>-0.12866104</v>
      </c>
      <c r="J100" s="24">
        <v>-1.6318559999999999E-2</v>
      </c>
      <c r="K100" s="24">
        <v>-0.10643381</v>
      </c>
      <c r="L100" s="24">
        <v>2.033341E-2</v>
      </c>
      <c r="M100" s="24">
        <v>-6.7651630000000004E-2</v>
      </c>
      <c r="N100" s="24">
        <v>-5.2159013999999997E-2</v>
      </c>
      <c r="O100" s="24">
        <v>-6.5151872999999999E-2</v>
      </c>
      <c r="P100" s="24">
        <v>-0.13487768</v>
      </c>
      <c r="Q100" s="24">
        <v>-3.3613145000000004E-2</v>
      </c>
      <c r="R100" s="24">
        <v>-4.2701187000000002E-2</v>
      </c>
      <c r="S100" s="24">
        <v>3.1936883999999999E-2</v>
      </c>
      <c r="T100" s="24">
        <v>-7.4142159999999999E-2</v>
      </c>
      <c r="U100" s="24">
        <v>-0.15368710999999999</v>
      </c>
      <c r="V100" s="24">
        <v>-2.6235640000000001E-2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44881</v>
      </c>
      <c r="B101" s="24">
        <v>2.2615552000000001E-2</v>
      </c>
      <c r="C101" s="24">
        <v>0.14298058</v>
      </c>
      <c r="D101" s="24">
        <v>8.8652369999999998E-3</v>
      </c>
      <c r="E101" s="24">
        <v>0.11851513000000001</v>
      </c>
      <c r="F101" s="24">
        <v>0.34858176999999996</v>
      </c>
      <c r="G101" s="24">
        <v>0.190189</v>
      </c>
      <c r="H101" s="24">
        <v>8.9899059999999989E-2</v>
      </c>
      <c r="I101" s="24">
        <v>0.16374552000000001</v>
      </c>
      <c r="J101" s="24">
        <v>0.18690563000000002</v>
      </c>
      <c r="K101" s="24">
        <v>0.20489609</v>
      </c>
      <c r="L101" s="24">
        <v>-2.874881E-2</v>
      </c>
      <c r="M101" s="24">
        <v>0.20433689999999999</v>
      </c>
      <c r="N101" s="24">
        <v>0.15245818999999999</v>
      </c>
      <c r="O101" s="24">
        <v>6.9444419999999993E-2</v>
      </c>
      <c r="P101" s="24">
        <v>0.11361361</v>
      </c>
      <c r="Q101" s="24">
        <v>-3.1168817999999997E-2</v>
      </c>
      <c r="R101" s="24">
        <v>3.7929773E-2</v>
      </c>
      <c r="S101" s="24">
        <v>0.24115753000000001</v>
      </c>
      <c r="T101" s="24">
        <v>4.0370703000000001E-2</v>
      </c>
      <c r="U101" s="24">
        <v>-8.3061880000000005E-2</v>
      </c>
      <c r="V101" s="24">
        <v>-2.7423619999999999E-2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44911</v>
      </c>
      <c r="B102" s="24">
        <v>3.6539793000000001E-2</v>
      </c>
      <c r="C102" s="24">
        <v>-1.5357613999999999E-2</v>
      </c>
      <c r="D102" s="24">
        <v>1.0539889E-2</v>
      </c>
      <c r="E102" s="24">
        <v>3.3170700000000004E-2</v>
      </c>
      <c r="F102" s="24">
        <v>2.9279828000000001E-2</v>
      </c>
      <c r="G102" s="24">
        <v>-4.1890200000000002E-2</v>
      </c>
      <c r="H102" s="24">
        <v>5.0853490000000001E-2</v>
      </c>
      <c r="I102" s="24">
        <v>-3.8781761999999997E-3</v>
      </c>
      <c r="J102" s="24">
        <v>-5.5589079999999999E-2</v>
      </c>
      <c r="K102" s="24">
        <v>-2.7075470000000001E-2</v>
      </c>
      <c r="L102" s="24">
        <v>-5.1140366000000007E-2</v>
      </c>
      <c r="M102" s="24">
        <v>-4.0969369999999998E-2</v>
      </c>
      <c r="N102" s="24">
        <v>4.9315094999999996E-2</v>
      </c>
      <c r="O102" s="24">
        <v>-2.1335779999999999E-2</v>
      </c>
      <c r="P102" s="24">
        <v>7.9582929999999996E-2</v>
      </c>
      <c r="Q102" s="24">
        <v>-9.3496980000000007E-2</v>
      </c>
      <c r="R102" s="24">
        <v>-5.9872865999999994E-4</v>
      </c>
      <c r="S102" s="24">
        <v>0.14005065</v>
      </c>
      <c r="T102" s="24">
        <v>-2.2043765E-2</v>
      </c>
      <c r="U102" s="24">
        <v>0.11101245999999999</v>
      </c>
      <c r="V102" s="24">
        <v>-7.8012886000000004E-2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44939</v>
      </c>
      <c r="B103" s="24">
        <v>7.6021549999999993E-2</v>
      </c>
      <c r="C103" s="24">
        <v>7.7165365E-2</v>
      </c>
      <c r="D103" s="24">
        <v>-1.9762874E-2</v>
      </c>
      <c r="E103" s="24">
        <v>0.11664081</v>
      </c>
      <c r="F103" s="24">
        <v>0.13547956</v>
      </c>
      <c r="G103" s="24">
        <v>0.15249359000000001</v>
      </c>
      <c r="H103" s="24">
        <v>4.4078470000000002E-2</v>
      </c>
      <c r="I103" s="24">
        <v>5.7198763E-2</v>
      </c>
      <c r="J103" s="24">
        <v>0.14136124</v>
      </c>
      <c r="K103" s="24">
        <v>0.10850644000000001</v>
      </c>
      <c r="L103" s="24">
        <v>0.12590623000000001</v>
      </c>
      <c r="M103" s="24">
        <v>0.16495598</v>
      </c>
      <c r="N103" s="24">
        <v>9.4865209999999991E-2</v>
      </c>
      <c r="O103" s="24">
        <v>6.1610940000000006E-3</v>
      </c>
      <c r="P103" s="24">
        <v>0.13814962</v>
      </c>
      <c r="Q103" s="24">
        <v>1.4901519E-2</v>
      </c>
      <c r="R103" s="24">
        <v>4.0673017999999998E-2</v>
      </c>
      <c r="S103" s="24">
        <v>-4.2249499999999995E-2</v>
      </c>
      <c r="T103" s="24">
        <v>-2.1838307000000001E-2</v>
      </c>
      <c r="U103" s="24">
        <v>7.7786445999999997E-3</v>
      </c>
      <c r="V103" s="24">
        <v>6.5889360000000008E-2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44973</v>
      </c>
      <c r="B104" s="24">
        <v>-2.3550271999999997E-2</v>
      </c>
      <c r="C104" s="24">
        <v>9.3567259999999999E-2</v>
      </c>
      <c r="D104" s="24">
        <v>4.3458819999999995E-2</v>
      </c>
      <c r="E104" s="24">
        <v>-3.0988812000000001E-2</v>
      </c>
      <c r="F104" s="24">
        <v>-6.4382733999999997E-2</v>
      </c>
      <c r="G104" s="24">
        <v>-7.5031100000000003E-2</v>
      </c>
      <c r="H104" s="24">
        <v>-2.985078E-2</v>
      </c>
      <c r="I104" s="24">
        <v>2.5433539999999998E-2</v>
      </c>
      <c r="J104" s="24">
        <v>2.8581500000000003E-2</v>
      </c>
      <c r="K104" s="24">
        <v>-1.5539825E-2</v>
      </c>
      <c r="L104" s="24">
        <v>-2.9481529999999999E-2</v>
      </c>
      <c r="M104" s="24">
        <v>-9.8174869999999997E-2</v>
      </c>
      <c r="N104" s="24">
        <v>0.11202372000000001</v>
      </c>
      <c r="O104" s="24">
        <v>-4.7103167000000001E-2</v>
      </c>
      <c r="P104" s="24">
        <v>-4.8440989999999996E-2</v>
      </c>
      <c r="Q104" s="24">
        <v>-3.2511770000000002E-2</v>
      </c>
      <c r="R104" s="24">
        <v>-1.5769839000000001E-2</v>
      </c>
      <c r="S104" s="24">
        <v>1.4307022000000001E-2</v>
      </c>
      <c r="T104" s="24">
        <v>-7.6640844E-3</v>
      </c>
      <c r="U104" s="24">
        <v>-3.923136E-2</v>
      </c>
      <c r="V104" s="24">
        <v>-3.2307326999999997E-2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45001</v>
      </c>
      <c r="B105" s="24">
        <v>-3.8589060000000001E-2</v>
      </c>
      <c r="C105" s="24">
        <v>-9.1911789999999993E-2</v>
      </c>
      <c r="D105" s="24">
        <v>-6.5693435999999994E-2</v>
      </c>
      <c r="E105" s="24">
        <v>-6.1085167000000003E-2</v>
      </c>
      <c r="F105" s="24">
        <v>-7.2601023000000001E-2</v>
      </c>
      <c r="G105" s="24">
        <v>-4.3419720000000002E-2</v>
      </c>
      <c r="H105" s="24">
        <v>-6.5934060000000003E-2</v>
      </c>
      <c r="I105" s="24">
        <v>-1.3303279999999999E-2</v>
      </c>
      <c r="J105" s="24">
        <v>-4.0994824999999999E-2</v>
      </c>
      <c r="K105" s="24">
        <v>-3.9056182000000002E-2</v>
      </c>
      <c r="L105" s="24">
        <v>-6.2499943000000002E-2</v>
      </c>
      <c r="M105" s="24">
        <v>-8.3973049999999994E-2</v>
      </c>
      <c r="N105" s="24">
        <v>-7.2764454000000006E-2</v>
      </c>
      <c r="O105" s="24">
        <v>-4.3499709999999997E-2</v>
      </c>
      <c r="P105" s="24">
        <v>-7.9578757E-2</v>
      </c>
      <c r="Q105" s="24">
        <v>-3.8482427999999999E-2</v>
      </c>
      <c r="R105" s="24">
        <v>-6.2498150000000002E-2</v>
      </c>
      <c r="S105" s="24">
        <v>5.9653280000000003E-2</v>
      </c>
      <c r="T105" s="24">
        <v>-7.0517120000000003E-2</v>
      </c>
      <c r="U105" s="24">
        <v>-1.1666715000000001E-2</v>
      </c>
      <c r="V105" s="24">
        <v>-4.7844352999999999E-2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45030</v>
      </c>
      <c r="B106" s="24">
        <v>3.3082485000000002E-2</v>
      </c>
      <c r="C106" s="24">
        <v>7.6555014000000005E-2</v>
      </c>
      <c r="D106" s="24">
        <v>0.11167276</v>
      </c>
      <c r="E106" s="24">
        <v>1.9135475E-3</v>
      </c>
      <c r="F106" s="24">
        <v>0.13546633999999999</v>
      </c>
      <c r="G106" s="24">
        <v>0.11505985000000001</v>
      </c>
      <c r="H106" s="24">
        <v>5.2705884000000001E-2</v>
      </c>
      <c r="I106" s="24">
        <v>3.1078577E-2</v>
      </c>
      <c r="J106" s="24">
        <v>7.0470332999999996E-2</v>
      </c>
      <c r="K106" s="24">
        <v>7.281958999999999E-2</v>
      </c>
      <c r="L106" s="24">
        <v>9.3482380000000004E-2</v>
      </c>
      <c r="M106" s="24">
        <v>0.10055863999999999</v>
      </c>
      <c r="N106" s="24">
        <v>9.288144000000001E-2</v>
      </c>
      <c r="O106" s="24">
        <v>3.7726045E-2</v>
      </c>
      <c r="P106" s="24">
        <v>3.4965038000000004E-2</v>
      </c>
      <c r="Q106" s="24">
        <v>2.4802685000000001E-2</v>
      </c>
      <c r="R106" s="24">
        <v>2.4455667E-2</v>
      </c>
      <c r="S106" s="24">
        <v>-4.7421036E-2</v>
      </c>
      <c r="T106" s="24">
        <v>5.7803509999999995E-2</v>
      </c>
      <c r="U106" s="24">
        <v>1.8549800000000002E-2</v>
      </c>
      <c r="V106" s="24">
        <v>0.10574256999999999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45062</v>
      </c>
      <c r="B107" s="24">
        <v>-4.6592830000000002E-2</v>
      </c>
      <c r="C107" s="24">
        <v>1.7435908E-2</v>
      </c>
      <c r="D107" s="24">
        <v>-2.8110802000000001E-2</v>
      </c>
      <c r="E107" s="24">
        <v>4.2016505999999997E-3</v>
      </c>
      <c r="F107" s="24">
        <v>7.494008499999999E-2</v>
      </c>
      <c r="G107" s="24">
        <v>-3.5657941999999998E-2</v>
      </c>
      <c r="H107" s="24">
        <v>-3.6656319999999999E-2</v>
      </c>
      <c r="I107" s="24">
        <v>-2.4601102E-2</v>
      </c>
      <c r="J107" s="24">
        <v>4.8454522999999999E-2</v>
      </c>
      <c r="K107" s="24">
        <v>-5.9352756E-2</v>
      </c>
      <c r="L107" s="24">
        <v>7.1525574000000005E-3</v>
      </c>
      <c r="M107" s="24">
        <v>-8.5832960000000014E-2</v>
      </c>
      <c r="N107" s="24">
        <v>6.5135955999999998E-3</v>
      </c>
      <c r="O107" s="24">
        <v>2.8137444999999997E-2</v>
      </c>
      <c r="P107" s="24">
        <v>-2.5389075000000001E-2</v>
      </c>
      <c r="Q107" s="24">
        <v>4.345429E-2</v>
      </c>
      <c r="R107" s="24">
        <v>-3.3170760000000001E-2</v>
      </c>
      <c r="S107" s="24">
        <v>-0.11732167</v>
      </c>
      <c r="T107" s="24">
        <v>-1.0245919000000001E-2</v>
      </c>
      <c r="U107" s="24">
        <v>2.9387474E-2</v>
      </c>
      <c r="V107" s="24">
        <v>2.2471905E-2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45093</v>
      </c>
      <c r="B108" s="24">
        <v>-2.7918039999999998E-2</v>
      </c>
      <c r="C108" s="24">
        <v>2.5190592000000001E-2</v>
      </c>
      <c r="D108" s="24">
        <v>7.7084299999999996E-3</v>
      </c>
      <c r="E108" s="24">
        <v>-1.1393011E-2</v>
      </c>
      <c r="F108" s="24">
        <v>7.8081369999999997E-2</v>
      </c>
      <c r="G108" s="24">
        <v>5.3321360000000005E-2</v>
      </c>
      <c r="H108" s="24">
        <v>-3.8601934999999997E-2</v>
      </c>
      <c r="I108" s="24">
        <v>0.10088623000000001</v>
      </c>
      <c r="J108" s="24">
        <v>2.9075146E-2</v>
      </c>
      <c r="K108" s="24">
        <v>0.11562347000000001</v>
      </c>
      <c r="L108" s="24">
        <v>0.11982691000000001</v>
      </c>
      <c r="M108" s="24">
        <v>8.4885009999999997E-2</v>
      </c>
      <c r="N108" s="24">
        <v>0.1368258</v>
      </c>
      <c r="O108" s="24">
        <v>4.6538709999999997E-2</v>
      </c>
      <c r="P108" s="24">
        <v>1.0381579E-2</v>
      </c>
      <c r="Q108" s="24">
        <v>-7.8474283000000006E-3</v>
      </c>
      <c r="R108" s="24">
        <v>1.2696147E-2</v>
      </c>
      <c r="S108" s="24">
        <v>1.4623404E-3</v>
      </c>
      <c r="T108" s="24">
        <v>3.2177924999999996E-2</v>
      </c>
      <c r="U108" s="24">
        <v>5.5890560000000006E-2</v>
      </c>
      <c r="V108" s="24">
        <v>3.5842895999999999E-2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45121</v>
      </c>
      <c r="B109" s="24">
        <v>-1.4141737999999999E-2</v>
      </c>
      <c r="C109" s="24">
        <v>4.7375559999999997E-2</v>
      </c>
      <c r="D109" s="24">
        <v>1.7233967999999999E-2</v>
      </c>
      <c r="E109" s="24">
        <v>5.0233603000000002E-2</v>
      </c>
      <c r="F109" s="24">
        <v>5.2767754E-2</v>
      </c>
      <c r="G109" s="24">
        <v>3.1914829999999998E-2</v>
      </c>
      <c r="H109" s="24">
        <v>3.5872220000000003E-2</v>
      </c>
      <c r="I109" s="24">
        <v>5.1599740000000003E-3</v>
      </c>
      <c r="J109" s="24">
        <v>-2.9640793999999998E-3</v>
      </c>
      <c r="K109" s="24">
        <v>1.0529399E-2</v>
      </c>
      <c r="L109" s="24">
        <v>-2.165854E-3</v>
      </c>
      <c r="M109" s="24">
        <v>3.5502909999999997E-3</v>
      </c>
      <c r="N109" s="24">
        <v>6.4224123999999994E-2</v>
      </c>
      <c r="O109" s="24">
        <v>2.6199818E-2</v>
      </c>
      <c r="P109" s="24">
        <v>-2.0990790000000002E-2</v>
      </c>
      <c r="Q109" s="24">
        <v>-8.8348985000000005E-3</v>
      </c>
      <c r="R109" s="24">
        <v>-2.6593684999999999E-2</v>
      </c>
      <c r="S109" s="24">
        <v>6.7553760000000004E-2</v>
      </c>
      <c r="T109" s="24">
        <v>3.3653854999999996E-2</v>
      </c>
      <c r="U109" s="24">
        <v>7.0068599999999995E-2</v>
      </c>
      <c r="V109" s="24">
        <v>1.1450409999999999E-2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45154</v>
      </c>
      <c r="B110" s="24">
        <v>-4.6576022999999994E-2</v>
      </c>
      <c r="C110" s="24">
        <v>-6.7686320000000008E-2</v>
      </c>
      <c r="D110" s="24">
        <v>-3.6001682E-2</v>
      </c>
      <c r="E110" s="24">
        <v>-7.3044120000000004E-2</v>
      </c>
      <c r="F110" s="24">
        <v>-5.208844E-2</v>
      </c>
      <c r="G110" s="24">
        <v>-2.7537227000000001E-2</v>
      </c>
      <c r="H110" s="24">
        <v>6.6413880000000007E-3</v>
      </c>
      <c r="I110" s="24">
        <v>-7.5975359999999992E-2</v>
      </c>
      <c r="J110" s="24">
        <v>-2.6286960000000002E-2</v>
      </c>
      <c r="K110" s="24">
        <v>-9.5564180000000012E-2</v>
      </c>
      <c r="L110" s="24">
        <v>-5.3643409999999996E-2</v>
      </c>
      <c r="M110" s="24">
        <v>-7.7830257E-2</v>
      </c>
      <c r="N110" s="24">
        <v>-5.7135524999999993E-2</v>
      </c>
      <c r="O110" s="24">
        <v>-2.0334363000000001E-2</v>
      </c>
      <c r="P110" s="24">
        <v>-5.7890233999999999E-2</v>
      </c>
      <c r="Q110" s="24">
        <v>1.8941521999999999E-2</v>
      </c>
      <c r="R110" s="24">
        <v>1.0803938000000001E-3</v>
      </c>
      <c r="S110" s="24">
        <v>0.13966120000000001</v>
      </c>
      <c r="T110" s="24">
        <v>-1.9933581000000002E-3</v>
      </c>
      <c r="U110" s="24">
        <v>8.825624E-2</v>
      </c>
      <c r="V110" s="24">
        <v>-4.8820734000000005E-2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45184</v>
      </c>
      <c r="B111" s="24">
        <v>-1.8156350000000002E-2</v>
      </c>
      <c r="C111" s="24">
        <v>-4.9214659999999993E-2</v>
      </c>
      <c r="D111" s="24">
        <v>4.3940544E-4</v>
      </c>
      <c r="E111" s="24">
        <v>-3.4400045999999997E-2</v>
      </c>
      <c r="F111" s="24">
        <v>-7.9834165999999998E-2</v>
      </c>
      <c r="G111" s="24">
        <v>3.4643412000000002E-3</v>
      </c>
      <c r="H111" s="24">
        <v>-2.3562311999999999E-3</v>
      </c>
      <c r="I111" s="24">
        <v>2.2666693000000002E-2</v>
      </c>
      <c r="J111" s="24">
        <v>-3.7281035999999997E-2</v>
      </c>
      <c r="K111" s="24">
        <v>3.8841367000000002E-2</v>
      </c>
      <c r="L111" s="24">
        <v>5.7011724E-2</v>
      </c>
      <c r="M111" s="24">
        <v>-1.3299167000000001E-2</v>
      </c>
      <c r="N111" s="24">
        <v>-4.6739043999999993E-2</v>
      </c>
      <c r="O111" s="24">
        <v>4.0590405000000003E-2</v>
      </c>
      <c r="P111" s="24">
        <v>6.3723325999999999E-3</v>
      </c>
      <c r="Q111" s="24">
        <v>-3.7725568000000001E-2</v>
      </c>
      <c r="R111" s="24">
        <v>1.4787197E-2</v>
      </c>
      <c r="S111" s="24">
        <v>5.1598430000000001E-2</v>
      </c>
      <c r="T111" s="24">
        <v>1.0652422999999999E-2</v>
      </c>
      <c r="U111" s="24">
        <v>-2.2236763999999999E-2</v>
      </c>
      <c r="V111" s="24">
        <v>-1.6117096000000001E-2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45215</v>
      </c>
      <c r="B112" s="24">
        <v>-1.8890499999999998E-2</v>
      </c>
      <c r="C112" s="24">
        <v>-8.1497779999999992E-2</v>
      </c>
      <c r="D112" s="24">
        <v>-4.3917418E-2</v>
      </c>
      <c r="E112" s="24">
        <v>2.1955252000000001E-2</v>
      </c>
      <c r="F112" s="24">
        <v>8.5070499999999993E-2</v>
      </c>
      <c r="G112" s="24">
        <v>-7.2174669999999996E-2</v>
      </c>
      <c r="H112" s="24">
        <v>-1.6532838000000001E-2</v>
      </c>
      <c r="I112" s="24">
        <v>-6.0842633E-3</v>
      </c>
      <c r="J112" s="24">
        <v>-6.743449E-2</v>
      </c>
      <c r="K112" s="24">
        <v>-6.3846645000000007E-2</v>
      </c>
      <c r="L112" s="24">
        <v>-4.6187161999999997E-2</v>
      </c>
      <c r="M112" s="24">
        <v>1.5033603E-2</v>
      </c>
      <c r="N112" s="24">
        <v>-6.1573624999999993E-2</v>
      </c>
      <c r="O112" s="24">
        <v>-7.9787373999999998E-3</v>
      </c>
      <c r="P112" s="24">
        <v>-2.10312E-2</v>
      </c>
      <c r="Q112" s="24">
        <v>-2.6136398000000002E-2</v>
      </c>
      <c r="R112" s="24">
        <v>-7.4525174999999999E-2</v>
      </c>
      <c r="S112" s="24">
        <v>-2.3199974999999998E-2</v>
      </c>
      <c r="T112" s="24">
        <v>-6.3899874999999995E-2</v>
      </c>
      <c r="U112" s="24">
        <v>-9.6989930000000002E-2</v>
      </c>
      <c r="V112" s="24">
        <v>-4.9647209999999997E-2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45246</v>
      </c>
      <c r="B113" s="24">
        <v>-8.6556672999999994E-3</v>
      </c>
      <c r="C113" s="24">
        <v>3.3173441999999997E-2</v>
      </c>
      <c r="D113" s="24">
        <v>-7.8089240000000001E-3</v>
      </c>
      <c r="E113" s="24">
        <v>2.0266771000000002E-3</v>
      </c>
      <c r="F113" s="24">
        <v>0.11111105</v>
      </c>
      <c r="G113" s="24">
        <v>3.4918307999999995E-2</v>
      </c>
      <c r="H113" s="24">
        <v>2.9298782000000002E-2</v>
      </c>
      <c r="I113" s="24">
        <v>3.7166475999999997E-2</v>
      </c>
      <c r="J113" s="24">
        <v>0.10291743</v>
      </c>
      <c r="K113" s="24">
        <v>6.244707E-2</v>
      </c>
      <c r="L113" s="24">
        <v>9.4247580000000011E-2</v>
      </c>
      <c r="M113" s="24">
        <v>2.7834534999999997E-2</v>
      </c>
      <c r="N113" s="24">
        <v>0.10115433</v>
      </c>
      <c r="O113" s="24">
        <v>4.9151181999999996E-3</v>
      </c>
      <c r="P113" s="24">
        <v>-1.3860464000000001E-3</v>
      </c>
      <c r="Q113" s="24">
        <v>1.8086432999999999E-2</v>
      </c>
      <c r="R113" s="24">
        <v>-8.2474349999999991E-3</v>
      </c>
      <c r="S113" s="24">
        <v>-5.4873110000000003E-2</v>
      </c>
      <c r="T113" s="24">
        <v>4.8557280000000001E-2</v>
      </c>
      <c r="U113" s="24">
        <v>-1.4815329999999999E-3</v>
      </c>
      <c r="V113" s="24">
        <v>4.7467589999999997E-2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45275</v>
      </c>
      <c r="B114" s="24">
        <v>-3.8391292E-2</v>
      </c>
      <c r="C114" s="24">
        <v>0.1056093</v>
      </c>
      <c r="D114" s="24">
        <v>1.3888836E-2</v>
      </c>
      <c r="E114" s="24">
        <v>4.0453076000000004E-2</v>
      </c>
      <c r="F114" s="24">
        <v>6.1214924000000004E-2</v>
      </c>
      <c r="G114" s="24">
        <v>0.11263168</v>
      </c>
      <c r="H114" s="24">
        <v>-3.7330985E-3</v>
      </c>
      <c r="I114" s="24">
        <v>4.3423295000000001E-2</v>
      </c>
      <c r="J114" s="24">
        <v>9.8831539999999996E-2</v>
      </c>
      <c r="K114" s="24">
        <v>1.8477201000000002E-2</v>
      </c>
      <c r="L114" s="24">
        <v>2.7324080000000001E-2</v>
      </c>
      <c r="M114" s="24">
        <v>3.9254665000000001E-2</v>
      </c>
      <c r="N114" s="24">
        <v>2.4278640000000001E-2</v>
      </c>
      <c r="O114" s="24">
        <v>7.3810577000000002E-2</v>
      </c>
      <c r="P114" s="24">
        <v>-4.6958089999999994E-2</v>
      </c>
      <c r="Q114" s="24">
        <v>-1.3753652999999999E-2</v>
      </c>
      <c r="R114" s="24">
        <v>-1.7176032000000001E-2</v>
      </c>
      <c r="S114" s="24">
        <v>1.1265159E-2</v>
      </c>
      <c r="T114" s="24">
        <v>-2.2818743999999998E-2</v>
      </c>
      <c r="U114" s="24">
        <v>-2.5222479999999999E-2</v>
      </c>
      <c r="V114" s="24">
        <v>4.8354386999999999E-2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45307</v>
      </c>
      <c r="B115" s="24">
        <v>-3.0808031999999999E-2</v>
      </c>
      <c r="C115" s="24">
        <v>-9.5688929999999991E-2</v>
      </c>
      <c r="D115" s="24">
        <v>3.2480835999999999E-2</v>
      </c>
      <c r="E115" s="24">
        <v>3.2907604999999999E-2</v>
      </c>
      <c r="F115" s="24">
        <v>-5.4611387000000004E-2</v>
      </c>
      <c r="G115" s="24">
        <v>1.2991667E-2</v>
      </c>
      <c r="H115" s="24">
        <v>7.1883200000000006E-3</v>
      </c>
      <c r="I115" s="24">
        <v>-2.3039877E-2</v>
      </c>
      <c r="J115" s="24">
        <v>-3.3906102E-2</v>
      </c>
      <c r="K115" s="24">
        <v>-5.3284406999999999E-2</v>
      </c>
      <c r="L115" s="24">
        <v>1.6963481999999999E-3</v>
      </c>
      <c r="M115" s="24">
        <v>-8.02229E-2</v>
      </c>
      <c r="N115" s="24">
        <v>4.3890953000000003E-2</v>
      </c>
      <c r="O115" s="24">
        <v>2.2774339000000001E-2</v>
      </c>
      <c r="P115" s="24">
        <v>-6.3036975999999995E-2</v>
      </c>
      <c r="Q115" s="24">
        <v>3.7187814999999999E-2</v>
      </c>
      <c r="R115" s="24">
        <v>7.6849460000000007E-3</v>
      </c>
      <c r="S115" s="24">
        <v>-1.8554925999999999E-2</v>
      </c>
      <c r="T115" s="24">
        <v>3.4874200000000001E-2</v>
      </c>
      <c r="U115" s="24">
        <v>2.310574E-2</v>
      </c>
      <c r="V115" s="24">
        <v>3.7498832000000003E-2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45338</v>
      </c>
      <c r="B116" s="24">
        <v>3.6779761000000001E-2</v>
      </c>
      <c r="C116" s="24">
        <v>-3.8940907E-3</v>
      </c>
      <c r="D116" s="24">
        <v>1.3820767000000001E-2</v>
      </c>
      <c r="E116" s="24">
        <v>4.5161366000000001E-2</v>
      </c>
      <c r="F116" s="24">
        <v>8.4851264999999995E-2</v>
      </c>
      <c r="G116" s="24">
        <v>4.4672249999999997E-2</v>
      </c>
      <c r="H116" s="24">
        <v>1.2778043999999999E-2</v>
      </c>
      <c r="I116" s="24">
        <v>7.4358939999999998E-2</v>
      </c>
      <c r="J116" s="24">
        <v>4.4706700000000002E-2</v>
      </c>
      <c r="K116" s="24">
        <v>8.8150499999999993E-2</v>
      </c>
      <c r="L116" s="24">
        <v>-9.8683833999999998E-3</v>
      </c>
      <c r="M116" s="24">
        <v>1.7368436000000001E-2</v>
      </c>
      <c r="N116" s="24">
        <v>5.1329254999999997E-2</v>
      </c>
      <c r="O116" s="24">
        <v>3.6437272999999999E-2</v>
      </c>
      <c r="P116" s="24">
        <v>3.0278920000000001E-2</v>
      </c>
      <c r="Q116" s="24">
        <v>-1.6134440999999999E-2</v>
      </c>
      <c r="R116" s="24">
        <v>-1.102215E-2</v>
      </c>
      <c r="S116" s="24">
        <v>0.13029408000000001</v>
      </c>
      <c r="T116" s="24">
        <v>-2.6720165999999999E-3</v>
      </c>
      <c r="U116" s="24">
        <v>3.2941221999999999E-2</v>
      </c>
      <c r="V116" s="24">
        <v>5.0943374999999999E-2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45366</v>
      </c>
      <c r="B117" s="24">
        <v>4.8876642999999997E-2</v>
      </c>
      <c r="C117" s="24">
        <v>6.2939762999999996E-2</v>
      </c>
      <c r="D117" s="24">
        <v>-1.3192892E-3</v>
      </c>
      <c r="E117" s="24">
        <v>-5.8097840000000001E-3</v>
      </c>
      <c r="F117" s="24">
        <v>1.9885181999999998E-2</v>
      </c>
      <c r="G117" s="24">
        <v>0.11696792</v>
      </c>
      <c r="H117" s="24">
        <v>3.3177614000000001E-2</v>
      </c>
      <c r="I117" s="24">
        <v>4.8383594000000002E-2</v>
      </c>
      <c r="J117" s="24">
        <v>-5.2006839999999997E-3</v>
      </c>
      <c r="K117" s="24">
        <v>2.1810174000000002E-2</v>
      </c>
      <c r="L117" s="24">
        <v>-3.0806422000000003E-2</v>
      </c>
      <c r="M117" s="24">
        <v>-8.794606E-3</v>
      </c>
      <c r="N117" s="24">
        <v>9.2639923000000009E-3</v>
      </c>
      <c r="O117" s="24">
        <v>-1.3281226E-2</v>
      </c>
      <c r="P117" s="24">
        <v>3.2482505000000002E-2</v>
      </c>
      <c r="Q117" s="24">
        <v>2.3915289999999999E-2</v>
      </c>
      <c r="R117" s="24">
        <v>-1.6587973E-4</v>
      </c>
      <c r="S117" s="24">
        <v>-8.8732780000000011E-2</v>
      </c>
      <c r="T117" s="24">
        <v>-1.8754244E-2</v>
      </c>
      <c r="U117" s="24">
        <v>2.6575565000000002E-2</v>
      </c>
      <c r="V117" s="24">
        <v>-1.5708804000000001E-3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45398</v>
      </c>
      <c r="B118" s="24">
        <v>-2.6681721000000002E-2</v>
      </c>
      <c r="C118" s="24">
        <v>-5.4431859999999999E-2</v>
      </c>
      <c r="D118" s="24">
        <v>-8.1902209999999989E-2</v>
      </c>
      <c r="E118" s="24">
        <v>-8.9846549999999997E-2</v>
      </c>
      <c r="F118" s="24">
        <v>-3.0329347000000003E-2</v>
      </c>
      <c r="G118" s="24">
        <v>1.0215044E-3</v>
      </c>
      <c r="H118" s="24">
        <v>-2.8946220000000002E-2</v>
      </c>
      <c r="I118" s="24">
        <v>-3.6009908E-2</v>
      </c>
      <c r="J118" s="24">
        <v>-3.1067847999999999E-2</v>
      </c>
      <c r="K118" s="24">
        <v>-6.5558729999999996E-2</v>
      </c>
      <c r="L118" s="24">
        <v>-6.2636320000000009E-2</v>
      </c>
      <c r="M118" s="24">
        <v>2.6106833999999998E-4</v>
      </c>
      <c r="N118" s="24">
        <v>-6.0282825999999998E-2</v>
      </c>
      <c r="O118" s="24">
        <v>1.2470365000000001E-2</v>
      </c>
      <c r="P118" s="24">
        <v>-2.6966214000000002E-2</v>
      </c>
      <c r="Q118" s="24">
        <v>-2.9029071000000004E-2</v>
      </c>
      <c r="R118" s="24">
        <v>7.4601173000000002E-3</v>
      </c>
      <c r="S118" s="24">
        <v>8.3095309999999992E-2</v>
      </c>
      <c r="T118" s="24">
        <v>-1.023829E-3</v>
      </c>
      <c r="U118" s="24">
        <v>-8.2100629999999994E-2</v>
      </c>
      <c r="V118" s="24">
        <v>-2.1577954E-2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45428</v>
      </c>
      <c r="B119" s="24">
        <v>4.3243289999999997E-2</v>
      </c>
      <c r="C119" s="24">
        <v>0.12757683</v>
      </c>
      <c r="D119" s="24">
        <v>8.1534386E-3</v>
      </c>
      <c r="E119" s="24">
        <v>3.9727091999999999E-2</v>
      </c>
      <c r="F119" s="24">
        <v>0.14655947999999999</v>
      </c>
      <c r="G119" s="24">
        <v>9.8461739999999992E-2</v>
      </c>
      <c r="H119" s="24">
        <v>7.7317239999999995E-2</v>
      </c>
      <c r="I119" s="24">
        <v>9.124088000000001E-2</v>
      </c>
      <c r="J119" s="24">
        <v>5.8887004999999999E-2</v>
      </c>
      <c r="K119" s="24">
        <v>8.2884670000000008E-2</v>
      </c>
      <c r="L119" s="24">
        <v>5.3856372999999999E-2</v>
      </c>
      <c r="M119" s="24">
        <v>0.14009905</v>
      </c>
      <c r="N119" s="24">
        <v>0.12486803</v>
      </c>
      <c r="O119" s="24">
        <v>2.6979446000000001E-2</v>
      </c>
      <c r="P119" s="24">
        <v>0.20939181999999998</v>
      </c>
      <c r="Q119" s="24">
        <v>-4.5818685999999996E-3</v>
      </c>
      <c r="R119" s="24">
        <v>-1.3363122999999999E-2</v>
      </c>
      <c r="S119" s="24">
        <v>0.10097540000000001</v>
      </c>
      <c r="T119" s="24">
        <v>-2.1523774000000002E-2</v>
      </c>
      <c r="U119" s="24">
        <v>3.5455345999999999E-2</v>
      </c>
      <c r="V119" s="24">
        <v>-2.6878000000000003E-2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45457</v>
      </c>
      <c r="B120" s="24">
        <v>-3.2661915E-2</v>
      </c>
      <c r="C120" s="24">
        <v>-6.7852916999999999E-2</v>
      </c>
      <c r="D120" s="24">
        <v>-0.10125232000000001</v>
      </c>
      <c r="E120" s="24">
        <v>-5.9720516000000001E-2</v>
      </c>
      <c r="F120" s="24">
        <v>-9.5174789999999995E-2</v>
      </c>
      <c r="G120" s="24">
        <v>-5.1793756000000003E-2</v>
      </c>
      <c r="H120" s="24">
        <v>-4.1888951999999998E-3</v>
      </c>
      <c r="I120" s="24">
        <v>4.5052050000000003E-2</v>
      </c>
      <c r="J120" s="24">
        <v>-0.18362093000000002</v>
      </c>
      <c r="K120" s="24">
        <v>-2.7874112000000003E-2</v>
      </c>
      <c r="L120" s="24">
        <v>-0.11150418999999999</v>
      </c>
      <c r="M120" s="24">
        <v>-3.9850354000000004E-2</v>
      </c>
      <c r="N120" s="24">
        <v>-7.2048783000000005E-2</v>
      </c>
      <c r="O120" s="24">
        <v>5.0256968000000006E-2</v>
      </c>
      <c r="P120" s="24">
        <v>-8.0844459999999993E-2</v>
      </c>
      <c r="Q120" s="24">
        <v>-1.2645185000000001E-2</v>
      </c>
      <c r="R120" s="24">
        <v>-5.1650467000000005E-2</v>
      </c>
      <c r="S120" s="24">
        <v>-3.1380056999999999E-3</v>
      </c>
      <c r="T120" s="24">
        <v>-3.0307173999999999E-2</v>
      </c>
      <c r="U120" s="24">
        <v>-1.1673211999999999E-2</v>
      </c>
      <c r="V120" s="24">
        <v>-3.6765753999999998E-2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45489</v>
      </c>
      <c r="B121" s="24">
        <v>-1.2663066000000001E-2</v>
      </c>
      <c r="C121" s="24">
        <v>4.024291E-2</v>
      </c>
      <c r="D121" s="24">
        <v>0.10027397</v>
      </c>
      <c r="E121" s="24">
        <v>5.4999947999999993E-2</v>
      </c>
      <c r="F121" s="24">
        <v>8.1175919999999999E-2</v>
      </c>
      <c r="G121" s="24">
        <v>6.0476780000000001E-2</v>
      </c>
      <c r="H121" s="24">
        <v>2.8231144E-2</v>
      </c>
      <c r="I121" s="24">
        <v>6.4947247999999999E-2</v>
      </c>
      <c r="J121" s="24">
        <v>9.6385590000000007E-2</v>
      </c>
      <c r="K121" s="24">
        <v>5.7501673999999996E-2</v>
      </c>
      <c r="L121" s="24">
        <v>7.0407032999999994E-2</v>
      </c>
      <c r="M121" s="24">
        <v>9.1019039999999996E-2</v>
      </c>
      <c r="N121" s="24">
        <v>6.9798470000000001E-2</v>
      </c>
      <c r="O121" s="24">
        <v>3.9695501000000001E-2</v>
      </c>
      <c r="P121" s="24">
        <v>-1.6229749E-3</v>
      </c>
      <c r="Q121" s="24">
        <v>5.9792639999999994E-2</v>
      </c>
      <c r="R121" s="24">
        <v>1.1289239E-2</v>
      </c>
      <c r="S121" s="24">
        <v>6.1284064999999999E-2</v>
      </c>
      <c r="T121" s="24">
        <v>5.6886196E-2</v>
      </c>
      <c r="U121" s="24">
        <v>-2.8346420000000001E-2</v>
      </c>
      <c r="V121" s="24">
        <v>4.6517369999999995E-2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45520</v>
      </c>
      <c r="B122" s="24">
        <v>-2.4873674000000002E-2</v>
      </c>
      <c r="C122" s="24">
        <v>-4.7080279999999995E-2</v>
      </c>
      <c r="D122" s="24">
        <v>6.1254980000000001E-2</v>
      </c>
      <c r="E122" s="24">
        <v>6.0821532999999997E-2</v>
      </c>
      <c r="F122" s="24">
        <v>1.2176037000000001E-3</v>
      </c>
      <c r="G122" s="24">
        <v>-4.9928960000000001E-2</v>
      </c>
      <c r="H122" s="24">
        <v>4.6761036000000006E-2</v>
      </c>
      <c r="I122" s="24">
        <v>-4.9142656E-2</v>
      </c>
      <c r="J122" s="24">
        <v>-6.0357569999999999E-2</v>
      </c>
      <c r="K122" s="24">
        <v>-3.9425491999999999E-2</v>
      </c>
      <c r="L122" s="24">
        <v>3.5971164999999999E-2</v>
      </c>
      <c r="M122" s="24">
        <v>4.0603519999999997E-2</v>
      </c>
      <c r="N122" s="24">
        <v>-3.5569667999999998E-3</v>
      </c>
      <c r="O122" s="24">
        <v>-1.7259419000000002E-2</v>
      </c>
      <c r="P122" s="24">
        <v>-1.0682821E-2</v>
      </c>
      <c r="Q122" s="24">
        <v>1.6695379999999999E-2</v>
      </c>
      <c r="R122" s="24">
        <v>-1.3857484E-2</v>
      </c>
      <c r="S122" s="24">
        <v>-0.13153065</v>
      </c>
      <c r="T122" s="24">
        <v>2.7620434999999999E-2</v>
      </c>
      <c r="U122" s="24">
        <v>-1.5397131E-2</v>
      </c>
      <c r="V122" s="24">
        <v>-1.1884927999999999E-2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0.17196809999999998</v>
      </c>
      <c r="C126" s="24" cm="1">
        <f t="array" ref="C126">MAX(_xlfn._xlws.FILTER(C1:C122, ISNUMBER(C1:C122)))</f>
        <v>0.1747899</v>
      </c>
      <c r="D126" s="24" cm="1">
        <f t="array" ref="D126">MAX(_xlfn._xlws.FILTER(D1:D122, ISNUMBER(D1:D122)))</f>
        <v>0.22058724999999998</v>
      </c>
      <c r="E126" s="24" cm="1">
        <f t="array" ref="E126">MAX(_xlfn._xlws.FILTER(E1:E122, ISNUMBER(E1:E122)))</f>
        <v>0.21508099000000003</v>
      </c>
      <c r="F126" s="24" cm="1">
        <f t="array" ref="F126">MAX(_xlfn._xlws.FILTER(F1:F122, ISNUMBER(F1:F122)))</f>
        <v>0.34858176999999996</v>
      </c>
      <c r="G126" s="24" cm="1">
        <f t="array" ref="G126">MAX(_xlfn._xlws.FILTER(G1:G122, ISNUMBER(G1:G122)))</f>
        <v>0.20338367000000002</v>
      </c>
      <c r="H126" s="24" cm="1">
        <f t="array" ref="H126">MAX(_xlfn._xlws.FILTER(H1:H122, ISNUMBER(H1:H122)))</f>
        <v>0.15296459000000001</v>
      </c>
      <c r="I126" s="24" cm="1">
        <f t="array" ref="I126">MAX(_xlfn._xlws.FILTER(I1:I122, ISNUMBER(I1:I122)))</f>
        <v>0.16374552000000001</v>
      </c>
      <c r="J126" s="24" cm="1">
        <f t="array" ref="J126">MAX(_xlfn._xlws.FILTER(J1:J122, ISNUMBER(J1:J122)))</f>
        <v>0.18690563000000002</v>
      </c>
      <c r="K126" s="24" cm="1">
        <f t="array" ref="K126">MAX(_xlfn._xlws.FILTER(K1:K122, ISNUMBER(K1:K122)))</f>
        <v>0.20489609</v>
      </c>
      <c r="L126" s="24" cm="1">
        <f t="array" ref="L126">MAX(_xlfn._xlws.FILTER(L1:L122, ISNUMBER(L1:L122)))</f>
        <v>0.33506560000000002</v>
      </c>
      <c r="M126" s="24" cm="1">
        <f t="array" ref="M126">MAX(_xlfn._xlws.FILTER(M1:M122, ISNUMBER(M1:M122)))</f>
        <v>0.20433689999999999</v>
      </c>
      <c r="N126" s="24" cm="1">
        <f t="array" ref="N126">MAX(_xlfn._xlws.FILTER(N1:N122, ISNUMBER(N1:N122)))</f>
        <v>0.21926224000000002</v>
      </c>
      <c r="O126" s="24" cm="1">
        <f t="array" ref="O126">MAX(_xlfn._xlws.FILTER(O1:O122, ISNUMBER(O1:O122)))</f>
        <v>0.1305151</v>
      </c>
      <c r="P126" s="24" cm="1">
        <f t="array" ref="P126">MAX(_xlfn._xlws.FILTER(P1:P122, ISNUMBER(P1:P122)))</f>
        <v>0.22400151999999998</v>
      </c>
      <c r="Q126" s="24" cm="1">
        <f t="array" ref="Q126">MAX(_xlfn._xlws.FILTER(Q1:Q122, ISNUMBER(Q1:Q122)))</f>
        <v>0.159384365</v>
      </c>
      <c r="R126" s="24" cm="1">
        <f t="array" ref="R126">MAX(_xlfn._xlws.FILTER(R1:R122, ISNUMBER(R1:R122)))</f>
        <v>0.14728332</v>
      </c>
      <c r="S126" s="24" cm="1">
        <f t="array" ref="S126">MAX(_xlfn._xlws.FILTER(S1:S122, ISNUMBER(S1:S122)))</f>
        <v>0.24115753000000001</v>
      </c>
      <c r="T126" s="24" cm="1">
        <f t="array" ref="T126">MAX(_xlfn._xlws.FILTER(T1:T122, ISNUMBER(T1:T122)))</f>
        <v>0.17218018000000002</v>
      </c>
      <c r="U126" s="24" cm="1">
        <f t="array" ref="U126">MAX(_xlfn._xlws.FILTER(U1:U122, ISNUMBER(U1:U122)))</f>
        <v>0.17818892000000003</v>
      </c>
      <c r="V126" s="24" cm="1">
        <f t="array" ref="V126">MAX(_xlfn._xlws.FILTER(V1:V122, ISNUMBER(V1:V122)))</f>
        <v>0.17783128999999998</v>
      </c>
    </row>
    <row r="127" spans="1:38" x14ac:dyDescent="0.35">
      <c r="A127" t="s">
        <v>85</v>
      </c>
      <c r="B127" s="24" cm="1">
        <f t="array" ref="B127">MIN(_xlfn._xlws.FILTER(B2:B122, ISNUMBER(B2:B122)))</f>
        <v>-0.15751880999999998</v>
      </c>
      <c r="C127" s="24" cm="1">
        <f t="array" ref="C127">MIN(_xlfn._xlws.FILTER(C2:C122, ISNUMBER(C2:C122)))</f>
        <v>-0.34956749999999998</v>
      </c>
      <c r="D127" s="24" cm="1">
        <f t="array" ref="D127">MIN(_xlfn._xlws.FILTER(D2:D122, ISNUMBER(D2:D122)))</f>
        <v>-0.35657947999999995</v>
      </c>
      <c r="E127" s="24" cm="1">
        <f t="array" ref="E127">MIN(_xlfn._xlws.FILTER(E2:E122, ISNUMBER(E2:E122)))</f>
        <v>-0.38423186999999998</v>
      </c>
      <c r="F127" s="24" cm="1">
        <f t="array" ref="F127">MIN(_xlfn._xlws.FILTER(F2:F122, ISNUMBER(F2:F122)))</f>
        <v>-0.38251365999999998</v>
      </c>
      <c r="G127" s="24" cm="1">
        <f t="array" ref="G127">MIN(_xlfn._xlws.FILTER(G2:G122, ISNUMBER(G2:G122)))</f>
        <v>-0.33160544999999997</v>
      </c>
      <c r="H127" s="24" cm="1">
        <f t="array" ref="H127">MIN(_xlfn._xlws.FILTER(H2:H122, ISNUMBER(H2:H122)))</f>
        <v>-0.25804065999999998</v>
      </c>
      <c r="I127" s="24" cm="1">
        <f t="array" ref="I127">MIN(_xlfn._xlws.FILTER(I2:I122, ISNUMBER(I2:I122)))</f>
        <v>-0.22767859999999998</v>
      </c>
      <c r="J127" s="24" cm="1">
        <f t="array" ref="J127">MIN(_xlfn._xlws.FILTER(J2:J122, ISNUMBER(J2:J122)))</f>
        <v>-0.38964577</v>
      </c>
      <c r="K127" s="24" cm="1">
        <f t="array" ref="K127">MIN(_xlfn._xlws.FILTER(K2:K122, ISNUMBER(K2:K122)))</f>
        <v>-0.32565627999999996</v>
      </c>
      <c r="L127" s="24" cm="1">
        <f t="array" ref="L127">MIN(_xlfn._xlws.FILTER(L2:L122, ISNUMBER(L2:L122)))</f>
        <v>-0.48974013999999999</v>
      </c>
      <c r="M127" s="24" cm="1">
        <f t="array" ref="M127">MIN(_xlfn._xlws.FILTER(M2:M122, ISNUMBER(M2:M122)))</f>
        <v>-0.37590935000000003</v>
      </c>
      <c r="N127" s="24" cm="1">
        <f t="array" ref="N127">MIN(_xlfn._xlws.FILTER(N2:N122, ISNUMBER(N2:N122)))</f>
        <v>-0.4775161</v>
      </c>
      <c r="O127" s="24" cm="1">
        <f t="array" ref="O127">MIN(_xlfn._xlws.FILTER(O2:O122, ISNUMBER(O2:O122)))</f>
        <v>-0.31814295000000004</v>
      </c>
      <c r="P127" s="24" cm="1">
        <f t="array" ref="P127">MIN(_xlfn._xlws.FILTER(P2:P122, ISNUMBER(P2:P122)))</f>
        <v>-0.18898487</v>
      </c>
      <c r="Q127" s="24" cm="1">
        <f t="array" ref="Q127">MIN(_xlfn._xlws.FILTER(Q2:Q122, ISNUMBER(Q2:Q122)))</f>
        <v>-0.18014599000000001</v>
      </c>
      <c r="R127" s="24" cm="1">
        <f t="array" ref="R127">MIN(_xlfn._xlws.FILTER(R2:R122, ISNUMBER(R2:R122)))</f>
        <v>-0.31463020000000003</v>
      </c>
      <c r="S127" s="24" cm="1">
        <f t="array" ref="S127">MIN(_xlfn._xlws.FILTER(S2:S122, ISNUMBER(S2:S122)))</f>
        <v>-0.31127982999999998</v>
      </c>
      <c r="T127" s="24" cm="1">
        <f t="array" ref="T127">MIN(_xlfn._xlws.FILTER(T2:T122, ISNUMBER(T2:T122)))</f>
        <v>-0.32210033000000005</v>
      </c>
      <c r="U127" s="24" cm="1">
        <f t="array" ref="U127">MIN(_xlfn._xlws.FILTER(U2:U122, ISNUMBER(U2:U122)))</f>
        <v>-0.32743941999999998</v>
      </c>
      <c r="V127" s="24" cm="1">
        <f t="array" ref="V127">MIN(_xlfn._xlws.FILTER(V2:V122, ISNUMBER(V2:V122)))</f>
        <v>-0.27700352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12</v>
      </c>
      <c r="C129">
        <f>COUNTIF(C2:C122, "&lt;"&amp;Assumption!$E$50)</f>
        <v>29</v>
      </c>
      <c r="D129">
        <f>COUNTIF(D2:D122, "&lt;"&amp;Assumption!$E$50)</f>
        <v>22</v>
      </c>
      <c r="E129">
        <f>COUNTIF(E2:E122, "&lt;"&amp;Assumption!$E$50)</f>
        <v>22</v>
      </c>
      <c r="F129">
        <f>COUNTIF(F2:F122, "&lt;"&amp;Assumption!$E$50)</f>
        <v>35</v>
      </c>
      <c r="G129">
        <f>COUNTIF(G2:G122, "&lt;"&amp;Assumption!$E$50)</f>
        <v>24</v>
      </c>
      <c r="H129">
        <f>COUNTIF(H2:H122, "&lt;"&amp;Assumption!$E$50)</f>
        <v>19</v>
      </c>
      <c r="I129">
        <f>COUNTIF(I2:I122, "&lt;"&amp;Assumption!$E$50)</f>
        <v>15</v>
      </c>
      <c r="J129">
        <f>COUNTIF(J2:J122, "&lt;"&amp;Assumption!$E$50)</f>
        <v>20</v>
      </c>
      <c r="K129">
        <f>COUNTIF(K2:K122, "&lt;"&amp;Assumption!$E$50)</f>
        <v>21</v>
      </c>
      <c r="L129">
        <f>COUNTIF(L2:L122, "&lt;"&amp;Assumption!$E$50)</f>
        <v>35</v>
      </c>
      <c r="M129">
        <f>COUNTIF(M2:M122, "&lt;"&amp;Assumption!$E$50)</f>
        <v>29</v>
      </c>
      <c r="N129">
        <f>COUNTIF(N2:N122, "&lt;"&amp;Assumption!$E$50)</f>
        <v>35</v>
      </c>
      <c r="O129">
        <f>COUNTIF(O2:O122, "&lt;"&amp;Assumption!$E$50)</f>
        <v>14</v>
      </c>
      <c r="P129">
        <f>COUNTIF(P2:P122, "&lt;"&amp;Assumption!$E$50)</f>
        <v>26</v>
      </c>
      <c r="Q129">
        <f>COUNTIF(Q2:Q122, "&lt;"&amp;Assumption!$E$50)</f>
        <v>19</v>
      </c>
      <c r="R129">
        <f>COUNTIF(R2:R122, "&lt;"&amp;Assumption!$E$50)</f>
        <v>9</v>
      </c>
      <c r="S129">
        <f>COUNTIF(S2:S122, "&lt;"&amp;Assumption!$E$50)</f>
        <v>36</v>
      </c>
      <c r="T129">
        <f>COUNTIF(T2:T122, "&lt;"&amp;Assumption!$E$50)</f>
        <v>17</v>
      </c>
      <c r="U129">
        <f>COUNTIF(U2:U122, "&lt;"&amp;Assumption!$E$50)</f>
        <v>23</v>
      </c>
      <c r="V129">
        <f>COUNTIF(V2:V122, "&lt;"&amp;Assumption!$E$50)</f>
        <v>15</v>
      </c>
    </row>
    <row r="130" spans="1:29" x14ac:dyDescent="0.35">
      <c r="A130" t="s">
        <v>86</v>
      </c>
      <c r="B130">
        <f>COUNT(B1:B122)</f>
        <v>98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106</v>
      </c>
    </row>
    <row r="132" spans="1:29" x14ac:dyDescent="0.35">
      <c r="A132" t="s">
        <v>88</v>
      </c>
      <c r="B132" s="9">
        <f t="shared" ref="B132:V132" si="1">B129/B130</f>
        <v>0.12244897959183673</v>
      </c>
      <c r="C132" s="9">
        <f t="shared" si="1"/>
        <v>0.23966942148760331</v>
      </c>
      <c r="D132" s="9">
        <f t="shared" si="1"/>
        <v>0.18181818181818182</v>
      </c>
      <c r="E132" s="9">
        <f t="shared" si="1"/>
        <v>0.18181818181818182</v>
      </c>
      <c r="F132" s="9">
        <f t="shared" si="1"/>
        <v>0.28925619834710742</v>
      </c>
      <c r="G132" s="9">
        <f t="shared" si="1"/>
        <v>0.19834710743801653</v>
      </c>
      <c r="H132" s="9">
        <f t="shared" si="1"/>
        <v>0.15702479338842976</v>
      </c>
      <c r="I132" s="9">
        <f t="shared" si="1"/>
        <v>0.12396694214876033</v>
      </c>
      <c r="J132" s="9">
        <f t="shared" si="1"/>
        <v>0.16528925619834711</v>
      </c>
      <c r="K132" s="9">
        <f t="shared" si="1"/>
        <v>0.17355371900826447</v>
      </c>
      <c r="L132" s="9">
        <f t="shared" si="1"/>
        <v>0.28925619834710742</v>
      </c>
      <c r="M132" s="9">
        <f t="shared" si="1"/>
        <v>0.23966942148760331</v>
      </c>
      <c r="N132" s="9">
        <f t="shared" si="1"/>
        <v>0.28925619834710742</v>
      </c>
      <c r="O132" s="9">
        <f t="shared" si="1"/>
        <v>0.11570247933884298</v>
      </c>
      <c r="P132" s="9">
        <f t="shared" si="1"/>
        <v>0.21487603305785125</v>
      </c>
      <c r="Q132" s="9">
        <f t="shared" si="1"/>
        <v>0.15702479338842976</v>
      </c>
      <c r="R132" s="9">
        <f t="shared" si="1"/>
        <v>7.43801652892562E-2</v>
      </c>
      <c r="S132" s="9">
        <f t="shared" si="1"/>
        <v>0.2975206611570248</v>
      </c>
      <c r="T132" s="9">
        <f t="shared" si="1"/>
        <v>0.14049586776859505</v>
      </c>
      <c r="U132" s="9">
        <f t="shared" si="1"/>
        <v>0.19008264462809918</v>
      </c>
      <c r="V132" s="9">
        <f t="shared" si="1"/>
        <v>0.14150943396226415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0.29199999999999998</v>
      </c>
      <c r="C134" s="9" cm="1">
        <f t="array" ref="C134">_xlfn.PERCENTRANK.EXC(_xlfn._xlws.FILTER(C2:C122, ISNUMBER(C2:C122)),C122)</f>
        <v>0.27</v>
      </c>
      <c r="D134" s="9" cm="1">
        <f t="array" ref="D134">_xlfn.PERCENTRANK.EXC(_xlfn._xlws.FILTER(D2:D122, ISNUMBER(D2:D122)),D122)</f>
        <v>0.85199999999999998</v>
      </c>
      <c r="E134" s="9" cm="1">
        <f t="array" ref="E134">_xlfn.PERCENTRANK.EXC(_xlfn._xlws.FILTER(E2:E122, ISNUMBER(E2:E122)),E122)</f>
        <v>0.86799999999999999</v>
      </c>
      <c r="F134" s="9" cm="1">
        <f t="array" ref="F134">_xlfn.PERCENTRANK.EXC(_xlfn._xlws.FILTER(F2:F122, ISNUMBER(F2:F122)),F122)</f>
        <v>0.5</v>
      </c>
      <c r="G134" s="9" cm="1">
        <f t="array" ref="G134">_xlfn.PERCENTRANK.EXC(_xlfn._xlws.FILTER(G2:G122, ISNUMBER(G2:G122)),G122)</f>
        <v>0.20399999999999999</v>
      </c>
      <c r="H134" s="9" cm="1">
        <f t="array" ref="H134">_xlfn.PERCENTRANK.EXC(_xlfn._xlws.FILTER(H2:H122, ISNUMBER(H2:H122)),H122)</f>
        <v>0.82699999999999996</v>
      </c>
      <c r="I134" s="9" cm="1">
        <f t="array" ref="I134">_xlfn.PERCENTRANK.EXC(_xlfn._xlws.FILTER(I2:I122, ISNUMBER(I2:I122)),I122)</f>
        <v>0.13100000000000001</v>
      </c>
      <c r="J134" s="9" cm="1">
        <f t="array" ref="J134">_xlfn.PERCENTRANK.EXC(_xlfn._xlws.FILTER(J2:J122, ISNUMBER(J2:J122)),J122)</f>
        <v>0.122</v>
      </c>
      <c r="K134" s="9" cm="1">
        <f t="array" ref="K134">_xlfn.PERCENTRANK.EXC(_xlfn._xlws.FILTER(K2:K122, ISNUMBER(K2:K122)),K122)</f>
        <v>0.23699999999999999</v>
      </c>
      <c r="L134" s="9" cm="1">
        <f t="array" ref="L134">_xlfn.PERCENTRANK.EXC(_xlfn._xlws.FILTER(L2:L122, ISNUMBER(L2:L122)),L122)</f>
        <v>0.64700000000000002</v>
      </c>
      <c r="M134" s="9" cm="1">
        <f t="array" ref="M134">_xlfn.PERCENTRANK.EXC(_xlfn._xlws.FILTER(M2:M122, ISNUMBER(M2:M122)),M122)</f>
        <v>0.68</v>
      </c>
      <c r="N134" s="9" cm="1">
        <f t="array" ref="N134">_xlfn.PERCENTRANK.EXC(_xlfn._xlws.FILTER(N2:N122, ISNUMBER(N2:N122)),N122)</f>
        <v>0.48299999999999998</v>
      </c>
      <c r="O134" s="9" cm="1">
        <f t="array" ref="O134">_xlfn.PERCENTRANK.EXC(_xlfn._xlws.FILTER(O2:O122, ISNUMBER(O2:O122)),O122)</f>
        <v>0.27</v>
      </c>
      <c r="P134" s="9" cm="1">
        <f t="array" ref="P134">_xlfn.PERCENTRANK.EXC(_xlfn._xlws.FILTER(P2:P122, ISNUMBER(P2:P122)),P122)</f>
        <v>0.40899999999999997</v>
      </c>
      <c r="Q134" s="9" cm="1">
        <f t="array" ref="Q134">_xlfn.PERCENTRANK.EXC(_xlfn._xlws.FILTER(Q2:Q122, ISNUMBER(Q2:Q122)),Q122)</f>
        <v>0.59799999999999998</v>
      </c>
      <c r="R134" s="9" cm="1">
        <f t="array" ref="R134">_xlfn.PERCENTRANK.EXC(_xlfn._xlws.FILTER(R2:R122, ISNUMBER(R2:R122)),R122)</f>
        <v>0.377</v>
      </c>
      <c r="S134" s="9" cm="1">
        <f t="array" ref="S134">_xlfn.PERCENTRANK.EXC(_xlfn._xlws.FILTER(S2:S122, ISNUMBER(S2:S122)),S122)</f>
        <v>8.1000000000000003E-2</v>
      </c>
      <c r="T134" s="9" cm="1">
        <f t="array" ref="T134">_xlfn.PERCENTRANK.EXC(_xlfn._xlws.FILTER(T2:T122, ISNUMBER(T2:T122)),T122)</f>
        <v>0.66300000000000003</v>
      </c>
      <c r="U134" s="9" cm="1">
        <f t="array" ref="U134">_xlfn.PERCENTRANK.EXC(_xlfn._xlws.FILTER(U2:U122, ISNUMBER(U2:U122)),U122)</f>
        <v>0.34399999999999997</v>
      </c>
      <c r="V134" s="9" cm="1">
        <f t="array" ref="V134">_xlfn.PERCENTRANK.EXC(_xlfn._xlws.FILTER(V2:V122, ISNUMBER(V2:V122)),V122)</f>
        <v>0.34499999999999997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0.44400000000000001</v>
      </c>
      <c r="C136" s="9" cm="1">
        <f t="array" ref="C136">_xlfn.PERCENTRANK.EXC(_xlfn._xlws.FILTER(C4:C125, ISNUMBER(C4:C125)),C113)</f>
        <v>0.66600000000000004</v>
      </c>
      <c r="D136" s="9" cm="1">
        <f t="array" ref="D136">_xlfn.PERCENTRANK.EXC(_xlfn._xlws.FILTER(D4:D125, ISNUMBER(D4:D125)),D113)</f>
        <v>0.375</v>
      </c>
      <c r="E136" s="9" cm="1">
        <f t="array" ref="E136">_xlfn.PERCENTRANK.EXC(_xlfn._xlws.FILTER(E4:E125, ISNUMBER(E4:E125)),E113)</f>
        <v>0.51600000000000001</v>
      </c>
      <c r="F136" s="9" cm="1">
        <f t="array" ref="F136">_xlfn.PERCENTRANK.EXC(_xlfn._xlws.FILTER(F4:F125, ISNUMBER(F4:F125)),F113)</f>
        <v>0.86599999999999999</v>
      </c>
      <c r="G136" s="9" cm="1">
        <f t="array" ref="G136">_xlfn.PERCENTRANK.EXC(_xlfn._xlws.FILTER(G4:G125, ISNUMBER(G4:G125)),G113)</f>
        <v>0.64100000000000001</v>
      </c>
      <c r="H136" s="9" cm="1">
        <f t="array" ref="H136">_xlfn.PERCENTRANK.EXC(_xlfn._xlws.FILTER(H4:H125, ISNUMBER(H4:H125)),H113)</f>
        <v>0.69099999999999995</v>
      </c>
      <c r="I136" s="9" cm="1">
        <f t="array" ref="I136">_xlfn.PERCENTRANK.EXC(_xlfn._xlws.FILTER(I4:I125, ISNUMBER(I4:I125)),I113)</f>
        <v>0.66600000000000004</v>
      </c>
      <c r="J136" s="9" cm="1">
        <f t="array" ref="J136">_xlfn.PERCENTRANK.EXC(_xlfn._xlws.FILTER(J4:J125, ISNUMBER(J4:J125)),J113)</f>
        <v>0.93300000000000005</v>
      </c>
      <c r="K136" s="9" cm="1">
        <f t="array" ref="K136">_xlfn.PERCENTRANK.EXC(_xlfn._xlws.FILTER(K4:K125, ISNUMBER(K4:K125)),K113)</f>
        <v>0.82499999999999996</v>
      </c>
      <c r="L136" s="9" cm="1">
        <f t="array" ref="L136">_xlfn.PERCENTRANK.EXC(_xlfn._xlws.FILTER(L4:L125, ISNUMBER(L4:L125)),L113)</f>
        <v>0.78300000000000003</v>
      </c>
      <c r="M136" s="9" cm="1">
        <f t="array" ref="M136">_xlfn.PERCENTRANK.EXC(_xlfn._xlws.FILTER(M4:M125, ISNUMBER(M4:M125)),M113)</f>
        <v>0.61599999999999999</v>
      </c>
      <c r="N136" s="9" cm="1">
        <f t="array" ref="N136">_xlfn.PERCENTRANK.EXC(_xlfn._xlws.FILTER(N4:N125, ISNUMBER(N4:N125)),N113)</f>
        <v>0.85799999999999998</v>
      </c>
      <c r="O136" s="9" cm="1">
        <f t="array" ref="O136">_xlfn.PERCENTRANK.EXC(_xlfn._xlws.FILTER(O4:O125, ISNUMBER(O4:O125)),O113)</f>
        <v>0.42499999999999999</v>
      </c>
      <c r="P136" s="9" cm="1">
        <f t="array" ref="P136">_xlfn.PERCENTRANK.EXC(_xlfn._xlws.FILTER(P4:P125, ISNUMBER(P4:P125)),P113)</f>
        <v>0.5</v>
      </c>
      <c r="Q136" s="9" cm="1">
        <f t="array" ref="Q136">_xlfn.PERCENTRANK.EXC(_xlfn._xlws.FILTER(Q4:Q125, ISNUMBER(Q4:Q125)),Q113)</f>
        <v>0.625</v>
      </c>
      <c r="R136" s="9" cm="1">
        <f t="array" ref="R136">_xlfn.PERCENTRANK.EXC(_xlfn._xlws.FILTER(R4:R125, ISNUMBER(R4:R125)),R113)</f>
        <v>0.441</v>
      </c>
      <c r="S136" s="9" cm="1">
        <f t="array" ref="S136">_xlfn.PERCENTRANK.EXC(_xlfn._xlws.FILTER(S4:S125, ISNUMBER(S4:S125)),S113)</f>
        <v>0.26600000000000001</v>
      </c>
      <c r="T136" s="9" cm="1">
        <f t="array" ref="T136">_xlfn.PERCENTRANK.EXC(_xlfn._xlws.FILTER(T4:T125, ISNUMBER(T4:T125)),T113)</f>
        <v>0.81599999999999995</v>
      </c>
      <c r="U136" s="9" cm="1">
        <f t="array" ref="U136">_xlfn.PERCENTRANK.EXC(_xlfn._xlws.FILTER(U4:U125, ISNUMBER(U4:U125)),U113)</f>
        <v>0.433</v>
      </c>
      <c r="V136" s="9" cm="1">
        <f t="array" ref="V136">_xlfn.PERCENTRANK.EXC(_xlfn._xlws.FILTER(V4:V125, ISNUMBER(V4:V125)),V113)</f>
        <v>0.78500000000000003</v>
      </c>
    </row>
    <row r="138" spans="1:29" x14ac:dyDescent="0.35">
      <c r="A138" t="s">
        <v>855</v>
      </c>
      <c r="B138">
        <f>STDEV(B40:B122)</f>
        <v>5.5562134504091129E-2</v>
      </c>
      <c r="C138">
        <f t="shared" ref="C138:V138" si="2">STDEV(C40:C122)</f>
        <v>8.2330731687044231E-2</v>
      </c>
      <c r="D138">
        <f t="shared" si="2"/>
        <v>7.3875385317203529E-2</v>
      </c>
      <c r="E138">
        <f t="shared" si="2"/>
        <v>7.5481969413946831E-2</v>
      </c>
      <c r="F138">
        <f t="shared" si="2"/>
        <v>9.6375952777781299E-2</v>
      </c>
      <c r="G138">
        <f t="shared" si="2"/>
        <v>8.4030125163699926E-2</v>
      </c>
      <c r="H138">
        <f t="shared" si="2"/>
        <v>5.1670101882331565E-2</v>
      </c>
      <c r="I138">
        <f t="shared" si="2"/>
        <v>5.9882265182578581E-2</v>
      </c>
      <c r="J138">
        <f t="shared" si="2"/>
        <v>8.0883049908375415E-2</v>
      </c>
      <c r="K138">
        <f t="shared" si="2"/>
        <v>7.5640340593367286E-2</v>
      </c>
      <c r="L138">
        <f t="shared" si="2"/>
        <v>0.10522056496917465</v>
      </c>
      <c r="M138">
        <f t="shared" si="2"/>
        <v>8.577828094250059E-2</v>
      </c>
      <c r="N138">
        <f t="shared" si="2"/>
        <v>9.6056632769844538E-2</v>
      </c>
      <c r="O138">
        <f t="shared" si="2"/>
        <v>5.6662495652543332E-2</v>
      </c>
      <c r="P138">
        <f t="shared" si="2"/>
        <v>6.8901516656007897E-2</v>
      </c>
      <c r="Q138">
        <f t="shared" si="2"/>
        <v>5.2826814471304107E-2</v>
      </c>
      <c r="R138">
        <f t="shared" si="2"/>
        <v>5.1450172212337053E-2</v>
      </c>
      <c r="S138">
        <f t="shared" si="2"/>
        <v>9.7623836825325438E-2</v>
      </c>
      <c r="T138">
        <f t="shared" si="2"/>
        <v>5.9483335510755825E-2</v>
      </c>
      <c r="U138">
        <f t="shared" si="2"/>
        <v>6.9339395837118747E-2</v>
      </c>
      <c r="V138">
        <f t="shared" si="2"/>
        <v>6.1088122688581256E-2</v>
      </c>
    </row>
    <row r="139" spans="1:29" x14ac:dyDescent="0.35">
      <c r="A139" t="s">
        <v>856</v>
      </c>
      <c r="B139" s="77">
        <f>B138*SQRT(12)</f>
        <v>0.19247287987612324</v>
      </c>
      <c r="C139" s="77">
        <f t="shared" ref="C139:V139" si="3">C138*SQRT(12)</f>
        <v>0.285202020612563</v>
      </c>
      <c r="D139" s="77">
        <f t="shared" si="3"/>
        <v>0.25591184159624869</v>
      </c>
      <c r="E139" s="77">
        <f t="shared" si="3"/>
        <v>0.2614772121606318</v>
      </c>
      <c r="F139" s="77">
        <f t="shared" si="3"/>
        <v>0.33385609367795216</v>
      </c>
      <c r="G139" s="77">
        <f t="shared" si="3"/>
        <v>0.29108889229980056</v>
      </c>
      <c r="H139" s="77">
        <f t="shared" si="3"/>
        <v>0.1789904833849171</v>
      </c>
      <c r="I139" s="77">
        <f t="shared" si="3"/>
        <v>0.20743825153707779</v>
      </c>
      <c r="J139" s="77">
        <f t="shared" si="3"/>
        <v>0.28018710382487089</v>
      </c>
      <c r="K139" s="77">
        <f t="shared" si="3"/>
        <v>0.26202582601905344</v>
      </c>
      <c r="L139" s="77">
        <f t="shared" si="3"/>
        <v>0.3644947290554249</v>
      </c>
      <c r="M139" s="77">
        <f t="shared" si="3"/>
        <v>0.29714468155665635</v>
      </c>
      <c r="N139" s="77">
        <f t="shared" si="3"/>
        <v>0.33274993672271264</v>
      </c>
      <c r="O139" s="77">
        <f t="shared" si="3"/>
        <v>0.19628464270771134</v>
      </c>
      <c r="P139" s="77">
        <f t="shared" si="3"/>
        <v>0.23868185513351783</v>
      </c>
      <c r="Q139" s="77">
        <f t="shared" si="3"/>
        <v>0.18299745333262704</v>
      </c>
      <c r="R139" s="77">
        <f t="shared" si="3"/>
        <v>0.17822862465987241</v>
      </c>
      <c r="S139" s="77">
        <f t="shared" si="3"/>
        <v>0.33817889082255442</v>
      </c>
      <c r="T139" s="77">
        <f t="shared" si="3"/>
        <v>0.20605631861659018</v>
      </c>
      <c r="U139" s="77">
        <f t="shared" si="3"/>
        <v>0.24019871311203914</v>
      </c>
      <c r="V139" s="77">
        <f t="shared" si="3"/>
        <v>0.21161546447124763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41866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-9.5535040000000002</v>
      </c>
      <c r="D2" s="7" cm="1">
        <f t="array" ref="D2:D122">_xll.FDS(D1,"P_PRICE_RETURNS_PR('52W',2,-10AY,0,AM)")</f>
        <v>0.44882297999999998</v>
      </c>
      <c r="E2" s="7" cm="1">
        <f t="array" ref="E2:E122">_xll.FDS(E1,"P_PRICE_RETURNS_PR('52W',2,-10AY,0,AM)")</f>
        <v>9.0862510000000007</v>
      </c>
      <c r="F2" s="7" cm="1">
        <f t="array" ref="F2:F122">_xll.FDS(F1,"P_PRICE_RETURNS_PR('52W',2,-10AY,0,AM)")</f>
        <v>4.0216804000000002</v>
      </c>
      <c r="G2" s="7" cm="1">
        <f t="array" ref="G2:G122">_xll.FDS(G1,"P_PRICE_RETURNS_PR('52W',2,-10AY,0,AM)")</f>
        <v>5.0522565999999998</v>
      </c>
      <c r="H2" s="7" cm="1">
        <f t="array" ref="H2:H122">_xll.FDS(H1,"P_PRICE_RETURNS_PR('52W',2,-10AY,0,AM)")</f>
        <v>9.6559050000000006</v>
      </c>
      <c r="I2" s="7" cm="1">
        <f t="array" ref="I2:I122">_xll.FDS(I1,"P_PRICE_RETURNS_PR('52W',2,-10AY,0,AM)")</f>
        <v>23.381592000000001</v>
      </c>
      <c r="J2" s="7" cm="1">
        <f t="array" ref="J2:J122">_xll.FDS(J1,"P_PRICE_RETURNS_PR('52W',2,-10AY,0,AM)")</f>
        <v>5.4153560000000001</v>
      </c>
      <c r="K2" s="7" cm="1">
        <f t="array" ref="K2:K122">_xll.FDS(K1,"P_PRICE_RETURNS_PR('52W',2,-10AY,0,AM)")</f>
        <v>19.820988</v>
      </c>
      <c r="L2" s="7" cm="1">
        <f t="array" ref="L2:L122">_xll.FDS(L1,"P_PRICE_RETURNS_PR('52W',2,-10AY,0,AM)")</f>
        <v>16.200495</v>
      </c>
      <c r="M2" s="7" cm="1">
        <f t="array" ref="M2:M122">_xll.FDS(M1,"P_PRICE_RETURNS_PR('52W',2,-10AY,0,AM)")</f>
        <v>18.746233</v>
      </c>
      <c r="N2" s="7" cm="1">
        <f t="array" ref="N2:N122">_xll.FDS(N1,"P_PRICE_RETURNS_PR('52W',2,-10AY,0,AM)")</f>
        <v>18.083727</v>
      </c>
      <c r="O2" s="7" cm="1">
        <f t="array" ref="O2:O122">_xll.FDS(O1,"P_PRICE_RETURNS_PR('52W',2,-10AY,0,AM)")</f>
        <v>36.372577999999997</v>
      </c>
      <c r="P2" s="7" cm="1">
        <f t="array" ref="P2:P122">_xll.FDS(P1,"P_PRICE_RETURNS_PR('52W',2,-10AY,0,AM)")</f>
        <v>16.049147000000001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6.4381003000000003</v>
      </c>
      <c r="S2" s="7" cm="1">
        <f t="array" ref="S2:S122">_xll.FDS(S1,"P_PRICE_RETURNS_PR('52W',2,-10AY,0,AM)")</f>
        <v>-6.4724919999999999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21.207868999999999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41898</v>
      </c>
      <c r="B3" s="7" t="e">
        <v>#N/A</v>
      </c>
      <c r="C3" s="7">
        <v>-13.541620999999999</v>
      </c>
      <c r="D3" s="40">
        <v>10.042513</v>
      </c>
      <c r="E3" s="40">
        <v>14.819789</v>
      </c>
      <c r="F3" s="40">
        <v>9.1312519999999999</v>
      </c>
      <c r="G3" s="40">
        <v>9.0312719999999995</v>
      </c>
      <c r="H3" s="40">
        <v>6.0846330000000002</v>
      </c>
      <c r="I3" s="40">
        <v>14.488661</v>
      </c>
      <c r="J3" s="40">
        <v>9.8538040000000002</v>
      </c>
      <c r="K3" s="40">
        <v>4.9741030000000004</v>
      </c>
      <c r="L3" s="40">
        <v>10.15011</v>
      </c>
      <c r="M3" s="40">
        <v>9.2796690000000002</v>
      </c>
      <c r="N3" s="40">
        <v>6.5839169999999996</v>
      </c>
      <c r="O3" s="40">
        <v>36.565136000000003</v>
      </c>
      <c r="P3" s="40">
        <v>8.0329894999999993</v>
      </c>
      <c r="Q3" s="40" t="e">
        <v>#N/A</v>
      </c>
      <c r="R3" s="40">
        <v>8.3246350000000007</v>
      </c>
      <c r="S3" s="40">
        <v>-1.9148946</v>
      </c>
      <c r="T3" s="40" t="e">
        <v>#N/A</v>
      </c>
      <c r="U3" s="40">
        <v>31.376515999999999</v>
      </c>
      <c r="V3" s="155" t="e">
        <v>#N/A</v>
      </c>
      <c r="W3" s="24"/>
    </row>
    <row r="4" spans="1:23" x14ac:dyDescent="0.35">
      <c r="A4" s="2">
        <v>41928</v>
      </c>
      <c r="B4" s="7" t="e">
        <v>#N/A</v>
      </c>
      <c r="C4" s="7">
        <v>-19.724232000000001</v>
      </c>
      <c r="D4" s="40">
        <v>0.49918889999999999</v>
      </c>
      <c r="E4" s="40">
        <v>6.2773110000000001</v>
      </c>
      <c r="F4" s="40">
        <v>-9.7610469999999996</v>
      </c>
      <c r="G4" s="40">
        <v>0.42471885999999998</v>
      </c>
      <c r="H4" s="40">
        <v>-4.9242616000000003</v>
      </c>
      <c r="I4" s="40">
        <v>5.5239440000000002</v>
      </c>
      <c r="J4" s="40">
        <v>1.0902404999999999</v>
      </c>
      <c r="K4" s="40">
        <v>-10.819197000000001</v>
      </c>
      <c r="L4" s="40">
        <v>-11.4354315</v>
      </c>
      <c r="M4" s="40">
        <v>-3.9953291000000002</v>
      </c>
      <c r="N4" s="40">
        <v>-26.560241999999999</v>
      </c>
      <c r="O4" s="40">
        <v>22.992348</v>
      </c>
      <c r="P4" s="40">
        <v>0.16641617</v>
      </c>
      <c r="Q4" s="40" t="e">
        <v>#N/A</v>
      </c>
      <c r="R4" s="40">
        <v>4.2181730000000002</v>
      </c>
      <c r="S4" s="40">
        <v>-14.402639000000001</v>
      </c>
      <c r="T4" s="40" t="e">
        <v>#N/A</v>
      </c>
      <c r="U4" s="40">
        <v>11.327159999999999</v>
      </c>
      <c r="V4" s="155" t="e">
        <v>#N/A</v>
      </c>
      <c r="W4" s="24"/>
    </row>
    <row r="5" spans="1:23" x14ac:dyDescent="0.35">
      <c r="A5" s="2">
        <v>41957</v>
      </c>
      <c r="B5" s="7" t="e">
        <v>#N/A</v>
      </c>
      <c r="C5" s="7">
        <v>-12.160277000000001</v>
      </c>
      <c r="D5" s="40">
        <v>11.958086</v>
      </c>
      <c r="E5" s="40">
        <v>13.575851</v>
      </c>
      <c r="F5" s="40">
        <v>-8.7666450000000005</v>
      </c>
      <c r="G5" s="40">
        <v>1.484251</v>
      </c>
      <c r="H5" s="40">
        <v>-2.9180288000000001</v>
      </c>
      <c r="I5" s="40">
        <v>14.523077000000001</v>
      </c>
      <c r="J5" s="40">
        <v>3.1242131999999998</v>
      </c>
      <c r="K5" s="40">
        <v>-7.6611339999999997</v>
      </c>
      <c r="L5" s="40">
        <v>-15.363740999999999</v>
      </c>
      <c r="M5" s="40">
        <v>12.129235</v>
      </c>
      <c r="N5" s="40">
        <v>-28.499348000000001</v>
      </c>
      <c r="O5" s="40">
        <v>36.704265999999997</v>
      </c>
      <c r="P5" s="40">
        <v>10.174666999999999</v>
      </c>
      <c r="Q5" s="40" t="e">
        <v>#N/A</v>
      </c>
      <c r="R5" s="40">
        <v>11.315334</v>
      </c>
      <c r="S5" s="40">
        <v>0.42189359999999998</v>
      </c>
      <c r="T5" s="40" t="e">
        <v>#N/A</v>
      </c>
      <c r="U5" s="40">
        <v>14.335799</v>
      </c>
      <c r="V5" s="155" t="e">
        <v>#N/A</v>
      </c>
      <c r="W5" s="24"/>
    </row>
    <row r="6" spans="1:23" x14ac:dyDescent="0.35">
      <c r="A6" s="2">
        <v>41989</v>
      </c>
      <c r="B6" s="7" t="e">
        <v>#N/A</v>
      </c>
      <c r="C6" s="7">
        <v>-17.41864</v>
      </c>
      <c r="D6" s="40">
        <v>15.107191</v>
      </c>
      <c r="E6" s="40">
        <v>22.177171999999999</v>
      </c>
      <c r="F6" s="40">
        <v>-12.987166</v>
      </c>
      <c r="G6" s="40">
        <v>-6.0817183999999997</v>
      </c>
      <c r="H6" s="40">
        <v>-15.284585999999999</v>
      </c>
      <c r="I6" s="40">
        <v>6.9601059999999997</v>
      </c>
      <c r="J6" s="40">
        <v>-15.92235</v>
      </c>
      <c r="K6" s="40">
        <v>-9.6866070000000004</v>
      </c>
      <c r="L6" s="40">
        <v>-21.427064999999999</v>
      </c>
      <c r="M6" s="40">
        <v>-0.99499820000000005</v>
      </c>
      <c r="N6" s="40">
        <v>-32.276200000000003</v>
      </c>
      <c r="O6" s="40">
        <v>18.700527000000001</v>
      </c>
      <c r="P6" s="40">
        <v>1.2659311</v>
      </c>
      <c r="Q6" s="40" t="e">
        <v>#N/A</v>
      </c>
      <c r="R6" s="40">
        <v>10.037637</v>
      </c>
      <c r="S6" s="40">
        <v>-7.8457059999999998</v>
      </c>
      <c r="T6" s="40" t="e">
        <v>#N/A</v>
      </c>
      <c r="U6" s="40">
        <v>2.6840687000000001</v>
      </c>
      <c r="V6" s="155" t="e">
        <v>#N/A</v>
      </c>
      <c r="W6" s="24"/>
    </row>
    <row r="7" spans="1:23" x14ac:dyDescent="0.35">
      <c r="A7" s="2">
        <v>42020</v>
      </c>
      <c r="B7" s="7" t="e">
        <v>#N/A</v>
      </c>
      <c r="C7" s="7">
        <v>-15.981446999999999</v>
      </c>
      <c r="D7" s="40">
        <v>16.170096999999998</v>
      </c>
      <c r="E7" s="40">
        <v>31.425262</v>
      </c>
      <c r="F7" s="40">
        <v>-20.318491000000002</v>
      </c>
      <c r="G7" s="40">
        <v>-8.4378779999999995</v>
      </c>
      <c r="H7" s="40">
        <v>-8.5803449999999994</v>
      </c>
      <c r="I7" s="40">
        <v>8.8167190000000009</v>
      </c>
      <c r="J7" s="40">
        <v>-10.168666</v>
      </c>
      <c r="K7" s="40">
        <v>-6.3290176000000002</v>
      </c>
      <c r="L7" s="40">
        <v>-10.568523000000001</v>
      </c>
      <c r="M7" s="40">
        <v>8.8422889999999992</v>
      </c>
      <c r="N7" s="40">
        <v>-46.186</v>
      </c>
      <c r="O7" s="40">
        <v>30.541944999999998</v>
      </c>
      <c r="P7" s="40">
        <v>14.160466</v>
      </c>
      <c r="Q7" s="40" t="e">
        <v>#N/A</v>
      </c>
      <c r="R7" s="40">
        <v>16.616463</v>
      </c>
      <c r="S7" s="40">
        <v>25.653780000000001</v>
      </c>
      <c r="T7" s="40" t="e">
        <v>#N/A</v>
      </c>
      <c r="U7" s="40">
        <v>-6.6027699999999996</v>
      </c>
      <c r="V7" s="155" t="e">
        <v>#N/A</v>
      </c>
      <c r="W7" s="24"/>
    </row>
    <row r="8" spans="1:23" x14ac:dyDescent="0.35">
      <c r="A8" s="2">
        <v>42048</v>
      </c>
      <c r="B8" s="7" t="e">
        <v>#N/A</v>
      </c>
      <c r="C8" s="7">
        <v>-4.3183683999999998</v>
      </c>
      <c r="D8" s="40">
        <v>14.120221000000001</v>
      </c>
      <c r="E8" s="40">
        <v>31.442822</v>
      </c>
      <c r="F8" s="40">
        <v>-20.296859999999999</v>
      </c>
      <c r="G8" s="40">
        <v>-6.8629559999999996</v>
      </c>
      <c r="H8" s="40">
        <v>-5.5847525999999998</v>
      </c>
      <c r="I8" s="40">
        <v>17.895592000000001</v>
      </c>
      <c r="J8" s="40">
        <v>-4.6751620000000003</v>
      </c>
      <c r="K8" s="40">
        <v>-5.1952543000000002</v>
      </c>
      <c r="L8" s="40">
        <v>-10.717307999999999</v>
      </c>
      <c r="M8" s="40">
        <v>19.909405</v>
      </c>
      <c r="N8" s="40">
        <v>-41.837513000000001</v>
      </c>
      <c r="O8" s="40">
        <v>41.171993000000001</v>
      </c>
      <c r="P8" s="40">
        <v>18.596184000000001</v>
      </c>
      <c r="Q8" s="40" t="e">
        <v>#N/A</v>
      </c>
      <c r="R8" s="40">
        <v>22.576177999999999</v>
      </c>
      <c r="S8" s="40">
        <v>19.671785</v>
      </c>
      <c r="T8" s="40" t="e">
        <v>#N/A</v>
      </c>
      <c r="U8" s="40">
        <v>-12.173325</v>
      </c>
      <c r="V8" s="155" t="e">
        <v>#N/A</v>
      </c>
      <c r="W8" s="24"/>
    </row>
    <row r="9" spans="1:23" x14ac:dyDescent="0.35">
      <c r="A9" s="2">
        <v>42079</v>
      </c>
      <c r="B9" s="7" t="e">
        <v>#N/A</v>
      </c>
      <c r="C9" s="7">
        <v>-7.1293173000000003</v>
      </c>
      <c r="D9" s="40">
        <v>-2.9750407000000001</v>
      </c>
      <c r="E9" s="40">
        <v>23.963034</v>
      </c>
      <c r="F9" s="40">
        <v>-19.149726999999999</v>
      </c>
      <c r="G9" s="40">
        <v>-10.819535999999999</v>
      </c>
      <c r="H9" s="40">
        <v>-10.475481</v>
      </c>
      <c r="I9" s="40">
        <v>13.374865</v>
      </c>
      <c r="J9" s="40">
        <v>-1.4998615</v>
      </c>
      <c r="K9" s="40">
        <v>-4.0466730000000002</v>
      </c>
      <c r="L9" s="40">
        <v>-22.092866999999998</v>
      </c>
      <c r="M9" s="40">
        <v>2.8858185000000001</v>
      </c>
      <c r="N9" s="40">
        <v>-56.475765000000003</v>
      </c>
      <c r="O9" s="40">
        <v>29.551017999999999</v>
      </c>
      <c r="P9" s="40">
        <v>25.276077000000001</v>
      </c>
      <c r="Q9" s="40" t="e">
        <v>#N/A</v>
      </c>
      <c r="R9" s="40">
        <v>10.449790999999999</v>
      </c>
      <c r="S9" s="40">
        <v>4.9761534000000003</v>
      </c>
      <c r="T9" s="40" t="e">
        <v>#N/A</v>
      </c>
      <c r="U9" s="40">
        <v>-16.02825</v>
      </c>
      <c r="V9" s="155" t="e">
        <v>#N/A</v>
      </c>
      <c r="W9" s="24"/>
    </row>
    <row r="10" spans="1:23" x14ac:dyDescent="0.35">
      <c r="A10" s="2">
        <v>42110</v>
      </c>
      <c r="B10" s="7" t="e">
        <v>#N/A</v>
      </c>
      <c r="C10" s="7">
        <v>-7.8715859999999997</v>
      </c>
      <c r="D10" s="40">
        <v>-0.54196120000000003</v>
      </c>
      <c r="E10" s="40">
        <v>17.458534</v>
      </c>
      <c r="F10" s="40">
        <v>-13.138837000000001</v>
      </c>
      <c r="G10" s="40">
        <v>-8.7305729999999997</v>
      </c>
      <c r="H10" s="40">
        <v>-9.8349209999999996</v>
      </c>
      <c r="I10" s="40">
        <v>9.4114065</v>
      </c>
      <c r="J10" s="40">
        <v>-5.0916967</v>
      </c>
      <c r="K10" s="40">
        <v>-2.5838912000000001</v>
      </c>
      <c r="L10" s="40">
        <v>-21.873546999999999</v>
      </c>
      <c r="M10" s="40">
        <v>9.8498230000000007</v>
      </c>
      <c r="N10" s="40">
        <v>-53.821330000000003</v>
      </c>
      <c r="O10" s="40">
        <v>24.94191</v>
      </c>
      <c r="P10" s="40">
        <v>43.621147000000001</v>
      </c>
      <c r="Q10" s="40" t="e">
        <v>#N/A</v>
      </c>
      <c r="R10" s="40">
        <v>11.995661</v>
      </c>
      <c r="S10" s="40">
        <v>-9.321332</v>
      </c>
      <c r="T10" s="40" t="e">
        <v>#N/A</v>
      </c>
      <c r="U10" s="40">
        <v>-6.8466782999999998</v>
      </c>
      <c r="V10" s="155" t="e">
        <v>#N/A</v>
      </c>
      <c r="W10" s="24"/>
    </row>
    <row r="11" spans="1:23" x14ac:dyDescent="0.35">
      <c r="A11" s="2">
        <v>42139</v>
      </c>
      <c r="B11" s="7" t="e">
        <v>#N/A</v>
      </c>
      <c r="C11" s="7">
        <v>-4.81236</v>
      </c>
      <c r="D11" s="40">
        <v>-8.2094140000000007</v>
      </c>
      <c r="E11" s="40">
        <v>14.527642999999999</v>
      </c>
      <c r="F11" s="40">
        <v>-6.4316509999999996</v>
      </c>
      <c r="G11" s="40">
        <v>-7.7398959999999999</v>
      </c>
      <c r="H11" s="40">
        <v>-10.489017</v>
      </c>
      <c r="I11" s="40">
        <v>13.842642</v>
      </c>
      <c r="J11" s="40">
        <v>-6.5550509999999997</v>
      </c>
      <c r="K11" s="40">
        <v>-5.7971835</v>
      </c>
      <c r="L11" s="40">
        <v>-21.787244999999999</v>
      </c>
      <c r="M11" s="40">
        <v>3.6874294000000001</v>
      </c>
      <c r="N11" s="40">
        <v>-39.492313000000003</v>
      </c>
      <c r="O11" s="40">
        <v>9.6856589999999994</v>
      </c>
      <c r="P11" s="40">
        <v>41.605376999999997</v>
      </c>
      <c r="Q11" s="40">
        <v>-3.2626808</v>
      </c>
      <c r="R11" s="40">
        <v>8.3843949999999996</v>
      </c>
      <c r="S11" s="40">
        <v>-4.0470600000000001</v>
      </c>
      <c r="T11" s="40">
        <v>-16.557991000000001</v>
      </c>
      <c r="U11" s="40">
        <v>-9.2725220000000004</v>
      </c>
      <c r="V11" s="155" t="e">
        <v>#N/A</v>
      </c>
      <c r="W11" s="24"/>
    </row>
    <row r="12" spans="1:23" x14ac:dyDescent="0.35">
      <c r="A12" s="2">
        <v>42171</v>
      </c>
      <c r="B12" s="7" t="e">
        <v>#N/A</v>
      </c>
      <c r="C12" s="7">
        <v>-11.7627325</v>
      </c>
      <c r="D12" s="40">
        <v>-10.950118</v>
      </c>
      <c r="E12" s="40">
        <v>7.4064730000000001</v>
      </c>
      <c r="F12" s="40">
        <v>-18.199444</v>
      </c>
      <c r="G12" s="40">
        <v>-14.290051999999999</v>
      </c>
      <c r="H12" s="40">
        <v>-19.265460999999998</v>
      </c>
      <c r="I12" s="40">
        <v>3.7059069</v>
      </c>
      <c r="J12" s="40">
        <v>-12.373208999999999</v>
      </c>
      <c r="K12" s="40">
        <v>-13.903231</v>
      </c>
      <c r="L12" s="40">
        <v>-29.264873999999999</v>
      </c>
      <c r="M12" s="40">
        <v>-6.2951383999999999</v>
      </c>
      <c r="N12" s="40">
        <v>-54.391674000000002</v>
      </c>
      <c r="O12" s="40">
        <v>-0.89548229999999995</v>
      </c>
      <c r="P12" s="40">
        <v>24.279356</v>
      </c>
      <c r="Q12" s="40">
        <v>-5.2442130000000002</v>
      </c>
      <c r="R12" s="40">
        <v>2.135408</v>
      </c>
      <c r="S12" s="40">
        <v>-17.74503</v>
      </c>
      <c r="T12" s="40">
        <v>-9.0692160000000008</v>
      </c>
      <c r="U12" s="40">
        <v>-10.793585</v>
      </c>
      <c r="V12" s="155" t="e">
        <v>#N/A</v>
      </c>
      <c r="W12" s="24"/>
    </row>
    <row r="13" spans="1:23" x14ac:dyDescent="0.35">
      <c r="A13" s="2">
        <v>42201</v>
      </c>
      <c r="B13" s="7" t="e">
        <v>#N/A</v>
      </c>
      <c r="C13" s="7">
        <v>-16.803926000000001</v>
      </c>
      <c r="D13" s="40">
        <v>-17.60106</v>
      </c>
      <c r="E13" s="40">
        <v>6.4547179999999997</v>
      </c>
      <c r="F13" s="40">
        <v>-19.243037999999999</v>
      </c>
      <c r="G13" s="40">
        <v>-20.384104000000001</v>
      </c>
      <c r="H13" s="40">
        <v>-21.466277999999999</v>
      </c>
      <c r="I13" s="40">
        <v>-2.3665726</v>
      </c>
      <c r="J13" s="40">
        <v>-16.400659999999998</v>
      </c>
      <c r="K13" s="40">
        <v>-16.214763999999999</v>
      </c>
      <c r="L13" s="40">
        <v>-32.681328000000001</v>
      </c>
      <c r="M13" s="40">
        <v>-5.3104579999999997</v>
      </c>
      <c r="N13" s="40">
        <v>-50.781464</v>
      </c>
      <c r="O13" s="40">
        <v>6.5885899999999999</v>
      </c>
      <c r="P13" s="40">
        <v>10.426771</v>
      </c>
      <c r="Q13" s="40">
        <v>-10.543799</v>
      </c>
      <c r="R13" s="40">
        <v>-3.2121897000000001</v>
      </c>
      <c r="S13" s="40">
        <v>-19.275010000000002</v>
      </c>
      <c r="T13" s="40">
        <v>-11.453253</v>
      </c>
      <c r="U13" s="40">
        <v>-8.8402159999999999</v>
      </c>
      <c r="V13" s="155" t="e">
        <v>#N/A</v>
      </c>
      <c r="W13" s="24"/>
    </row>
    <row r="14" spans="1:23" x14ac:dyDescent="0.35">
      <c r="A14" s="2">
        <v>42230</v>
      </c>
      <c r="B14" s="7" t="e">
        <v>#N/A</v>
      </c>
      <c r="C14" s="7">
        <v>-20.263863000000001</v>
      </c>
      <c r="D14" s="40">
        <v>-27.14873</v>
      </c>
      <c r="E14" s="40">
        <v>-2.9036582000000002</v>
      </c>
      <c r="F14" s="40">
        <v>-20.394444</v>
      </c>
      <c r="G14" s="40">
        <v>-32.769913000000003</v>
      </c>
      <c r="H14" s="40">
        <v>-33.054989999999997</v>
      </c>
      <c r="I14" s="40">
        <v>-12.361204000000001</v>
      </c>
      <c r="J14" s="40">
        <v>-22.033745</v>
      </c>
      <c r="K14" s="40">
        <v>-25.153220000000001</v>
      </c>
      <c r="L14" s="40">
        <v>-44.014156</v>
      </c>
      <c r="M14" s="40">
        <v>-15.177649499999999</v>
      </c>
      <c r="N14" s="40">
        <v>-51.234999999999999</v>
      </c>
      <c r="O14" s="40">
        <v>0.87201594999999998</v>
      </c>
      <c r="P14" s="40">
        <v>-0.40689707000000003</v>
      </c>
      <c r="Q14" s="40">
        <v>-12.925476</v>
      </c>
      <c r="R14" s="40">
        <v>-8.3043099999999992</v>
      </c>
      <c r="S14" s="40">
        <v>-23.737812000000002</v>
      </c>
      <c r="T14" s="40">
        <v>-13.597578</v>
      </c>
      <c r="U14" s="40">
        <v>-19.640754999999999</v>
      </c>
      <c r="V14" s="155" t="e">
        <v>#N/A</v>
      </c>
      <c r="W14" s="24"/>
    </row>
    <row r="15" spans="1:23" x14ac:dyDescent="0.35">
      <c r="A15" s="2">
        <v>42263</v>
      </c>
      <c r="B15" s="7" t="e">
        <v>#N/A</v>
      </c>
      <c r="C15" s="7">
        <v>-16.385513</v>
      </c>
      <c r="D15" s="40">
        <v>-31.908740000000002</v>
      </c>
      <c r="E15" s="40">
        <v>-7.0494649999999996</v>
      </c>
      <c r="F15" s="40">
        <v>-21.876166999999999</v>
      </c>
      <c r="G15" s="40">
        <v>-36.186607000000002</v>
      </c>
      <c r="H15" s="40">
        <v>-30.441904000000001</v>
      </c>
      <c r="I15" s="40">
        <v>-11.1192045</v>
      </c>
      <c r="J15" s="40">
        <v>-23.096488999999998</v>
      </c>
      <c r="K15" s="40">
        <v>-20.190203</v>
      </c>
      <c r="L15" s="40">
        <v>-49.458075999999998</v>
      </c>
      <c r="M15" s="40">
        <v>-15.344315999999999</v>
      </c>
      <c r="N15" s="40">
        <v>-46.821213</v>
      </c>
      <c r="O15" s="40">
        <v>-7.0216656000000004</v>
      </c>
      <c r="P15" s="40">
        <v>-5.9258639999999998</v>
      </c>
      <c r="Q15" s="40">
        <v>-15.688729</v>
      </c>
      <c r="R15" s="40">
        <v>-11.729193</v>
      </c>
      <c r="S15" s="40">
        <v>-30.106318000000002</v>
      </c>
      <c r="T15" s="40">
        <v>-23.800957</v>
      </c>
      <c r="U15" s="40">
        <v>-28.940021999999999</v>
      </c>
      <c r="V15" s="155" t="e">
        <v>#N/A</v>
      </c>
      <c r="W15" s="24"/>
    </row>
    <row r="16" spans="1:23" x14ac:dyDescent="0.35">
      <c r="A16" s="2">
        <v>42293</v>
      </c>
      <c r="B16" s="7" t="e">
        <v>#N/A</v>
      </c>
      <c r="C16" s="7">
        <v>-11.053777</v>
      </c>
      <c r="D16" s="40">
        <v>-17.218654999999998</v>
      </c>
      <c r="E16" s="40">
        <v>-1.0024667</v>
      </c>
      <c r="F16" s="40">
        <v>-15.693784000000001</v>
      </c>
      <c r="G16" s="40">
        <v>-27.780574999999999</v>
      </c>
      <c r="H16" s="40">
        <v>-21.689636</v>
      </c>
      <c r="I16" s="40">
        <v>-2.1702468000000001</v>
      </c>
      <c r="J16" s="40">
        <v>-13.872987</v>
      </c>
      <c r="K16" s="40">
        <v>-3.3718884</v>
      </c>
      <c r="L16" s="40">
        <v>-43.475960000000001</v>
      </c>
      <c r="M16" s="40">
        <v>-0.54517983999999997</v>
      </c>
      <c r="N16" s="40">
        <v>-32.164369999999998</v>
      </c>
      <c r="O16" s="40">
        <v>0.77198743999999997</v>
      </c>
      <c r="P16" s="40">
        <v>6.6184880000000001</v>
      </c>
      <c r="Q16" s="40">
        <v>-8.7468029999999999</v>
      </c>
      <c r="R16" s="40">
        <v>-7.0615587</v>
      </c>
      <c r="S16" s="40">
        <v>-15.898770000000001</v>
      </c>
      <c r="T16" s="40">
        <v>-9.4608310000000007</v>
      </c>
      <c r="U16" s="40">
        <v>-12.9830065</v>
      </c>
      <c r="V16" s="155" t="e">
        <v>#N/A</v>
      </c>
      <c r="W16" s="24"/>
    </row>
    <row r="17" spans="1:23" x14ac:dyDescent="0.35">
      <c r="A17" s="2">
        <v>42324</v>
      </c>
      <c r="B17" s="7" t="e">
        <v>#N/A</v>
      </c>
      <c r="C17" s="7">
        <v>-19.302493999999999</v>
      </c>
      <c r="D17" s="40">
        <v>-23.294098000000002</v>
      </c>
      <c r="E17" s="40">
        <v>-10.341858999999999</v>
      </c>
      <c r="F17" s="40">
        <v>-25.952826999999999</v>
      </c>
      <c r="G17" s="40">
        <v>-32.023502000000001</v>
      </c>
      <c r="H17" s="40">
        <v>-28.026527000000002</v>
      </c>
      <c r="I17" s="40">
        <v>-11.443835</v>
      </c>
      <c r="J17" s="40">
        <v>-17.239457999999999</v>
      </c>
      <c r="K17" s="40">
        <v>-7.4711379999999998</v>
      </c>
      <c r="L17" s="40">
        <v>-37.116306000000002</v>
      </c>
      <c r="M17" s="40">
        <v>-21.632277999999999</v>
      </c>
      <c r="N17" s="40">
        <v>-39.067745000000002</v>
      </c>
      <c r="O17" s="40">
        <v>-13.150036</v>
      </c>
      <c r="P17" s="40">
        <v>-4.2392969999999996</v>
      </c>
      <c r="Q17" s="40">
        <v>-19.839579000000001</v>
      </c>
      <c r="R17" s="40">
        <v>-11.882883</v>
      </c>
      <c r="S17" s="40">
        <v>-20.776457000000001</v>
      </c>
      <c r="T17" s="40">
        <v>-28.504372</v>
      </c>
      <c r="U17" s="40">
        <v>-19.585901</v>
      </c>
      <c r="V17" s="155" t="e">
        <v>#N/A</v>
      </c>
      <c r="W17" s="24"/>
    </row>
    <row r="18" spans="1:23" x14ac:dyDescent="0.35">
      <c r="A18" s="2">
        <v>42354</v>
      </c>
      <c r="B18" s="7" t="e">
        <v>#N/A</v>
      </c>
      <c r="C18" s="7">
        <v>-14.406222</v>
      </c>
      <c r="D18" s="40">
        <v>-15.854698000000001</v>
      </c>
      <c r="E18" s="40">
        <v>-9.1397650000000006</v>
      </c>
      <c r="F18" s="40">
        <v>-27.032816</v>
      </c>
      <c r="G18" s="40">
        <v>-30.666340000000002</v>
      </c>
      <c r="H18" s="40">
        <v>-17.842531000000001</v>
      </c>
      <c r="I18" s="40">
        <v>-8.6289289999999994</v>
      </c>
      <c r="J18" s="40">
        <v>-5.1144065999999997</v>
      </c>
      <c r="K18" s="40">
        <v>-6.0511109999999997</v>
      </c>
      <c r="L18" s="40">
        <v>-30.347729000000001</v>
      </c>
      <c r="M18" s="40">
        <v>-17.507404000000001</v>
      </c>
      <c r="N18" s="40">
        <v>-43.176566999999999</v>
      </c>
      <c r="O18" s="40">
        <v>-4.0915910000000002</v>
      </c>
      <c r="P18" s="40">
        <v>-2.4639726</v>
      </c>
      <c r="Q18" s="40">
        <v>-11.910736</v>
      </c>
      <c r="R18" s="40">
        <v>-11.125099000000001</v>
      </c>
      <c r="S18" s="40">
        <v>-24.029875000000001</v>
      </c>
      <c r="T18" s="40">
        <v>-6.3094196</v>
      </c>
      <c r="U18" s="40">
        <v>-17.443287000000002</v>
      </c>
      <c r="V18" s="155" t="e">
        <v>#N/A</v>
      </c>
      <c r="W18" s="24"/>
    </row>
    <row r="19" spans="1:23" x14ac:dyDescent="0.35">
      <c r="A19" s="2">
        <v>42384</v>
      </c>
      <c r="B19" s="7" t="e">
        <v>#N/A</v>
      </c>
      <c r="C19" s="7">
        <v>-19.417107000000001</v>
      </c>
      <c r="D19" s="40">
        <v>-23.15082</v>
      </c>
      <c r="E19" s="40">
        <v>-24.627334999999999</v>
      </c>
      <c r="F19" s="40">
        <v>-26.338047</v>
      </c>
      <c r="G19" s="40">
        <v>-38.493580000000001</v>
      </c>
      <c r="H19" s="40">
        <v>-23.690449999999998</v>
      </c>
      <c r="I19" s="40">
        <v>-22.116709</v>
      </c>
      <c r="J19" s="40">
        <v>-20.347178</v>
      </c>
      <c r="K19" s="40">
        <v>-17.298508000000002</v>
      </c>
      <c r="L19" s="40">
        <v>-46.838642</v>
      </c>
      <c r="M19" s="40">
        <v>-37.732567000000003</v>
      </c>
      <c r="N19" s="40">
        <v>-43.705784000000001</v>
      </c>
      <c r="O19" s="40">
        <v>-19.370471999999999</v>
      </c>
      <c r="P19" s="40">
        <v>-24.362797</v>
      </c>
      <c r="Q19" s="40">
        <v>-23.72176</v>
      </c>
      <c r="R19" s="40">
        <v>-18.218039999999998</v>
      </c>
      <c r="S19" s="40">
        <v>-37.113909999999997</v>
      </c>
      <c r="T19" s="40">
        <v>-23.244492999999999</v>
      </c>
      <c r="U19" s="40">
        <v>-28.003882999999998</v>
      </c>
      <c r="V19" s="155" t="e">
        <v>#N/A</v>
      </c>
      <c r="W19" s="24"/>
    </row>
    <row r="20" spans="1:23" x14ac:dyDescent="0.35">
      <c r="A20" s="2">
        <v>42416</v>
      </c>
      <c r="B20" s="7" t="e">
        <v>#N/A</v>
      </c>
      <c r="C20" s="7">
        <v>-18.149978999999998</v>
      </c>
      <c r="D20" s="40">
        <v>-16.909958</v>
      </c>
      <c r="E20" s="40">
        <v>-20.600569</v>
      </c>
      <c r="F20" s="40">
        <v>-24.856847999999999</v>
      </c>
      <c r="G20" s="40">
        <v>-29.931719000000001</v>
      </c>
      <c r="H20" s="40">
        <v>-20.110779999999998</v>
      </c>
      <c r="I20" s="40">
        <v>-18.366468000000001</v>
      </c>
      <c r="J20" s="40">
        <v>-20.434273000000001</v>
      </c>
      <c r="K20" s="40">
        <v>-14.436907</v>
      </c>
      <c r="L20" s="40">
        <v>-42.745280000000001</v>
      </c>
      <c r="M20" s="40">
        <v>-32.496684999999999</v>
      </c>
      <c r="N20" s="40">
        <v>-53.530712000000001</v>
      </c>
      <c r="O20" s="40">
        <v>-26.443784999999998</v>
      </c>
      <c r="P20" s="40">
        <v>-25.235980999999999</v>
      </c>
      <c r="Q20" s="40">
        <v>-23.832190000000001</v>
      </c>
      <c r="R20" s="40">
        <v>-19.817919</v>
      </c>
      <c r="S20" s="40">
        <v>-30.211645000000001</v>
      </c>
      <c r="T20" s="40">
        <v>-22.093306999999999</v>
      </c>
      <c r="U20" s="40">
        <v>-26.32497</v>
      </c>
      <c r="V20" s="155" t="e">
        <v>#N/A</v>
      </c>
      <c r="W20" s="24"/>
    </row>
    <row r="21" spans="1:23" x14ac:dyDescent="0.35">
      <c r="A21" s="2">
        <v>42445</v>
      </c>
      <c r="B21" s="40" t="e">
        <v>#N/A</v>
      </c>
      <c r="C21" s="40">
        <v>-5.4316639999999996</v>
      </c>
      <c r="D21" s="40">
        <v>-9.1555890000000009</v>
      </c>
      <c r="E21" s="40">
        <v>-12.872952</v>
      </c>
      <c r="F21" s="40">
        <v>-11.142379</v>
      </c>
      <c r="G21" s="40">
        <v>-9.5265450000000005</v>
      </c>
      <c r="H21" s="40">
        <v>-11.651087</v>
      </c>
      <c r="I21" s="40">
        <v>-9.6332609999999992</v>
      </c>
      <c r="J21" s="40">
        <v>-9.0492010000000001</v>
      </c>
      <c r="K21" s="40">
        <v>-6.025118</v>
      </c>
      <c r="L21" s="40">
        <v>-15.199131</v>
      </c>
      <c r="M21" s="40">
        <v>-20.447337999999998</v>
      </c>
      <c r="N21" s="40">
        <v>-28.052980000000002</v>
      </c>
      <c r="O21" s="40">
        <v>-17.462164000000001</v>
      </c>
      <c r="P21" s="40">
        <v>-17.988289000000002</v>
      </c>
      <c r="Q21" s="40">
        <v>-14.501965</v>
      </c>
      <c r="R21" s="40">
        <v>-9.0903039999999997</v>
      </c>
      <c r="S21" s="40">
        <v>-3.2262325000000001</v>
      </c>
      <c r="T21" s="40">
        <v>-4.5991179999999998</v>
      </c>
      <c r="U21" s="40">
        <v>-17.387194000000001</v>
      </c>
      <c r="V21" s="155" t="e">
        <v>#N/A</v>
      </c>
      <c r="W21" s="24"/>
    </row>
    <row r="22" spans="1:23" x14ac:dyDescent="0.35">
      <c r="A22" s="2">
        <v>42475</v>
      </c>
      <c r="B22" s="40" t="e">
        <v>#N/A</v>
      </c>
      <c r="C22" s="40">
        <v>-10.918850000000001</v>
      </c>
      <c r="D22" s="40">
        <v>-14.489084</v>
      </c>
      <c r="E22" s="40">
        <v>-11.877644</v>
      </c>
      <c r="F22" s="40">
        <v>-19.492232999999999</v>
      </c>
      <c r="G22" s="40">
        <v>-1.848644</v>
      </c>
      <c r="H22" s="40">
        <v>-9.6260429999999992</v>
      </c>
      <c r="I22" s="40">
        <v>-11.274331999999999</v>
      </c>
      <c r="J22" s="40">
        <v>-10.57499</v>
      </c>
      <c r="K22" s="40">
        <v>-11.110037999999999</v>
      </c>
      <c r="L22" s="40">
        <v>-16.422647000000001</v>
      </c>
      <c r="M22" s="40">
        <v>-20.187109</v>
      </c>
      <c r="N22" s="40">
        <v>-26.811409000000001</v>
      </c>
      <c r="O22" s="40">
        <v>-16.14207</v>
      </c>
      <c r="P22" s="40">
        <v>-28.709484</v>
      </c>
      <c r="Q22" s="40">
        <v>-12.721920000000001</v>
      </c>
      <c r="R22" s="40">
        <v>-10.492748000000001</v>
      </c>
      <c r="S22" s="40">
        <v>1.9002914</v>
      </c>
      <c r="T22" s="40">
        <v>-10.341245000000001</v>
      </c>
      <c r="U22" s="40">
        <v>-19.494008999999998</v>
      </c>
      <c r="V22" s="155" t="e">
        <v>#N/A</v>
      </c>
      <c r="W22" s="24"/>
    </row>
    <row r="23" spans="1:23" x14ac:dyDescent="0.35">
      <c r="A23" s="2">
        <v>42506</v>
      </c>
      <c r="B23" s="40" t="e">
        <v>#N/A</v>
      </c>
      <c r="C23" s="40">
        <v>-18.242190999999998</v>
      </c>
      <c r="D23" s="40">
        <v>-13.202959</v>
      </c>
      <c r="E23" s="40">
        <v>-8.3796800000000005</v>
      </c>
      <c r="F23" s="40">
        <v>-29.747665000000001</v>
      </c>
      <c r="G23" s="40">
        <v>-1.3867676</v>
      </c>
      <c r="H23" s="40">
        <v>-19.186544000000001</v>
      </c>
      <c r="I23" s="40">
        <v>-21.285564000000001</v>
      </c>
      <c r="J23" s="40">
        <v>-14.436722</v>
      </c>
      <c r="K23" s="40">
        <v>-14.429892000000001</v>
      </c>
      <c r="L23" s="40">
        <v>-22.341621</v>
      </c>
      <c r="M23" s="40">
        <v>-28.664572</v>
      </c>
      <c r="N23" s="40">
        <v>-31.769227999999998</v>
      </c>
      <c r="O23" s="40">
        <v>-10.442466</v>
      </c>
      <c r="P23" s="40">
        <v>-33.064860000000003</v>
      </c>
      <c r="Q23" s="40">
        <v>-19.84666</v>
      </c>
      <c r="R23" s="40">
        <v>-7.5757623000000001</v>
      </c>
      <c r="S23" s="40">
        <v>-22.532612</v>
      </c>
      <c r="T23" s="40">
        <v>-19.039297000000001</v>
      </c>
      <c r="U23" s="40">
        <v>-11.417871</v>
      </c>
      <c r="V23" s="155" t="e">
        <v>#N/A</v>
      </c>
      <c r="W23" s="24"/>
    </row>
    <row r="24" spans="1:23" x14ac:dyDescent="0.35">
      <c r="A24" s="2">
        <v>42537</v>
      </c>
      <c r="B24" s="40" t="e">
        <v>#N/A</v>
      </c>
      <c r="C24" s="40">
        <v>-7.9606174999999997</v>
      </c>
      <c r="D24" s="40">
        <v>-0.42747259999999998</v>
      </c>
      <c r="E24" s="40">
        <v>0.57572126000000001</v>
      </c>
      <c r="F24" s="40">
        <v>-28.211891000000001</v>
      </c>
      <c r="G24" s="40">
        <v>2.6185393000000001</v>
      </c>
      <c r="H24" s="40">
        <v>-11.6232395</v>
      </c>
      <c r="I24" s="40">
        <v>-10.275686</v>
      </c>
      <c r="J24" s="40">
        <v>-15.153021000000001</v>
      </c>
      <c r="K24" s="40">
        <v>-5.420452</v>
      </c>
      <c r="L24" s="40">
        <v>-17.756699999999999</v>
      </c>
      <c r="M24" s="40">
        <v>-17.744492999999999</v>
      </c>
      <c r="N24" s="40">
        <v>-30.449337</v>
      </c>
      <c r="O24" s="40">
        <v>-3.7945449999999998</v>
      </c>
      <c r="P24" s="40">
        <v>-26.463305999999999</v>
      </c>
      <c r="Q24" s="40">
        <v>-17.485882</v>
      </c>
      <c r="R24" s="40">
        <v>-6.1259449999999998</v>
      </c>
      <c r="S24" s="40">
        <v>-10.277635</v>
      </c>
      <c r="T24" s="40">
        <v>-17.184902000000001</v>
      </c>
      <c r="U24" s="40">
        <v>-16.468202999999999</v>
      </c>
      <c r="V24" s="155" t="e">
        <v>#N/A</v>
      </c>
      <c r="W24" s="24"/>
    </row>
    <row r="25" spans="1:23" x14ac:dyDescent="0.35">
      <c r="A25" s="2">
        <v>42566</v>
      </c>
      <c r="B25" s="40" t="e">
        <v>#N/A</v>
      </c>
      <c r="C25" s="40">
        <v>3.1221032000000002</v>
      </c>
      <c r="D25" s="40">
        <v>9.3392009999999992</v>
      </c>
      <c r="E25" s="40">
        <v>5.7532670000000001</v>
      </c>
      <c r="F25" s="40">
        <v>-22.654062</v>
      </c>
      <c r="G25" s="40">
        <v>16.953278000000001</v>
      </c>
      <c r="H25" s="40">
        <v>-3.6625922000000002</v>
      </c>
      <c r="I25" s="40">
        <v>-1.3320624999999999</v>
      </c>
      <c r="J25" s="40">
        <v>-9.6914650000000009</v>
      </c>
      <c r="K25" s="40">
        <v>5.2785159999999998</v>
      </c>
      <c r="L25" s="40">
        <v>0.52632093000000002</v>
      </c>
      <c r="M25" s="40">
        <v>-10.165274</v>
      </c>
      <c r="N25" s="40">
        <v>-32.497692000000001</v>
      </c>
      <c r="O25" s="40">
        <v>-5.5256185999999996</v>
      </c>
      <c r="P25" s="40">
        <v>-12.702423</v>
      </c>
      <c r="Q25" s="40">
        <v>-11.801748999999999</v>
      </c>
      <c r="R25" s="40">
        <v>0.35378933000000001</v>
      </c>
      <c r="S25" s="40">
        <v>-7.4702859999999998</v>
      </c>
      <c r="T25" s="40">
        <v>-11.140203</v>
      </c>
      <c r="U25" s="40">
        <v>-17.596985</v>
      </c>
      <c r="V25" s="155" t="e">
        <v>#N/A</v>
      </c>
      <c r="W25" s="24"/>
    </row>
    <row r="26" spans="1:23" x14ac:dyDescent="0.35">
      <c r="A26" s="2">
        <v>42598</v>
      </c>
      <c r="B26" s="40" t="e">
        <v>#N/A</v>
      </c>
      <c r="C26" s="40">
        <v>15.045059</v>
      </c>
      <c r="D26" s="40">
        <v>27.185022</v>
      </c>
      <c r="E26" s="40">
        <v>8.8618520000000007</v>
      </c>
      <c r="F26" s="40">
        <v>-12.804221999999999</v>
      </c>
      <c r="G26" s="40">
        <v>47.657085000000002</v>
      </c>
      <c r="H26" s="40">
        <v>13.260508</v>
      </c>
      <c r="I26" s="40">
        <v>15.834438</v>
      </c>
      <c r="J26" s="40">
        <v>1.3976693</v>
      </c>
      <c r="K26" s="40">
        <v>19.854175999999999</v>
      </c>
      <c r="L26" s="40">
        <v>34.039042999999999</v>
      </c>
      <c r="M26" s="40">
        <v>4.4429540000000003</v>
      </c>
      <c r="N26" s="40">
        <v>-25.203216999999999</v>
      </c>
      <c r="O26" s="40">
        <v>-2.3951709999999999</v>
      </c>
      <c r="P26" s="40">
        <v>-2.9574752000000002</v>
      </c>
      <c r="Q26" s="40">
        <v>-0.98628400000000005</v>
      </c>
      <c r="R26" s="40">
        <v>8.7416529999999995</v>
      </c>
      <c r="S26" s="40">
        <v>-0.15820861</v>
      </c>
      <c r="T26" s="40">
        <v>-7.3504389999999997</v>
      </c>
      <c r="U26" s="40">
        <v>-7.6865195999999996</v>
      </c>
      <c r="V26" s="155" t="e">
        <v>#N/A</v>
      </c>
      <c r="W26" s="24"/>
    </row>
    <row r="27" spans="1:23" x14ac:dyDescent="0.35">
      <c r="A27" s="2">
        <v>42629</v>
      </c>
      <c r="B27" s="40" t="e">
        <v>#N/A</v>
      </c>
      <c r="C27" s="40">
        <v>3.6664127999999998</v>
      </c>
      <c r="D27" s="40">
        <v>36.243893</v>
      </c>
      <c r="E27" s="40">
        <v>4.2649508000000003</v>
      </c>
      <c r="F27" s="40">
        <v>-17.210668999999999</v>
      </c>
      <c r="G27" s="40">
        <v>43.105803999999999</v>
      </c>
      <c r="H27" s="40">
        <v>5.0817610000000002</v>
      </c>
      <c r="I27" s="40">
        <v>11.389386999999999</v>
      </c>
      <c r="J27" s="40">
        <v>-11.261755000000001</v>
      </c>
      <c r="K27" s="40">
        <v>11.612821</v>
      </c>
      <c r="L27" s="40">
        <v>36.293390000000002</v>
      </c>
      <c r="M27" s="40">
        <v>-0.20955204999999999</v>
      </c>
      <c r="N27" s="40">
        <v>-32.405589999999997</v>
      </c>
      <c r="O27" s="40">
        <v>5.5816410000000003</v>
      </c>
      <c r="P27" s="40">
        <v>6.3263892999999998</v>
      </c>
      <c r="Q27" s="40">
        <v>-7.711017</v>
      </c>
      <c r="R27" s="40">
        <v>7.0393559999999997</v>
      </c>
      <c r="S27" s="40">
        <v>5.4715037000000004</v>
      </c>
      <c r="T27" s="40">
        <v>-2.1680294999999998</v>
      </c>
      <c r="U27" s="40">
        <v>-7.4508850000000004</v>
      </c>
      <c r="V27" s="155" t="e">
        <v>#N/A</v>
      </c>
      <c r="W27" s="24"/>
    </row>
    <row r="28" spans="1:23" x14ac:dyDescent="0.35">
      <c r="A28" s="2">
        <v>42657</v>
      </c>
      <c r="B28" s="40" t="e">
        <v>#N/A</v>
      </c>
      <c r="C28" s="40">
        <v>8.7132339999999999</v>
      </c>
      <c r="D28" s="40">
        <v>27.797377000000001</v>
      </c>
      <c r="E28" s="40">
        <v>9.8013879999999998E-2</v>
      </c>
      <c r="F28" s="40">
        <v>-18.702542999999999</v>
      </c>
      <c r="G28" s="40">
        <v>35.613143999999998</v>
      </c>
      <c r="H28" s="40">
        <v>-0.19113421</v>
      </c>
      <c r="I28" s="40">
        <v>13.273251</v>
      </c>
      <c r="J28" s="40">
        <v>-5.659497</v>
      </c>
      <c r="K28" s="40">
        <v>6.7295074000000001</v>
      </c>
      <c r="L28" s="40">
        <v>55.290709999999997</v>
      </c>
      <c r="M28" s="40">
        <v>-8.6807309999999998</v>
      </c>
      <c r="N28" s="40">
        <v>-26.153738000000001</v>
      </c>
      <c r="O28" s="40">
        <v>2.0154595</v>
      </c>
      <c r="P28" s="40">
        <v>3.7186265000000001</v>
      </c>
      <c r="Q28" s="40">
        <v>-7.2928905000000004</v>
      </c>
      <c r="R28" s="40">
        <v>5.1619887000000002</v>
      </c>
      <c r="S28" s="40">
        <v>-6.1787367</v>
      </c>
      <c r="T28" s="40">
        <v>-7.8799780000000004</v>
      </c>
      <c r="U28" s="40">
        <v>-10.558598999999999</v>
      </c>
      <c r="V28" s="155">
        <v>-19.855250000000002</v>
      </c>
      <c r="W28" s="24"/>
    </row>
    <row r="29" spans="1:23" x14ac:dyDescent="0.35">
      <c r="A29" s="2">
        <v>42690</v>
      </c>
      <c r="B29" s="40" t="e">
        <v>#N/A</v>
      </c>
      <c r="C29" s="40">
        <v>14.564252</v>
      </c>
      <c r="D29" s="40">
        <v>17.691051000000002</v>
      </c>
      <c r="E29" s="40">
        <v>-2.1992505000000002</v>
      </c>
      <c r="F29" s="40">
        <v>-11.671417999999999</v>
      </c>
      <c r="G29" s="40">
        <v>49.453949999999999</v>
      </c>
      <c r="H29" s="40">
        <v>0.22146701999999999</v>
      </c>
      <c r="I29" s="40">
        <v>13.291608999999999</v>
      </c>
      <c r="J29" s="40">
        <v>-14.554762999999999</v>
      </c>
      <c r="K29" s="40">
        <v>3.6780357000000001</v>
      </c>
      <c r="L29" s="40">
        <v>40.610813</v>
      </c>
      <c r="M29" s="40">
        <v>-2.7081132000000001</v>
      </c>
      <c r="N29" s="40">
        <v>-19.540136</v>
      </c>
      <c r="O29" s="40">
        <v>-3.0569673000000002</v>
      </c>
      <c r="P29" s="40">
        <v>-2.1024883000000001</v>
      </c>
      <c r="Q29" s="40">
        <v>-6.8047285000000004</v>
      </c>
      <c r="R29" s="40">
        <v>6.1946389999999996</v>
      </c>
      <c r="S29" s="40">
        <v>-19.361042000000001</v>
      </c>
      <c r="T29" s="40">
        <v>5.1591990000000001</v>
      </c>
      <c r="U29" s="40">
        <v>-13.718069</v>
      </c>
      <c r="V29" s="155">
        <v>0.19749402999999999</v>
      </c>
      <c r="W29" s="24"/>
    </row>
    <row r="30" spans="1:23" x14ac:dyDescent="0.35">
      <c r="A30" s="2">
        <v>42720</v>
      </c>
      <c r="B30" s="40" t="e">
        <v>#N/A</v>
      </c>
      <c r="C30" s="40">
        <v>20.508611999999999</v>
      </c>
      <c r="D30" s="40">
        <v>16.053592999999999</v>
      </c>
      <c r="E30" s="40">
        <v>-5.554265</v>
      </c>
      <c r="F30" s="40">
        <v>2.021706</v>
      </c>
      <c r="G30" s="40">
        <v>58.032249999999998</v>
      </c>
      <c r="H30" s="40">
        <v>-2.178061</v>
      </c>
      <c r="I30" s="40">
        <v>18.262661000000001</v>
      </c>
      <c r="J30" s="40">
        <v>-12.634605000000001</v>
      </c>
      <c r="K30" s="40">
        <v>6.333196</v>
      </c>
      <c r="L30" s="40">
        <v>40.575336</v>
      </c>
      <c r="M30" s="40">
        <v>10.096275</v>
      </c>
      <c r="N30" s="40">
        <v>-4.8548220000000004</v>
      </c>
      <c r="O30" s="40">
        <v>-0.100916624</v>
      </c>
      <c r="P30" s="40">
        <v>-1.6195177999999999</v>
      </c>
      <c r="Q30" s="40">
        <v>5.4581046000000004</v>
      </c>
      <c r="R30" s="40">
        <v>17.195488000000001</v>
      </c>
      <c r="S30" s="40">
        <v>-10.481059999999999</v>
      </c>
      <c r="T30" s="40">
        <v>17.464233</v>
      </c>
      <c r="U30" s="40">
        <v>-9.7142330000000001</v>
      </c>
      <c r="V30" s="155">
        <v>7.5953840000000001</v>
      </c>
      <c r="W30" s="24"/>
    </row>
    <row r="31" spans="1:23" x14ac:dyDescent="0.35">
      <c r="A31" s="2">
        <v>42748</v>
      </c>
      <c r="B31" s="40" t="e">
        <v>#N/A</v>
      </c>
      <c r="C31" s="40">
        <v>30.777667999999998</v>
      </c>
      <c r="D31" s="40">
        <v>20.936954</v>
      </c>
      <c r="E31" s="40">
        <v>12.847746000000001</v>
      </c>
      <c r="F31" s="40">
        <v>16.132652</v>
      </c>
      <c r="G31" s="40">
        <v>86.399439999999998</v>
      </c>
      <c r="H31" s="40">
        <v>5.5543065</v>
      </c>
      <c r="I31" s="40">
        <v>35.396895999999998</v>
      </c>
      <c r="J31" s="40">
        <v>-5.7915688000000003</v>
      </c>
      <c r="K31" s="40">
        <v>22.128140999999999</v>
      </c>
      <c r="L31" s="40">
        <v>97.338170000000005</v>
      </c>
      <c r="M31" s="40">
        <v>41.721449999999997</v>
      </c>
      <c r="N31" s="40">
        <v>11.850775000000001</v>
      </c>
      <c r="O31" s="40">
        <v>8.4199310000000001</v>
      </c>
      <c r="P31" s="40">
        <v>20.583773000000001</v>
      </c>
      <c r="Q31" s="40">
        <v>19.945357999999999</v>
      </c>
      <c r="R31" s="40">
        <v>26.162863000000002</v>
      </c>
      <c r="S31" s="40">
        <v>-4.4052243000000004</v>
      </c>
      <c r="T31" s="40">
        <v>27.185165000000001</v>
      </c>
      <c r="U31" s="40">
        <v>1.7103672000000001</v>
      </c>
      <c r="V31" s="155">
        <v>20.941210000000002</v>
      </c>
      <c r="W31" s="24"/>
    </row>
    <row r="32" spans="1:23" x14ac:dyDescent="0.35">
      <c r="A32" s="2">
        <v>42782</v>
      </c>
      <c r="B32" s="40" t="e">
        <v>#N/A</v>
      </c>
      <c r="C32" s="40">
        <v>27.376389</v>
      </c>
      <c r="D32" s="40">
        <v>10.602247</v>
      </c>
      <c r="E32" s="40">
        <v>4.2386889999999999</v>
      </c>
      <c r="F32" s="40">
        <v>25.928677</v>
      </c>
      <c r="G32" s="40">
        <v>70.820689999999999</v>
      </c>
      <c r="H32" s="40">
        <v>-1.1131226999999999</v>
      </c>
      <c r="I32" s="40">
        <v>32.388973</v>
      </c>
      <c r="J32" s="40">
        <v>1.5418886999999999</v>
      </c>
      <c r="K32" s="40">
        <v>25.674702</v>
      </c>
      <c r="L32" s="40">
        <v>106.23650000000001</v>
      </c>
      <c r="M32" s="40">
        <v>29.035795</v>
      </c>
      <c r="N32" s="40">
        <v>23.836506</v>
      </c>
      <c r="O32" s="40">
        <v>22.79092</v>
      </c>
      <c r="P32" s="40">
        <v>31.668222</v>
      </c>
      <c r="Q32" s="40">
        <v>12.807262</v>
      </c>
      <c r="R32" s="40">
        <v>22.235071000000001</v>
      </c>
      <c r="S32" s="40">
        <v>1.9129038</v>
      </c>
      <c r="T32" s="40">
        <v>21.036481999999999</v>
      </c>
      <c r="U32" s="40">
        <v>2.7589201999999999</v>
      </c>
      <c r="V32" s="155">
        <v>28.559184999999999</v>
      </c>
      <c r="W32" s="24"/>
    </row>
    <row r="33" spans="1:23" x14ac:dyDescent="0.35">
      <c r="A33" s="2">
        <v>42810</v>
      </c>
      <c r="B33" s="40" t="e">
        <v>#N/A</v>
      </c>
      <c r="C33" s="40">
        <v>20.923508000000002</v>
      </c>
      <c r="D33" s="40">
        <v>7.4271320000000003</v>
      </c>
      <c r="E33" s="40">
        <v>-2.6869296999999999</v>
      </c>
      <c r="F33" s="40">
        <v>18.076633000000001</v>
      </c>
      <c r="G33" s="40">
        <v>36.291195000000002</v>
      </c>
      <c r="H33" s="40">
        <v>-2.730912</v>
      </c>
      <c r="I33" s="40">
        <v>23.693539000000001</v>
      </c>
      <c r="J33" s="40">
        <v>-2.4816096000000001</v>
      </c>
      <c r="K33" s="40">
        <v>21.30096</v>
      </c>
      <c r="L33" s="40">
        <v>58.905279999999998</v>
      </c>
      <c r="M33" s="40">
        <v>25.104915999999999</v>
      </c>
      <c r="N33" s="40">
        <v>4.5396089999999996</v>
      </c>
      <c r="O33" s="40">
        <v>20.005953000000002</v>
      </c>
      <c r="P33" s="40">
        <v>23.596360000000001</v>
      </c>
      <c r="Q33" s="40">
        <v>3.0332564999999998</v>
      </c>
      <c r="R33" s="40">
        <v>13.009871</v>
      </c>
      <c r="S33" s="40">
        <v>-10.47908</v>
      </c>
      <c r="T33" s="40">
        <v>5.6261659999999996</v>
      </c>
      <c r="U33" s="40">
        <v>-2.6957810000000002</v>
      </c>
      <c r="V33" s="155">
        <v>12.508273000000001</v>
      </c>
      <c r="W33" s="24"/>
    </row>
    <row r="34" spans="1:23" x14ac:dyDescent="0.35">
      <c r="A34" s="2">
        <v>42838</v>
      </c>
      <c r="B34" s="40" t="e">
        <v>#N/A</v>
      </c>
      <c r="C34" s="40">
        <v>24.771477000000001</v>
      </c>
      <c r="D34" s="40">
        <v>10.868061000000001</v>
      </c>
      <c r="E34" s="40">
        <v>-2.7320324999999999</v>
      </c>
      <c r="F34" s="40">
        <v>13.114762000000001</v>
      </c>
      <c r="G34" s="40">
        <v>17.719162000000001</v>
      </c>
      <c r="H34" s="40">
        <v>-9.2333975000000006</v>
      </c>
      <c r="I34" s="40">
        <v>23.87706</v>
      </c>
      <c r="J34" s="40">
        <v>-1.6735553999999999</v>
      </c>
      <c r="K34" s="40">
        <v>14.29491</v>
      </c>
      <c r="L34" s="40">
        <v>27.311419999999998</v>
      </c>
      <c r="M34" s="40">
        <v>8.6358549999999994</v>
      </c>
      <c r="N34" s="40">
        <v>14.204537999999999</v>
      </c>
      <c r="O34" s="40">
        <v>16.061354000000001</v>
      </c>
      <c r="P34" s="40">
        <v>15.243684999999999</v>
      </c>
      <c r="Q34" s="40">
        <v>4.6308756000000004</v>
      </c>
      <c r="R34" s="40">
        <v>14.730549</v>
      </c>
      <c r="S34" s="40">
        <v>-17.764693999999999</v>
      </c>
      <c r="T34" s="40">
        <v>1.9815206999999999</v>
      </c>
      <c r="U34" s="40">
        <v>1.0605931</v>
      </c>
      <c r="V34" s="155">
        <v>14.986753</v>
      </c>
      <c r="W34" s="24"/>
    </row>
    <row r="35" spans="1:23" x14ac:dyDescent="0.35">
      <c r="A35" s="2">
        <v>42871</v>
      </c>
      <c r="B35" s="40" t="e">
        <v>#N/A</v>
      </c>
      <c r="C35" s="40">
        <v>25.296330000000001</v>
      </c>
      <c r="D35" s="40">
        <v>20.341528</v>
      </c>
      <c r="E35" s="40">
        <v>-3.1205951999999999</v>
      </c>
      <c r="F35" s="40">
        <v>35.395836000000003</v>
      </c>
      <c r="G35" s="40">
        <v>14.545906</v>
      </c>
      <c r="H35" s="40">
        <v>5.582452</v>
      </c>
      <c r="I35" s="40">
        <v>41.139626</v>
      </c>
      <c r="J35" s="40">
        <v>4.7812700000000001</v>
      </c>
      <c r="K35" s="40">
        <v>34.878815000000003</v>
      </c>
      <c r="L35" s="40">
        <v>47.396445999999997</v>
      </c>
      <c r="M35" s="40">
        <v>29.971050000000002</v>
      </c>
      <c r="N35" s="40">
        <v>18.826485000000002</v>
      </c>
      <c r="O35" s="40">
        <v>23.206783000000001</v>
      </c>
      <c r="P35" s="40">
        <v>33.95355</v>
      </c>
      <c r="Q35" s="40">
        <v>3.3192754</v>
      </c>
      <c r="R35" s="40">
        <v>10.640871000000001</v>
      </c>
      <c r="S35" s="40">
        <v>6.8633436999999997</v>
      </c>
      <c r="T35" s="40">
        <v>9.7880839999999996</v>
      </c>
      <c r="U35" s="40">
        <v>-0.5795479</v>
      </c>
      <c r="V35" s="155">
        <v>6.6825866999999999</v>
      </c>
      <c r="W35" s="24"/>
    </row>
    <row r="36" spans="1:23" x14ac:dyDescent="0.35">
      <c r="A36" s="2">
        <v>42902</v>
      </c>
      <c r="B36" s="40">
        <v>11.110234</v>
      </c>
      <c r="C36" s="40">
        <v>23.598182999999999</v>
      </c>
      <c r="D36" s="40">
        <v>18.341887</v>
      </c>
      <c r="E36" s="40">
        <v>-3.7723599999999999</v>
      </c>
      <c r="F36" s="40">
        <v>45.50177</v>
      </c>
      <c r="G36" s="40">
        <v>14.614761</v>
      </c>
      <c r="H36" s="40">
        <v>8.9660049999999991</v>
      </c>
      <c r="I36" s="40">
        <v>30.00778</v>
      </c>
      <c r="J36" s="40">
        <v>14.473284</v>
      </c>
      <c r="K36" s="40">
        <v>34.526359999999997</v>
      </c>
      <c r="L36" s="40">
        <v>28.996670000000002</v>
      </c>
      <c r="M36" s="40">
        <v>19.582820000000002</v>
      </c>
      <c r="N36" s="40">
        <v>39.631607000000002</v>
      </c>
      <c r="O36" s="40">
        <v>19.208504000000001</v>
      </c>
      <c r="P36" s="40">
        <v>33.380794999999999</v>
      </c>
      <c r="Q36" s="40">
        <v>0.41359663000000002</v>
      </c>
      <c r="R36" s="40">
        <v>11.719894</v>
      </c>
      <c r="S36" s="40">
        <v>10.348129</v>
      </c>
      <c r="T36" s="40">
        <v>11.503325999999999</v>
      </c>
      <c r="U36" s="40">
        <v>2.8837204000000001</v>
      </c>
      <c r="V36" s="155">
        <v>7.4514389999999997</v>
      </c>
      <c r="W36" s="24"/>
    </row>
    <row r="37" spans="1:23" x14ac:dyDescent="0.35">
      <c r="A37" s="2">
        <v>42930</v>
      </c>
      <c r="B37" s="40">
        <v>11.181855000000001</v>
      </c>
      <c r="C37" s="40">
        <v>18.602454999999999</v>
      </c>
      <c r="D37" s="40">
        <v>9.9850060000000003</v>
      </c>
      <c r="E37" s="40">
        <v>-8.4470329999999993</v>
      </c>
      <c r="F37" s="40">
        <v>52.204610000000002</v>
      </c>
      <c r="G37" s="40">
        <v>6.8163514000000003</v>
      </c>
      <c r="H37" s="40">
        <v>-0.90059040000000001</v>
      </c>
      <c r="I37" s="40">
        <v>28.647482</v>
      </c>
      <c r="J37" s="40">
        <v>13.994574999999999</v>
      </c>
      <c r="K37" s="40">
        <v>30.840720000000001</v>
      </c>
      <c r="L37" s="40">
        <v>17.498529999999999</v>
      </c>
      <c r="M37" s="40">
        <v>10.392284</v>
      </c>
      <c r="N37" s="40">
        <v>49.006045999999998</v>
      </c>
      <c r="O37" s="40">
        <v>17.362749999999998</v>
      </c>
      <c r="P37" s="40">
        <v>33.181106999999997</v>
      </c>
      <c r="Q37" s="40">
        <v>-5.1827135000000002</v>
      </c>
      <c r="R37" s="40">
        <v>5.9851289999999997</v>
      </c>
      <c r="S37" s="40">
        <v>4.4211270000000003</v>
      </c>
      <c r="T37" s="40">
        <v>5.5470705000000002</v>
      </c>
      <c r="U37" s="40">
        <v>-0.5464852</v>
      </c>
      <c r="V37" s="155">
        <v>16.655588000000002</v>
      </c>
      <c r="W37" s="24"/>
    </row>
    <row r="38" spans="1:23" x14ac:dyDescent="0.35">
      <c r="A38" s="2">
        <v>42963</v>
      </c>
      <c r="B38" s="40">
        <v>8.8626749999999994</v>
      </c>
      <c r="C38" s="40">
        <v>20.918369999999999</v>
      </c>
      <c r="D38" s="40">
        <v>5.1248550000000002</v>
      </c>
      <c r="E38" s="40">
        <v>-9.5582370000000001</v>
      </c>
      <c r="F38" s="40">
        <v>37.698005999999999</v>
      </c>
      <c r="G38" s="40">
        <v>4.6222209999999997</v>
      </c>
      <c r="H38" s="40">
        <v>-1.0637521999999999</v>
      </c>
      <c r="I38" s="40">
        <v>20.693159999999999</v>
      </c>
      <c r="J38" s="40">
        <v>8.1767669999999999</v>
      </c>
      <c r="K38" s="40">
        <v>18.942105999999999</v>
      </c>
      <c r="L38" s="40">
        <v>14.929748</v>
      </c>
      <c r="M38" s="40">
        <v>5.0444126000000002</v>
      </c>
      <c r="N38" s="40">
        <v>45.142600000000002</v>
      </c>
      <c r="O38" s="40">
        <v>16.052866000000002</v>
      </c>
      <c r="P38" s="40">
        <v>29.54899</v>
      </c>
      <c r="Q38" s="40">
        <v>-16.988993000000001</v>
      </c>
      <c r="R38" s="40">
        <v>1.9511938</v>
      </c>
      <c r="S38" s="40">
        <v>15.029752999999999</v>
      </c>
      <c r="T38" s="40">
        <v>3.2164454</v>
      </c>
      <c r="U38" s="40">
        <v>-3.5166143999999999</v>
      </c>
      <c r="V38" s="155">
        <v>15.602541</v>
      </c>
      <c r="W38" s="24"/>
    </row>
    <row r="39" spans="1:23" x14ac:dyDescent="0.35">
      <c r="A39" s="2">
        <v>42993</v>
      </c>
      <c r="B39" s="40">
        <v>20.715069</v>
      </c>
      <c r="C39" s="40">
        <v>35.586239999999997</v>
      </c>
      <c r="D39" s="40">
        <v>7.4255705000000001</v>
      </c>
      <c r="E39" s="40">
        <v>-2.3762405000000002</v>
      </c>
      <c r="F39" s="40">
        <v>52.934849999999997</v>
      </c>
      <c r="G39" s="40">
        <v>18.041563</v>
      </c>
      <c r="H39" s="40">
        <v>7.7968359999999999</v>
      </c>
      <c r="I39" s="40">
        <v>26.376235999999999</v>
      </c>
      <c r="J39" s="40">
        <v>20.046257000000001</v>
      </c>
      <c r="K39" s="40">
        <v>25.245702999999999</v>
      </c>
      <c r="L39" s="40">
        <v>34.470770000000002</v>
      </c>
      <c r="M39" s="40">
        <v>12.308275</v>
      </c>
      <c r="N39" s="40">
        <v>41.070495999999999</v>
      </c>
      <c r="O39" s="40">
        <v>17.058776999999999</v>
      </c>
      <c r="P39" s="40">
        <v>33.474564000000001</v>
      </c>
      <c r="Q39" s="40">
        <v>-15.67083</v>
      </c>
      <c r="R39" s="40">
        <v>13.47146</v>
      </c>
      <c r="S39" s="40">
        <v>23.199009</v>
      </c>
      <c r="T39" s="40">
        <v>8.4136120000000005</v>
      </c>
      <c r="U39" s="40">
        <v>6.5190434000000002</v>
      </c>
      <c r="V39" s="155">
        <v>25.136016999999999</v>
      </c>
      <c r="W39" s="24"/>
    </row>
    <row r="40" spans="1:23" x14ac:dyDescent="0.35">
      <c r="A40" s="2">
        <v>43024</v>
      </c>
      <c r="B40" s="40">
        <v>20.610189999999999</v>
      </c>
      <c r="C40" s="40">
        <v>40.336643000000002</v>
      </c>
      <c r="D40" s="40">
        <v>4.3129206</v>
      </c>
      <c r="E40" s="40">
        <v>7.5939300000000003</v>
      </c>
      <c r="F40" s="40">
        <v>59.278953999999999</v>
      </c>
      <c r="G40" s="40">
        <v>33.478580000000001</v>
      </c>
      <c r="H40" s="40">
        <v>7.8348756000000002</v>
      </c>
      <c r="I40" s="40">
        <v>25.316535999999999</v>
      </c>
      <c r="J40" s="40">
        <v>4.6142817000000003</v>
      </c>
      <c r="K40" s="40">
        <v>32.289326000000003</v>
      </c>
      <c r="L40" s="40">
        <v>21.634112999999999</v>
      </c>
      <c r="M40" s="40">
        <v>23.766983</v>
      </c>
      <c r="N40" s="40">
        <v>33.317695999999998</v>
      </c>
      <c r="O40" s="40">
        <v>19.881284999999998</v>
      </c>
      <c r="P40" s="40">
        <v>40.108882999999999</v>
      </c>
      <c r="Q40" s="40">
        <v>-17.872446</v>
      </c>
      <c r="R40" s="40">
        <v>16.855598000000001</v>
      </c>
      <c r="S40" s="40">
        <v>16.743110000000001</v>
      </c>
      <c r="T40" s="40">
        <v>13.676119</v>
      </c>
      <c r="U40" s="40">
        <v>6.0608269999999997</v>
      </c>
      <c r="V40" s="155">
        <v>22.619104</v>
      </c>
      <c r="W40" s="24"/>
    </row>
    <row r="41" spans="1:23" x14ac:dyDescent="0.35">
      <c r="A41" s="2">
        <v>43055</v>
      </c>
      <c r="B41" s="40">
        <v>23.381364999999999</v>
      </c>
      <c r="C41" s="40">
        <v>33.449027999999998</v>
      </c>
      <c r="D41" s="40">
        <v>14.368999499999999</v>
      </c>
      <c r="E41" s="40">
        <v>11.868167</v>
      </c>
      <c r="F41" s="40">
        <v>59.273327000000002</v>
      </c>
      <c r="G41" s="40">
        <v>26.108764999999998</v>
      </c>
      <c r="H41" s="40">
        <v>14.094996</v>
      </c>
      <c r="I41" s="40">
        <v>29.104782</v>
      </c>
      <c r="J41" s="40">
        <v>13.464069</v>
      </c>
      <c r="K41" s="40">
        <v>48.058605</v>
      </c>
      <c r="L41" s="40">
        <v>21.231293000000001</v>
      </c>
      <c r="M41" s="40">
        <v>23.166810999999999</v>
      </c>
      <c r="N41" s="40">
        <v>18.549655999999999</v>
      </c>
      <c r="O41" s="40">
        <v>32.229170000000003</v>
      </c>
      <c r="P41" s="40">
        <v>51.946150000000003</v>
      </c>
      <c r="Q41" s="40">
        <v>-21.756231</v>
      </c>
      <c r="R41" s="40">
        <v>14.689005</v>
      </c>
      <c r="S41" s="40">
        <v>23.905515999999999</v>
      </c>
      <c r="T41" s="40">
        <v>10.666668</v>
      </c>
      <c r="U41" s="40">
        <v>25.224530999999999</v>
      </c>
      <c r="V41" s="155">
        <v>7.9587459999999997</v>
      </c>
      <c r="W41" s="24"/>
    </row>
    <row r="42" spans="1:23" x14ac:dyDescent="0.35">
      <c r="A42" s="2">
        <v>43084</v>
      </c>
      <c r="B42" s="40">
        <v>22.999096000000002</v>
      </c>
      <c r="C42" s="40">
        <v>26.213443999999999</v>
      </c>
      <c r="D42" s="40">
        <v>16.084862000000001</v>
      </c>
      <c r="E42" s="40">
        <v>17.978203000000001</v>
      </c>
      <c r="F42" s="40">
        <v>51.014389999999999</v>
      </c>
      <c r="G42" s="40">
        <v>17.86908</v>
      </c>
      <c r="H42" s="40">
        <v>20.900642000000001</v>
      </c>
      <c r="I42" s="40">
        <v>20.688295</v>
      </c>
      <c r="J42" s="40">
        <v>12.625944</v>
      </c>
      <c r="K42" s="40">
        <v>40.244315999999998</v>
      </c>
      <c r="L42" s="40">
        <v>24.193906999999999</v>
      </c>
      <c r="M42" s="40">
        <v>25.750208000000001</v>
      </c>
      <c r="N42" s="40">
        <v>33.008766000000001</v>
      </c>
      <c r="O42" s="40">
        <v>32.699202999999997</v>
      </c>
      <c r="P42" s="40">
        <v>49.698090000000001</v>
      </c>
      <c r="Q42" s="40">
        <v>-14.018655000000001</v>
      </c>
      <c r="R42" s="40">
        <v>13.031948</v>
      </c>
      <c r="S42" s="40">
        <v>28.494585000000001</v>
      </c>
      <c r="T42" s="40">
        <v>2.0855665000000001</v>
      </c>
      <c r="U42" s="40">
        <v>31.514071999999999</v>
      </c>
      <c r="V42" s="155">
        <v>2.3351312000000002</v>
      </c>
      <c r="W42" s="24"/>
    </row>
    <row r="43" spans="1:23" x14ac:dyDescent="0.35">
      <c r="A43" s="2">
        <v>43116</v>
      </c>
      <c r="B43" s="40">
        <v>35.058117000000003</v>
      </c>
      <c r="C43" s="40">
        <v>43.121400000000001</v>
      </c>
      <c r="D43" s="40">
        <v>21.270657</v>
      </c>
      <c r="E43" s="40">
        <v>14.722788</v>
      </c>
      <c r="F43" s="40">
        <v>53.946663000000001</v>
      </c>
      <c r="G43" s="40">
        <v>31.258641999999998</v>
      </c>
      <c r="H43" s="40">
        <v>25.704609999999999</v>
      </c>
      <c r="I43" s="40">
        <v>25.409496000000001</v>
      </c>
      <c r="J43" s="40">
        <v>23.745833999999999</v>
      </c>
      <c r="K43" s="40">
        <v>40.810467000000003</v>
      </c>
      <c r="L43" s="40">
        <v>22.168147999999999</v>
      </c>
      <c r="M43" s="40">
        <v>28.663015000000001</v>
      </c>
      <c r="N43" s="40">
        <v>38.853369999999998</v>
      </c>
      <c r="O43" s="40">
        <v>33.578445000000002</v>
      </c>
      <c r="P43" s="40">
        <v>56.622622999999997</v>
      </c>
      <c r="Q43" s="40">
        <v>-9.4503459999999997</v>
      </c>
      <c r="R43" s="40">
        <v>15.907228</v>
      </c>
      <c r="S43" s="40">
        <v>36.156821999999998</v>
      </c>
      <c r="T43" s="40">
        <v>4.2466283000000002</v>
      </c>
      <c r="U43" s="40">
        <v>42.929732999999999</v>
      </c>
      <c r="V43" s="155">
        <v>15.78145</v>
      </c>
      <c r="W43" s="24"/>
    </row>
    <row r="44" spans="1:23" x14ac:dyDescent="0.35">
      <c r="A44" s="2">
        <v>43147</v>
      </c>
      <c r="B44" s="40">
        <v>28.22832</v>
      </c>
      <c r="C44" s="40">
        <v>34.755313999999998</v>
      </c>
      <c r="D44" s="40">
        <v>23.031663999999999</v>
      </c>
      <c r="E44" s="40">
        <v>10.028373999999999</v>
      </c>
      <c r="F44" s="40">
        <v>31.762087000000001</v>
      </c>
      <c r="G44" s="40">
        <v>21.048843000000002</v>
      </c>
      <c r="H44" s="40">
        <v>27.360308</v>
      </c>
      <c r="I44" s="40">
        <v>18.648434000000002</v>
      </c>
      <c r="J44" s="40">
        <v>15.764213</v>
      </c>
      <c r="K44" s="40">
        <v>34.140278000000002</v>
      </c>
      <c r="L44" s="40">
        <v>17.863035</v>
      </c>
      <c r="M44" s="40">
        <v>33.206200000000003</v>
      </c>
      <c r="N44" s="40">
        <v>46.143783999999997</v>
      </c>
      <c r="O44" s="40">
        <v>22.163307</v>
      </c>
      <c r="P44" s="40">
        <v>47.075797999999999</v>
      </c>
      <c r="Q44" s="40">
        <v>-13.563800000000001</v>
      </c>
      <c r="R44" s="40">
        <v>14.58329</v>
      </c>
      <c r="S44" s="40">
        <v>31.068539000000001</v>
      </c>
      <c r="T44" s="40">
        <v>1.7984747999999999</v>
      </c>
      <c r="U44" s="40">
        <v>37.392879999999998</v>
      </c>
      <c r="V44" s="155">
        <v>11.734294999999999</v>
      </c>
      <c r="W44" s="24"/>
    </row>
    <row r="45" spans="1:23" x14ac:dyDescent="0.35">
      <c r="A45" s="2">
        <v>43175</v>
      </c>
      <c r="B45" s="40">
        <v>24.673318999999999</v>
      </c>
      <c r="C45" s="40">
        <v>27.507591000000001</v>
      </c>
      <c r="D45" s="40">
        <v>8.8055610000000009</v>
      </c>
      <c r="E45" s="40">
        <v>3.2700895999999999</v>
      </c>
      <c r="F45" s="40">
        <v>16.816282000000001</v>
      </c>
      <c r="G45" s="40">
        <v>27.032364000000001</v>
      </c>
      <c r="H45" s="40">
        <v>21.729492</v>
      </c>
      <c r="I45" s="40">
        <v>18.891929999999999</v>
      </c>
      <c r="J45" s="40">
        <v>4.4212819999999997</v>
      </c>
      <c r="K45" s="40">
        <v>28.447842000000001</v>
      </c>
      <c r="L45" s="40">
        <v>20.123137</v>
      </c>
      <c r="M45" s="40">
        <v>20.863092000000002</v>
      </c>
      <c r="N45" s="40">
        <v>33.150419999999997</v>
      </c>
      <c r="O45" s="40">
        <v>9.7152119999999993</v>
      </c>
      <c r="P45" s="40">
        <v>46.456409999999998</v>
      </c>
      <c r="Q45" s="40">
        <v>-10.681671</v>
      </c>
      <c r="R45" s="40">
        <v>16.358494</v>
      </c>
      <c r="S45" s="40">
        <v>19.923866</v>
      </c>
      <c r="T45" s="40">
        <v>2.6818156000000002</v>
      </c>
      <c r="U45" s="40">
        <v>41.895355000000002</v>
      </c>
      <c r="V45" s="155">
        <v>18.874680999999999</v>
      </c>
      <c r="W45" s="24"/>
    </row>
    <row r="46" spans="1:23" x14ac:dyDescent="0.35">
      <c r="A46" s="2">
        <v>43206</v>
      </c>
      <c r="B46" s="40">
        <v>15.456367</v>
      </c>
      <c r="C46" s="40">
        <v>22.915161000000001</v>
      </c>
      <c r="D46" s="40">
        <v>7.1396470000000001</v>
      </c>
      <c r="E46" s="40">
        <v>-4.9120606999999996</v>
      </c>
      <c r="F46" s="40">
        <v>25.008620000000001</v>
      </c>
      <c r="G46" s="40">
        <v>34.065390000000001</v>
      </c>
      <c r="H46" s="40">
        <v>25.147701000000001</v>
      </c>
      <c r="I46" s="40">
        <v>17.988538999999999</v>
      </c>
      <c r="J46" s="40">
        <v>7.2517870000000002</v>
      </c>
      <c r="K46" s="40">
        <v>28.252876000000001</v>
      </c>
      <c r="L46" s="40">
        <v>18.271505000000001</v>
      </c>
      <c r="M46" s="40">
        <v>21.122492000000001</v>
      </c>
      <c r="N46" s="40">
        <v>32.284832000000002</v>
      </c>
      <c r="O46" s="40">
        <v>12.142491</v>
      </c>
      <c r="P46" s="40">
        <v>37.278046000000003</v>
      </c>
      <c r="Q46" s="40">
        <v>-11.076945</v>
      </c>
      <c r="R46" s="40">
        <v>11.177731</v>
      </c>
      <c r="S46" s="40">
        <v>11.272907</v>
      </c>
      <c r="T46" s="40">
        <v>2.3837090000000001</v>
      </c>
      <c r="U46" s="40">
        <v>40.888427999999998</v>
      </c>
      <c r="V46" s="155">
        <v>20.440601000000001</v>
      </c>
      <c r="W46" s="24"/>
    </row>
    <row r="47" spans="1:23" x14ac:dyDescent="0.35">
      <c r="A47" s="2">
        <v>43236</v>
      </c>
      <c r="B47" s="40">
        <v>25.423324999999998</v>
      </c>
      <c r="C47" s="40">
        <v>21.973347</v>
      </c>
      <c r="D47" s="40">
        <v>-6.3075010000000002</v>
      </c>
      <c r="E47" s="40">
        <v>-6.4290466000000004</v>
      </c>
      <c r="F47" s="40">
        <v>1.9570708000000001</v>
      </c>
      <c r="G47" s="40">
        <v>27.594925</v>
      </c>
      <c r="H47" s="40">
        <v>14.957476</v>
      </c>
      <c r="I47" s="40">
        <v>10.987209999999999</v>
      </c>
      <c r="J47" s="40">
        <v>-8.1018629999999998</v>
      </c>
      <c r="K47" s="40">
        <v>13.923311</v>
      </c>
      <c r="L47" s="40">
        <v>2.2730589999999999</v>
      </c>
      <c r="M47" s="40">
        <v>10.9298115</v>
      </c>
      <c r="N47" s="40">
        <v>0.66955089999999995</v>
      </c>
      <c r="O47" s="40">
        <v>3.9097309999999998</v>
      </c>
      <c r="P47" s="40">
        <v>34.790050000000001</v>
      </c>
      <c r="Q47" s="40">
        <v>-7.8818083000000003</v>
      </c>
      <c r="R47" s="40">
        <v>13.209820000000001</v>
      </c>
      <c r="S47" s="40">
        <v>-13.961220000000001</v>
      </c>
      <c r="T47" s="40">
        <v>-2.4707794000000001</v>
      </c>
      <c r="U47" s="40">
        <v>28.446531</v>
      </c>
      <c r="V47" s="155">
        <v>23.202742000000001</v>
      </c>
      <c r="W47" s="24"/>
    </row>
    <row r="48" spans="1:23" x14ac:dyDescent="0.35">
      <c r="A48" s="2">
        <v>43266</v>
      </c>
      <c r="B48" s="40">
        <v>13.500118000000001</v>
      </c>
      <c r="C48" s="40">
        <v>16.407442</v>
      </c>
      <c r="D48" s="40">
        <v>-8.1840150000000005</v>
      </c>
      <c r="E48" s="40">
        <v>-15.238512</v>
      </c>
      <c r="F48" s="40">
        <v>-0.13257861000000001</v>
      </c>
      <c r="G48" s="40">
        <v>28.232658000000001</v>
      </c>
      <c r="H48" s="40">
        <v>6.1316012999999998</v>
      </c>
      <c r="I48" s="40">
        <v>10.041760999999999</v>
      </c>
      <c r="J48" s="40">
        <v>-14.418172999999999</v>
      </c>
      <c r="K48" s="40">
        <v>7.2656869999999998</v>
      </c>
      <c r="L48" s="40">
        <v>-0.84086656999999998</v>
      </c>
      <c r="M48" s="40">
        <v>5.3725719999999999</v>
      </c>
      <c r="N48" s="40">
        <v>-5.0157603999999996</v>
      </c>
      <c r="O48" s="40">
        <v>5.0362587000000003</v>
      </c>
      <c r="P48" s="40">
        <v>32.49532</v>
      </c>
      <c r="Q48" s="40">
        <v>0.40434599999999998</v>
      </c>
      <c r="R48" s="40">
        <v>8.3436599999999999</v>
      </c>
      <c r="S48" s="40">
        <v>-27.815550000000002</v>
      </c>
      <c r="T48" s="40">
        <v>-1.5161157000000001</v>
      </c>
      <c r="U48" s="40">
        <v>17.956088999999999</v>
      </c>
      <c r="V48" s="155">
        <v>26.673603</v>
      </c>
      <c r="W48" s="24"/>
    </row>
    <row r="49" spans="1:23" x14ac:dyDescent="0.35">
      <c r="A49" s="2">
        <v>43297</v>
      </c>
      <c r="B49" s="40">
        <v>-4.3444037</v>
      </c>
      <c r="C49" s="40">
        <v>5.4650544999999999</v>
      </c>
      <c r="D49" s="40">
        <v>-13.830811000000001</v>
      </c>
      <c r="E49" s="40">
        <v>-15.468185999999999</v>
      </c>
      <c r="F49" s="40">
        <v>-9.5547140000000006</v>
      </c>
      <c r="G49" s="40">
        <v>14.901649000000001</v>
      </c>
      <c r="H49" s="40">
        <v>6.3153743999999996</v>
      </c>
      <c r="I49" s="40">
        <v>1.8799186000000001</v>
      </c>
      <c r="J49" s="40">
        <v>-9.4153939999999992</v>
      </c>
      <c r="K49" s="40">
        <v>-3.2419622000000001</v>
      </c>
      <c r="L49" s="40">
        <v>-5.4650840000000001</v>
      </c>
      <c r="M49" s="40">
        <v>0.23356676000000001</v>
      </c>
      <c r="N49" s="40">
        <v>-11.365276</v>
      </c>
      <c r="O49" s="40">
        <v>0.32938719999999999</v>
      </c>
      <c r="P49" s="40">
        <v>13.067233999999999</v>
      </c>
      <c r="Q49" s="40">
        <v>0.88721514000000001</v>
      </c>
      <c r="R49" s="40">
        <v>3.1626463</v>
      </c>
      <c r="S49" s="40">
        <v>-36.504899999999999</v>
      </c>
      <c r="T49" s="40">
        <v>-7.5520990000000001</v>
      </c>
      <c r="U49" s="40">
        <v>6.549728</v>
      </c>
      <c r="V49" s="155">
        <v>21.158481999999999</v>
      </c>
      <c r="W49" s="24"/>
    </row>
    <row r="50" spans="1:23" x14ac:dyDescent="0.35">
      <c r="A50" s="2">
        <v>43328</v>
      </c>
      <c r="B50" s="40">
        <v>-12.380499</v>
      </c>
      <c r="C50" s="40">
        <v>-2.5853573999999999</v>
      </c>
      <c r="D50" s="40">
        <v>-14.968306</v>
      </c>
      <c r="E50" s="40">
        <v>-12.251127</v>
      </c>
      <c r="F50" s="40">
        <v>-9.4367319999999992</v>
      </c>
      <c r="G50" s="40">
        <v>4.8652290000000002</v>
      </c>
      <c r="H50" s="40">
        <v>7.7900887000000001</v>
      </c>
      <c r="I50" s="40">
        <v>3.1414390000000001</v>
      </c>
      <c r="J50" s="40">
        <v>-11.750406</v>
      </c>
      <c r="K50" s="40">
        <v>-2.7190150000000002</v>
      </c>
      <c r="L50" s="40">
        <v>-11.274808999999999</v>
      </c>
      <c r="M50" s="40">
        <v>-12.1950445</v>
      </c>
      <c r="N50" s="40">
        <v>-18.405515999999999</v>
      </c>
      <c r="O50" s="40">
        <v>3.5694957</v>
      </c>
      <c r="P50" s="40">
        <v>-0.95980169999999998</v>
      </c>
      <c r="Q50" s="40">
        <v>7.5909734000000002</v>
      </c>
      <c r="R50" s="40">
        <v>7.23691</v>
      </c>
      <c r="S50" s="40">
        <v>-49.962307000000003</v>
      </c>
      <c r="T50" s="40">
        <v>-6.3163340000000003</v>
      </c>
      <c r="U50" s="40">
        <v>14.133633</v>
      </c>
      <c r="V50" s="155">
        <v>17.456351999999999</v>
      </c>
      <c r="W50" s="24"/>
    </row>
    <row r="51" spans="1:23" x14ac:dyDescent="0.35">
      <c r="A51" s="2">
        <v>43357</v>
      </c>
      <c r="B51" s="40">
        <v>-18.897729999999999</v>
      </c>
      <c r="C51" s="40">
        <v>-6.6429320000000001</v>
      </c>
      <c r="D51" s="40">
        <v>-12.905657</v>
      </c>
      <c r="E51" s="40">
        <v>-15.491337</v>
      </c>
      <c r="F51" s="40">
        <v>-13.496942000000001</v>
      </c>
      <c r="G51" s="40">
        <v>-4.6322764999999997</v>
      </c>
      <c r="H51" s="40">
        <v>5.8375954999999999</v>
      </c>
      <c r="I51" s="40">
        <v>2.7209878000000001</v>
      </c>
      <c r="J51" s="40">
        <v>-6.9826245</v>
      </c>
      <c r="K51" s="40">
        <v>0.43936967999999998</v>
      </c>
      <c r="L51" s="40">
        <v>-24.834859999999999</v>
      </c>
      <c r="M51" s="40">
        <v>-13.523102</v>
      </c>
      <c r="N51" s="40">
        <v>-15.574628000000001</v>
      </c>
      <c r="O51" s="40">
        <v>1.3926506000000001</v>
      </c>
      <c r="P51" s="40">
        <v>-6.1819195999999996</v>
      </c>
      <c r="Q51" s="40">
        <v>19.238413000000001</v>
      </c>
      <c r="R51" s="40">
        <v>3.8038729999999998</v>
      </c>
      <c r="S51" s="40">
        <v>-50.025646000000002</v>
      </c>
      <c r="T51" s="40">
        <v>-7.9042015000000001</v>
      </c>
      <c r="U51" s="40">
        <v>12.7776985</v>
      </c>
      <c r="V51" s="155">
        <v>8.2744839999999993</v>
      </c>
      <c r="W51" s="24"/>
    </row>
    <row r="52" spans="1:23" x14ac:dyDescent="0.35">
      <c r="A52" s="2">
        <v>43389</v>
      </c>
      <c r="B52" s="40">
        <v>-21.5214</v>
      </c>
      <c r="C52" s="40">
        <v>-13.572609</v>
      </c>
      <c r="D52" s="40">
        <v>-16.461086000000002</v>
      </c>
      <c r="E52" s="40">
        <v>-21.242767000000001</v>
      </c>
      <c r="F52" s="40">
        <v>-14.761752</v>
      </c>
      <c r="G52" s="40">
        <v>-9.1580510000000004</v>
      </c>
      <c r="H52" s="40">
        <v>3.2279015000000002</v>
      </c>
      <c r="I52" s="40">
        <v>-6.8442224999999999</v>
      </c>
      <c r="J52" s="40">
        <v>-1.0257423000000001</v>
      </c>
      <c r="K52" s="40">
        <v>-10.846824</v>
      </c>
      <c r="L52" s="40">
        <v>-5.639678</v>
      </c>
      <c r="M52" s="40">
        <v>-15.057683000000001</v>
      </c>
      <c r="N52" s="40">
        <v>-15.791225000000001</v>
      </c>
      <c r="O52" s="40">
        <v>-8.8904969999999999</v>
      </c>
      <c r="P52" s="40">
        <v>-15.18454</v>
      </c>
      <c r="Q52" s="40">
        <v>21.966791000000001</v>
      </c>
      <c r="R52" s="40">
        <v>-1.6679524999999999</v>
      </c>
      <c r="S52" s="40">
        <v>-38.070107</v>
      </c>
      <c r="T52" s="40">
        <v>-12.907821</v>
      </c>
      <c r="U52" s="40">
        <v>5.2640320000000003</v>
      </c>
      <c r="V52" s="155">
        <v>16.962910000000001</v>
      </c>
      <c r="W52" s="24"/>
    </row>
    <row r="53" spans="1:23" x14ac:dyDescent="0.35">
      <c r="A53" s="2">
        <v>43420</v>
      </c>
      <c r="B53" s="40">
        <v>-21.136486000000001</v>
      </c>
      <c r="C53" s="40">
        <v>-8.6274149999999992</v>
      </c>
      <c r="D53" s="40">
        <v>-6.7971887999999998</v>
      </c>
      <c r="E53" s="40">
        <v>-16.738855000000001</v>
      </c>
      <c r="F53" s="40">
        <v>-13.818693</v>
      </c>
      <c r="G53" s="40">
        <v>-7.9673767</v>
      </c>
      <c r="H53" s="40">
        <v>1.7191171999999999</v>
      </c>
      <c r="I53" s="40">
        <v>-9.021115</v>
      </c>
      <c r="J53" s="40">
        <v>-14.934343</v>
      </c>
      <c r="K53" s="40">
        <v>-18.276423000000001</v>
      </c>
      <c r="L53" s="40">
        <v>5.8996915999999997</v>
      </c>
      <c r="M53" s="40">
        <v>-9.8344749999999994</v>
      </c>
      <c r="N53" s="40">
        <v>-10.108024</v>
      </c>
      <c r="O53" s="40">
        <v>-5.5945099999999996</v>
      </c>
      <c r="P53" s="40">
        <v>-14.941102000000001</v>
      </c>
      <c r="Q53" s="40">
        <v>46.684967</v>
      </c>
      <c r="R53" s="40">
        <v>-3.3259451000000002</v>
      </c>
      <c r="S53" s="40">
        <v>-34.296309999999998</v>
      </c>
      <c r="T53" s="40">
        <v>-5.040222</v>
      </c>
      <c r="U53" s="40">
        <v>-8.5290789999999994</v>
      </c>
      <c r="V53" s="155">
        <v>16.106033</v>
      </c>
      <c r="W53" s="24"/>
    </row>
    <row r="54" spans="1:23" x14ac:dyDescent="0.35">
      <c r="A54" s="2">
        <v>43448</v>
      </c>
      <c r="B54" s="40">
        <v>-21.619945999999999</v>
      </c>
      <c r="C54" s="40">
        <v>-6.2384250000000003</v>
      </c>
      <c r="D54" s="40">
        <v>-7.546532</v>
      </c>
      <c r="E54" s="40">
        <v>-15.32579</v>
      </c>
      <c r="F54" s="40">
        <v>-10.087465999999999</v>
      </c>
      <c r="G54" s="40">
        <v>-4.9392699999999996</v>
      </c>
      <c r="H54" s="40">
        <v>-5.7383956999999999</v>
      </c>
      <c r="I54" s="40">
        <v>-8.6072740000000003</v>
      </c>
      <c r="J54" s="40">
        <v>-17.613399999999999</v>
      </c>
      <c r="K54" s="40">
        <v>-19.442999</v>
      </c>
      <c r="L54" s="40">
        <v>2.7616619999999998</v>
      </c>
      <c r="M54" s="40">
        <v>-15.552282</v>
      </c>
      <c r="N54" s="40">
        <v>-22.095490000000002</v>
      </c>
      <c r="O54" s="40">
        <v>-7.7425775999999997</v>
      </c>
      <c r="P54" s="40">
        <v>-13.961345</v>
      </c>
      <c r="Q54" s="40">
        <v>31.024550999999999</v>
      </c>
      <c r="R54" s="40">
        <v>-6.1539770000000003</v>
      </c>
      <c r="S54" s="40">
        <v>-37.634639999999997</v>
      </c>
      <c r="T54" s="40">
        <v>-11.308312000000001</v>
      </c>
      <c r="U54" s="40">
        <v>-6.5283480000000003</v>
      </c>
      <c r="V54" s="155">
        <v>17.966937999999999</v>
      </c>
      <c r="W54" s="24"/>
    </row>
    <row r="55" spans="1:23" x14ac:dyDescent="0.35">
      <c r="A55" s="2">
        <v>43481</v>
      </c>
      <c r="B55" s="40">
        <v>-26.078838000000001</v>
      </c>
      <c r="C55" s="40">
        <v>-14.970236999999999</v>
      </c>
      <c r="D55" s="40">
        <v>-6.8077445000000001</v>
      </c>
      <c r="E55" s="40">
        <v>-12.373632000000001</v>
      </c>
      <c r="F55" s="40">
        <v>-15.969676</v>
      </c>
      <c r="G55" s="40">
        <v>-14.071130999999999</v>
      </c>
      <c r="H55" s="40">
        <v>-9.1661750000000008</v>
      </c>
      <c r="I55" s="40">
        <v>-12.377829</v>
      </c>
      <c r="J55" s="40">
        <v>-10.547423</v>
      </c>
      <c r="K55" s="40">
        <v>-20.210028000000001</v>
      </c>
      <c r="L55" s="40">
        <v>2.1907687</v>
      </c>
      <c r="M55" s="40">
        <v>-17.662483000000002</v>
      </c>
      <c r="N55" s="40">
        <v>-33.636642000000002</v>
      </c>
      <c r="O55" s="40">
        <v>-9.083164</v>
      </c>
      <c r="P55" s="40">
        <v>-20.256125999999998</v>
      </c>
      <c r="Q55" s="40">
        <v>18.122672999999999</v>
      </c>
      <c r="R55" s="40">
        <v>-13.416176999999999</v>
      </c>
      <c r="S55" s="40">
        <v>-37.619106000000002</v>
      </c>
      <c r="T55" s="40">
        <v>-17.059702000000001</v>
      </c>
      <c r="U55" s="40">
        <v>-18.914562</v>
      </c>
      <c r="V55" s="155">
        <v>16.107119000000001</v>
      </c>
      <c r="W55" s="24"/>
    </row>
    <row r="56" spans="1:23" x14ac:dyDescent="0.35">
      <c r="A56" s="2">
        <v>43511</v>
      </c>
      <c r="B56" s="40">
        <v>-18.889123999999999</v>
      </c>
      <c r="C56" s="40">
        <v>-15.468209999999999</v>
      </c>
      <c r="D56" s="40">
        <v>-11.430788</v>
      </c>
      <c r="E56" s="40">
        <v>-7.5146856</v>
      </c>
      <c r="F56" s="40">
        <v>-17.099672000000002</v>
      </c>
      <c r="G56" s="40">
        <v>-9.1277069999999991</v>
      </c>
      <c r="H56" s="40">
        <v>-10.546589000000001</v>
      </c>
      <c r="I56" s="40">
        <v>-10.245073</v>
      </c>
      <c r="J56" s="40">
        <v>-14.187426</v>
      </c>
      <c r="K56" s="40">
        <v>-14.911251999999999</v>
      </c>
      <c r="L56" s="40">
        <v>0.76962710000000001</v>
      </c>
      <c r="M56" s="40">
        <v>-27.227841999999999</v>
      </c>
      <c r="N56" s="40">
        <v>-30.576729</v>
      </c>
      <c r="O56" s="40">
        <v>-10.343284000000001</v>
      </c>
      <c r="P56" s="40">
        <v>-16.652816999999999</v>
      </c>
      <c r="Q56" s="40">
        <v>14.401173999999999</v>
      </c>
      <c r="R56" s="40">
        <v>-9.1023209999999999</v>
      </c>
      <c r="S56" s="40">
        <v>-35.297029999999999</v>
      </c>
      <c r="T56" s="40">
        <v>-14.500439</v>
      </c>
      <c r="U56" s="40">
        <v>-12.165016</v>
      </c>
      <c r="V56" s="155">
        <v>20.693075</v>
      </c>
      <c r="W56" s="24"/>
    </row>
    <row r="57" spans="1:23" x14ac:dyDescent="0.35">
      <c r="A57" s="2">
        <v>43539</v>
      </c>
      <c r="B57" s="40">
        <v>-10.825032</v>
      </c>
      <c r="C57" s="40">
        <v>-13.901835</v>
      </c>
      <c r="D57" s="40">
        <v>-3.5825670000000001</v>
      </c>
      <c r="E57" s="40">
        <v>-3.5625100000000001</v>
      </c>
      <c r="F57" s="40">
        <v>-8.1479660000000003</v>
      </c>
      <c r="G57" s="40">
        <v>-3.2589793</v>
      </c>
      <c r="H57" s="40">
        <v>-9.561795</v>
      </c>
      <c r="I57" s="40">
        <v>-9.3317449999999997</v>
      </c>
      <c r="J57" s="40">
        <v>-13.243532</v>
      </c>
      <c r="K57" s="40">
        <v>-17.467379999999999</v>
      </c>
      <c r="L57" s="40">
        <v>0.93181133000000005</v>
      </c>
      <c r="M57" s="40">
        <v>-23.222244</v>
      </c>
      <c r="N57" s="40">
        <v>-18.544065</v>
      </c>
      <c r="O57" s="40">
        <v>3.1234264</v>
      </c>
      <c r="P57" s="40">
        <v>-13.529831</v>
      </c>
      <c r="Q57" s="40">
        <v>13.962078</v>
      </c>
      <c r="R57" s="40">
        <v>-10.490178999999999</v>
      </c>
      <c r="S57" s="40">
        <v>-34.765506999999999</v>
      </c>
      <c r="T57" s="40">
        <v>-9.6889610000000008</v>
      </c>
      <c r="U57" s="40">
        <v>-9.7848889999999997</v>
      </c>
      <c r="V57" s="155">
        <v>15.205394999999999</v>
      </c>
      <c r="W57" s="24"/>
    </row>
    <row r="58" spans="1:23" x14ac:dyDescent="0.35">
      <c r="A58" s="2">
        <v>43571</v>
      </c>
      <c r="B58" s="40">
        <v>2.3564577</v>
      </c>
      <c r="C58" s="40">
        <v>-16.792636999999999</v>
      </c>
      <c r="D58" s="40">
        <v>-2.1618724</v>
      </c>
      <c r="E58" s="40">
        <v>1.7296910000000001</v>
      </c>
      <c r="F58" s="40">
        <v>-8.719659</v>
      </c>
      <c r="G58" s="40">
        <v>-9.0656219999999994</v>
      </c>
      <c r="H58" s="40">
        <v>-16.011672999999998</v>
      </c>
      <c r="I58" s="40">
        <v>-2.9755294000000001</v>
      </c>
      <c r="J58" s="40">
        <v>-11.289130999999999</v>
      </c>
      <c r="K58" s="40">
        <v>-12.854903999999999</v>
      </c>
      <c r="L58" s="40">
        <v>0.48743486000000003</v>
      </c>
      <c r="M58" s="40">
        <v>-12.1642475</v>
      </c>
      <c r="N58" s="40">
        <v>-14.591514999999999</v>
      </c>
      <c r="O58" s="40">
        <v>3.3798575</v>
      </c>
      <c r="P58" s="40">
        <v>-2.7010798</v>
      </c>
      <c r="Q58" s="40">
        <v>16.932714000000001</v>
      </c>
      <c r="R58" s="40">
        <v>-6.0390414999999997</v>
      </c>
      <c r="S58" s="40">
        <v>-35.983753</v>
      </c>
      <c r="T58" s="40">
        <v>-5.1672815999999999</v>
      </c>
      <c r="U58" s="40">
        <v>-12.718724999999999</v>
      </c>
      <c r="V58" s="155">
        <v>19.456947</v>
      </c>
      <c r="W58" s="24"/>
    </row>
    <row r="59" spans="1:23" x14ac:dyDescent="0.35">
      <c r="A59" s="2">
        <v>43601</v>
      </c>
      <c r="B59" s="40">
        <v>-9.9981010000000001</v>
      </c>
      <c r="C59" s="40">
        <v>-21.98649</v>
      </c>
      <c r="D59" s="40">
        <v>-5.0904870000000004</v>
      </c>
      <c r="E59" s="40">
        <v>-4.847944</v>
      </c>
      <c r="F59" s="40">
        <v>-10.135126</v>
      </c>
      <c r="G59" s="40">
        <v>-14.967924</v>
      </c>
      <c r="H59" s="40">
        <v>-15.273313999999999</v>
      </c>
      <c r="I59" s="40">
        <v>-6.4803179999999996</v>
      </c>
      <c r="J59" s="40">
        <v>-3.8214326000000001</v>
      </c>
      <c r="K59" s="40">
        <v>-22.977716000000001</v>
      </c>
      <c r="L59" s="40">
        <v>-4.2766989999999998</v>
      </c>
      <c r="M59" s="40">
        <v>-14.936501</v>
      </c>
      <c r="N59" s="40">
        <v>-15.817303000000001</v>
      </c>
      <c r="O59" s="40">
        <v>0.35091640000000002</v>
      </c>
      <c r="P59" s="40">
        <v>-14.251035999999999</v>
      </c>
      <c r="Q59" s="40">
        <v>9.8186970000000002</v>
      </c>
      <c r="R59" s="40">
        <v>-7.7612519999999998</v>
      </c>
      <c r="S59" s="40">
        <v>-35.853569999999998</v>
      </c>
      <c r="T59" s="40">
        <v>-11.675065999999999</v>
      </c>
      <c r="U59" s="40">
        <v>-5.4496710000000004</v>
      </c>
      <c r="V59" s="155">
        <v>11.688399</v>
      </c>
      <c r="W59" s="24"/>
    </row>
    <row r="60" spans="1:23" x14ac:dyDescent="0.35">
      <c r="A60" s="2">
        <v>43630</v>
      </c>
      <c r="B60" s="40">
        <v>-9.6507249999999996</v>
      </c>
      <c r="C60" s="40">
        <v>-18.261707000000001</v>
      </c>
      <c r="D60" s="40">
        <v>1.2218118</v>
      </c>
      <c r="E60" s="40">
        <v>9.4600089999999994</v>
      </c>
      <c r="F60" s="40">
        <v>0.32024384</v>
      </c>
      <c r="G60" s="40">
        <v>-12.260687000000001</v>
      </c>
      <c r="H60" s="40">
        <v>-8.2719509999999996</v>
      </c>
      <c r="I60" s="40">
        <v>-7.1918069999999998</v>
      </c>
      <c r="J60" s="40">
        <v>1.0492802000000001</v>
      </c>
      <c r="K60" s="40">
        <v>-19.955241999999998</v>
      </c>
      <c r="L60" s="40">
        <v>33.354176000000002</v>
      </c>
      <c r="M60" s="40">
        <v>-8.6117559999999997</v>
      </c>
      <c r="N60" s="40">
        <v>1.2518883000000001</v>
      </c>
      <c r="O60" s="40">
        <v>4.9812079999999996</v>
      </c>
      <c r="P60" s="40">
        <v>-19.385635000000001</v>
      </c>
      <c r="Q60" s="40">
        <v>14.401126</v>
      </c>
      <c r="R60" s="40">
        <v>-2.1949171999999999</v>
      </c>
      <c r="S60" s="40">
        <v>-20.800453000000001</v>
      </c>
      <c r="T60" s="40">
        <v>-15.385092</v>
      </c>
      <c r="U60" s="40">
        <v>-3.5105586</v>
      </c>
      <c r="V60" s="155">
        <v>12.534772999999999</v>
      </c>
      <c r="W60" s="24"/>
    </row>
    <row r="61" spans="1:23" x14ac:dyDescent="0.35">
      <c r="A61" s="2">
        <v>43662</v>
      </c>
      <c r="B61" s="40">
        <v>7.8894734</v>
      </c>
      <c r="C61" s="40">
        <v>-10.108089</v>
      </c>
      <c r="D61" s="40">
        <v>16.330825999999998</v>
      </c>
      <c r="E61" s="40">
        <v>20.765518</v>
      </c>
      <c r="F61" s="40">
        <v>5.3614974000000002</v>
      </c>
      <c r="G61" s="40">
        <v>-0.78615546000000003</v>
      </c>
      <c r="H61" s="40">
        <v>-2.5180817000000002</v>
      </c>
      <c r="I61" s="40">
        <v>1.0264039</v>
      </c>
      <c r="J61" s="40">
        <v>-10.98268</v>
      </c>
      <c r="K61" s="40">
        <v>-11.958086</v>
      </c>
      <c r="L61" s="40">
        <v>38.708922999999999</v>
      </c>
      <c r="M61" s="40">
        <v>-1.2256682000000001</v>
      </c>
      <c r="N61" s="40">
        <v>4.1214110000000002</v>
      </c>
      <c r="O61" s="40">
        <v>5.6468368</v>
      </c>
      <c r="P61" s="40">
        <v>-5.9031487</v>
      </c>
      <c r="Q61" s="40">
        <v>11.254061</v>
      </c>
      <c r="R61" s="40">
        <v>5.1389693999999997</v>
      </c>
      <c r="S61" s="40">
        <v>-5.6057334000000001</v>
      </c>
      <c r="T61" s="40">
        <v>-8.3202359999999995</v>
      </c>
      <c r="U61" s="40">
        <v>5.8311223999999999</v>
      </c>
      <c r="V61" s="155">
        <v>10.826181999999999</v>
      </c>
      <c r="W61" s="24"/>
    </row>
    <row r="62" spans="1:23" x14ac:dyDescent="0.35">
      <c r="A62" s="2">
        <v>43693</v>
      </c>
      <c r="B62" s="40">
        <v>12.371456</v>
      </c>
      <c r="C62" s="40">
        <v>-15.558547000000001</v>
      </c>
      <c r="D62" s="40">
        <v>11.482656499999999</v>
      </c>
      <c r="E62" s="40">
        <v>7.3684335000000001</v>
      </c>
      <c r="F62" s="40">
        <v>-9.4540120000000005</v>
      </c>
      <c r="G62" s="40">
        <v>-7.7489970000000001</v>
      </c>
      <c r="H62" s="40">
        <v>-10.020607999999999</v>
      </c>
      <c r="I62" s="40">
        <v>-3.3169567999999998</v>
      </c>
      <c r="J62" s="40">
        <v>-18.196058000000001</v>
      </c>
      <c r="K62" s="40">
        <v>-17.243969</v>
      </c>
      <c r="L62" s="40">
        <v>27.337969000000001</v>
      </c>
      <c r="M62" s="40">
        <v>-6.6406489999999998</v>
      </c>
      <c r="N62" s="40">
        <v>3.6436320000000002</v>
      </c>
      <c r="O62" s="40">
        <v>-6.0374317</v>
      </c>
      <c r="P62" s="40">
        <v>-4.2902110000000002</v>
      </c>
      <c r="Q62" s="40">
        <v>-0.10357499000000001</v>
      </c>
      <c r="R62" s="40">
        <v>-2.9483139999999999</v>
      </c>
      <c r="S62" s="40">
        <v>19.133282000000001</v>
      </c>
      <c r="T62" s="40">
        <v>-7.9687539999999997</v>
      </c>
      <c r="U62" s="40">
        <v>-3.1618892999999999</v>
      </c>
      <c r="V62" s="155">
        <v>12.871242000000001</v>
      </c>
      <c r="W62" s="24"/>
    </row>
    <row r="63" spans="1:23" x14ac:dyDescent="0.35">
      <c r="A63" s="2">
        <v>43724</v>
      </c>
      <c r="B63" s="40">
        <v>20.336055999999999</v>
      </c>
      <c r="C63" s="40">
        <v>-11.889446</v>
      </c>
      <c r="D63" s="40">
        <v>12.182819</v>
      </c>
      <c r="E63" s="40">
        <v>12.63138</v>
      </c>
      <c r="F63" s="40">
        <v>-4.9126624999999997</v>
      </c>
      <c r="G63" s="40">
        <v>0.62711240000000001</v>
      </c>
      <c r="H63" s="40">
        <v>-9.9323219999999992</v>
      </c>
      <c r="I63" s="40">
        <v>1.5929222000000001</v>
      </c>
      <c r="J63" s="40">
        <v>-13.1010895</v>
      </c>
      <c r="K63" s="40">
        <v>-13.313466</v>
      </c>
      <c r="L63" s="40">
        <v>39.473044999999999</v>
      </c>
      <c r="M63" s="40">
        <v>7.4102759999999996</v>
      </c>
      <c r="N63" s="40">
        <v>19.447697000000002</v>
      </c>
      <c r="O63" s="40">
        <v>-6.0098114000000002</v>
      </c>
      <c r="P63" s="40">
        <v>3.4033418000000002</v>
      </c>
      <c r="Q63" s="40">
        <v>4.7925352999999999</v>
      </c>
      <c r="R63" s="40">
        <v>-3.4420847999999999</v>
      </c>
      <c r="S63" s="40">
        <v>19.941032</v>
      </c>
      <c r="T63" s="40">
        <v>-4.7089695999999996</v>
      </c>
      <c r="U63" s="40">
        <v>-3.0031919999999999</v>
      </c>
      <c r="V63" s="155">
        <v>7.5637460000000001</v>
      </c>
      <c r="W63" s="24"/>
    </row>
    <row r="64" spans="1:23" x14ac:dyDescent="0.35">
      <c r="A64" s="2">
        <v>43754</v>
      </c>
      <c r="B64" s="40">
        <v>22.751246999999999</v>
      </c>
      <c r="C64" s="40">
        <v>-9.7501335000000005</v>
      </c>
      <c r="D64" s="40">
        <v>13.758779000000001</v>
      </c>
      <c r="E64" s="40">
        <v>17.999863000000001</v>
      </c>
      <c r="F64" s="40">
        <v>-6.2638579999999999</v>
      </c>
      <c r="G64" s="40">
        <v>-3.3558547000000001</v>
      </c>
      <c r="H64" s="40">
        <v>-7.93947</v>
      </c>
      <c r="I64" s="40">
        <v>13.987017</v>
      </c>
      <c r="J64" s="40">
        <v>-7.8103600000000002</v>
      </c>
      <c r="K64" s="40">
        <v>-5.9125185</v>
      </c>
      <c r="L64" s="40">
        <v>10.402452</v>
      </c>
      <c r="M64" s="40">
        <v>1.3563632999999999</v>
      </c>
      <c r="N64" s="40">
        <v>25.079429999999999</v>
      </c>
      <c r="O64" s="40">
        <v>7.7593923</v>
      </c>
      <c r="P64" s="40">
        <v>7.9992650000000003</v>
      </c>
      <c r="Q64" s="40">
        <v>4.2543889999999998</v>
      </c>
      <c r="R64" s="40">
        <v>-3.7346840000000001</v>
      </c>
      <c r="S64" s="40">
        <v>-5.6140780000000001</v>
      </c>
      <c r="T64" s="40">
        <v>-2.0458102</v>
      </c>
      <c r="U64" s="40">
        <v>2.6467800000000001</v>
      </c>
      <c r="V64" s="155">
        <v>0.95577239999999997</v>
      </c>
      <c r="W64" s="24"/>
    </row>
    <row r="65" spans="1:23" x14ac:dyDescent="0.35">
      <c r="A65" s="2">
        <v>43784</v>
      </c>
      <c r="B65" s="40">
        <v>19.913661999999999</v>
      </c>
      <c r="C65" s="40">
        <v>-22.116734000000001</v>
      </c>
      <c r="D65" s="40">
        <v>4.2990326999999997</v>
      </c>
      <c r="E65" s="40">
        <v>19.423390000000001</v>
      </c>
      <c r="F65" s="40">
        <v>-2.004397</v>
      </c>
      <c r="G65" s="40">
        <v>-0.57398079999999996</v>
      </c>
      <c r="H65" s="40">
        <v>-3.211856</v>
      </c>
      <c r="I65" s="40">
        <v>21.66394</v>
      </c>
      <c r="J65" s="40">
        <v>14.401351999999999</v>
      </c>
      <c r="K65" s="40">
        <v>2.8905392000000001</v>
      </c>
      <c r="L65" s="40">
        <v>10.941482000000001</v>
      </c>
      <c r="M65" s="40">
        <v>1.7571091999999999</v>
      </c>
      <c r="N65" s="40">
        <v>34.173107000000002</v>
      </c>
      <c r="O65" s="40">
        <v>8.1548689999999997</v>
      </c>
      <c r="P65" s="40">
        <v>6.6124080000000003</v>
      </c>
      <c r="Q65" s="40">
        <v>-1.4196217</v>
      </c>
      <c r="R65" s="40">
        <v>-2.2332966000000001</v>
      </c>
      <c r="S65" s="40">
        <v>7.2482230000000003</v>
      </c>
      <c r="T65" s="40">
        <v>-4.2219519999999999</v>
      </c>
      <c r="U65" s="40">
        <v>8.89194</v>
      </c>
      <c r="V65" s="155">
        <v>6.6952705000000003</v>
      </c>
      <c r="W65" s="24"/>
    </row>
    <row r="66" spans="1:23" x14ac:dyDescent="0.35">
      <c r="A66" s="2">
        <v>43815</v>
      </c>
      <c r="B66" s="40">
        <v>25.903202</v>
      </c>
      <c r="C66" s="40">
        <v>-18.762636000000001</v>
      </c>
      <c r="D66" s="40">
        <v>3.7366628999999998</v>
      </c>
      <c r="E66" s="40">
        <v>8.2391740000000002</v>
      </c>
      <c r="F66" s="40">
        <v>-7.8819220000000003</v>
      </c>
      <c r="G66" s="40">
        <v>1.8149734</v>
      </c>
      <c r="H66" s="40">
        <v>-1.8966675</v>
      </c>
      <c r="I66" s="40">
        <v>33.242764000000001</v>
      </c>
      <c r="J66" s="40">
        <v>17.932247</v>
      </c>
      <c r="K66" s="40">
        <v>6.3537480000000004</v>
      </c>
      <c r="L66" s="40">
        <v>23.761092999999999</v>
      </c>
      <c r="M66" s="40">
        <v>7.3773860000000004</v>
      </c>
      <c r="N66" s="40">
        <v>35.194026999999998</v>
      </c>
      <c r="O66" s="40">
        <v>10.283554000000001</v>
      </c>
      <c r="P66" s="40">
        <v>15.216732</v>
      </c>
      <c r="Q66" s="40">
        <v>-4.2981680000000004</v>
      </c>
      <c r="R66" s="40">
        <v>-3.7099600000000001</v>
      </c>
      <c r="S66" s="40">
        <v>15.53359</v>
      </c>
      <c r="T66" s="40">
        <v>2.2220373000000002</v>
      </c>
      <c r="U66" s="40">
        <v>3.6687135999999998</v>
      </c>
      <c r="V66" s="155">
        <v>5.3330419999999998</v>
      </c>
      <c r="W66" s="24"/>
    </row>
    <row r="67" spans="1:23" x14ac:dyDescent="0.35">
      <c r="A67" s="2">
        <v>43846</v>
      </c>
      <c r="B67" s="40">
        <v>31.69173</v>
      </c>
      <c r="C67" s="40">
        <v>-24.172423999999999</v>
      </c>
      <c r="D67" s="40">
        <v>0.41050910000000002</v>
      </c>
      <c r="E67" s="40">
        <v>-1.1611937999999999</v>
      </c>
      <c r="F67" s="40">
        <v>-8.1534329999999997</v>
      </c>
      <c r="G67" s="40">
        <v>3.4681915999999999</v>
      </c>
      <c r="H67" s="40">
        <v>-2.4484097999999999</v>
      </c>
      <c r="I67" s="40">
        <v>33.434795000000001</v>
      </c>
      <c r="J67" s="40">
        <v>7.5416445999999997</v>
      </c>
      <c r="K67" s="40">
        <v>7.0572495000000002</v>
      </c>
      <c r="L67" s="40">
        <v>10.499393</v>
      </c>
      <c r="M67" s="40">
        <v>-1.8893002999999999</v>
      </c>
      <c r="N67" s="40">
        <v>45.654952999999999</v>
      </c>
      <c r="O67" s="40">
        <v>10.371947</v>
      </c>
      <c r="P67" s="40">
        <v>21.599150000000002</v>
      </c>
      <c r="Q67" s="40">
        <v>-1.4115690999999999</v>
      </c>
      <c r="R67" s="40">
        <v>1.1702657000000001</v>
      </c>
      <c r="S67" s="40">
        <v>16.387153999999999</v>
      </c>
      <c r="T67" s="40">
        <v>1.126349</v>
      </c>
      <c r="U67" s="40">
        <v>4.9614190000000002</v>
      </c>
      <c r="V67" s="155">
        <v>0.98710059999999999</v>
      </c>
      <c r="W67" s="24"/>
    </row>
    <row r="68" spans="1:23" x14ac:dyDescent="0.35">
      <c r="A68" s="2">
        <v>43875</v>
      </c>
      <c r="B68" s="40">
        <v>15.600861</v>
      </c>
      <c r="C68" s="40">
        <v>-29.738785</v>
      </c>
      <c r="D68" s="40">
        <v>-5.5898547000000001</v>
      </c>
      <c r="E68" s="40">
        <v>-5.2402376999999998</v>
      </c>
      <c r="F68" s="40">
        <v>-10.136837</v>
      </c>
      <c r="G68" s="40">
        <v>-5.7203590000000002</v>
      </c>
      <c r="H68" s="40">
        <v>-8.7930379999999992</v>
      </c>
      <c r="I68" s="40">
        <v>26.622152</v>
      </c>
      <c r="J68" s="40">
        <v>13.341581</v>
      </c>
      <c r="K68" s="40">
        <v>-0.17902851</v>
      </c>
      <c r="L68" s="40">
        <v>1.8625379</v>
      </c>
      <c r="M68" s="40">
        <v>0.11396408</v>
      </c>
      <c r="N68" s="40">
        <v>29.651474</v>
      </c>
      <c r="O68" s="40">
        <v>9.8293780000000002</v>
      </c>
      <c r="P68" s="40">
        <v>11.18474</v>
      </c>
      <c r="Q68" s="40">
        <v>-0.67082644000000002</v>
      </c>
      <c r="R68" s="40">
        <v>-7.6447370000000001</v>
      </c>
      <c r="S68" s="40">
        <v>3.0992985000000002</v>
      </c>
      <c r="T68" s="40">
        <v>-3.9087534000000002</v>
      </c>
      <c r="U68" s="40">
        <v>-5.9480133000000004</v>
      </c>
      <c r="V68" s="155">
        <v>-9.2595519999999993</v>
      </c>
      <c r="W68" s="24"/>
    </row>
    <row r="69" spans="1:23" x14ac:dyDescent="0.35">
      <c r="A69" s="2">
        <v>43906</v>
      </c>
      <c r="B69" s="40">
        <v>-5.3035379999999996</v>
      </c>
      <c r="C69" s="40">
        <v>-53.739019999999996</v>
      </c>
      <c r="D69" s="40">
        <v>-39.114016999999997</v>
      </c>
      <c r="E69" s="40">
        <v>-41.045380000000002</v>
      </c>
      <c r="F69" s="40">
        <v>-46.037734999999998</v>
      </c>
      <c r="G69" s="40">
        <v>-39.745807999999997</v>
      </c>
      <c r="H69" s="40">
        <v>-32.438789999999997</v>
      </c>
      <c r="I69" s="40">
        <v>-5.8973016999999999</v>
      </c>
      <c r="J69" s="40">
        <v>-30.500912</v>
      </c>
      <c r="K69" s="40">
        <v>-31.014645000000002</v>
      </c>
      <c r="L69" s="40">
        <v>-47.357419999999998</v>
      </c>
      <c r="M69" s="40">
        <v>-37.579093999999998</v>
      </c>
      <c r="N69" s="40">
        <v>-38.135094000000002</v>
      </c>
      <c r="O69" s="40">
        <v>-31.068086999999998</v>
      </c>
      <c r="P69" s="40">
        <v>-13.648491999999999</v>
      </c>
      <c r="Q69" s="40">
        <v>-18.927717000000001</v>
      </c>
      <c r="R69" s="40">
        <v>-35.648420000000002</v>
      </c>
      <c r="S69" s="40">
        <v>-27.215654000000001</v>
      </c>
      <c r="T69" s="40">
        <v>-37.407158000000003</v>
      </c>
      <c r="U69" s="40">
        <v>-38.583820000000003</v>
      </c>
      <c r="V69" s="155">
        <v>-34.150333000000003</v>
      </c>
      <c r="W69" s="24"/>
    </row>
    <row r="70" spans="1:23" x14ac:dyDescent="0.35">
      <c r="A70" s="2">
        <v>43937</v>
      </c>
      <c r="B70" s="40">
        <v>-8.0232860000000006</v>
      </c>
      <c r="C70" s="40">
        <v>-45.597996000000002</v>
      </c>
      <c r="D70" s="40">
        <v>-43.198467000000001</v>
      </c>
      <c r="E70" s="40">
        <v>-29.921282000000001</v>
      </c>
      <c r="F70" s="40">
        <v>-38.181857999999998</v>
      </c>
      <c r="G70" s="40">
        <v>-35.00367</v>
      </c>
      <c r="H70" s="40">
        <v>-18.895132</v>
      </c>
      <c r="I70" s="40">
        <v>1.7589927000000001</v>
      </c>
      <c r="J70" s="40">
        <v>-40.302424999999999</v>
      </c>
      <c r="K70" s="40">
        <v>-22.052181000000001</v>
      </c>
      <c r="L70" s="40">
        <v>-37.820022999999999</v>
      </c>
      <c r="M70" s="40">
        <v>-42.019736999999999</v>
      </c>
      <c r="N70" s="40">
        <v>-29.790503000000001</v>
      </c>
      <c r="O70" s="40">
        <v>-29.257625999999998</v>
      </c>
      <c r="P70" s="40">
        <v>-6.3156486000000003</v>
      </c>
      <c r="Q70" s="40">
        <v>-14.221869999999999</v>
      </c>
      <c r="R70" s="40">
        <v>-27.721399999999999</v>
      </c>
      <c r="S70" s="40">
        <v>-17.034990000000001</v>
      </c>
      <c r="T70" s="40">
        <v>-32.776580000000003</v>
      </c>
      <c r="U70" s="40">
        <v>-28.109455000000001</v>
      </c>
      <c r="V70" s="155">
        <v>-28.114218000000001</v>
      </c>
      <c r="W70" s="24"/>
    </row>
    <row r="71" spans="1:23" x14ac:dyDescent="0.35">
      <c r="A71" s="2">
        <v>43966</v>
      </c>
      <c r="B71" s="40">
        <v>6.8887115000000003</v>
      </c>
      <c r="C71" s="40">
        <v>-41.261966999999999</v>
      </c>
      <c r="D71" s="40">
        <v>-31.526232</v>
      </c>
      <c r="E71" s="40">
        <v>-26.925653000000001</v>
      </c>
      <c r="F71" s="40">
        <v>-32.045459999999999</v>
      </c>
      <c r="G71" s="40">
        <v>-25.628053999999999</v>
      </c>
      <c r="H71" s="40">
        <v>-15.060371</v>
      </c>
      <c r="I71" s="40">
        <v>9.7930670000000006</v>
      </c>
      <c r="J71" s="40">
        <v>-33.148014000000003</v>
      </c>
      <c r="K71" s="40">
        <v>-10.179835000000001</v>
      </c>
      <c r="L71" s="40">
        <v>-40.515231999999997</v>
      </c>
      <c r="M71" s="40">
        <v>-35.066284000000003</v>
      </c>
      <c r="N71" s="40">
        <v>-25.337731999999999</v>
      </c>
      <c r="O71" s="40">
        <v>-20.927773999999999</v>
      </c>
      <c r="P71" s="40">
        <v>3.2047867999999999</v>
      </c>
      <c r="Q71" s="40">
        <v>-6.9987116</v>
      </c>
      <c r="R71" s="40">
        <v>-21.002668</v>
      </c>
      <c r="S71" s="40">
        <v>-1.2775301999999999</v>
      </c>
      <c r="T71" s="40">
        <v>-24.783218000000002</v>
      </c>
      <c r="U71" s="40">
        <v>-21.896059000000001</v>
      </c>
      <c r="V71" s="155">
        <v>-23.01436</v>
      </c>
      <c r="W71" s="24"/>
    </row>
    <row r="72" spans="1:23" x14ac:dyDescent="0.35">
      <c r="A72" s="2">
        <v>43998</v>
      </c>
      <c r="B72" s="40">
        <v>13.878143</v>
      </c>
      <c r="C72" s="40">
        <v>-31.492407</v>
      </c>
      <c r="D72" s="40">
        <v>-22.520208</v>
      </c>
      <c r="E72" s="40">
        <v>-20.139133000000001</v>
      </c>
      <c r="F72" s="40">
        <v>-22.438113999999999</v>
      </c>
      <c r="G72" s="40">
        <v>-17.647696</v>
      </c>
      <c r="H72" s="40">
        <v>-7.9565229999999998</v>
      </c>
      <c r="I72" s="40">
        <v>21.193850000000001</v>
      </c>
      <c r="J72" s="40">
        <v>-23.11619</v>
      </c>
      <c r="K72" s="40">
        <v>2.4026274999999999</v>
      </c>
      <c r="L72" s="40">
        <v>-27.728373000000001</v>
      </c>
      <c r="M72" s="40">
        <v>-24.254894</v>
      </c>
      <c r="N72" s="40">
        <v>-25.225670000000001</v>
      </c>
      <c r="O72" s="40">
        <v>-20.105160000000001</v>
      </c>
      <c r="P72" s="40">
        <v>16.979514999999999</v>
      </c>
      <c r="Q72" s="40">
        <v>-8.9177490000000006</v>
      </c>
      <c r="R72" s="40">
        <v>-18.249983</v>
      </c>
      <c r="S72" s="40">
        <v>3.91438</v>
      </c>
      <c r="T72" s="40">
        <v>-17.518986000000002</v>
      </c>
      <c r="U72" s="40">
        <v>-16.008054999999999</v>
      </c>
      <c r="V72" s="155">
        <v>-18.431705000000001</v>
      </c>
      <c r="W72" s="24"/>
    </row>
    <row r="73" spans="1:23" x14ac:dyDescent="0.35">
      <c r="A73" s="2">
        <v>44028</v>
      </c>
      <c r="B73" s="40">
        <v>26.371621999999999</v>
      </c>
      <c r="C73" s="40">
        <v>-32.682220000000001</v>
      </c>
      <c r="D73" s="40">
        <v>-27.012657000000001</v>
      </c>
      <c r="E73" s="40">
        <v>-25.453413000000001</v>
      </c>
      <c r="F73" s="40">
        <v>-24.349070000000001</v>
      </c>
      <c r="G73" s="40">
        <v>-21.43684</v>
      </c>
      <c r="H73" s="40">
        <v>-7.1177900000000003</v>
      </c>
      <c r="I73" s="40">
        <v>22.969877</v>
      </c>
      <c r="J73" s="40">
        <v>-26.130545000000001</v>
      </c>
      <c r="K73" s="40">
        <v>4.7099349999999998</v>
      </c>
      <c r="L73" s="40">
        <v>-30.564624999999999</v>
      </c>
      <c r="M73" s="40">
        <v>-21.041553</v>
      </c>
      <c r="N73" s="40">
        <v>-27.726395</v>
      </c>
      <c r="O73" s="40">
        <v>-11.258549</v>
      </c>
      <c r="P73" s="40">
        <v>20.66872</v>
      </c>
      <c r="Q73" s="40">
        <v>-2.407235</v>
      </c>
      <c r="R73" s="40">
        <v>-21.99794</v>
      </c>
      <c r="S73" s="40">
        <v>-0.86929800000000002</v>
      </c>
      <c r="T73" s="40">
        <v>-21.795023</v>
      </c>
      <c r="U73" s="40">
        <v>-11.110783</v>
      </c>
      <c r="V73" s="155">
        <v>-17.402327</v>
      </c>
      <c r="W73" s="24"/>
    </row>
    <row r="74" spans="1:23" x14ac:dyDescent="0.35">
      <c r="A74" s="2">
        <v>44057</v>
      </c>
      <c r="B74" s="40">
        <v>38.818429999999999</v>
      </c>
      <c r="C74" s="40">
        <v>-25.74823</v>
      </c>
      <c r="D74" s="40">
        <v>-19.265837000000001</v>
      </c>
      <c r="E74" s="40">
        <v>-16.584323999999999</v>
      </c>
      <c r="F74" s="40">
        <v>-5.6397380000000004</v>
      </c>
      <c r="G74" s="40">
        <v>-3.7086665999999999</v>
      </c>
      <c r="H74" s="40">
        <v>2.0052075</v>
      </c>
      <c r="I74" s="40">
        <v>38.232959999999999</v>
      </c>
      <c r="J74" s="40">
        <v>-8.0770789999999995</v>
      </c>
      <c r="K74" s="40">
        <v>31.473171000000001</v>
      </c>
      <c r="L74" s="40">
        <v>-23.698378000000002</v>
      </c>
      <c r="M74" s="40">
        <v>-7.8622339999999999</v>
      </c>
      <c r="N74" s="40">
        <v>-16.148883999999999</v>
      </c>
      <c r="O74" s="40">
        <v>4.5878886999999997</v>
      </c>
      <c r="P74" s="40">
        <v>36.675229999999999</v>
      </c>
      <c r="Q74" s="40">
        <v>9.0371249999999996</v>
      </c>
      <c r="R74" s="40">
        <v>-18.055503999999999</v>
      </c>
      <c r="S74" s="40">
        <v>-17.213266000000001</v>
      </c>
      <c r="T74" s="40">
        <v>-17.513072999999999</v>
      </c>
      <c r="U74" s="40">
        <v>-2.8048456000000002</v>
      </c>
      <c r="V74" s="155">
        <v>-8.2100030000000004</v>
      </c>
      <c r="W74" s="24"/>
    </row>
    <row r="75" spans="1:23" x14ac:dyDescent="0.35">
      <c r="A75" s="2">
        <v>44090</v>
      </c>
      <c r="B75" s="40">
        <v>30.067432</v>
      </c>
      <c r="C75" s="40">
        <v>-32.169420000000002</v>
      </c>
      <c r="D75" s="40">
        <v>-26.855827000000001</v>
      </c>
      <c r="E75" s="40">
        <v>-21.623771999999999</v>
      </c>
      <c r="F75" s="40">
        <v>-18.512989000000001</v>
      </c>
      <c r="G75" s="40">
        <v>-11.441684</v>
      </c>
      <c r="H75" s="40">
        <v>-3.1791209999999999</v>
      </c>
      <c r="I75" s="40">
        <v>28.080416</v>
      </c>
      <c r="J75" s="40">
        <v>-19.192875000000001</v>
      </c>
      <c r="K75" s="40">
        <v>19.471157000000002</v>
      </c>
      <c r="L75" s="40">
        <v>-24.869543</v>
      </c>
      <c r="M75" s="40">
        <v>-16.973436</v>
      </c>
      <c r="N75" s="40">
        <v>-22.969574000000001</v>
      </c>
      <c r="O75" s="40">
        <v>8.596444</v>
      </c>
      <c r="P75" s="40">
        <v>27.60005</v>
      </c>
      <c r="Q75" s="40">
        <v>2.3314594999999998</v>
      </c>
      <c r="R75" s="40">
        <v>-22.216813999999999</v>
      </c>
      <c r="S75" s="40">
        <v>-19.983243999999999</v>
      </c>
      <c r="T75" s="40">
        <v>-19.353168</v>
      </c>
      <c r="U75" s="40">
        <v>-5.6582211999999998</v>
      </c>
      <c r="V75" s="155">
        <v>4.6249269999999996</v>
      </c>
      <c r="W75" s="24"/>
    </row>
    <row r="76" spans="1:23" x14ac:dyDescent="0.35">
      <c r="A76" s="2">
        <v>44120</v>
      </c>
      <c r="B76" s="40">
        <v>35.871684999999999</v>
      </c>
      <c r="C76" s="40">
        <v>-36.845215000000003</v>
      </c>
      <c r="D76" s="40">
        <v>-24.73188</v>
      </c>
      <c r="E76" s="40">
        <v>-22.658097999999999</v>
      </c>
      <c r="F76" s="40">
        <v>-23.784327999999999</v>
      </c>
      <c r="G76" s="40">
        <v>-11.12898</v>
      </c>
      <c r="H76" s="40">
        <v>-2.0272434000000001</v>
      </c>
      <c r="I76" s="40">
        <v>23.616099999999999</v>
      </c>
      <c r="J76" s="40">
        <v>-19.834291</v>
      </c>
      <c r="K76" s="40">
        <v>16.926777000000001</v>
      </c>
      <c r="L76" s="40">
        <v>-30.512249000000001</v>
      </c>
      <c r="M76" s="40">
        <v>-15.588723999999999</v>
      </c>
      <c r="N76" s="40">
        <v>-30.286567999999999</v>
      </c>
      <c r="O76" s="40">
        <v>5.164504</v>
      </c>
      <c r="P76" s="40">
        <v>34.525680000000001</v>
      </c>
      <c r="Q76" s="40">
        <v>3.8375615999999999</v>
      </c>
      <c r="R76" s="40">
        <v>-24.520630000000001</v>
      </c>
      <c r="S76" s="40">
        <v>-11.311477999999999</v>
      </c>
      <c r="T76" s="40">
        <v>-19.344626999999999</v>
      </c>
      <c r="U76" s="40">
        <v>-5.8653649999999997</v>
      </c>
      <c r="V76" s="155">
        <v>12.069808999999999</v>
      </c>
      <c r="W76" s="24"/>
    </row>
    <row r="77" spans="1:23" x14ac:dyDescent="0.35">
      <c r="A77" s="2">
        <v>44151</v>
      </c>
      <c r="B77" s="40">
        <v>40.55538</v>
      </c>
      <c r="C77" s="40">
        <v>-15.39259</v>
      </c>
      <c r="D77" s="40">
        <v>-12.166471</v>
      </c>
      <c r="E77" s="40">
        <v>-9.8111809999999995</v>
      </c>
      <c r="F77" s="40">
        <v>-18.866406999999999</v>
      </c>
      <c r="G77" s="40">
        <v>-9.1712769999999999</v>
      </c>
      <c r="H77" s="40">
        <v>1.1686802000000001</v>
      </c>
      <c r="I77" s="40">
        <v>27.433479999999999</v>
      </c>
      <c r="J77" s="40">
        <v>-8.1659679999999994</v>
      </c>
      <c r="K77" s="40">
        <v>24.398136000000001</v>
      </c>
      <c r="L77" s="40">
        <v>-23.365794999999999</v>
      </c>
      <c r="M77" s="40">
        <v>-5.7252526000000001</v>
      </c>
      <c r="N77" s="40">
        <v>-25.788492000000002</v>
      </c>
      <c r="O77" s="40">
        <v>7.9123020000000004</v>
      </c>
      <c r="P77" s="40">
        <v>38.086117000000002</v>
      </c>
      <c r="Q77" s="40">
        <v>4.0090560000000002</v>
      </c>
      <c r="R77" s="40">
        <v>-15.676271</v>
      </c>
      <c r="S77" s="40">
        <v>-12.511599</v>
      </c>
      <c r="T77" s="40">
        <v>-16.032630000000001</v>
      </c>
      <c r="U77" s="40">
        <v>-5.0537109999999998</v>
      </c>
      <c r="V77" s="155">
        <v>5.5841922999999998</v>
      </c>
      <c r="W77" s="24"/>
    </row>
    <row r="78" spans="1:23" x14ac:dyDescent="0.35">
      <c r="A78" s="2">
        <v>44181</v>
      </c>
      <c r="B78" s="40">
        <v>39.573549999999997</v>
      </c>
      <c r="C78" s="40">
        <v>-13.483006</v>
      </c>
      <c r="D78" s="40">
        <v>-3.0924678000000001</v>
      </c>
      <c r="E78" s="40">
        <v>-2.8743148000000001</v>
      </c>
      <c r="F78" s="40">
        <v>-4.1846513999999999</v>
      </c>
      <c r="G78" s="40">
        <v>1.2044786999999999</v>
      </c>
      <c r="H78" s="40">
        <v>8.8008520000000008</v>
      </c>
      <c r="I78" s="40">
        <v>29.340267000000001</v>
      </c>
      <c r="J78" s="40">
        <v>-5.2801369999999999</v>
      </c>
      <c r="K78" s="40">
        <v>36.850487000000001</v>
      </c>
      <c r="L78" s="40">
        <v>-15.864186999999999</v>
      </c>
      <c r="M78" s="40">
        <v>-1.1665582999999999</v>
      </c>
      <c r="N78" s="40">
        <v>-9.8271370000000005</v>
      </c>
      <c r="O78" s="40">
        <v>12.013424000000001</v>
      </c>
      <c r="P78" s="40">
        <v>28.816175000000001</v>
      </c>
      <c r="Q78" s="40">
        <v>7.2863340000000001</v>
      </c>
      <c r="R78" s="40">
        <v>-4.3652477000000003</v>
      </c>
      <c r="S78" s="40">
        <v>-9.4882965000000006</v>
      </c>
      <c r="T78" s="40">
        <v>-6.6400110000000003</v>
      </c>
      <c r="U78" s="40">
        <v>7.5084925</v>
      </c>
      <c r="V78" s="155">
        <v>6.7568419999999998</v>
      </c>
      <c r="W78" s="24"/>
    </row>
    <row r="79" spans="1:23" x14ac:dyDescent="0.35">
      <c r="A79" s="2">
        <v>44211</v>
      </c>
      <c r="B79" s="40">
        <v>43.745387999999998</v>
      </c>
      <c r="C79" s="40">
        <v>-3.0127524999999999</v>
      </c>
      <c r="D79" s="40">
        <v>-4.4947805000000001</v>
      </c>
      <c r="E79" s="40">
        <v>-1.2186170000000001</v>
      </c>
      <c r="F79" s="40">
        <v>-9.1818989999999996</v>
      </c>
      <c r="G79" s="40">
        <v>-2.6489197999999998</v>
      </c>
      <c r="H79" s="40">
        <v>1.8403649</v>
      </c>
      <c r="I79" s="40">
        <v>41.213394000000001</v>
      </c>
      <c r="J79" s="40">
        <v>-2.4033725000000001</v>
      </c>
      <c r="K79" s="40">
        <v>47.134030000000003</v>
      </c>
      <c r="L79" s="40">
        <v>-17.767954</v>
      </c>
      <c r="M79" s="40">
        <v>-3.5012484000000001</v>
      </c>
      <c r="N79" s="40">
        <v>-15.387976</v>
      </c>
      <c r="O79" s="40">
        <v>14.389633999999999</v>
      </c>
      <c r="P79" s="40">
        <v>29.802536</v>
      </c>
      <c r="Q79" s="40">
        <v>7.5338719999999997</v>
      </c>
      <c r="R79" s="40">
        <v>-3.9163888</v>
      </c>
      <c r="S79" s="40">
        <v>-4.9035190000000002</v>
      </c>
      <c r="T79" s="40">
        <v>-1.5283704</v>
      </c>
      <c r="U79" s="40">
        <v>15.874207</v>
      </c>
      <c r="V79" s="155">
        <v>5.1939010000000003</v>
      </c>
      <c r="W79" s="24"/>
    </row>
    <row r="80" spans="1:23" x14ac:dyDescent="0.35">
      <c r="A80" s="2">
        <v>44243</v>
      </c>
      <c r="B80" s="40">
        <v>66.821883999999997</v>
      </c>
      <c r="C80" s="40">
        <v>7.931292</v>
      </c>
      <c r="D80" s="40">
        <v>0.64671040000000002</v>
      </c>
      <c r="E80" s="40">
        <v>-1.5381813</v>
      </c>
      <c r="F80" s="40">
        <v>4.1949750000000001E-2</v>
      </c>
      <c r="G80" s="40">
        <v>11.516857</v>
      </c>
      <c r="H80" s="40">
        <v>6.205082</v>
      </c>
      <c r="I80" s="40">
        <v>51.379584999999999</v>
      </c>
      <c r="J80" s="40">
        <v>-9.7131310000000006</v>
      </c>
      <c r="K80" s="40">
        <v>51.94932</v>
      </c>
      <c r="L80" s="40">
        <v>-15.75905</v>
      </c>
      <c r="M80" s="40">
        <v>10.773980999999999</v>
      </c>
      <c r="N80" s="40">
        <v>-9.2299819999999997</v>
      </c>
      <c r="O80" s="40">
        <v>22.675322999999999</v>
      </c>
      <c r="P80" s="40">
        <v>50.671173000000003</v>
      </c>
      <c r="Q80" s="40">
        <v>12.50813</v>
      </c>
      <c r="R80" s="40">
        <v>-0.20900368999999999</v>
      </c>
      <c r="S80" s="40">
        <v>6.9917083</v>
      </c>
      <c r="T80" s="40">
        <v>8.1140519999999992</v>
      </c>
      <c r="U80" s="40">
        <v>17.25055</v>
      </c>
      <c r="V80" s="155">
        <v>15.187860000000001</v>
      </c>
      <c r="W80" s="24"/>
    </row>
    <row r="81" spans="1:23" x14ac:dyDescent="0.35">
      <c r="A81" s="2">
        <v>44271</v>
      </c>
      <c r="B81" s="40">
        <v>55.619441999999999</v>
      </c>
      <c r="C81" s="40">
        <v>72.349074999999999</v>
      </c>
      <c r="D81" s="40">
        <v>50.516724000000004</v>
      </c>
      <c r="E81" s="40">
        <v>50.614930000000001</v>
      </c>
      <c r="F81" s="40">
        <v>53.272723999999997</v>
      </c>
      <c r="G81" s="40">
        <v>60.623095999999997</v>
      </c>
      <c r="H81" s="40">
        <v>42.581665000000001</v>
      </c>
      <c r="I81" s="40">
        <v>93.257260000000002</v>
      </c>
      <c r="J81" s="40">
        <v>55.910957000000003</v>
      </c>
      <c r="K81" s="40">
        <v>115.26855999999999</v>
      </c>
      <c r="L81" s="40">
        <v>49.919936999999997</v>
      </c>
      <c r="M81" s="40">
        <v>78.587554999999995</v>
      </c>
      <c r="N81" s="40">
        <v>87.064570000000003</v>
      </c>
      <c r="O81" s="40">
        <v>80.584273999999994</v>
      </c>
      <c r="P81" s="40">
        <v>63.289473999999998</v>
      </c>
      <c r="Q81" s="40">
        <v>37.229464999999998</v>
      </c>
      <c r="R81" s="40">
        <v>49.513435000000001</v>
      </c>
      <c r="S81" s="40">
        <v>49.145245000000003</v>
      </c>
      <c r="T81" s="40">
        <v>64.364800000000002</v>
      </c>
      <c r="U81" s="40">
        <v>75.116744999999995</v>
      </c>
      <c r="V81" s="155">
        <v>70.478870000000001</v>
      </c>
      <c r="W81" s="24"/>
    </row>
    <row r="82" spans="1:23" x14ac:dyDescent="0.35">
      <c r="A82" s="2">
        <v>44302</v>
      </c>
      <c r="B82" s="40">
        <v>46.286797</v>
      </c>
      <c r="C82" s="40">
        <v>54.478476999999998</v>
      </c>
      <c r="D82" s="40">
        <v>51.92512</v>
      </c>
      <c r="E82" s="40">
        <v>24.5425</v>
      </c>
      <c r="F82" s="40">
        <v>39.54128</v>
      </c>
      <c r="G82" s="40">
        <v>48.237312000000003</v>
      </c>
      <c r="H82" s="40">
        <v>23.091484000000001</v>
      </c>
      <c r="I82" s="40">
        <v>78.556179999999998</v>
      </c>
      <c r="J82" s="40">
        <v>75.028989999999993</v>
      </c>
      <c r="K82" s="40">
        <v>92.367590000000007</v>
      </c>
      <c r="L82" s="40">
        <v>44.873966000000003</v>
      </c>
      <c r="M82" s="40">
        <v>86.698319999999995</v>
      </c>
      <c r="N82" s="40">
        <v>62.86589</v>
      </c>
      <c r="O82" s="40">
        <v>65.274720000000002</v>
      </c>
      <c r="P82" s="40">
        <v>39.247250000000001</v>
      </c>
      <c r="Q82" s="40">
        <v>29.212904000000002</v>
      </c>
      <c r="R82" s="40">
        <v>29.063856000000001</v>
      </c>
      <c r="S82" s="40">
        <v>23.425174999999999</v>
      </c>
      <c r="T82" s="40">
        <v>44.609116</v>
      </c>
      <c r="U82" s="40">
        <v>60.084567999999997</v>
      </c>
      <c r="V82" s="155">
        <v>52.794646999999998</v>
      </c>
      <c r="W82" s="24"/>
    </row>
    <row r="83" spans="1:23" x14ac:dyDescent="0.35">
      <c r="A83" s="2">
        <v>44330</v>
      </c>
      <c r="B83" s="40">
        <v>46.856163000000002</v>
      </c>
      <c r="C83" s="40">
        <v>40.393160000000002</v>
      </c>
      <c r="D83" s="40">
        <v>38.847279999999998</v>
      </c>
      <c r="E83" s="40">
        <v>17.232275000000001</v>
      </c>
      <c r="F83" s="40">
        <v>46.309863999999997</v>
      </c>
      <c r="G83" s="40">
        <v>41.721831999999999</v>
      </c>
      <c r="H83" s="40">
        <v>17.545449999999999</v>
      </c>
      <c r="I83" s="40">
        <v>61.487650000000002</v>
      </c>
      <c r="J83" s="40">
        <v>61.834859999999999</v>
      </c>
      <c r="K83" s="40">
        <v>79.377494999999996</v>
      </c>
      <c r="L83" s="40">
        <v>68.948554999999999</v>
      </c>
      <c r="M83" s="40">
        <v>69.661749999999998</v>
      </c>
      <c r="N83" s="40">
        <v>72.056563999999995</v>
      </c>
      <c r="O83" s="40">
        <v>60.412860000000002</v>
      </c>
      <c r="P83" s="40">
        <v>30.092704999999999</v>
      </c>
      <c r="Q83" s="40">
        <v>28.49567</v>
      </c>
      <c r="R83" s="40">
        <v>21.015298999999999</v>
      </c>
      <c r="S83" s="40">
        <v>16.753578000000001</v>
      </c>
      <c r="T83" s="40">
        <v>47.120296000000003</v>
      </c>
      <c r="U83" s="40">
        <v>47.510219999999997</v>
      </c>
      <c r="V83" s="155">
        <v>53.619267000000001</v>
      </c>
      <c r="W83" s="24"/>
    </row>
    <row r="84" spans="1:23" x14ac:dyDescent="0.35">
      <c r="A84" s="2">
        <v>44363</v>
      </c>
      <c r="B84" s="40">
        <v>42.491816999999998</v>
      </c>
      <c r="C84" s="40">
        <v>14.066528999999999</v>
      </c>
      <c r="D84" s="40">
        <v>14.4784565</v>
      </c>
      <c r="E84" s="40">
        <v>17.605018999999999</v>
      </c>
      <c r="F84" s="40">
        <v>28.14151</v>
      </c>
      <c r="G84" s="40">
        <v>3.2290220000000001</v>
      </c>
      <c r="H84" s="40">
        <v>5.9702516000000001</v>
      </c>
      <c r="I84" s="40">
        <v>63.17483</v>
      </c>
      <c r="J84" s="40">
        <v>47.475160000000002</v>
      </c>
      <c r="K84" s="40">
        <v>63.071240000000003</v>
      </c>
      <c r="L84" s="40">
        <v>41.205691999999999</v>
      </c>
      <c r="M84" s="40">
        <v>52.418529999999997</v>
      </c>
      <c r="N84" s="40">
        <v>46.803654000000002</v>
      </c>
      <c r="O84" s="40">
        <v>60.81418</v>
      </c>
      <c r="P84" s="40">
        <v>24.454235000000001</v>
      </c>
      <c r="Q84" s="40">
        <v>19.858027</v>
      </c>
      <c r="R84" s="40">
        <v>18.846786000000002</v>
      </c>
      <c r="S84" s="40">
        <v>2.8057337000000002</v>
      </c>
      <c r="T84" s="40">
        <v>44.743442999999999</v>
      </c>
      <c r="U84" s="40">
        <v>46.664966999999997</v>
      </c>
      <c r="V84" s="155">
        <v>46.201003999999998</v>
      </c>
      <c r="W84" s="24"/>
    </row>
    <row r="85" spans="1:23" x14ac:dyDescent="0.35">
      <c r="A85" s="2">
        <v>44393</v>
      </c>
      <c r="B85" s="40">
        <v>24.12585</v>
      </c>
      <c r="C85" s="40">
        <v>2.2275925000000001</v>
      </c>
      <c r="D85" s="40">
        <v>7.829237</v>
      </c>
      <c r="E85" s="40">
        <v>7.6364993999999999</v>
      </c>
      <c r="F85" s="40">
        <v>27.484535000000001</v>
      </c>
      <c r="G85" s="40">
        <v>2.3269653000000001E-2</v>
      </c>
      <c r="H85" s="40">
        <v>-3.660196</v>
      </c>
      <c r="I85" s="40">
        <v>53.48847</v>
      </c>
      <c r="J85" s="40">
        <v>55.240189999999998</v>
      </c>
      <c r="K85" s="40">
        <v>55.173636999999999</v>
      </c>
      <c r="L85" s="40">
        <v>30.041253999999999</v>
      </c>
      <c r="M85" s="40">
        <v>30.529748999999999</v>
      </c>
      <c r="N85" s="40">
        <v>37.44726</v>
      </c>
      <c r="O85" s="40">
        <v>42.926501999999999</v>
      </c>
      <c r="P85" s="40">
        <v>11.334491</v>
      </c>
      <c r="Q85" s="40">
        <v>14.739096</v>
      </c>
      <c r="R85" s="40">
        <v>16.805160000000001</v>
      </c>
      <c r="S85" s="40">
        <v>-7.3371529999999998</v>
      </c>
      <c r="T85" s="40">
        <v>43.132052999999999</v>
      </c>
      <c r="U85" s="40">
        <v>34.026206999999999</v>
      </c>
      <c r="V85" s="155">
        <v>44.882809999999999</v>
      </c>
      <c r="W85" s="24"/>
    </row>
    <row r="86" spans="1:23" x14ac:dyDescent="0.35">
      <c r="A86" s="2">
        <v>44424</v>
      </c>
      <c r="B86" s="40">
        <v>18.357907999999998</v>
      </c>
      <c r="C86" s="40">
        <v>4.9096107</v>
      </c>
      <c r="D86" s="40">
        <v>8.8966480000000008</v>
      </c>
      <c r="E86" s="40">
        <v>4.2166350000000001</v>
      </c>
      <c r="F86" s="40">
        <v>20.624506</v>
      </c>
      <c r="G86" s="40">
        <v>-14.450836000000001</v>
      </c>
      <c r="H86" s="40">
        <v>-6.4473209999999996</v>
      </c>
      <c r="I86" s="40">
        <v>40.917873</v>
      </c>
      <c r="J86" s="40">
        <v>45.64228</v>
      </c>
      <c r="K86" s="40">
        <v>31.515194000000001</v>
      </c>
      <c r="L86" s="40">
        <v>20.854782</v>
      </c>
      <c r="M86" s="40">
        <v>35.947384</v>
      </c>
      <c r="N86" s="40">
        <v>38.561225999999998</v>
      </c>
      <c r="O86" s="40">
        <v>41.394295</v>
      </c>
      <c r="P86" s="40">
        <v>-2.4216712</v>
      </c>
      <c r="Q86" s="40">
        <v>15.325176000000001</v>
      </c>
      <c r="R86" s="40">
        <v>15.386761</v>
      </c>
      <c r="S86" s="40">
        <v>19.351148999999999</v>
      </c>
      <c r="T86" s="40">
        <v>41.314864999999998</v>
      </c>
      <c r="U86" s="40">
        <v>34.707619999999999</v>
      </c>
      <c r="V86" s="155">
        <v>49.244286000000002</v>
      </c>
      <c r="W86" s="24"/>
    </row>
    <row r="87" spans="1:23" x14ac:dyDescent="0.35">
      <c r="A87" s="2">
        <v>44455</v>
      </c>
      <c r="B87" s="40">
        <v>15.111923000000001</v>
      </c>
      <c r="C87" s="40">
        <v>11.41839</v>
      </c>
      <c r="D87" s="40">
        <v>19.806039999999999</v>
      </c>
      <c r="E87" s="40">
        <v>15.961361</v>
      </c>
      <c r="F87" s="40">
        <v>36.768090000000001</v>
      </c>
      <c r="G87" s="40">
        <v>-10.067892000000001</v>
      </c>
      <c r="H87" s="40">
        <v>1.3524532</v>
      </c>
      <c r="I87" s="40">
        <v>44.514000000000003</v>
      </c>
      <c r="J87" s="40">
        <v>50.928542999999998</v>
      </c>
      <c r="K87" s="40">
        <v>26.471352</v>
      </c>
      <c r="L87" s="40">
        <v>13.07081</v>
      </c>
      <c r="M87" s="40">
        <v>25.536691999999999</v>
      </c>
      <c r="N87" s="40">
        <v>37.599395999999999</v>
      </c>
      <c r="O87" s="40">
        <v>44.754578000000002</v>
      </c>
      <c r="P87" s="40">
        <v>-7.681012</v>
      </c>
      <c r="Q87" s="40">
        <v>12.970924</v>
      </c>
      <c r="R87" s="40">
        <v>26.148070000000001</v>
      </c>
      <c r="S87" s="40">
        <v>15.525902</v>
      </c>
      <c r="T87" s="40">
        <v>44.417360000000002</v>
      </c>
      <c r="U87" s="40">
        <v>33.195231999999997</v>
      </c>
      <c r="V87" s="155">
        <v>42.023693000000002</v>
      </c>
      <c r="W87" s="24"/>
    </row>
    <row r="88" spans="1:23" x14ac:dyDescent="0.35">
      <c r="A88" s="2">
        <v>44484</v>
      </c>
      <c r="B88" s="40">
        <v>13.769221</v>
      </c>
      <c r="C88" s="40">
        <v>2.0553469999999998</v>
      </c>
      <c r="D88" s="40">
        <v>36.485526999999998</v>
      </c>
      <c r="E88" s="40">
        <v>23.449145999999999</v>
      </c>
      <c r="F88" s="40">
        <v>54.621291999999997</v>
      </c>
      <c r="G88" s="40">
        <v>2.6204586000000001</v>
      </c>
      <c r="H88" s="40">
        <v>4.0436744999999998</v>
      </c>
      <c r="I88" s="40">
        <v>37.491942999999999</v>
      </c>
      <c r="J88" s="40">
        <v>45.178579999999997</v>
      </c>
      <c r="K88" s="40">
        <v>21.701992000000001</v>
      </c>
      <c r="L88" s="40">
        <v>17.658149999999999</v>
      </c>
      <c r="M88" s="40">
        <v>38.521610000000003</v>
      </c>
      <c r="N88" s="40">
        <v>43.820453999999998</v>
      </c>
      <c r="O88" s="40">
        <v>45.521174999999999</v>
      </c>
      <c r="P88" s="40">
        <v>-7.5572609999999996</v>
      </c>
      <c r="Q88" s="40">
        <v>18.225480000000001</v>
      </c>
      <c r="R88" s="40">
        <v>31.809557000000002</v>
      </c>
      <c r="S88" s="40">
        <v>7.0065140000000001</v>
      </c>
      <c r="T88" s="40">
        <v>42.209350000000001</v>
      </c>
      <c r="U88" s="40">
        <v>28.484953000000001</v>
      </c>
      <c r="V88" s="155">
        <v>43.653584000000002</v>
      </c>
      <c r="W88" s="24"/>
    </row>
    <row r="89" spans="1:23" x14ac:dyDescent="0.35">
      <c r="A89" s="2">
        <v>44516</v>
      </c>
      <c r="B89" s="40">
        <v>8.6549399999999999</v>
      </c>
      <c r="C89" s="40">
        <v>-5.0823210000000003</v>
      </c>
      <c r="D89" s="40">
        <v>10.7276325</v>
      </c>
      <c r="E89" s="40">
        <v>4.8373699999999999</v>
      </c>
      <c r="F89" s="40">
        <v>28.296756999999999</v>
      </c>
      <c r="G89" s="40">
        <v>-1.2832939999999999</v>
      </c>
      <c r="H89" s="40">
        <v>-5.7022332999999996</v>
      </c>
      <c r="I89" s="40">
        <v>35.230350000000001</v>
      </c>
      <c r="J89" s="40">
        <v>20.831453</v>
      </c>
      <c r="K89" s="40">
        <v>7.1900130000000004</v>
      </c>
      <c r="L89" s="40">
        <v>-3.9732574999999999</v>
      </c>
      <c r="M89" s="40">
        <v>16.564952999999999</v>
      </c>
      <c r="N89" s="40">
        <v>31.939433999999999</v>
      </c>
      <c r="O89" s="40">
        <v>37.037945000000001</v>
      </c>
      <c r="P89" s="40">
        <v>-11.119551</v>
      </c>
      <c r="Q89" s="40">
        <v>19.341446000000001</v>
      </c>
      <c r="R89" s="40">
        <v>21.682966</v>
      </c>
      <c r="S89" s="40">
        <v>1.4436363999999999</v>
      </c>
      <c r="T89" s="40">
        <v>56.195343000000001</v>
      </c>
      <c r="U89" s="40">
        <v>34.362983999999997</v>
      </c>
      <c r="V89" s="155">
        <v>43.551600000000001</v>
      </c>
      <c r="W89" s="24"/>
    </row>
    <row r="90" spans="1:23" x14ac:dyDescent="0.35">
      <c r="A90" s="2">
        <v>44546</v>
      </c>
      <c r="B90" s="40">
        <v>9.7628229999999991</v>
      </c>
      <c r="C90" s="40">
        <v>-11.126548</v>
      </c>
      <c r="D90" s="40">
        <v>-3.1648934</v>
      </c>
      <c r="E90" s="40">
        <v>-0.54786800000000002</v>
      </c>
      <c r="F90" s="40">
        <v>5.7066559999999997</v>
      </c>
      <c r="G90" s="40">
        <v>-16.870940000000001</v>
      </c>
      <c r="H90" s="40">
        <v>-14.182943</v>
      </c>
      <c r="I90" s="40">
        <v>27.327369999999998</v>
      </c>
      <c r="J90" s="40">
        <v>14.974618</v>
      </c>
      <c r="K90" s="40">
        <v>-2.4263499999999998</v>
      </c>
      <c r="L90" s="40">
        <v>-17.121255999999999</v>
      </c>
      <c r="M90" s="40">
        <v>5.9773206999999999</v>
      </c>
      <c r="N90" s="40">
        <v>5.7704925999999999</v>
      </c>
      <c r="O90" s="40">
        <v>21.824705000000002</v>
      </c>
      <c r="P90" s="40">
        <v>-20.219415999999999</v>
      </c>
      <c r="Q90" s="40">
        <v>13.773071</v>
      </c>
      <c r="R90" s="40">
        <v>11.013496</v>
      </c>
      <c r="S90" s="40">
        <v>-14.571399</v>
      </c>
      <c r="T90" s="40">
        <v>49.434806999999999</v>
      </c>
      <c r="U90" s="40">
        <v>21.899985999999998</v>
      </c>
      <c r="V90" s="155">
        <v>33.26397</v>
      </c>
      <c r="W90" s="24"/>
    </row>
    <row r="91" spans="1:23" x14ac:dyDescent="0.35">
      <c r="A91" s="2">
        <v>44575</v>
      </c>
      <c r="B91" s="40">
        <v>-6.8636299999999997</v>
      </c>
      <c r="C91" s="40">
        <v>-19.111281999999999</v>
      </c>
      <c r="D91" s="40">
        <v>-3.7396788999999999</v>
      </c>
      <c r="E91" s="40">
        <v>-2.975911</v>
      </c>
      <c r="F91" s="40">
        <v>16.899956</v>
      </c>
      <c r="G91" s="40">
        <v>-3.2450914000000002</v>
      </c>
      <c r="H91" s="40">
        <v>-7.0598660000000004</v>
      </c>
      <c r="I91" s="40">
        <v>19.095230000000001</v>
      </c>
      <c r="J91" s="40">
        <v>16.894196999999998</v>
      </c>
      <c r="K91" s="40">
        <v>-17.129559</v>
      </c>
      <c r="L91" s="40">
        <v>-17.632538</v>
      </c>
      <c r="M91" s="40">
        <v>13.536512</v>
      </c>
      <c r="N91" s="40">
        <v>16.121483000000001</v>
      </c>
      <c r="O91" s="40">
        <v>22.460604</v>
      </c>
      <c r="P91" s="40">
        <v>-25.094132999999999</v>
      </c>
      <c r="Q91" s="40">
        <v>14.178013999999999</v>
      </c>
      <c r="R91" s="40">
        <v>8.8966010000000004</v>
      </c>
      <c r="S91" s="40">
        <v>-24.272901999999998</v>
      </c>
      <c r="T91" s="40">
        <v>34.209476000000002</v>
      </c>
      <c r="U91" s="40">
        <v>12.669206000000001</v>
      </c>
      <c r="V91" s="155">
        <v>39.996276999999999</v>
      </c>
      <c r="W91" s="24"/>
    </row>
    <row r="92" spans="1:23" x14ac:dyDescent="0.35">
      <c r="A92" s="2">
        <v>44608</v>
      </c>
      <c r="B92" s="40">
        <v>-16.218692999999998</v>
      </c>
      <c r="C92" s="40">
        <v>-14.323198</v>
      </c>
      <c r="D92" s="40">
        <v>3.3022523000000001</v>
      </c>
      <c r="E92" s="40">
        <v>6.4993499999999997</v>
      </c>
      <c r="F92" s="40">
        <v>9.2182999999999993</v>
      </c>
      <c r="G92" s="40">
        <v>-4.3179749999999997</v>
      </c>
      <c r="H92" s="40">
        <v>-2.3602128000000002</v>
      </c>
      <c r="I92" s="40">
        <v>13.611518999999999</v>
      </c>
      <c r="J92" s="40">
        <v>23.679876</v>
      </c>
      <c r="K92" s="40">
        <v>-19.605910999999999</v>
      </c>
      <c r="L92" s="40">
        <v>1.4380693</v>
      </c>
      <c r="M92" s="40">
        <v>11.530340000000001</v>
      </c>
      <c r="N92" s="40">
        <v>23.695791</v>
      </c>
      <c r="O92" s="40">
        <v>11.590505</v>
      </c>
      <c r="P92" s="40">
        <v>-33.867466</v>
      </c>
      <c r="Q92" s="40">
        <v>24.179957999999999</v>
      </c>
      <c r="R92" s="40">
        <v>11.737549</v>
      </c>
      <c r="S92" s="40">
        <v>-28.090471000000001</v>
      </c>
      <c r="T92" s="40">
        <v>40.559947999999999</v>
      </c>
      <c r="U92" s="40">
        <v>11.660945999999999</v>
      </c>
      <c r="V92" s="155">
        <v>44.413314999999997</v>
      </c>
      <c r="W92" s="24"/>
    </row>
    <row r="93" spans="1:23" x14ac:dyDescent="0.35">
      <c r="A93" s="2">
        <v>44636</v>
      </c>
      <c r="B93" s="40">
        <v>-7.2131869999999996</v>
      </c>
      <c r="C93" s="40">
        <v>-15.418112000000001</v>
      </c>
      <c r="D93" s="40">
        <v>11.732447000000001</v>
      </c>
      <c r="E93" s="40">
        <v>4.7129750000000001</v>
      </c>
      <c r="F93" s="40">
        <v>-0.48916340000000003</v>
      </c>
      <c r="G93" s="40">
        <v>3.7664056000000001</v>
      </c>
      <c r="H93" s="40">
        <v>-2.5472522</v>
      </c>
      <c r="I93" s="40">
        <v>6.8415283999999996</v>
      </c>
      <c r="J93" s="40">
        <v>15.104723</v>
      </c>
      <c r="K93" s="40">
        <v>-19.457775000000002</v>
      </c>
      <c r="L93" s="40">
        <v>9.3807700000000001</v>
      </c>
      <c r="M93" s="40">
        <v>14.856135999999999</v>
      </c>
      <c r="N93" s="40">
        <v>0.91993809999999998</v>
      </c>
      <c r="O93" s="40">
        <v>9.7408769999999993</v>
      </c>
      <c r="P93" s="40">
        <v>-34.929369999999999</v>
      </c>
      <c r="Q93" s="40">
        <v>30.210781000000001</v>
      </c>
      <c r="R93" s="40">
        <v>6.6424609999999999</v>
      </c>
      <c r="S93" s="40">
        <v>-29.585509999999999</v>
      </c>
      <c r="T93" s="40">
        <v>46.384430000000002</v>
      </c>
      <c r="U93" s="40">
        <v>5.2701950000000002</v>
      </c>
      <c r="V93" s="155">
        <v>38.654198000000001</v>
      </c>
      <c r="W93" s="24"/>
    </row>
    <row r="94" spans="1:23" x14ac:dyDescent="0.35">
      <c r="A94" s="2">
        <v>44665</v>
      </c>
      <c r="B94" s="40">
        <v>-9.4343129999999995</v>
      </c>
      <c r="C94" s="40">
        <v>-15.796405</v>
      </c>
      <c r="D94" s="40">
        <v>14.32457</v>
      </c>
      <c r="E94" s="40">
        <v>2.3888826000000001</v>
      </c>
      <c r="F94" s="40">
        <v>-4.2192040000000004</v>
      </c>
      <c r="G94" s="40">
        <v>2.5459765999999999</v>
      </c>
      <c r="H94" s="40">
        <v>-0.79801080000000002</v>
      </c>
      <c r="I94" s="40">
        <v>-0.79430940000000005</v>
      </c>
      <c r="J94" s="40">
        <v>17.035007</v>
      </c>
      <c r="K94" s="40">
        <v>-24.709415</v>
      </c>
      <c r="L94" s="40">
        <v>18.473911000000001</v>
      </c>
      <c r="M94" s="40">
        <v>5.923152</v>
      </c>
      <c r="N94" s="40">
        <v>-0.73221325999999998</v>
      </c>
      <c r="O94" s="40">
        <v>16.369665000000001</v>
      </c>
      <c r="P94" s="40">
        <v>-35.339153000000003</v>
      </c>
      <c r="Q94" s="40">
        <v>32.686604000000003</v>
      </c>
      <c r="R94" s="40">
        <v>8.6443659999999998</v>
      </c>
      <c r="S94" s="40">
        <v>0.60428380000000004</v>
      </c>
      <c r="T94" s="40">
        <v>48.345398000000003</v>
      </c>
      <c r="U94" s="40">
        <v>-1.9842625</v>
      </c>
      <c r="V94" s="155">
        <v>42.018210000000003</v>
      </c>
      <c r="W94" s="24"/>
    </row>
    <row r="95" spans="1:23" x14ac:dyDescent="0.35">
      <c r="A95" s="2">
        <v>44697</v>
      </c>
      <c r="B95" s="40">
        <v>-22.79485</v>
      </c>
      <c r="C95" s="40">
        <v>-15.417176</v>
      </c>
      <c r="D95" s="40">
        <v>8.2326049999999995</v>
      </c>
      <c r="E95" s="40">
        <v>-1.3137162</v>
      </c>
      <c r="F95" s="40">
        <v>-26.305866000000002</v>
      </c>
      <c r="G95" s="40">
        <v>-16.516673999999998</v>
      </c>
      <c r="H95" s="40">
        <v>-7.1227609999999997</v>
      </c>
      <c r="I95" s="40">
        <v>-6.6564439999999996</v>
      </c>
      <c r="J95" s="40">
        <v>8.0040569999999995</v>
      </c>
      <c r="K95" s="40">
        <v>-26.949484000000002</v>
      </c>
      <c r="L95" s="40">
        <v>-5.7303132999999997</v>
      </c>
      <c r="M95" s="40">
        <v>-8.1873000000000005</v>
      </c>
      <c r="N95" s="40">
        <v>-12.757564</v>
      </c>
      <c r="O95" s="40">
        <v>1.198113</v>
      </c>
      <c r="P95" s="40">
        <v>-37.764189999999999</v>
      </c>
      <c r="Q95" s="40">
        <v>17.043282000000001</v>
      </c>
      <c r="R95" s="40">
        <v>2.3415327000000001</v>
      </c>
      <c r="S95" s="40">
        <v>-7.8618584</v>
      </c>
      <c r="T95" s="40">
        <v>30.800104000000001</v>
      </c>
      <c r="U95" s="40">
        <v>-20.660309999999999</v>
      </c>
      <c r="V95" s="155">
        <v>26.633666999999999</v>
      </c>
      <c r="W95" s="24"/>
    </row>
    <row r="96" spans="1:23" x14ac:dyDescent="0.35">
      <c r="A96" s="2">
        <v>44728</v>
      </c>
      <c r="B96" s="40">
        <v>-14.949655999999999</v>
      </c>
      <c r="C96" s="40">
        <v>-4.8195243000000003</v>
      </c>
      <c r="D96" s="40">
        <v>9.6441379999999999</v>
      </c>
      <c r="E96" s="40">
        <v>-15.187722000000001</v>
      </c>
      <c r="F96" s="40">
        <v>-33.943089999999998</v>
      </c>
      <c r="G96" s="40">
        <v>2.4799823999999999</v>
      </c>
      <c r="H96" s="40">
        <v>-11.152416000000001</v>
      </c>
      <c r="I96" s="40">
        <v>-14.494776999999999</v>
      </c>
      <c r="J96" s="40">
        <v>-2.2531032999999998</v>
      </c>
      <c r="K96" s="40">
        <v>-34.137650000000001</v>
      </c>
      <c r="L96" s="40">
        <v>-21.334886999999998</v>
      </c>
      <c r="M96" s="40">
        <v>-14.042986000000001</v>
      </c>
      <c r="N96" s="40">
        <v>-17.338775999999999</v>
      </c>
      <c r="O96" s="40">
        <v>-6.9500565999999999</v>
      </c>
      <c r="P96" s="40">
        <v>-33.606000000000002</v>
      </c>
      <c r="Q96" s="40">
        <v>16.107797999999999</v>
      </c>
      <c r="R96" s="40">
        <v>-3.9198935000000001</v>
      </c>
      <c r="S96" s="40">
        <v>-12.218152999999999</v>
      </c>
      <c r="T96" s="40">
        <v>15.868795</v>
      </c>
      <c r="U96" s="40">
        <v>-24.497872999999998</v>
      </c>
      <c r="V96" s="155">
        <v>11.745810499999999</v>
      </c>
      <c r="W96" s="24"/>
    </row>
    <row r="97" spans="1:23" x14ac:dyDescent="0.35">
      <c r="A97" s="2">
        <v>44757</v>
      </c>
      <c r="B97" s="40">
        <v>-18.154394</v>
      </c>
      <c r="C97" s="40">
        <v>-4.6303929999999998</v>
      </c>
      <c r="D97" s="40">
        <v>9.7409009999999991</v>
      </c>
      <c r="E97" s="40">
        <v>-14.698124</v>
      </c>
      <c r="F97" s="40">
        <v>-37.801540000000003</v>
      </c>
      <c r="G97" s="40">
        <v>-11.83132</v>
      </c>
      <c r="H97" s="40">
        <v>-10.215843</v>
      </c>
      <c r="I97" s="40">
        <v>-21.179283000000002</v>
      </c>
      <c r="J97" s="40">
        <v>-3.3040463999999998</v>
      </c>
      <c r="K97" s="40">
        <v>-36.643129999999999</v>
      </c>
      <c r="L97" s="40">
        <v>-26.595973999999998</v>
      </c>
      <c r="M97" s="40">
        <v>-14.523405</v>
      </c>
      <c r="N97" s="40">
        <v>-16.114622000000001</v>
      </c>
      <c r="O97" s="40">
        <v>-3.875035</v>
      </c>
      <c r="P97" s="40">
        <v>-34.144165000000001</v>
      </c>
      <c r="Q97" s="40">
        <v>9.9228380000000005</v>
      </c>
      <c r="R97" s="40">
        <v>-2.4580001999999999</v>
      </c>
      <c r="S97" s="40">
        <v>-12.325953999999999</v>
      </c>
      <c r="T97" s="40">
        <v>14.7086735</v>
      </c>
      <c r="U97" s="40">
        <v>-25.130504999999999</v>
      </c>
      <c r="V97" s="155">
        <v>4.8248290000000003</v>
      </c>
      <c r="W97" s="24"/>
    </row>
    <row r="98" spans="1:23" x14ac:dyDescent="0.35">
      <c r="A98" s="2">
        <v>44789</v>
      </c>
      <c r="B98" s="40">
        <v>-16.276275999999999</v>
      </c>
      <c r="C98" s="40">
        <v>11.292052</v>
      </c>
      <c r="D98" s="40">
        <v>17.345787000000001</v>
      </c>
      <c r="E98" s="40">
        <v>-3.0136108000000002E-2</v>
      </c>
      <c r="F98" s="40">
        <v>-32.784950000000002</v>
      </c>
      <c r="G98" s="40">
        <v>9.4765069999999998</v>
      </c>
      <c r="H98" s="40">
        <v>-3.1574010000000001</v>
      </c>
      <c r="I98" s="40">
        <v>-12.781739</v>
      </c>
      <c r="J98" s="40">
        <v>0.70651770000000003</v>
      </c>
      <c r="K98" s="40">
        <v>-26.776838000000001</v>
      </c>
      <c r="L98" s="40">
        <v>-0.91171860000000005</v>
      </c>
      <c r="M98" s="40">
        <v>-3.0397058000000001</v>
      </c>
      <c r="N98" s="40">
        <v>-8.3664419999999993</v>
      </c>
      <c r="O98" s="40">
        <v>1.0238290000000001</v>
      </c>
      <c r="P98" s="40">
        <v>-28.252554</v>
      </c>
      <c r="Q98" s="40">
        <v>24.496424000000001</v>
      </c>
      <c r="R98" s="40">
        <v>6.4464090000000001</v>
      </c>
      <c r="S98" s="40">
        <v>-5.1297902999999998</v>
      </c>
      <c r="T98" s="40">
        <v>19.787430000000001</v>
      </c>
      <c r="U98" s="40">
        <v>-20.088863</v>
      </c>
      <c r="V98" s="155">
        <v>12.017918</v>
      </c>
      <c r="W98" s="24"/>
    </row>
    <row r="99" spans="1:23" x14ac:dyDescent="0.35">
      <c r="A99" s="2">
        <v>44820</v>
      </c>
      <c r="B99" s="40">
        <v>-22.862207000000001</v>
      </c>
      <c r="C99" s="40">
        <v>4.7103166999999999</v>
      </c>
      <c r="D99" s="40">
        <v>15.499711</v>
      </c>
      <c r="E99" s="40">
        <v>-15.176779</v>
      </c>
      <c r="F99" s="40">
        <v>-45.326377999999998</v>
      </c>
      <c r="G99" s="40">
        <v>0.79448222999999996</v>
      </c>
      <c r="H99" s="40">
        <v>-12.357283000000001</v>
      </c>
      <c r="I99" s="40">
        <v>-24.086666000000001</v>
      </c>
      <c r="J99" s="40">
        <v>-6.8752409999999999</v>
      </c>
      <c r="K99" s="40">
        <v>-33.544350000000001</v>
      </c>
      <c r="L99" s="40">
        <v>-1.2343109000000001</v>
      </c>
      <c r="M99" s="40">
        <v>-14.519125000000001</v>
      </c>
      <c r="N99" s="40">
        <v>-16.624414000000002</v>
      </c>
      <c r="O99" s="40">
        <v>-8.022672</v>
      </c>
      <c r="P99" s="40">
        <v>-31.330680000000001</v>
      </c>
      <c r="Q99" s="40">
        <v>16.928768000000002</v>
      </c>
      <c r="R99" s="40">
        <v>-7.9667569999999993E-2</v>
      </c>
      <c r="S99" s="40">
        <v>10.639524</v>
      </c>
      <c r="T99" s="40">
        <v>11.526071999999999</v>
      </c>
      <c r="U99" s="40">
        <v>-26.609860999999999</v>
      </c>
      <c r="V99" s="155">
        <v>3.7873625999999998</v>
      </c>
      <c r="W99" s="24"/>
    </row>
    <row r="100" spans="1:23" x14ac:dyDescent="0.35">
      <c r="A100" s="2">
        <v>44848</v>
      </c>
      <c r="B100" s="40">
        <v>-28.125107</v>
      </c>
      <c r="C100" s="40">
        <v>5.1598069999999998</v>
      </c>
      <c r="D100" s="40">
        <v>-6.3039303000000002</v>
      </c>
      <c r="E100" s="40">
        <v>-29.196918</v>
      </c>
      <c r="F100" s="40">
        <v>-53.238430000000001</v>
      </c>
      <c r="G100" s="40">
        <v>-9.8055249999999994</v>
      </c>
      <c r="H100" s="40">
        <v>-22.043478</v>
      </c>
      <c r="I100" s="40">
        <v>-29.818594000000001</v>
      </c>
      <c r="J100" s="40">
        <v>-4.9148025999999998</v>
      </c>
      <c r="K100" s="40">
        <v>-37.547910000000002</v>
      </c>
      <c r="L100" s="40">
        <v>6.2672853000000002</v>
      </c>
      <c r="M100" s="40">
        <v>-24.296688</v>
      </c>
      <c r="N100" s="40">
        <v>-18.301069999999999</v>
      </c>
      <c r="O100" s="40">
        <v>-14.816856</v>
      </c>
      <c r="P100" s="40">
        <v>-41.888553999999999</v>
      </c>
      <c r="Q100" s="40">
        <v>7.7654959999999997</v>
      </c>
      <c r="R100" s="40">
        <v>-5.0412473999999996</v>
      </c>
      <c r="S100" s="40">
        <v>24.456882</v>
      </c>
      <c r="T100" s="40">
        <v>6.9796085000000003</v>
      </c>
      <c r="U100" s="40">
        <v>-37.129593</v>
      </c>
      <c r="V100" s="155">
        <v>-2.1934390000000001</v>
      </c>
      <c r="W100" s="24"/>
    </row>
    <row r="101" spans="1:23" x14ac:dyDescent="0.35">
      <c r="A101" s="2">
        <v>44881</v>
      </c>
      <c r="B101" s="40">
        <v>-26.823557000000001</v>
      </c>
      <c r="C101" s="40">
        <v>11.126887999999999</v>
      </c>
      <c r="D101" s="40">
        <v>-1.4244378</v>
      </c>
      <c r="E101" s="40">
        <v>-22.450023999999999</v>
      </c>
      <c r="F101" s="40">
        <v>-31.570620000000002</v>
      </c>
      <c r="G101" s="40">
        <v>5.297911</v>
      </c>
      <c r="H101" s="40">
        <v>-10.663539</v>
      </c>
      <c r="I101" s="40">
        <v>-24.078703000000001</v>
      </c>
      <c r="J101" s="40">
        <v>15.090322499999999</v>
      </c>
      <c r="K101" s="40">
        <v>-24.931097000000001</v>
      </c>
      <c r="L101" s="40">
        <v>11.228061</v>
      </c>
      <c r="M101" s="40">
        <v>-6.3666879999999999</v>
      </c>
      <c r="N101" s="40">
        <v>-5.5054902999999999</v>
      </c>
      <c r="O101" s="40">
        <v>-8.6294769999999996</v>
      </c>
      <c r="P101" s="40">
        <v>-36.48048</v>
      </c>
      <c r="Q101" s="40">
        <v>2.430129</v>
      </c>
      <c r="R101" s="40">
        <v>-1.4616728000000001</v>
      </c>
      <c r="S101" s="40">
        <v>43.233837000000001</v>
      </c>
      <c r="T101" s="40">
        <v>-2.2038877000000001</v>
      </c>
      <c r="U101" s="40">
        <v>-45.437057000000003</v>
      </c>
      <c r="V101" s="155">
        <v>-5.7932433999999997</v>
      </c>
      <c r="W101" s="24"/>
    </row>
    <row r="102" spans="1:23" x14ac:dyDescent="0.35">
      <c r="A102" s="2">
        <v>44911</v>
      </c>
      <c r="B102" s="40">
        <v>-26.612400000000001</v>
      </c>
      <c r="C102" s="40">
        <v>11.716377</v>
      </c>
      <c r="D102" s="40">
        <v>1.5424131999999999</v>
      </c>
      <c r="E102" s="40">
        <v>-19.209105000000001</v>
      </c>
      <c r="F102" s="40">
        <v>-24.842178000000001</v>
      </c>
      <c r="G102" s="40">
        <v>5.8551549999999999</v>
      </c>
      <c r="H102" s="40">
        <v>-2.6457964999999999</v>
      </c>
      <c r="I102" s="40">
        <v>-24.91132</v>
      </c>
      <c r="J102" s="40">
        <v>7.353294</v>
      </c>
      <c r="K102" s="40">
        <v>-27.158142000000002</v>
      </c>
      <c r="L102" s="40">
        <v>3.8542627999999999</v>
      </c>
      <c r="M102" s="40">
        <v>-6.9947900000000001</v>
      </c>
      <c r="N102" s="40">
        <v>2.1033525000000002</v>
      </c>
      <c r="O102" s="40">
        <v>-5.3189634999999997</v>
      </c>
      <c r="P102" s="40">
        <v>-23.090017</v>
      </c>
      <c r="Q102" s="40">
        <v>-4.2423544</v>
      </c>
      <c r="R102" s="40">
        <v>-1.5990793999999999</v>
      </c>
      <c r="S102" s="40">
        <v>82.111999999999995</v>
      </c>
      <c r="T102" s="40">
        <v>-8.9633280000000006</v>
      </c>
      <c r="U102" s="40">
        <v>-39.292071999999997</v>
      </c>
      <c r="V102" s="155">
        <v>-8.2165180000000007</v>
      </c>
      <c r="W102" s="24"/>
    </row>
    <row r="103" spans="1:23" x14ac:dyDescent="0.35">
      <c r="A103" s="2">
        <v>44939</v>
      </c>
      <c r="B103" s="40">
        <v>-16.233122000000002</v>
      </c>
      <c r="C103" s="40">
        <v>16.248154</v>
      </c>
      <c r="D103" s="40">
        <v>-2.5017499999999999</v>
      </c>
      <c r="E103" s="40">
        <v>-8.7991709999999994</v>
      </c>
      <c r="F103" s="40">
        <v>-23.788720999999999</v>
      </c>
      <c r="G103" s="40">
        <v>1.7133236000000001</v>
      </c>
      <c r="H103" s="40">
        <v>-4.3502865000000002</v>
      </c>
      <c r="I103" s="40">
        <v>-24.614243999999999</v>
      </c>
      <c r="J103" s="40">
        <v>14.502037</v>
      </c>
      <c r="K103" s="40">
        <v>-19.398577</v>
      </c>
      <c r="L103" s="40">
        <v>15.574408</v>
      </c>
      <c r="M103" s="40">
        <v>0.49159526999999997</v>
      </c>
      <c r="N103" s="40">
        <v>2.9680133</v>
      </c>
      <c r="O103" s="40">
        <v>-12.091101</v>
      </c>
      <c r="P103" s="40">
        <v>-12.977398000000001</v>
      </c>
      <c r="Q103" s="40">
        <v>-7.2205123999999996</v>
      </c>
      <c r="R103" s="40">
        <v>0.73118209999999995</v>
      </c>
      <c r="S103" s="40">
        <v>68.813384999999997</v>
      </c>
      <c r="T103" s="40">
        <v>-5.5942892999999998</v>
      </c>
      <c r="U103" s="40">
        <v>-39.183258000000002</v>
      </c>
      <c r="V103" s="155">
        <v>-9.5478349999999992</v>
      </c>
      <c r="W103" s="24"/>
    </row>
    <row r="104" spans="1:23" x14ac:dyDescent="0.35">
      <c r="A104" s="2">
        <v>44973</v>
      </c>
      <c r="B104" s="40">
        <v>-16.192215000000001</v>
      </c>
      <c r="C104" s="40">
        <v>19.064283</v>
      </c>
      <c r="D104" s="40">
        <v>-1.7828226</v>
      </c>
      <c r="E104" s="40">
        <v>-14.354485499999999</v>
      </c>
      <c r="F104" s="40">
        <v>-23.890620999999999</v>
      </c>
      <c r="G104" s="40">
        <v>-10.306131000000001</v>
      </c>
      <c r="H104" s="40">
        <v>-9.0772390000000005</v>
      </c>
      <c r="I104" s="40">
        <v>-20.969480000000001</v>
      </c>
      <c r="J104" s="40">
        <v>17.682898000000002</v>
      </c>
      <c r="K104" s="40">
        <v>-15.600258</v>
      </c>
      <c r="L104" s="40">
        <v>-4.0044364999999997</v>
      </c>
      <c r="M104" s="40">
        <v>-16.418488</v>
      </c>
      <c r="N104" s="40">
        <v>9.2287180000000006</v>
      </c>
      <c r="O104" s="40">
        <v>-9.9488140000000005</v>
      </c>
      <c r="P104" s="40">
        <v>-17.258322</v>
      </c>
      <c r="Q104" s="40">
        <v>-15.190744</v>
      </c>
      <c r="R104" s="40">
        <v>-2.5366545</v>
      </c>
      <c r="S104" s="40">
        <v>72.657610000000005</v>
      </c>
      <c r="T104" s="40">
        <v>-12.595487</v>
      </c>
      <c r="U104" s="40">
        <v>-38.855575999999999</v>
      </c>
      <c r="V104" s="155">
        <v>-15.873194</v>
      </c>
      <c r="W104" s="24"/>
    </row>
    <row r="105" spans="1:23" x14ac:dyDescent="0.35">
      <c r="A105" s="2">
        <v>45001</v>
      </c>
      <c r="B105" s="40">
        <v>-13.643682500000001</v>
      </c>
      <c r="C105" s="40">
        <v>5.4463743999999998</v>
      </c>
      <c r="D105" s="40">
        <v>-11.828697</v>
      </c>
      <c r="E105" s="40">
        <v>-13.171977</v>
      </c>
      <c r="F105" s="40">
        <v>-18.112099000000001</v>
      </c>
      <c r="G105" s="40">
        <v>-17.821639999999999</v>
      </c>
      <c r="H105" s="40">
        <v>-14.575100000000001</v>
      </c>
      <c r="I105" s="40">
        <v>-15.900354999999999</v>
      </c>
      <c r="J105" s="40">
        <v>15.055168</v>
      </c>
      <c r="K105" s="40">
        <v>-15.262347</v>
      </c>
      <c r="L105" s="40">
        <v>-8.0916639999999997</v>
      </c>
      <c r="M105" s="40">
        <v>-26.1082</v>
      </c>
      <c r="N105" s="40">
        <v>15.287661999999999</v>
      </c>
      <c r="O105" s="40">
        <v>-12.739568999999999</v>
      </c>
      <c r="P105" s="40">
        <v>-11.938888</v>
      </c>
      <c r="Q105" s="40">
        <v>-22.231262000000001</v>
      </c>
      <c r="R105" s="40">
        <v>-6.7910966999999998</v>
      </c>
      <c r="S105" s="40">
        <v>94.612949999999998</v>
      </c>
      <c r="T105" s="40">
        <v>-24.308019999999999</v>
      </c>
      <c r="U105" s="40">
        <v>-36.186607000000002</v>
      </c>
      <c r="V105" s="155">
        <v>-22.031980000000001</v>
      </c>
      <c r="W105" s="24"/>
    </row>
    <row r="106" spans="1:23" x14ac:dyDescent="0.35">
      <c r="A106" s="2">
        <v>45030</v>
      </c>
      <c r="B106" s="40">
        <v>-7.2378580000000001</v>
      </c>
      <c r="C106" s="40">
        <v>12.091673</v>
      </c>
      <c r="D106" s="40">
        <v>1.5527010000000001</v>
      </c>
      <c r="E106" s="40">
        <v>-10.789418</v>
      </c>
      <c r="F106" s="40">
        <v>-6.968534</v>
      </c>
      <c r="G106" s="40">
        <v>-4.3011609999999996</v>
      </c>
      <c r="H106" s="40">
        <v>-9.7911359999999998</v>
      </c>
      <c r="I106" s="40">
        <v>-9.3296949999999992</v>
      </c>
      <c r="J106" s="40">
        <v>17.760431000000001</v>
      </c>
      <c r="K106" s="40">
        <v>-6.7241850000000003</v>
      </c>
      <c r="L106" s="40">
        <v>-11.104340000000001</v>
      </c>
      <c r="M106" s="40">
        <v>-14.618569000000001</v>
      </c>
      <c r="N106" s="40">
        <v>21.829832</v>
      </c>
      <c r="O106" s="40">
        <v>-10.076129999999999</v>
      </c>
      <c r="P106" s="40">
        <v>-4.5131626000000002</v>
      </c>
      <c r="Q106" s="40">
        <v>-23.746777000000002</v>
      </c>
      <c r="R106" s="40">
        <v>-4.8777400000000002</v>
      </c>
      <c r="S106" s="40">
        <v>53.617825000000003</v>
      </c>
      <c r="T106" s="40">
        <v>-20.489418000000001</v>
      </c>
      <c r="U106" s="40">
        <v>-34.2316</v>
      </c>
      <c r="V106" s="155">
        <v>-18.621943999999999</v>
      </c>
      <c r="W106" s="24"/>
    </row>
    <row r="107" spans="1:23" x14ac:dyDescent="0.35">
      <c r="A107" s="2">
        <v>45062</v>
      </c>
      <c r="B107" s="40">
        <v>-1.1759162000000001</v>
      </c>
      <c r="C107" s="40">
        <v>21.138632000000001</v>
      </c>
      <c r="D107" s="40">
        <v>3.5352825999999999</v>
      </c>
      <c r="E107" s="40">
        <v>-4.4571695</v>
      </c>
      <c r="F107" s="40">
        <v>21.202076000000002</v>
      </c>
      <c r="G107" s="40">
        <v>12.704897000000001</v>
      </c>
      <c r="H107" s="40">
        <v>-6.9425939999999997</v>
      </c>
      <c r="I107" s="40">
        <v>-2.8602183000000001</v>
      </c>
      <c r="J107" s="40">
        <v>30.609549000000001</v>
      </c>
      <c r="K107" s="40">
        <v>-6.8528532999999996</v>
      </c>
      <c r="L107" s="40">
        <v>3.0650019999999998</v>
      </c>
      <c r="M107" s="40">
        <v>-10.146242000000001</v>
      </c>
      <c r="N107" s="40">
        <v>33.887219999999999</v>
      </c>
      <c r="O107" s="40">
        <v>2.4820090000000001</v>
      </c>
      <c r="P107" s="40">
        <v>0.74216130000000002</v>
      </c>
      <c r="Q107" s="40">
        <v>-11.866599000000001</v>
      </c>
      <c r="R107" s="40">
        <v>-2.8111994</v>
      </c>
      <c r="S107" s="40">
        <v>50.654007</v>
      </c>
      <c r="T107" s="40">
        <v>-13.557243</v>
      </c>
      <c r="U107" s="40">
        <v>-16.097629999999999</v>
      </c>
      <c r="V107" s="155">
        <v>-10.525930000000001</v>
      </c>
      <c r="W107" s="24"/>
    </row>
    <row r="108" spans="1:23" x14ac:dyDescent="0.35">
      <c r="A108" s="2">
        <v>45093</v>
      </c>
      <c r="B108" s="40">
        <v>-12.631721000000001</v>
      </c>
      <c r="C108" s="40">
        <v>20.596551999999999</v>
      </c>
      <c r="D108" s="40">
        <v>4.499638</v>
      </c>
      <c r="E108" s="40">
        <v>-1.0934174000000001</v>
      </c>
      <c r="F108" s="40">
        <v>39.695526000000001</v>
      </c>
      <c r="G108" s="40">
        <v>16.195452</v>
      </c>
      <c r="H108" s="40">
        <v>-5.6441784000000004</v>
      </c>
      <c r="I108" s="40">
        <v>9.0195290000000004</v>
      </c>
      <c r="J108" s="40">
        <v>45.564450000000001</v>
      </c>
      <c r="K108" s="40">
        <v>13.565075</v>
      </c>
      <c r="L108" s="40">
        <v>26.068401000000001</v>
      </c>
      <c r="M108" s="40">
        <v>3.3140898000000001</v>
      </c>
      <c r="N108" s="40">
        <v>61.193992999999999</v>
      </c>
      <c r="O108" s="40">
        <v>11.140907</v>
      </c>
      <c r="P108" s="40">
        <v>-5.9237003000000001</v>
      </c>
      <c r="Q108" s="40">
        <v>-10.444521999999999</v>
      </c>
      <c r="R108" s="40">
        <v>-0.109535456</v>
      </c>
      <c r="S108" s="40">
        <v>60.525120000000001</v>
      </c>
      <c r="T108" s="40">
        <v>-6.0257616000000001</v>
      </c>
      <c r="U108" s="40">
        <v>-10.991794000000001</v>
      </c>
      <c r="V108" s="155">
        <v>0.73581934000000004</v>
      </c>
      <c r="W108" s="24"/>
    </row>
    <row r="109" spans="1:23" x14ac:dyDescent="0.35">
      <c r="A109" s="2">
        <v>45121</v>
      </c>
      <c r="B109" s="40">
        <v>-15.030258999999999</v>
      </c>
      <c r="C109" s="40">
        <v>47.845795000000003</v>
      </c>
      <c r="D109" s="40">
        <v>13.327896000000001</v>
      </c>
      <c r="E109" s="40">
        <v>11.294675</v>
      </c>
      <c r="F109" s="40">
        <v>59.040142000000003</v>
      </c>
      <c r="G109" s="40">
        <v>43.528174999999997</v>
      </c>
      <c r="H109" s="40">
        <v>1.5897036</v>
      </c>
      <c r="I109" s="40">
        <v>16.915762000000001</v>
      </c>
      <c r="J109" s="40">
        <v>47.976790000000001</v>
      </c>
      <c r="K109" s="40">
        <v>21.487354</v>
      </c>
      <c r="L109" s="40">
        <v>39.024044000000004</v>
      </c>
      <c r="M109" s="40">
        <v>11.380493</v>
      </c>
      <c r="N109" s="40">
        <v>82.341539999999995</v>
      </c>
      <c r="O109" s="40">
        <v>11.753321</v>
      </c>
      <c r="P109" s="40">
        <v>-7.9339266000000004</v>
      </c>
      <c r="Q109" s="40">
        <v>-6.2957706</v>
      </c>
      <c r="R109" s="40">
        <v>-1.2298047999999999</v>
      </c>
      <c r="S109" s="40">
        <v>82.097729999999999</v>
      </c>
      <c r="T109" s="40">
        <v>1.7958282999999999</v>
      </c>
      <c r="U109" s="40">
        <v>-1.1020601000000001</v>
      </c>
      <c r="V109" s="155">
        <v>8.0590010000000003</v>
      </c>
      <c r="W109" s="24"/>
    </row>
    <row r="110" spans="1:23" x14ac:dyDescent="0.35">
      <c r="A110" s="2">
        <v>45154</v>
      </c>
      <c r="B110" s="40">
        <v>-17.161673</v>
      </c>
      <c r="C110" s="40">
        <v>9.2948199999999996</v>
      </c>
      <c r="D110" s="40">
        <v>-2.1415890000000002</v>
      </c>
      <c r="E110" s="40">
        <v>-8.6928370000000008</v>
      </c>
      <c r="F110" s="40">
        <v>34.165607000000001</v>
      </c>
      <c r="G110" s="40">
        <v>21.741116000000002</v>
      </c>
      <c r="H110" s="40">
        <v>-4.1186990000000003</v>
      </c>
      <c r="I110" s="40">
        <v>0.20575523000000001</v>
      </c>
      <c r="J110" s="40">
        <v>32.042515000000002</v>
      </c>
      <c r="K110" s="40">
        <v>-0.19888877999999999</v>
      </c>
      <c r="L110" s="40">
        <v>5.5005192999999997</v>
      </c>
      <c r="M110" s="40">
        <v>-11.160916</v>
      </c>
      <c r="N110" s="40">
        <v>50.885463999999999</v>
      </c>
      <c r="O110" s="40">
        <v>-1.4696716999999999</v>
      </c>
      <c r="P110" s="40">
        <v>-8.9663029999999999</v>
      </c>
      <c r="Q110" s="40">
        <v>-18.076049999999999</v>
      </c>
      <c r="R110" s="40">
        <v>-6.7725954000000002</v>
      </c>
      <c r="S110" s="40">
        <v>73.572074999999998</v>
      </c>
      <c r="T110" s="40">
        <v>-7.5212716999999998</v>
      </c>
      <c r="U110" s="40">
        <v>-1.5713632</v>
      </c>
      <c r="V110" s="155">
        <v>-9.7439649999999993</v>
      </c>
      <c r="W110" s="24"/>
    </row>
    <row r="111" spans="1:23" x14ac:dyDescent="0.35">
      <c r="A111" s="2">
        <v>45184</v>
      </c>
      <c r="B111" s="40">
        <v>-12.048942</v>
      </c>
      <c r="C111" s="40">
        <v>7.4912666999999997</v>
      </c>
      <c r="D111" s="40">
        <v>-5.1444109999999998</v>
      </c>
      <c r="E111" s="40">
        <v>-4.3434499999999998</v>
      </c>
      <c r="F111" s="40">
        <v>43.004047</v>
      </c>
      <c r="G111" s="40">
        <v>28.894020000000001</v>
      </c>
      <c r="H111" s="40">
        <v>0.79480410000000001</v>
      </c>
      <c r="I111" s="40">
        <v>13.411676</v>
      </c>
      <c r="J111" s="40">
        <v>33.310733999999997</v>
      </c>
      <c r="K111" s="40">
        <v>18.398009999999999</v>
      </c>
      <c r="L111" s="40">
        <v>17.287754</v>
      </c>
      <c r="M111" s="40">
        <v>0.96058845999999998</v>
      </c>
      <c r="N111" s="40">
        <v>56.046641999999999</v>
      </c>
      <c r="O111" s="40">
        <v>3.6582112000000002</v>
      </c>
      <c r="P111" s="40">
        <v>-3.8560629999999998</v>
      </c>
      <c r="Q111" s="40">
        <v>-17.417759</v>
      </c>
      <c r="R111" s="40">
        <v>-6.1071754</v>
      </c>
      <c r="S111" s="40">
        <v>63.769984999999998</v>
      </c>
      <c r="T111" s="40">
        <v>-1.5922189</v>
      </c>
      <c r="U111" s="40">
        <v>3.0062674999999999</v>
      </c>
      <c r="V111" s="155">
        <v>-5.2481229999999996</v>
      </c>
      <c r="W111" s="24"/>
    </row>
    <row r="112" spans="1:23" x14ac:dyDescent="0.35">
      <c r="A112" s="2">
        <v>45215</v>
      </c>
      <c r="B112" s="40">
        <v>-7.1771383000000002</v>
      </c>
      <c r="C112" s="40">
        <v>15.278542</v>
      </c>
      <c r="D112" s="40">
        <v>-0.50656199999999996</v>
      </c>
      <c r="E112" s="40">
        <v>12.184132</v>
      </c>
      <c r="F112" s="40">
        <v>79.303764000000001</v>
      </c>
      <c r="G112" s="40">
        <v>23.053349000000001</v>
      </c>
      <c r="H112" s="40">
        <v>8.089995</v>
      </c>
      <c r="I112" s="40">
        <v>29.609584999999999</v>
      </c>
      <c r="J112" s="40">
        <v>27.043354000000001</v>
      </c>
      <c r="K112" s="40">
        <v>23.014759999999999</v>
      </c>
      <c r="L112" s="40">
        <v>10.847246</v>
      </c>
      <c r="M112" s="40">
        <v>12.449884000000001</v>
      </c>
      <c r="N112" s="40">
        <v>53.241683999999999</v>
      </c>
      <c r="O112" s="40">
        <v>11.221897</v>
      </c>
      <c r="P112" s="40">
        <v>10.986613999999999</v>
      </c>
      <c r="Q112" s="40">
        <v>-16.741484</v>
      </c>
      <c r="R112" s="40">
        <v>-8.564311</v>
      </c>
      <c r="S112" s="40">
        <v>53.283670000000001</v>
      </c>
      <c r="T112" s="40">
        <v>-3.1860887999999998</v>
      </c>
      <c r="U112" s="40">
        <v>10.967409</v>
      </c>
      <c r="V112" s="155">
        <v>-7.2229089999999996</v>
      </c>
      <c r="W112" s="24"/>
    </row>
    <row r="113" spans="1:23" x14ac:dyDescent="0.35">
      <c r="A113" s="2">
        <v>45246</v>
      </c>
      <c r="B113" s="40">
        <v>-10.015631000000001</v>
      </c>
      <c r="C113" s="40">
        <v>4.2036294999999999</v>
      </c>
      <c r="D113" s="40">
        <v>-2.1509588000000002</v>
      </c>
      <c r="E113" s="40">
        <v>0.50064324999999998</v>
      </c>
      <c r="F113" s="40">
        <v>47.7303</v>
      </c>
      <c r="G113" s="40">
        <v>6.9999576000000001</v>
      </c>
      <c r="H113" s="40">
        <v>2.0800114000000001</v>
      </c>
      <c r="I113" s="40">
        <v>15.512143999999999</v>
      </c>
      <c r="J113" s="40">
        <v>18.053473</v>
      </c>
      <c r="K113" s="40">
        <v>8.4713100000000008</v>
      </c>
      <c r="L113" s="40">
        <v>24.884616999999999</v>
      </c>
      <c r="M113" s="40">
        <v>-4.0302873000000004</v>
      </c>
      <c r="N113" s="40">
        <v>46.419846</v>
      </c>
      <c r="O113" s="40">
        <v>4.5108676000000001</v>
      </c>
      <c r="P113" s="40">
        <v>-0.47466160000000002</v>
      </c>
      <c r="Q113" s="40">
        <v>-12.508635999999999</v>
      </c>
      <c r="R113" s="40">
        <v>-12.6322565</v>
      </c>
      <c r="S113" s="40">
        <v>16.723704999999999</v>
      </c>
      <c r="T113" s="40">
        <v>-2.424264</v>
      </c>
      <c r="U113" s="40">
        <v>20.840216000000002</v>
      </c>
      <c r="V113" s="155">
        <v>-7.8809260000000006E-2</v>
      </c>
      <c r="W113" s="24"/>
    </row>
    <row r="114" spans="1:23" x14ac:dyDescent="0.35">
      <c r="A114" s="2">
        <v>45275</v>
      </c>
      <c r="B114" s="40">
        <v>-16.652573</v>
      </c>
      <c r="C114" s="40">
        <v>16.638051999999998</v>
      </c>
      <c r="D114" s="40">
        <v>-0.24958849</v>
      </c>
      <c r="E114" s="40">
        <v>0.38936137999999998</v>
      </c>
      <c r="F114" s="40">
        <v>51.804805999999999</v>
      </c>
      <c r="G114" s="40">
        <v>23.723960000000002</v>
      </c>
      <c r="H114" s="40">
        <v>-2.5281668000000002</v>
      </c>
      <c r="I114" s="40">
        <v>20.525932000000001</v>
      </c>
      <c r="J114" s="40">
        <v>37.522579999999998</v>
      </c>
      <c r="K114" s="40">
        <v>15.207207</v>
      </c>
      <c r="L114" s="40">
        <v>34.442329999999998</v>
      </c>
      <c r="M114" s="40">
        <v>3.7441610999999999</v>
      </c>
      <c r="N114" s="40">
        <v>41.710566999999998</v>
      </c>
      <c r="O114" s="40">
        <v>14.454496000000001</v>
      </c>
      <c r="P114" s="40">
        <v>-12.047428</v>
      </c>
      <c r="Q114" s="40">
        <v>-4.3540660000000004</v>
      </c>
      <c r="R114" s="40">
        <v>-14.148789000000001</v>
      </c>
      <c r="S114" s="40">
        <v>3.8344502</v>
      </c>
      <c r="T114" s="40">
        <v>0.17586946000000001</v>
      </c>
      <c r="U114" s="40">
        <v>5.1817299999999999</v>
      </c>
      <c r="V114" s="155">
        <v>13.247883</v>
      </c>
      <c r="W114" s="24"/>
    </row>
    <row r="115" spans="1:23" x14ac:dyDescent="0.35">
      <c r="A115" s="2">
        <v>45307</v>
      </c>
      <c r="B115" s="40">
        <v>-24.808575000000001</v>
      </c>
      <c r="C115" s="40">
        <v>-1.7706096</v>
      </c>
      <c r="D115" s="40">
        <v>3.4056663999999999</v>
      </c>
      <c r="E115" s="40">
        <v>-6.3803077000000004</v>
      </c>
      <c r="F115" s="40">
        <v>26.814973999999999</v>
      </c>
      <c r="G115" s="40">
        <v>9.216189</v>
      </c>
      <c r="H115" s="40">
        <v>-6.6419420000000002</v>
      </c>
      <c r="I115" s="40">
        <v>11.813927</v>
      </c>
      <c r="J115" s="40">
        <v>16.263961999999999</v>
      </c>
      <c r="K115" s="40">
        <v>-3.0230760000000001</v>
      </c>
      <c r="L115" s="40">
        <v>20.295227000000001</v>
      </c>
      <c r="M115" s="40">
        <v>-17.889858</v>
      </c>
      <c r="N115" s="40">
        <v>36.272002999999998</v>
      </c>
      <c r="O115" s="40">
        <v>16.564882000000001</v>
      </c>
      <c r="P115" s="40">
        <v>-27.670956</v>
      </c>
      <c r="Q115" s="40">
        <v>-2.7219533999999999</v>
      </c>
      <c r="R115" s="40">
        <v>-16.804957999999999</v>
      </c>
      <c r="S115" s="40">
        <v>6.0995699999999999</v>
      </c>
      <c r="T115" s="40">
        <v>3.1512500000000001</v>
      </c>
      <c r="U115" s="40">
        <v>7.6349853999999997</v>
      </c>
      <c r="V115" s="155">
        <v>10.590123999999999</v>
      </c>
      <c r="W115" s="24"/>
    </row>
    <row r="116" spans="1:23" x14ac:dyDescent="0.35">
      <c r="A116" s="2">
        <v>45338</v>
      </c>
      <c r="B116" s="40">
        <v>-20.162856999999999</v>
      </c>
      <c r="C116" s="40">
        <v>-10.525054000000001</v>
      </c>
      <c r="D116" s="40">
        <v>0.46856403000000002</v>
      </c>
      <c r="E116" s="40">
        <v>0.9768367</v>
      </c>
      <c r="F116" s="40">
        <v>47.042392999999997</v>
      </c>
      <c r="G116" s="40">
        <v>23.350216</v>
      </c>
      <c r="H116" s="40">
        <v>-2.5397419999999999</v>
      </c>
      <c r="I116" s="40">
        <v>17.148792</v>
      </c>
      <c r="J116" s="40">
        <v>18.086646999999999</v>
      </c>
      <c r="K116" s="40">
        <v>7.1912289999999999</v>
      </c>
      <c r="L116" s="40">
        <v>22.726261000000001</v>
      </c>
      <c r="M116" s="40">
        <v>-7.3697749999999997</v>
      </c>
      <c r="N116" s="40">
        <v>28.834247999999999</v>
      </c>
      <c r="O116" s="40">
        <v>26.784110999999999</v>
      </c>
      <c r="P116" s="40">
        <v>-21.687370000000001</v>
      </c>
      <c r="Q116" s="40">
        <v>-1.0752678</v>
      </c>
      <c r="R116" s="40">
        <v>-16.403645000000001</v>
      </c>
      <c r="S116" s="40">
        <v>18.232165999999999</v>
      </c>
      <c r="T116" s="40">
        <v>3.670156</v>
      </c>
      <c r="U116" s="40">
        <v>15.720473999999999</v>
      </c>
      <c r="V116" s="155">
        <v>20.104195000000001</v>
      </c>
      <c r="W116" s="24"/>
    </row>
    <row r="117" spans="1:23" x14ac:dyDescent="0.35">
      <c r="A117" s="2">
        <v>45366</v>
      </c>
      <c r="B117" s="40">
        <v>-13.144695</v>
      </c>
      <c r="C117" s="40">
        <v>5.2751064000000003</v>
      </c>
      <c r="D117" s="40">
        <v>8.1863770000000002</v>
      </c>
      <c r="E117" s="40">
        <v>8.457255</v>
      </c>
      <c r="F117" s="40">
        <v>61.706398</v>
      </c>
      <c r="G117" s="40">
        <v>43.326008000000002</v>
      </c>
      <c r="H117" s="40">
        <v>8.1578250000000008</v>
      </c>
      <c r="I117" s="40">
        <v>26.584423000000001</v>
      </c>
      <c r="J117" s="40">
        <v>25.020958</v>
      </c>
      <c r="K117" s="40">
        <v>17.461824</v>
      </c>
      <c r="L117" s="40">
        <v>29.528500000000001</v>
      </c>
      <c r="M117" s="40">
        <v>1.0794281999999999</v>
      </c>
      <c r="N117" s="40">
        <v>41.915367000000003</v>
      </c>
      <c r="O117" s="40">
        <v>33.058784000000003</v>
      </c>
      <c r="P117" s="40">
        <v>-11.116875</v>
      </c>
      <c r="Q117" s="40">
        <v>6.3032269999999997</v>
      </c>
      <c r="R117" s="40">
        <v>-11.435138999999999</v>
      </c>
      <c r="S117" s="40">
        <v>5.0252080000000001</v>
      </c>
      <c r="T117" s="40">
        <v>9.3645329999999998</v>
      </c>
      <c r="U117" s="40">
        <v>21.946096000000001</v>
      </c>
      <c r="V117" s="155">
        <v>26.464843999999999</v>
      </c>
      <c r="W117" s="24"/>
    </row>
    <row r="118" spans="1:23" x14ac:dyDescent="0.35">
      <c r="A118" s="2">
        <v>45398</v>
      </c>
      <c r="B118" s="40">
        <v>-17.938364</v>
      </c>
      <c r="C118" s="40">
        <v>-8.0104059999999997</v>
      </c>
      <c r="D118" s="40">
        <v>-11.309028</v>
      </c>
      <c r="E118" s="40">
        <v>-2.8708874999999998</v>
      </c>
      <c r="F118" s="40">
        <v>38.094757000000001</v>
      </c>
      <c r="G118" s="40">
        <v>29.301739000000001</v>
      </c>
      <c r="H118" s="40">
        <v>-0.55997370000000002</v>
      </c>
      <c r="I118" s="40">
        <v>16.373777</v>
      </c>
      <c r="J118" s="40">
        <v>10.875093</v>
      </c>
      <c r="K118" s="40">
        <v>-0.72114469999999997</v>
      </c>
      <c r="L118" s="40">
        <v>8.7609770000000005</v>
      </c>
      <c r="M118" s="40">
        <v>-8.9021260000000009</v>
      </c>
      <c r="N118" s="40">
        <v>20.578564</v>
      </c>
      <c r="O118" s="40">
        <v>27.606463999999999</v>
      </c>
      <c r="P118" s="40">
        <v>-17.409503999999998</v>
      </c>
      <c r="Q118" s="40">
        <v>-0.18917918</v>
      </c>
      <c r="R118" s="40">
        <v>-12.567777</v>
      </c>
      <c r="S118" s="40">
        <v>15.606785</v>
      </c>
      <c r="T118" s="40">
        <v>3.3571005</v>
      </c>
      <c r="U118" s="40">
        <v>8.3204750000000001</v>
      </c>
      <c r="V118" s="155">
        <v>11.439646</v>
      </c>
      <c r="W118" s="24"/>
    </row>
    <row r="119" spans="1:23" x14ac:dyDescent="0.35">
      <c r="A119" s="2">
        <v>45428</v>
      </c>
      <c r="B119" s="40">
        <v>-10.205996000000001</v>
      </c>
      <c r="C119" s="40">
        <v>1.9477963</v>
      </c>
      <c r="D119" s="40">
        <v>-7.9996879999999999</v>
      </c>
      <c r="E119" s="40">
        <v>0.56523084999999995</v>
      </c>
      <c r="F119" s="40">
        <v>47.295524999999998</v>
      </c>
      <c r="G119" s="40">
        <v>47.2849</v>
      </c>
      <c r="H119" s="40">
        <v>11.204803</v>
      </c>
      <c r="I119" s="40">
        <v>30.194759999999999</v>
      </c>
      <c r="J119" s="40">
        <v>11.978351999999999</v>
      </c>
      <c r="K119" s="40">
        <v>14.291036999999999</v>
      </c>
      <c r="L119" s="40">
        <v>13.804460000000001</v>
      </c>
      <c r="M119" s="40">
        <v>13.612294</v>
      </c>
      <c r="N119" s="40">
        <v>34.757219999999997</v>
      </c>
      <c r="O119" s="40">
        <v>27.462745999999999</v>
      </c>
      <c r="P119" s="40">
        <v>2.4863124000000001</v>
      </c>
      <c r="Q119" s="40">
        <v>-4.7840414000000004</v>
      </c>
      <c r="R119" s="40">
        <v>-10.528368</v>
      </c>
      <c r="S119" s="40">
        <v>44.197760000000002</v>
      </c>
      <c r="T119" s="40">
        <v>2.1793841999999999</v>
      </c>
      <c r="U119" s="40">
        <v>8.9589960000000008</v>
      </c>
      <c r="V119" s="155">
        <v>6.0609700000000002</v>
      </c>
      <c r="W119" s="24"/>
    </row>
    <row r="120" spans="1:23" x14ac:dyDescent="0.35">
      <c r="A120" s="2">
        <v>45457</v>
      </c>
      <c r="B120" s="40">
        <v>-8.6045265000000004</v>
      </c>
      <c r="C120" s="40">
        <v>-5.9260010000000003</v>
      </c>
      <c r="D120" s="40">
        <v>-18.821812000000001</v>
      </c>
      <c r="E120" s="40">
        <v>-3.3345102999999998</v>
      </c>
      <c r="F120" s="40">
        <v>26.102972000000001</v>
      </c>
      <c r="G120" s="40">
        <v>34.536754999999999</v>
      </c>
      <c r="H120" s="40">
        <v>15.128779</v>
      </c>
      <c r="I120" s="40">
        <v>23.108827999999999</v>
      </c>
      <c r="J120" s="40">
        <v>-11.138355000000001</v>
      </c>
      <c r="K120" s="40">
        <v>-1.0053217000000001</v>
      </c>
      <c r="L120" s="40">
        <v>-10.038995999999999</v>
      </c>
      <c r="M120" s="40">
        <v>1.341188</v>
      </c>
      <c r="N120" s="40">
        <v>11.417114</v>
      </c>
      <c r="O120" s="40">
        <v>28.962135</v>
      </c>
      <c r="P120" s="40">
        <v>-5.1747025999999998</v>
      </c>
      <c r="Q120" s="40">
        <v>-5.8682084000000003</v>
      </c>
      <c r="R120" s="40">
        <v>-16.307848</v>
      </c>
      <c r="S120" s="40">
        <v>45.773445000000002</v>
      </c>
      <c r="T120" s="40">
        <v>-2.8722107000000001</v>
      </c>
      <c r="U120" s="40">
        <v>1.1396527000000001</v>
      </c>
      <c r="V120" s="155">
        <v>-1.0903655999999999</v>
      </c>
      <c r="W120" s="24"/>
    </row>
    <row r="121" spans="1:23" x14ac:dyDescent="0.35">
      <c r="A121" s="2">
        <v>45489</v>
      </c>
      <c r="B121" s="40">
        <v>-10.510177000000001</v>
      </c>
      <c r="C121" s="40">
        <v>-7.9359827000000003</v>
      </c>
      <c r="D121" s="40">
        <v>-11.249226999999999</v>
      </c>
      <c r="E121" s="40">
        <v>-3.9167523000000002</v>
      </c>
      <c r="F121" s="40">
        <v>26.959873000000002</v>
      </c>
      <c r="G121" s="40">
        <v>36.256577</v>
      </c>
      <c r="H121" s="40">
        <v>14.335691000000001</v>
      </c>
      <c r="I121" s="40">
        <v>30.942893999999999</v>
      </c>
      <c r="J121" s="40">
        <v>-2.3142040000000001</v>
      </c>
      <c r="K121" s="40">
        <v>4.2195320000000001</v>
      </c>
      <c r="L121" s="40">
        <v>-3.1377969999999999</v>
      </c>
      <c r="M121" s="40">
        <v>9.3134770000000007</v>
      </c>
      <c r="N121" s="40">
        <v>10.573769</v>
      </c>
      <c r="O121" s="40">
        <v>29.597843000000001</v>
      </c>
      <c r="P121" s="40">
        <v>-4.9226403000000003</v>
      </c>
      <c r="Q121" s="40">
        <v>1.3163209</v>
      </c>
      <c r="R121" s="40">
        <v>-12.952590000000001</v>
      </c>
      <c r="S121" s="40">
        <v>42.692386999999997</v>
      </c>
      <c r="T121" s="40">
        <v>-1.8487035999999999</v>
      </c>
      <c r="U121" s="40">
        <v>-7.3928475000000002</v>
      </c>
      <c r="V121" s="155">
        <v>2.0458698000000002</v>
      </c>
      <c r="W121" s="24"/>
    </row>
    <row r="122" spans="1:23" x14ac:dyDescent="0.35">
      <c r="A122" s="2">
        <v>45520</v>
      </c>
      <c r="B122">
        <v>-8.4731640000000006</v>
      </c>
      <c r="C122">
        <v>-5.9011754999999999</v>
      </c>
      <c r="D122">
        <v>-2.2952615999999999</v>
      </c>
      <c r="E122">
        <v>9.9590300000000003</v>
      </c>
      <c r="F122">
        <v>34.099494999999997</v>
      </c>
      <c r="G122">
        <v>33.119155999999997</v>
      </c>
      <c r="H122">
        <v>18.892551000000001</v>
      </c>
      <c r="I122">
        <v>34.745345999999998</v>
      </c>
      <c r="J122">
        <v>-5.7322740000000003</v>
      </c>
      <c r="K122">
        <v>10.688484000000001</v>
      </c>
      <c r="L122">
        <v>6.0345053999999996</v>
      </c>
      <c r="M122">
        <v>23.352550000000001</v>
      </c>
      <c r="N122">
        <v>16.857158999999999</v>
      </c>
      <c r="O122">
        <v>30.004608000000001</v>
      </c>
      <c r="P122">
        <v>-0.15848279000000001</v>
      </c>
      <c r="Q122">
        <v>1.0929823000000001</v>
      </c>
      <c r="R122">
        <v>-14.251493999999999</v>
      </c>
      <c r="S122">
        <v>8.7375530000000001</v>
      </c>
      <c r="T122">
        <v>1.0637403000000001</v>
      </c>
      <c r="U122">
        <v>-16.213417</v>
      </c>
      <c r="V122" s="1">
        <v>6.0084819999999999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-28.125107</v>
      </c>
      <c r="C126" s="40" cm="1">
        <f t="array" ref="C126">MIN(_xlfn._xlws.FILTER(C2:C122, ISNUMBER(C2:C122)))</f>
        <v>-53.739019999999996</v>
      </c>
      <c r="D126" s="40" cm="1">
        <f t="array" ref="D126">MIN(_xlfn._xlws.FILTER(D2:D122, ISNUMBER(D2:D122)))</f>
        <v>-43.198467000000001</v>
      </c>
      <c r="E126" s="40" cm="1">
        <f t="array" ref="E126">MIN(_xlfn._xlws.FILTER(E2:E122, ISNUMBER(E2:E122)))</f>
        <v>-41.045380000000002</v>
      </c>
      <c r="F126" s="40" cm="1">
        <f t="array" ref="F126">MIN(_xlfn._xlws.FILTER(F2:F122, ISNUMBER(F2:F122)))</f>
        <v>-53.238430000000001</v>
      </c>
      <c r="G126" s="40" cm="1">
        <f t="array" ref="G126">MIN(_xlfn._xlws.FILTER(G2:G122, ISNUMBER(G2:G122)))</f>
        <v>-39.745807999999997</v>
      </c>
      <c r="H126" s="40" cm="1">
        <f t="array" ref="H126">MIN(_xlfn._xlws.FILTER(H2:H122, ISNUMBER(H2:H122)))</f>
        <v>-33.054989999999997</v>
      </c>
      <c r="I126" s="40" cm="1">
        <f t="array" ref="I126">MIN(_xlfn._xlws.FILTER(I2:I122, ISNUMBER(I2:I122)))</f>
        <v>-29.818594000000001</v>
      </c>
      <c r="J126" s="40" cm="1">
        <f t="array" ref="J126">MIN(_xlfn._xlws.FILTER(J2:J122, ISNUMBER(J2:J122)))</f>
        <v>-40.302424999999999</v>
      </c>
      <c r="K126" s="40" cm="1">
        <f t="array" ref="K126">MIN(_xlfn._xlws.FILTER(K2:K122, ISNUMBER(K2:K122)))</f>
        <v>-37.547910000000002</v>
      </c>
      <c r="L126" s="40" cm="1">
        <f t="array" ref="L126">MIN(_xlfn._xlws.FILTER(L2:L122, ISNUMBER(L2:L122)))</f>
        <v>-49.458075999999998</v>
      </c>
      <c r="M126" s="40" cm="1">
        <f t="array" ref="M126">MIN(_xlfn._xlws.FILTER(M2:M122, ISNUMBER(M2:M122)))</f>
        <v>-42.019736999999999</v>
      </c>
      <c r="N126" s="40" cm="1">
        <f t="array" ref="N126">MIN(_xlfn._xlws.FILTER(N2:N122, ISNUMBER(N2:N122)))</f>
        <v>-56.475765000000003</v>
      </c>
      <c r="O126" s="40" cm="1">
        <f t="array" ref="O126">MIN(_xlfn._xlws.FILTER(O2:O122, ISNUMBER(O2:O122)))</f>
        <v>-31.068086999999998</v>
      </c>
      <c r="P126" s="40" cm="1">
        <f t="array" ref="P126">MIN(_xlfn._xlws.FILTER(P2:P122, ISNUMBER(P2:P122)))</f>
        <v>-41.888553999999999</v>
      </c>
      <c r="Q126" s="40" cm="1">
        <f t="array" ref="Q126">MIN(_xlfn._xlws.FILTER(Q2:Q122, ISNUMBER(Q2:Q122)))</f>
        <v>-23.832190000000001</v>
      </c>
      <c r="R126" s="40" cm="1">
        <f t="array" ref="R126">MIN(_xlfn._xlws.FILTER(R2:R122, ISNUMBER(R2:R122)))</f>
        <v>-35.648420000000002</v>
      </c>
      <c r="S126" s="40" cm="1">
        <f t="array" ref="S126">MIN(_xlfn._xlws.FILTER(S2:S122, ISNUMBER(S2:S122)))</f>
        <v>-50.025646000000002</v>
      </c>
      <c r="T126" s="40" cm="1">
        <f t="array" ref="T126">MIN(_xlfn._xlws.FILTER(T2:T122, ISNUMBER(T2:T122)))</f>
        <v>-37.407158000000003</v>
      </c>
      <c r="U126" s="40" cm="1">
        <f t="array" ref="U126">MIN(_xlfn._xlws.FILTER(U2:U122, ISNUMBER(U2:U122)))</f>
        <v>-45.437057000000003</v>
      </c>
      <c r="V126" s="155" cm="1">
        <f t="array" ref="V126">MIN(_xlfn._xlws.FILTER(V2:V122, ISNUMBER(V2:V122)))</f>
        <v>-34.150333000000003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66.821883999999997</v>
      </c>
      <c r="C127" s="42" cm="1">
        <f t="array" ref="C127">MAX(_xlfn._xlws.FILTER(C1:C122, ISNUMBER(C1:C122)))</f>
        <v>72.349074999999999</v>
      </c>
      <c r="D127" s="42" cm="1">
        <f t="array" ref="D127">MAX(_xlfn._xlws.FILTER(D1:D122, ISNUMBER(D1:D122)))</f>
        <v>51.92512</v>
      </c>
      <c r="E127" s="42" cm="1">
        <f t="array" ref="E127">MAX(_xlfn._xlws.FILTER(E1:E122, ISNUMBER(E1:E122)))</f>
        <v>50.614930000000001</v>
      </c>
      <c r="F127" s="42" cm="1">
        <f t="array" ref="F127">MAX(_xlfn._xlws.FILTER(F1:F122, ISNUMBER(F1:F122)))</f>
        <v>79.303764000000001</v>
      </c>
      <c r="G127" s="42" cm="1">
        <f t="array" ref="G127">MAX(_xlfn._xlws.FILTER(G1:G122, ISNUMBER(G1:G122)))</f>
        <v>86.399439999999998</v>
      </c>
      <c r="H127" s="42" cm="1">
        <f t="array" ref="H127">MAX(_xlfn._xlws.FILTER(H1:H122, ISNUMBER(H1:H122)))</f>
        <v>42.581665000000001</v>
      </c>
      <c r="I127" s="42" cm="1">
        <f t="array" ref="I127">MAX(_xlfn._xlws.FILTER(I1:I122, ISNUMBER(I1:I122)))</f>
        <v>93.257260000000002</v>
      </c>
      <c r="J127" s="42" cm="1">
        <f t="array" ref="J127">MAX(_xlfn._xlws.FILTER(J1:J122, ISNUMBER(J1:J122)))</f>
        <v>75.028989999999993</v>
      </c>
      <c r="K127" s="42" cm="1">
        <f t="array" ref="K127">MAX(_xlfn._xlws.FILTER(K1:K122, ISNUMBER(K1:K122)))</f>
        <v>115.26855999999999</v>
      </c>
      <c r="L127" s="42" cm="1">
        <f t="array" ref="L127">MAX(_xlfn._xlws.FILTER(L1:L122, ISNUMBER(L1:L122)))</f>
        <v>106.23650000000001</v>
      </c>
      <c r="M127" s="42" cm="1">
        <f t="array" ref="M127">MAX(_xlfn._xlws.FILTER(M1:M122, ISNUMBER(M1:M122)))</f>
        <v>86.698319999999995</v>
      </c>
      <c r="N127" s="42" cm="1">
        <f t="array" ref="N127">MAX(_xlfn._xlws.FILTER(N1:N122, ISNUMBER(N1:N122)))</f>
        <v>87.064570000000003</v>
      </c>
      <c r="O127" s="42" cm="1">
        <f t="array" ref="O127">MAX(_xlfn._xlws.FILTER(O1:O122, ISNUMBER(O1:O122)))</f>
        <v>80.584273999999994</v>
      </c>
      <c r="P127" s="42" cm="1">
        <f t="array" ref="P127">MAX(_xlfn._xlws.FILTER(P1:P122, ISNUMBER(P1:P122)))</f>
        <v>63.289473999999998</v>
      </c>
      <c r="Q127" s="42" cm="1">
        <f t="array" ref="Q127">MAX(_xlfn._xlws.FILTER(Q1:Q122, ISNUMBER(Q1:Q122)))</f>
        <v>46.684967</v>
      </c>
      <c r="R127" s="42" cm="1">
        <f t="array" ref="R127">MAX(_xlfn._xlws.FILTER(R1:R122, ISNUMBER(R1:R122)))</f>
        <v>49.513435000000001</v>
      </c>
      <c r="S127" s="42" cm="1">
        <f t="array" ref="S127">MAX(_xlfn._xlws.FILTER(S1:S122, ISNUMBER(S1:S122)))</f>
        <v>94.612949999999998</v>
      </c>
      <c r="T127" s="42" cm="1">
        <f t="array" ref="T127">MAX(_xlfn._xlws.FILTER(T1:T122, ISNUMBER(T1:T122)))</f>
        <v>64.364800000000002</v>
      </c>
      <c r="U127" s="42" cm="1">
        <f t="array" ref="U127">MAX(_xlfn._xlws.FILTER(U1:U122, ISNUMBER(U1:U122)))</f>
        <v>75.116744999999995</v>
      </c>
      <c r="V127" s="156" cm="1">
        <f t="array" ref="V127">MAX(_xlfn._xlws.FILTER(V1:V122, ISNUMBER(V1:V122)))</f>
        <v>70.478870000000001</v>
      </c>
    </row>
    <row r="128" spans="1:23" x14ac:dyDescent="0.35">
      <c r="A128" s="2" t="s">
        <v>397</v>
      </c>
      <c r="B128" s="40" cm="1">
        <f t="array" ref="B128">MEDIAN(_xlfn._xlws.FILTER(B1:B122, ISNUMBER(B1:B122)))</f>
        <v>-4.3444037</v>
      </c>
      <c r="C128" s="40" cm="1">
        <f t="array" ref="C128">MEDIAN(_xlfn._xlws.FILTER(C1:C122, ISNUMBER(C1:C122)))</f>
        <v>-5.0823210000000003</v>
      </c>
      <c r="D128" s="40" cm="1">
        <f t="array" ref="D128">MEDIAN(_xlfn._xlws.FILTER(D1:D122, ISNUMBER(D1:D122)))</f>
        <v>0.46856403000000002</v>
      </c>
      <c r="E128" s="40" cm="1">
        <f t="array" ref="E128">MEDIAN(_xlfn._xlws.FILTER(E1:E122, ISNUMBER(E1:E122)))</f>
        <v>-1.5381813</v>
      </c>
      <c r="F128" s="40" cm="1">
        <f t="array" ref="F128">MEDIAN(_xlfn._xlws.FILTER(F1:F122, ISNUMBER(F1:F122)))</f>
        <v>-6.968534</v>
      </c>
      <c r="G128" s="40" cm="1">
        <f t="array" ref="G128">MEDIAN(_xlfn._xlws.FILTER(G1:G122, ISNUMBER(G1:G122)))</f>
        <v>1.484251</v>
      </c>
      <c r="H128" s="40" cm="1">
        <f t="array" ref="H128">MEDIAN(_xlfn._xlws.FILTER(H1:H122, ISNUMBER(H1:H122)))</f>
        <v>-2.9180288000000001</v>
      </c>
      <c r="I128" s="40" cm="1">
        <f t="array" ref="I128">MEDIAN(_xlfn._xlws.FILTER(I1:I122, ISNUMBER(I1:I122)))</f>
        <v>13.411676</v>
      </c>
      <c r="J128" s="40" cm="1">
        <f t="array" ref="J128">MEDIAN(_xlfn._xlws.FILTER(J1:J122, ISNUMBER(J1:J122)))</f>
        <v>-1.6735553999999999</v>
      </c>
      <c r="K128" s="40" cm="1">
        <f t="array" ref="K128">MEDIAN(_xlfn._xlws.FILTER(K1:K122, ISNUMBER(K1:K122)))</f>
        <v>-0.19888877999999999</v>
      </c>
      <c r="L128" s="40" cm="1">
        <f t="array" ref="L128">MEDIAN(_xlfn._xlws.FILTER(L1:L122, ISNUMBER(L1:L122)))</f>
        <v>2.7616619999999998</v>
      </c>
      <c r="M128" s="40" cm="1">
        <f t="array" ref="M128">MEDIAN(_xlfn._xlws.FILTER(M1:M122, ISNUMBER(M1:M122)))</f>
        <v>-0.20955204999999999</v>
      </c>
      <c r="N128" s="40" cm="1">
        <f t="array" ref="N128">MEDIAN(_xlfn._xlws.FILTER(N1:N122, ISNUMBER(N1:N122)))</f>
        <v>0.91993809999999998</v>
      </c>
      <c r="O128" s="40" cm="1">
        <f t="array" ref="O128">MEDIAN(_xlfn._xlws.FILTER(O1:O122, ISNUMBER(O1:O122)))</f>
        <v>7.9123020000000004</v>
      </c>
      <c r="P128" s="40" cm="1">
        <f t="array" ref="P128">MEDIAN(_xlfn._xlws.FILTER(P1:P122, ISNUMBER(P1:P122)))</f>
        <v>-0.47466160000000002</v>
      </c>
      <c r="Q128" s="40" cm="1">
        <f t="array" ref="Q128">MEDIAN(_xlfn._xlws.FILTER(Q1:Q122, ISNUMBER(Q1:Q122)))</f>
        <v>-0.43000281000000001</v>
      </c>
      <c r="R128" s="40" cm="1">
        <f t="array" ref="R128">MEDIAN(_xlfn._xlws.FILTER(R1:R122, ISNUMBER(R1:R122)))</f>
        <v>-1.2298047999999999</v>
      </c>
      <c r="S128" s="40" cm="1">
        <f t="array" ref="S128">MEDIAN(_xlfn._xlws.FILTER(S1:S122, ISNUMBER(S1:S122)))</f>
        <v>-0.15820861</v>
      </c>
      <c r="T128" s="40" cm="1">
        <f t="array" ref="T128">MEDIAN(_xlfn._xlws.FILTER(T1:T122, ISNUMBER(T1:T122)))</f>
        <v>-2.31407585</v>
      </c>
      <c r="U128" s="40" cm="1">
        <f t="array" ref="U128">MEDIAN(_xlfn._xlws.FILTER(U1:U122, ISNUMBER(U1:U122)))</f>
        <v>-2.8048456000000002</v>
      </c>
      <c r="V128" s="155" cm="1">
        <f t="array" ref="V128">MEDIAN(_xlfn._xlws.FILTER(V1:V122, ISNUMBER(V1:V122)))</f>
        <v>11.688399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32</v>
      </c>
      <c r="C130">
        <f>COUNTIF(C2:C122, "&lt;"&amp;Assumption!$F$50)</f>
        <v>47</v>
      </c>
      <c r="D130">
        <f>COUNTIF(D2:D122, "&lt;"&amp;Assumption!$F$50)</f>
        <v>29</v>
      </c>
      <c r="E130">
        <f>COUNTIF(E2:E122, "&lt;"&amp;Assumption!$F$50)</f>
        <v>30</v>
      </c>
      <c r="F130">
        <f>COUNTIF(F2:F122, "&lt;"&amp;Assumption!$F$50)</f>
        <v>50</v>
      </c>
      <c r="G130">
        <f>COUNTIF(G2:G122, "&lt;"&amp;Assumption!$F$50)</f>
        <v>27</v>
      </c>
      <c r="H130">
        <f>COUNTIF(H2:H122, "&lt;"&amp;Assumption!$F$50)</f>
        <v>29</v>
      </c>
      <c r="I130">
        <f>COUNTIF(I2:I122, "&lt;"&amp;Assumption!$F$50)</f>
        <v>20</v>
      </c>
      <c r="J130">
        <f>COUNTIF(J2:J122, "&lt;"&amp;Assumption!$F$50)</f>
        <v>35</v>
      </c>
      <c r="K130">
        <f>COUNTIF(K2:K122, "&lt;"&amp;Assumption!$F$50)</f>
        <v>39</v>
      </c>
      <c r="L130">
        <f>COUNTIF(L2:L122, "&lt;"&amp;Assumption!$F$50)</f>
        <v>41</v>
      </c>
      <c r="M130">
        <f>COUNTIF(M2:M122, "&lt;"&amp;Assumption!$F$50)</f>
        <v>37</v>
      </c>
      <c r="N130">
        <f>COUNTIF(N2:N122, "&lt;"&amp;Assumption!$F$50)</f>
        <v>52</v>
      </c>
      <c r="O130">
        <f>COUNTIF(O2:O122, "&lt;"&amp;Assumption!$F$50)</f>
        <v>16</v>
      </c>
      <c r="P130">
        <f>COUNTIF(P2:P122, "&lt;"&amp;Assumption!$F$50)</f>
        <v>38</v>
      </c>
      <c r="Q130">
        <f>COUNTIF(Q2:Q122, "&lt;"&amp;Assumption!$F$50)</f>
        <v>31</v>
      </c>
      <c r="R130">
        <f>COUNTIF(R2:R122, "&lt;"&amp;Assumption!$F$50)</f>
        <v>27</v>
      </c>
      <c r="S130">
        <f>COUNTIF(S2:S122, "&lt;"&amp;Assumption!$F$50)</f>
        <v>42</v>
      </c>
      <c r="T130">
        <f>COUNTIF(T2:T122, "&lt;"&amp;Assumption!$F$50)</f>
        <v>30</v>
      </c>
      <c r="U130">
        <f>COUNTIF(U2:U122, "&lt;"&amp;Assumption!$F$50)</f>
        <v>40</v>
      </c>
      <c r="V130" s="1">
        <f>COUNTIF(V2:V122, "&lt;"&amp;Assumption!$F$50)</f>
        <v>10</v>
      </c>
    </row>
    <row r="131" spans="1:22" x14ac:dyDescent="0.35">
      <c r="A131" s="2" t="s">
        <v>86</v>
      </c>
      <c r="B131">
        <f>COUNT(B1:B122)</f>
        <v>87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112</v>
      </c>
      <c r="R131">
        <f t="shared" si="0"/>
        <v>121</v>
      </c>
      <c r="S131">
        <f t="shared" si="0"/>
        <v>121</v>
      </c>
      <c r="T131">
        <f t="shared" si="0"/>
        <v>112</v>
      </c>
      <c r="U131">
        <f t="shared" si="0"/>
        <v>121</v>
      </c>
      <c r="V131" s="1">
        <f t="shared" si="0"/>
        <v>95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0.36781609195402298</v>
      </c>
      <c r="C133" s="9">
        <f t="shared" ref="C133:V133" si="1">C130/C131</f>
        <v>0.38842975206611569</v>
      </c>
      <c r="D133" s="9">
        <f t="shared" si="1"/>
        <v>0.23966942148760331</v>
      </c>
      <c r="E133" s="9">
        <f t="shared" si="1"/>
        <v>0.24793388429752067</v>
      </c>
      <c r="F133" s="9">
        <f t="shared" si="1"/>
        <v>0.41322314049586778</v>
      </c>
      <c r="G133" s="9">
        <f t="shared" si="1"/>
        <v>0.2231404958677686</v>
      </c>
      <c r="H133" s="9">
        <f t="shared" si="1"/>
        <v>0.23966942148760331</v>
      </c>
      <c r="I133" s="9">
        <f t="shared" si="1"/>
        <v>0.16528925619834711</v>
      </c>
      <c r="J133" s="9">
        <f t="shared" si="1"/>
        <v>0.28925619834710742</v>
      </c>
      <c r="K133" s="9">
        <f t="shared" si="1"/>
        <v>0.32231404958677684</v>
      </c>
      <c r="L133" s="9">
        <f t="shared" si="1"/>
        <v>0.33884297520661155</v>
      </c>
      <c r="M133" s="9">
        <f t="shared" si="1"/>
        <v>0.30578512396694213</v>
      </c>
      <c r="N133" s="9">
        <f t="shared" si="1"/>
        <v>0.42975206611570249</v>
      </c>
      <c r="O133" s="9">
        <f t="shared" si="1"/>
        <v>0.13223140495867769</v>
      </c>
      <c r="P133" s="9">
        <f t="shared" si="1"/>
        <v>0.31404958677685951</v>
      </c>
      <c r="Q133" s="9">
        <f t="shared" si="1"/>
        <v>0.2767857142857143</v>
      </c>
      <c r="R133" s="9">
        <f t="shared" si="1"/>
        <v>0.2231404958677686</v>
      </c>
      <c r="S133" s="9">
        <f t="shared" si="1"/>
        <v>0.34710743801652894</v>
      </c>
      <c r="T133" s="9">
        <f t="shared" si="1"/>
        <v>0.26785714285714285</v>
      </c>
      <c r="U133" s="9">
        <f t="shared" si="1"/>
        <v>0.33057851239669422</v>
      </c>
      <c r="V133" s="48">
        <f t="shared" si="1"/>
        <v>0.10526315789473684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0.40899999999999997</v>
      </c>
      <c r="C136" s="40" cm="1">
        <f t="array" ref="C136">_xlfn.PERCENTRANK.EXC(_xlfn._xlws.FILTER(C2:C122, ISNUMBER(C2:C122)),C120)</f>
        <v>0.47499999999999998</v>
      </c>
      <c r="D136" s="40" cm="1">
        <f t="array" ref="D136">_xlfn.PERCENTRANK.EXC(_xlfn._xlws.FILTER(D2:D122, ISNUMBER(D2:D122)),D120)</f>
        <v>0.106</v>
      </c>
      <c r="E136" s="40" cm="1">
        <f t="array" ref="E136">_xlfn.PERCENTRANK.EXC(_xlfn._xlws.FILTER(E2:E122, ISNUMBER(E2:E122)),E120)</f>
        <v>0.41799999999999998</v>
      </c>
      <c r="F136" s="40" cm="1">
        <f t="array" ref="F136">_xlfn.PERCENTRANK.EXC(_xlfn._xlws.FILTER(F2:F122, ISNUMBER(F2:F122)),F120)</f>
        <v>0.72899999999999998</v>
      </c>
      <c r="G136" s="40" cm="1">
        <f t="array" ref="G136">_xlfn.PERCENTRANK.EXC(_xlfn._xlws.FILTER(G2:G122, ISNUMBER(G2:G122)),G120)</f>
        <v>0.86799999999999999</v>
      </c>
      <c r="H136" s="40" cm="1">
        <f t="array" ref="H136">_xlfn.PERCENTRANK.EXC(_xlfn._xlws.FILTER(H2:H122, ISNUMBER(H2:H122)),H120)</f>
        <v>0.91800000000000004</v>
      </c>
      <c r="I136" s="40" cm="1">
        <f t="array" ref="I136">_xlfn.PERCENTRANK.EXC(_xlfn._xlws.FILTER(I2:I122, ISNUMBER(I2:I122)),I120)</f>
        <v>0.68799999999999994</v>
      </c>
      <c r="J136" s="40" cm="1">
        <f t="array" ref="J136">_xlfn.PERCENTRANK.EXC(_xlfn._xlws.FILTER(J2:J122, ISNUMBER(J2:J122)),J120)</f>
        <v>0.254</v>
      </c>
      <c r="K136" s="40" cm="1">
        <f t="array" ref="K136">_xlfn.PERCENTRANK.EXC(_xlfn._xlws.FILTER(K2:K122, ISNUMBER(K2:K122)),K120)</f>
        <v>0.48299999999999998</v>
      </c>
      <c r="L136" s="40" cm="1">
        <f t="array" ref="L136">_xlfn.PERCENTRANK.EXC(_xlfn._xlws.FILTER(L2:L122, ISNUMBER(L2:L122)),L120)</f>
        <v>0.33600000000000002</v>
      </c>
      <c r="M136" s="40" cm="1">
        <f t="array" ref="M136">_xlfn.PERCENTRANK.EXC(_xlfn._xlws.FILTER(M2:M122, ISNUMBER(M2:M122)),M120)</f>
        <v>0.54900000000000004</v>
      </c>
      <c r="N136" s="40" cm="1">
        <f t="array" ref="N136">_xlfn.PERCENTRANK.EXC(_xlfn._xlws.FILTER(N2:N122, ISNUMBER(N2:N122)),N120)</f>
        <v>0.59</v>
      </c>
      <c r="O136" s="40" cm="1">
        <f t="array" ref="O136">_xlfn.PERCENTRANK.EXC(_xlfn._xlws.FILTER(O2:O122, ISNUMBER(O2:O122)),O120)</f>
        <v>0.81899999999999995</v>
      </c>
      <c r="P136" s="40" cm="1">
        <f t="array" ref="P136">_xlfn.PERCENTRANK.EXC(_xlfn._xlws.FILTER(P2:P122, ISNUMBER(P2:P122)),P120)</f>
        <v>0.39300000000000002</v>
      </c>
      <c r="Q136" s="40" cm="1">
        <f t="array" ref="Q136">_xlfn.PERCENTRANK.EXC(_xlfn._xlws.FILTER(Q2:Q122, ISNUMBER(Q2:Q122)),Q120)</f>
        <v>0.371</v>
      </c>
      <c r="R136" s="40" cm="1">
        <f t="array" ref="R136">_xlfn.PERCENTRANK.EXC(_xlfn._xlws.FILTER(R2:R122, ISNUMBER(R2:R122)),R120)</f>
        <v>0.106</v>
      </c>
      <c r="S136" s="40" cm="1">
        <f t="array" ref="S136">_xlfn.PERCENTRANK.EXC(_xlfn._xlws.FILTER(S2:S122, ISNUMBER(S2:S122)),S120)</f>
        <v>0.89300000000000002</v>
      </c>
      <c r="T136" s="40" cm="1">
        <f t="array" ref="T136">_xlfn.PERCENTRANK.EXC(_xlfn._xlws.FILTER(T2:T122, ISNUMBER(T2:T122)),T120)</f>
        <v>0.47699999999999998</v>
      </c>
      <c r="U136" s="40" cm="1">
        <f t="array" ref="U136">_xlfn.PERCENTRANK.EXC(_xlfn._xlws.FILTER(U2:U122, ISNUMBER(U2:U122)),U120)</f>
        <v>0.56499999999999995</v>
      </c>
      <c r="V136" s="155" cm="1">
        <f t="array" ref="V136">_xlfn.PERCENTRANK.EXC(_xlfn._xlws.FILTER(V2:V122, ISNUMBER(V2:V122)),V120)</f>
        <v>0.20799999999999999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0.34</v>
      </c>
      <c r="C137" s="40" cm="1">
        <f t="array" ref="C137">_xlfn.PERCENTRANK.EXC(_xlfn._xlws.FILTER(C2:C122, ISNUMBER(C2:C122)),C121)</f>
        <v>0.434</v>
      </c>
      <c r="D137" s="40" cm="1">
        <f t="array" ref="D137">_xlfn.PERCENTRANK.EXC(_xlfn._xlws.FILTER(D2:D122, ISNUMBER(D2:D122)),D121)</f>
        <v>0.22900000000000001</v>
      </c>
      <c r="E137" s="40" cm="1">
        <f t="array" ref="E137">_xlfn.PERCENTRANK.EXC(_xlfn._xlws.FILTER(E2:E122, ISNUMBER(E2:E122)),E121)</f>
        <v>0.39300000000000002</v>
      </c>
      <c r="F137" s="40" cm="1">
        <f t="array" ref="F137">_xlfn.PERCENTRANK.EXC(_xlfn._xlws.FILTER(F2:F122, ISNUMBER(F2:F122)),F121)</f>
        <v>0.745</v>
      </c>
      <c r="G137" s="40" cm="1">
        <f t="array" ref="G137">_xlfn.PERCENTRANK.EXC(_xlfn._xlws.FILTER(G2:G122, ISNUMBER(G2:G122)),G121)</f>
        <v>0.88500000000000001</v>
      </c>
      <c r="H137" s="40" cm="1">
        <f t="array" ref="H137">_xlfn.PERCENTRANK.EXC(_xlfn._xlws.FILTER(H2:H122, ISNUMBER(H2:H122)),H121)</f>
        <v>0.90100000000000002</v>
      </c>
      <c r="I137" s="40" cm="1">
        <f t="array" ref="I137">_xlfn.PERCENTRANK.EXC(_xlfn._xlws.FILTER(I2:I122, ISNUMBER(I2:I122)),I121)</f>
        <v>0.84399999999999997</v>
      </c>
      <c r="J137" s="40" cm="1">
        <f t="array" ref="J137">_xlfn.PERCENTRANK.EXC(_xlfn._xlws.FILTER(J2:J122, ISNUMBER(J2:J122)),J121)</f>
        <v>0.48299999999999998</v>
      </c>
      <c r="K137" s="40" cm="1">
        <f t="array" ref="K137">_xlfn.PERCENTRANK.EXC(_xlfn._xlws.FILTER(K2:K122, ISNUMBER(K2:K122)),K121)</f>
        <v>0.54900000000000004</v>
      </c>
      <c r="L137" s="40" cm="1">
        <f t="array" ref="L137">_xlfn.PERCENTRANK.EXC(_xlfn._xlws.FILTER(L2:L122, ISNUMBER(L2:L122)),L121)</f>
        <v>0.40100000000000002</v>
      </c>
      <c r="M137" s="40" cm="1">
        <f t="array" ref="M137">_xlfn.PERCENTRANK.EXC(_xlfn._xlws.FILTER(M2:M122, ISNUMBER(M2:M122)),M121)</f>
        <v>0.68799999999999994</v>
      </c>
      <c r="N137" s="40" cm="1">
        <f t="array" ref="N137">_xlfn.PERCENTRANK.EXC(_xlfn._xlws.FILTER(N2:N122, ISNUMBER(N2:N122)),N121)</f>
        <v>0.58099999999999996</v>
      </c>
      <c r="O137" s="40" cm="1">
        <f t="array" ref="O137">_xlfn.PERCENTRANK.EXC(_xlfn._xlws.FILTER(O2:O122, ISNUMBER(O2:O122)),O121)</f>
        <v>0.83599999999999997</v>
      </c>
      <c r="P137" s="40" cm="1">
        <f t="array" ref="P137">_xlfn.PERCENTRANK.EXC(_xlfn._xlws.FILTER(P2:P122, ISNUMBER(P2:P122)),P121)</f>
        <v>0.40100000000000002</v>
      </c>
      <c r="Q137" s="40" cm="1">
        <f t="array" ref="Q137">_xlfn.PERCENTRANK.EXC(_xlfn._xlws.FILTER(Q2:Q122, ISNUMBER(Q2:Q122)),Q121)</f>
        <v>0.55700000000000005</v>
      </c>
      <c r="R137" s="40" cm="1">
        <f t="array" ref="R137">_xlfn.PERCENTRANK.EXC(_xlfn._xlws.FILTER(R2:R122, ISNUMBER(R2:R122)),R121)</f>
        <v>0.14699999999999999</v>
      </c>
      <c r="S137" s="40" cm="1">
        <f t="array" ref="S137">_xlfn.PERCENTRANK.EXC(_xlfn._xlws.FILTER(S2:S122, ISNUMBER(S2:S122)),S121)</f>
        <v>0.86799999999999999</v>
      </c>
      <c r="T137" s="40" cm="1">
        <f t="array" ref="T137">_xlfn.PERCENTRANK.EXC(_xlfn._xlws.FILTER(T2:T122, ISNUMBER(T2:T122)),T121)</f>
        <v>0.53</v>
      </c>
      <c r="U137" s="40" cm="1">
        <f t="array" ref="U137">_xlfn.PERCENTRANK.EXC(_xlfn._xlws.FILTER(U2:U122, ISNUMBER(U2:U122)),U121)</f>
        <v>0.39300000000000002</v>
      </c>
      <c r="V137" s="155" cm="1">
        <f t="array" ref="V137">_xlfn.PERCENTRANK.EXC(_xlfn._xlws.FILTER(V2:V122, ISNUMBER(V2:V122)),V121)</f>
        <v>0.27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0.42</v>
      </c>
      <c r="C138" s="40" cm="1">
        <f t="array" ref="C138">_xlfn.PERCENTRANK.EXC(_xlfn._xlws.FILTER(C2:C122, ISNUMBER(C2:C122)),C122)</f>
        <v>0.48299999999999998</v>
      </c>
      <c r="D138" s="40" cm="1">
        <f t="array" ref="D138">_xlfn.PERCENTRANK.EXC(_xlfn._xlws.FILTER(D2:D122, ISNUMBER(D2:D122)),D122)</f>
        <v>0.40100000000000002</v>
      </c>
      <c r="E138" s="40" cm="1">
        <f t="array" ref="E138">_xlfn.PERCENTRANK.EXC(_xlfn._xlws.FILTER(E2:E122, ISNUMBER(E2:E122)),E122)</f>
        <v>0.78600000000000003</v>
      </c>
      <c r="F138" s="40" cm="1">
        <f t="array" ref="F138">_xlfn.PERCENTRANK.EXC(_xlfn._xlws.FILTER(F2:F122, ISNUMBER(F2:F122)),F122)</f>
        <v>0.78600000000000003</v>
      </c>
      <c r="G138" s="40" cm="1">
        <f t="array" ref="G138">_xlfn.PERCENTRANK.EXC(_xlfn._xlws.FILTER(G2:G122, ISNUMBER(G2:G122)),G122)</f>
        <v>0.84399999999999997</v>
      </c>
      <c r="H138" s="40" cm="1">
        <f t="array" ref="H138">_xlfn.PERCENTRANK.EXC(_xlfn._xlws.FILTER(H2:H122, ISNUMBER(H2:H122)),H122)</f>
        <v>0.93400000000000005</v>
      </c>
      <c r="I138" s="40" cm="1">
        <f t="array" ref="I138">_xlfn.PERCENTRANK.EXC(_xlfn._xlws.FILTER(I2:I122, ISNUMBER(I2:I122)),I122)</f>
        <v>0.877</v>
      </c>
      <c r="J138" s="40" cm="1">
        <f t="array" ref="J138">_xlfn.PERCENTRANK.EXC(_xlfn._xlws.FILTER(J2:J122, ISNUMBER(J2:J122)),J122)</f>
        <v>0.39300000000000002</v>
      </c>
      <c r="K138" s="40" cm="1">
        <f t="array" ref="K138">_xlfn.PERCENTRANK.EXC(_xlfn._xlws.FILTER(K2:K122, ISNUMBER(K2:K122)),K122)</f>
        <v>0.64700000000000002</v>
      </c>
      <c r="L138" s="40" cm="1">
        <f t="array" ref="L138">_xlfn.PERCENTRANK.EXC(_xlfn._xlws.FILTER(L2:L122, ISNUMBER(L2:L122)),L122)</f>
        <v>0.54</v>
      </c>
      <c r="M138" s="40" cm="1">
        <f t="array" ref="M138">_xlfn.PERCENTRANK.EXC(_xlfn._xlws.FILTER(M2:M122, ISNUMBER(M2:M122)),M122)</f>
        <v>0.86</v>
      </c>
      <c r="N138" s="40" cm="1">
        <f t="array" ref="N138">_xlfn.PERCENTRANK.EXC(_xlfn._xlws.FILTER(N2:N122, ISNUMBER(N2:N122)),N122)</f>
        <v>0.63100000000000001</v>
      </c>
      <c r="O138" s="40" cm="1">
        <f t="array" ref="O138">_xlfn.PERCENTRANK.EXC(_xlfn._xlws.FILTER(O2:O122, ISNUMBER(O2:O122)),O122)</f>
        <v>0.84399999999999997</v>
      </c>
      <c r="P138" s="40" cm="1">
        <f t="array" ref="P138">_xlfn.PERCENTRANK.EXC(_xlfn._xlws.FILTER(P2:P122, ISNUMBER(P2:P122)),P122)</f>
        <v>0.51600000000000001</v>
      </c>
      <c r="Q138" s="40" cm="1">
        <f t="array" ref="Q138">_xlfn.PERCENTRANK.EXC(_xlfn._xlws.FILTER(Q2:Q122, ISNUMBER(Q2:Q122)),Q122)</f>
        <v>0.54800000000000004</v>
      </c>
      <c r="R138" s="40" cm="1">
        <f t="array" ref="R138">_xlfn.PERCENTRANK.EXC(_xlfn._xlws.FILTER(R2:R122, ISNUMBER(R2:R122)),R122)</f>
        <v>0.122</v>
      </c>
      <c r="S138" s="40" cm="1">
        <f t="array" ref="S138">_xlfn.PERCENTRANK.EXC(_xlfn._xlws.FILTER(S2:S122, ISNUMBER(S2:S122)),S122)</f>
        <v>0.65500000000000003</v>
      </c>
      <c r="T138" s="40" cm="1">
        <f t="array" ref="T138">_xlfn.PERCENTRANK.EXC(_xlfn._xlws.FILTER(T2:T122, ISNUMBER(T2:T122)),T122)</f>
        <v>0.57499999999999996</v>
      </c>
      <c r="U138" s="40" cm="1">
        <f t="array" ref="U138">_xlfn.PERCENTRANK.EXC(_xlfn._xlws.FILTER(U2:U122, ISNUMBER(U2:U122)),U122)</f>
        <v>0.221</v>
      </c>
      <c r="V138" s="155" cm="1">
        <f t="array" ref="V138">_xlfn.PERCENTRANK.EXC(_xlfn._xlws.FILTER(V2:V122, ISNUMBER(V2:V122)),V122)</f>
        <v>0.35399999999999998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0.38966666666666666</v>
      </c>
      <c r="C140" s="40">
        <f t="shared" si="2"/>
        <v>0.46399999999999997</v>
      </c>
      <c r="D140" s="40">
        <f t="shared" si="2"/>
        <v>0.24533333333333332</v>
      </c>
      <c r="E140" s="40">
        <f t="shared" si="2"/>
        <v>0.53233333333333333</v>
      </c>
      <c r="F140" s="40">
        <f t="shared" si="2"/>
        <v>0.7533333333333333</v>
      </c>
      <c r="G140" s="40">
        <f t="shared" si="2"/>
        <v>0.8656666666666667</v>
      </c>
      <c r="H140" s="40">
        <f t="shared" si="2"/>
        <v>0.91766666666666674</v>
      </c>
      <c r="I140" s="40">
        <f t="shared" si="2"/>
        <v>0.80299999999999994</v>
      </c>
      <c r="J140" s="40">
        <f t="shared" si="2"/>
        <v>0.37666666666666665</v>
      </c>
      <c r="K140" s="40">
        <f t="shared" si="2"/>
        <v>0.55966666666666665</v>
      </c>
      <c r="L140" s="40">
        <f t="shared" si="2"/>
        <v>0.42566666666666669</v>
      </c>
      <c r="M140" s="40">
        <f t="shared" si="2"/>
        <v>0.69899999999999995</v>
      </c>
      <c r="N140" s="40">
        <f t="shared" si="2"/>
        <v>0.60066666666666657</v>
      </c>
      <c r="O140" s="40">
        <f t="shared" si="2"/>
        <v>0.83299999999999985</v>
      </c>
      <c r="P140" s="40">
        <f t="shared" si="2"/>
        <v>0.4366666666666667</v>
      </c>
      <c r="Q140" s="40">
        <f t="shared" si="2"/>
        <v>0.49199999999999999</v>
      </c>
      <c r="R140" s="40">
        <f t="shared" si="2"/>
        <v>0.125</v>
      </c>
      <c r="S140" s="40">
        <f t="shared" si="2"/>
        <v>0.80533333333333346</v>
      </c>
      <c r="T140" s="40">
        <f t="shared" si="2"/>
        <v>0.52733333333333332</v>
      </c>
      <c r="U140" s="40">
        <f t="shared" si="2"/>
        <v>0.39300000000000002</v>
      </c>
      <c r="V140" s="155">
        <f t="shared" si="2"/>
        <v>0.27733333333333332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2.43665455107049</v>
      </c>
      <c r="H18">
        <v>15.698795473862599</v>
      </c>
      <c r="I18">
        <v>12.978468475274999</v>
      </c>
      <c r="J18">
        <v>25.369127373460199</v>
      </c>
      <c r="K18">
        <v>35.905109771189103</v>
      </c>
      <c r="L18">
        <v>20.121177742622901</v>
      </c>
      <c r="M18">
        <v>31.878251409567898</v>
      </c>
      <c r="N18">
        <v>0.58009613271990101</v>
      </c>
      <c r="O18">
        <v>36.314788500999001</v>
      </c>
      <c r="P18">
        <v>17.637359747727199</v>
      </c>
      <c r="Q18">
        <v>7.7374565221448997</v>
      </c>
      <c r="R18">
        <v>48.124032372698501</v>
      </c>
      <c r="S18">
        <v>22.565965975237901</v>
      </c>
      <c r="T18">
        <v>7.0206292736380398</v>
      </c>
      <c r="U18">
        <v>1.1160182204931299</v>
      </c>
      <c r="V18">
        <v>2.3531585113610198</v>
      </c>
    </row>
    <row r="19" spans="1:22" x14ac:dyDescent="0.35">
      <c r="A19" s="2">
        <v>44196</v>
      </c>
      <c r="B19">
        <v>17.494770758291999</v>
      </c>
      <c r="C19">
        <v>5.62910943949759</v>
      </c>
      <c r="D19">
        <v>51.526922636626097</v>
      </c>
      <c r="E19">
        <v>25.625710924974001</v>
      </c>
      <c r="F19">
        <v>12.725119300051601</v>
      </c>
      <c r="G19">
        <v>2.4098744584601501</v>
      </c>
      <c r="H19">
        <v>16.3882261586729</v>
      </c>
      <c r="I19">
        <v>15.9424262236116</v>
      </c>
      <c r="J19">
        <v>22.3569609127116</v>
      </c>
      <c r="K19">
        <v>42.804114522935699</v>
      </c>
      <c r="L19">
        <v>14.9233562457293</v>
      </c>
      <c r="M19">
        <v>34.374878450884403</v>
      </c>
      <c r="N19">
        <v>0.55741767368310902</v>
      </c>
      <c r="O19">
        <v>33.710485426646798</v>
      </c>
      <c r="P19">
        <v>17.494770758291999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1.9330314991519799</v>
      </c>
    </row>
    <row r="20" spans="1:22" x14ac:dyDescent="0.35">
      <c r="A20" s="2">
        <v>44561</v>
      </c>
      <c r="B20">
        <v>21.276244952449499</v>
      </c>
      <c r="C20">
        <v>18.8550541128375</v>
      </c>
      <c r="D20">
        <v>58.7717056192432</v>
      </c>
      <c r="E20">
        <v>24.890007164849699</v>
      </c>
      <c r="F20">
        <v>16.795925418676902</v>
      </c>
      <c r="G20">
        <v>2.9459390503143399</v>
      </c>
      <c r="H20">
        <v>16.008552449802099</v>
      </c>
      <c r="I20">
        <v>24.305116459349801</v>
      </c>
      <c r="J20">
        <v>28.181628201673298</v>
      </c>
      <c r="K20">
        <v>51.3052324622059</v>
      </c>
      <c r="L20">
        <v>18.556868876436202</v>
      </c>
      <c r="M20">
        <v>36.851318559233597</v>
      </c>
      <c r="N20">
        <v>0.62188546902171704</v>
      </c>
      <c r="O20">
        <v>47.011569034214901</v>
      </c>
      <c r="P20">
        <v>21.276244952449499</v>
      </c>
      <c r="Q20">
        <v>9.3577310145755703</v>
      </c>
      <c r="R20">
        <v>40.272341500770501</v>
      </c>
      <c r="S20">
        <v>19.758356854521001</v>
      </c>
      <c r="T20">
        <v>7.5479683625438199</v>
      </c>
      <c r="U20">
        <v>1.2888433367428</v>
      </c>
      <c r="V20">
        <v>3.0736788279239202</v>
      </c>
    </row>
    <row r="21" spans="1:22" x14ac:dyDescent="0.35">
      <c r="A21" s="2">
        <v>44925</v>
      </c>
      <c r="B21">
        <v>20.372399427624298</v>
      </c>
      <c r="C21">
        <v>26.242935593464601</v>
      </c>
      <c r="D21">
        <v>64.972794174404996</v>
      </c>
      <c r="E21">
        <v>26.836878670313801</v>
      </c>
      <c r="F21">
        <v>17.088924383662398</v>
      </c>
      <c r="G21">
        <v>3.1144043394532699</v>
      </c>
      <c r="H21">
        <v>16.703810711850601</v>
      </c>
      <c r="I21">
        <v>19.759693811843601</v>
      </c>
      <c r="J21">
        <v>32.531987143471497</v>
      </c>
      <c r="K21">
        <v>35.3975809114878</v>
      </c>
      <c r="L21">
        <v>21.0552642124862</v>
      </c>
      <c r="M21">
        <v>38.614845743326804</v>
      </c>
      <c r="N21">
        <v>0.86953187662514597</v>
      </c>
      <c r="O21">
        <v>46.040440069821699</v>
      </c>
      <c r="P21">
        <v>20.372399427624298</v>
      </c>
      <c r="Q21">
        <v>9.9739874595000497</v>
      </c>
      <c r="R21">
        <v>42.4815782334381</v>
      </c>
      <c r="S21">
        <v>36.400828482430903</v>
      </c>
      <c r="T21">
        <v>11.391861362325301</v>
      </c>
      <c r="U21">
        <v>1.11127493241856</v>
      </c>
      <c r="V21">
        <v>3.6292260168680599</v>
      </c>
    </row>
    <row r="22" spans="1:22" x14ac:dyDescent="0.35">
      <c r="A22" s="2">
        <v>45289</v>
      </c>
      <c r="B22">
        <v>19.112050980209101</v>
      </c>
      <c r="C22">
        <v>19.855126898043601</v>
      </c>
      <c r="D22">
        <v>67.989157024735405</v>
      </c>
      <c r="E22">
        <v>30.8315679687197</v>
      </c>
      <c r="F22">
        <v>23.395588724849102</v>
      </c>
      <c r="G22">
        <v>2.9581477916366099</v>
      </c>
      <c r="H22">
        <v>16.2486587557372</v>
      </c>
      <c r="I22">
        <v>19.097875865527399</v>
      </c>
      <c r="J22">
        <v>39.442384315645299</v>
      </c>
      <c r="K22">
        <v>41.690078518030298</v>
      </c>
      <c r="L22">
        <v>24.0472700239532</v>
      </c>
      <c r="M22">
        <v>33.920219287610799</v>
      </c>
      <c r="N22">
        <v>1.21959709581891</v>
      </c>
      <c r="O22">
        <v>54.6679629779428</v>
      </c>
      <c r="P22">
        <v>19.112050980209101</v>
      </c>
      <c r="Q22">
        <v>9.6132080179228101</v>
      </c>
      <c r="R22">
        <v>40.1816074670961</v>
      </c>
      <c r="S22">
        <v>47.716878377170602</v>
      </c>
      <c r="T22">
        <v>11.0560462161177</v>
      </c>
      <c r="U22">
        <v>0.88605729242881304</v>
      </c>
      <c r="V22">
        <v>3.01150373774813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7.2171382516068361E-2</v>
      </c>
      <c r="C26" s="50" cm="1">
        <f t="array" ref="C26">(C22/INDEX(C3:C22,MATCH(TRUE,INDEX(ISNUMBER(C3:C22),0),0)))^(1/C24)-1</f>
        <v>1.9723560244753413E-2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1.6178413723227925E-2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3.7644917378952591E-2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2.4558632449203088E-2</v>
      </c>
      <c r="L26" s="50" cm="1">
        <f t="array" ref="L26">(L22/INDEX(L3:L22,MATCH(TRUE,INDEX(ISNUMBER(L3:L22),0),0)))^(1/L24)-1</f>
        <v>2.069712174705729E-2</v>
      </c>
      <c r="M26" s="50" cm="1">
        <f t="array" ref="M26">(M22/INDEX(M3:M22,MATCH(TRUE,INDEX(ISNUMBER(M3:M22),0),0)))^(1/M24)-1</f>
        <v>2.3841978693851074E-2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6.0133772360793092E-2</v>
      </c>
      <c r="P26" s="50" cm="1">
        <f t="array" ref="P26">(P22/INDEX(P3:P22,MATCH(TRUE,INDEX(ISNUMBER(P3:P22),0),0)))^(1/P24)-1</f>
        <v>7.2171382516068361E-2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8.2005715649763333E-2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-4.4922818595630631E-2</v>
      </c>
      <c r="V26" s="50" cm="1">
        <f t="array" ref="V26">(V22/INDEX(V3:V22,MATCH(TRUE,INDEX(ISNUMBER(V3:V22),0),0)))^(1/V24)-1</f>
        <v>-1.6026351247784176E-2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7.1702000000000004</v>
      </c>
      <c r="E3" cm="1">
        <f t="array" ref="E3">_xll.FDSB(B3,"FG_PRICE_CHANGE(0,-1AY)")</f>
        <v>-2.1460414000000001</v>
      </c>
      <c r="F3" cm="1">
        <f t="array" ref="F3">_xll.FDSB(B3,"FG_PRICE_CHANGE(0,-1AM)")</f>
        <v>-1.6602159000000001</v>
      </c>
      <c r="G3" cm="1">
        <f t="array" ref="G3">_xll.FDSB(B3,"FG_PRICE_CHANGE(0,-3AM)")</f>
        <v>-0.76054334999999995</v>
      </c>
      <c r="H3" cm="1">
        <f t="array" ref="H3">_xll.FDSB(B3,"FG_PRICE_CHANGE(0,-6AM)")</f>
        <v>-0.62781569999999998</v>
      </c>
      <c r="I3" cm="1">
        <f t="array" ref="I3">_xll.FDS(B3,"STD(FG_PRICE_CHANGE(0,-1AY,AM))")</f>
        <v>1.17151534923042</v>
      </c>
      <c r="J3" cm="1">
        <f t="array" ref="J3">_xll.FDS(B3,"STD(FG_PRICE_CHANGE(0,-3AY,M))")*SQRT(12)</f>
        <v>6.0927800086784609</v>
      </c>
      <c r="L3">
        <f t="shared" ref="L3:L23" si="0">(1-(_xlfn.PERCENTRANK.EXC($F$3:$F$23,F3)))*100</f>
        <v>72.8</v>
      </c>
      <c r="M3">
        <f t="shared" ref="M3:M23" si="1">(1-(_xlfn.PERCENTRANK.EXC($G$3:$G$23,G3)))*100</f>
        <v>63.7</v>
      </c>
      <c r="N3">
        <f t="shared" ref="N3:N23" si="2">(1-(_xlfn.PERCENTRANK.EXC($H$3:$H$23,H3)))*100</f>
        <v>63.7</v>
      </c>
      <c r="O3">
        <f>SUMPRODUCT($L$1:$N$1,L3:N3)</f>
        <v>65.52000000000001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62.290000000000006</v>
      </c>
      <c r="U3" cm="1">
        <f t="array" ref="U3">_xlfn.PERCENTRANK.EXC(_xlfn._xlws.FILTER(S$3:S$23, ISNUMBER(S$3:S$23)),S3)*100</f>
        <v>72.7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931.26</v>
      </c>
      <c r="E4" cm="1">
        <f t="array" ref="E4">_xll.FDSB(B4,"FG_PRICE_CHANGE(0,-1AY)")</f>
        <v>9.1203099999999999</v>
      </c>
      <c r="F4" cm="1">
        <f t="array" ref="F4">_xll.FDSB(B4,"FG_PRICE_CHANGE(0,-1AM)")</f>
        <v>2.3272634000000001</v>
      </c>
      <c r="G4" cm="1">
        <f t="array" ref="G4">_xll.FDSB(B4,"FG_PRICE_CHANGE(0,-3AM)")</f>
        <v>3.2050014</v>
      </c>
      <c r="H4" cm="1">
        <f t="array" ref="H4">_xll.FDSB(B4,"FG_PRICE_CHANGE(0,-6AM)")</f>
        <v>-3.8838267000000002</v>
      </c>
      <c r="I4" cm="1">
        <f t="array" ref="I4">_xll.FDS(B4,"STD(FG_PRICE_CHANGE(0,-1AY,AM))")</f>
        <v>4.8294556806076798</v>
      </c>
      <c r="J4" cm="1">
        <f t="array" ref="J4">_xll.FDS(B4,"STD(FG_PRICE_CHANGE(0,-3AY,M))")*SQRT(12)</f>
        <v>15.399758250652393</v>
      </c>
      <c r="L4">
        <f t="shared" si="0"/>
        <v>9.0999999999999979</v>
      </c>
      <c r="M4">
        <f t="shared" si="1"/>
        <v>18.200000000000006</v>
      </c>
      <c r="N4">
        <f t="shared" si="2"/>
        <v>86.4</v>
      </c>
      <c r="O4">
        <f t="shared" ref="O4:O23" si="4">SUMPRODUCT($L$1:$N$1,L4:N4)</f>
        <v>43.660000000000004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26.36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15690</v>
      </c>
      <c r="E5" cm="1">
        <f t="array" ref="E5">_xll.FDSB(B5,"FG_PRICE_CHANGE(0,-1AY)")</f>
        <v>2.6664495000000001</v>
      </c>
      <c r="F5" cm="1">
        <f t="array" ref="F5">_xll.FDSB(B5,"FG_PRICE_CHANGE(0,-1AM)")</f>
        <v>-3.0284285999999998</v>
      </c>
      <c r="G5" cm="1">
        <f t="array" ref="G5">_xll.FDSB(B5,"FG_PRICE_CHANGE(0,-3AM)")</f>
        <v>-1.475668</v>
      </c>
      <c r="H5" cm="1">
        <f t="array" ref="H5">_xll.FDSB(B5,"FG_PRICE_CHANGE(0,-6AM)")</f>
        <v>0.44814347999999998</v>
      </c>
      <c r="I5" cm="1">
        <f t="array" ref="I5">_xll.FDS(B5,"STD(FG_PRICE_CHANGE(0,-1AY,AM))")</f>
        <v>1.9716189131661499</v>
      </c>
      <c r="J5" cm="1">
        <f t="array" ref="J5">_xll.FDS(B5,"STD(FG_PRICE_CHANGE(0,-3AY,M))")*SQRT(12)</f>
        <v>5.3329894938736189</v>
      </c>
      <c r="L5">
        <f t="shared" si="0"/>
        <v>91</v>
      </c>
      <c r="M5">
        <f t="shared" si="1"/>
        <v>77.3</v>
      </c>
      <c r="N5">
        <f t="shared" si="2"/>
        <v>41</v>
      </c>
      <c r="O5">
        <f t="shared" si="4"/>
        <v>65.52000000000001</v>
      </c>
      <c r="P5">
        <f t="shared" si="3"/>
        <v>72.8</v>
      </c>
      <c r="Q5">
        <f>VLOOKUP(A5,CAD!$A$3:$J$23, 10, FALSE)</f>
        <v>36.299999999999997</v>
      </c>
      <c r="S5">
        <f t="shared" si="5"/>
        <v>61.860000000000007</v>
      </c>
      <c r="U5" cm="1">
        <f t="array" ref="U5">_xlfn.PERCENTRANK.EXC(_xlfn._xlws.FILTER(S$3:S$23, ISNUMBER(S$3:S$23)),S5)*100</f>
        <v>68.100000000000009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57.244999999999997</v>
      </c>
      <c r="E6" cm="1">
        <f t="array" ref="E6">_xll.FDSB(B6,"FG_PRICE_CHANGE(0,-1AY)")</f>
        <v>1.2827276999999999</v>
      </c>
      <c r="F6" cm="1">
        <f t="array" ref="F6">_xll.FDSB(B6,"FG_PRICE_CHANGE(0,-1AM)")</f>
        <v>-1.9752204</v>
      </c>
      <c r="G6" cm="1">
        <f t="array" ref="G6">_xll.FDSB(B6,"FG_PRICE_CHANGE(0,-3AM)")</f>
        <v>-0.40017365999999999</v>
      </c>
      <c r="H6" cm="1">
        <f t="array" ref="H6">_xll.FDSB(B6,"FG_PRICE_CHANGE(0,-6AM)")</f>
        <v>2.2871375</v>
      </c>
      <c r="I6" cm="1">
        <f t="array" ref="I6">_xll.FDS(B6,"STD(FG_PRICE_CHANGE(0,-1AY,AM))")</f>
        <v>1.6660716333014101</v>
      </c>
      <c r="J6" cm="1">
        <f t="array" ref="J6">_xll.FDS(B6,"STD(FG_PRICE_CHANGE(0,-3AY,M))")*SQRT(12)</f>
        <v>6.0106872286018778</v>
      </c>
      <c r="L6">
        <f t="shared" si="0"/>
        <v>77.3</v>
      </c>
      <c r="M6">
        <f t="shared" si="1"/>
        <v>54.6</v>
      </c>
      <c r="N6">
        <f t="shared" si="2"/>
        <v>22.799999999999997</v>
      </c>
      <c r="O6">
        <f t="shared" si="4"/>
        <v>46.42</v>
      </c>
      <c r="P6">
        <f t="shared" si="3"/>
        <v>63.7</v>
      </c>
      <c r="Q6">
        <f>VLOOKUP(A6,CAD!$A$3:$J$23, 10, FALSE)</f>
        <v>13.600000000000001</v>
      </c>
      <c r="S6">
        <f t="shared" si="5"/>
        <v>45.04</v>
      </c>
      <c r="U6" cm="1">
        <f t="array" ref="U6">_xlfn.PERCENTRANK.EXC(_xlfn._xlws.FILTER(S$3:S$23, ISNUMBER(S$3:S$23)),S6)*100</f>
        <v>27.200000000000003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3.8829500000000001</v>
      </c>
      <c r="E7" cm="1">
        <f t="array" ref="E7">_xll.FDSB(B7,"FG_PRICE_CHANGE(0,-1AY)")</f>
        <v>-5.1574172999999996</v>
      </c>
      <c r="F7" cm="1">
        <f t="array" ref="F7">_xll.FDSB(B7,"FG_PRICE_CHANGE(0,-1AM)")</f>
        <v>-1.351577</v>
      </c>
      <c r="G7" cm="1">
        <f t="array" ref="G7">_xll.FDSB(B7,"FG_PRICE_CHANGE(0,-3AM)")</f>
        <v>-0.90976360000000001</v>
      </c>
      <c r="H7" cm="1">
        <f t="array" ref="H7">_xll.FDSB(B7,"FG_PRICE_CHANGE(0,-6AM)")</f>
        <v>-3.6010385</v>
      </c>
      <c r="I7" cm="1">
        <f t="array" ref="I7">_xll.FDS(B7,"STD(FG_PRICE_CHANGE(0,-1AY,AM))")</f>
        <v>3.66565606694836</v>
      </c>
      <c r="J7" cm="1">
        <f t="array" ref="J7">_xll.FDS(B7,"STD(FG_PRICE_CHANGE(0,-3AY,M))")*SQRT(12)</f>
        <v>11.270122629663128</v>
      </c>
      <c r="L7">
        <f t="shared" si="0"/>
        <v>63.7</v>
      </c>
      <c r="M7">
        <f t="shared" si="1"/>
        <v>68.199999999999989</v>
      </c>
      <c r="N7">
        <f t="shared" si="2"/>
        <v>81.899999999999991</v>
      </c>
      <c r="O7">
        <f t="shared" si="4"/>
        <v>72.78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54.129999999999995</v>
      </c>
      <c r="U7" cm="1">
        <f t="array" ref="U7">_xlfn.PERCENTRANK.EXC(_xlfn._xlws.FILTER(S$3:S$23, ISNUMBER(S$3:S$23)),S7)*100</f>
        <v>50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3.74295</v>
      </c>
      <c r="E8" cm="1">
        <f t="array" ref="E8">_xll.FDSB(B8,"FG_PRICE_CHANGE(0,-1AY)")</f>
        <v>0.97659826000000005</v>
      </c>
      <c r="F8" cm="1">
        <f t="array" ref="F8">_xll.FDSB(B8,"FG_PRICE_CHANGE(0,-1AM)")</f>
        <v>0.53856369999999998</v>
      </c>
      <c r="G8" cm="1">
        <f t="array" ref="G8">_xll.FDSB(B8,"FG_PRICE_CHANGE(0,-3AM)")</f>
        <v>0.61963796999999998</v>
      </c>
      <c r="H8" cm="1">
        <f t="array" ref="H8">_xll.FDSB(B8,"FG_PRICE_CHANGE(0,-6AM)")</f>
        <v>-2.1233499999999998</v>
      </c>
      <c r="I8" cm="1">
        <f t="array" ref="I8">_xll.FDS(B8,"STD(FG_PRICE_CHANGE(0,-1AY,AM))")</f>
        <v>2.29086342230194</v>
      </c>
      <c r="J8" cm="1">
        <f t="array" ref="J8">_xll.FDS(B8,"STD(FG_PRICE_CHANGE(0,-3AY,M))")*SQRT(12)</f>
        <v>7.7577691931165047</v>
      </c>
      <c r="L8">
        <f t="shared" si="0"/>
        <v>22.799999999999997</v>
      </c>
      <c r="M8">
        <f t="shared" si="1"/>
        <v>27.3</v>
      </c>
      <c r="N8">
        <f t="shared" si="2"/>
        <v>72.8</v>
      </c>
      <c r="O8">
        <f t="shared" si="4"/>
        <v>44.6</v>
      </c>
      <c r="P8">
        <f t="shared" si="3"/>
        <v>45.499999999999993</v>
      </c>
      <c r="Q8">
        <f>VLOOKUP(A8,CAD!$A$3:$J$23, 10, FALSE)</f>
        <v>45.4</v>
      </c>
      <c r="S8">
        <f t="shared" si="5"/>
        <v>45.029999999999994</v>
      </c>
      <c r="U8" cm="1">
        <f t="array" ref="U8">_xlfn.PERCENTRANK.EXC(_xlfn._xlws.FILTER(S$3:S$23, ISNUMBER(S$3:S$23)),S8)*100</f>
        <v>22.7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4.4314999999999998</v>
      </c>
      <c r="E9" cm="1">
        <f t="array" ref="E9">_xll.FDSB(B9,"FG_PRICE_CHANGE(0,-1AY)")</f>
        <v>-4.2769193999999997</v>
      </c>
      <c r="F9" cm="1">
        <f t="array" ref="F9">_xll.FDSB(B9,"FG_PRICE_CHANGE(0,-1AM)")</f>
        <v>-5.2288294000000004</v>
      </c>
      <c r="G9" cm="1">
        <f t="array" ref="G9">_xll.FDSB(B9,"FG_PRICE_CHANGE(0,-3AM)")</f>
        <v>-5.3704919999999996</v>
      </c>
      <c r="H9" cm="1">
        <f t="array" ref="H9">_xll.FDSB(B9,"FG_PRICE_CHANGE(0,-6AM)")</f>
        <v>-7.3004904000000002</v>
      </c>
      <c r="I9" cm="1">
        <f t="array" ref="I9">_xll.FDS(B9,"STD(FG_PRICE_CHANGE(0,-1AY,AM))")</f>
        <v>2.0910128232312801</v>
      </c>
      <c r="J9" cm="1">
        <f t="array" ref="J9">_xll.FDS(B9,"STD(FG_PRICE_CHANGE(0,-3AY,M))")*SQRT(12)</f>
        <v>7.7749434693619754</v>
      </c>
      <c r="L9">
        <f t="shared" si="0"/>
        <v>95.5</v>
      </c>
      <c r="M9">
        <f t="shared" si="1"/>
        <v>95.5</v>
      </c>
      <c r="N9">
        <f t="shared" si="2"/>
        <v>95.5</v>
      </c>
      <c r="O9">
        <f t="shared" si="4"/>
        <v>95.5</v>
      </c>
      <c r="P9">
        <f t="shared" si="3"/>
        <v>41</v>
      </c>
      <c r="Q9">
        <f>VLOOKUP(A9,CAD!$A$3:$J$23, 10, FALSE)</f>
        <v>77.2</v>
      </c>
      <c r="S9">
        <f t="shared" si="5"/>
        <v>75.489999999999995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32.280999999999999</v>
      </c>
      <c r="E10" cm="1">
        <f t="array" ref="E10">_xll.FDSB(B10,"FG_PRICE_CHANGE(0,-1AY)")</f>
        <v>1.2641906999999999</v>
      </c>
      <c r="F10" cm="1">
        <f t="array" ref="F10">_xll.FDSB(B10,"FG_PRICE_CHANGE(0,-1AM)")</f>
        <v>-1.0574399999999999</v>
      </c>
      <c r="G10" cm="1">
        <f t="array" ref="G10">_xll.FDSB(B10,"FG_PRICE_CHANGE(0,-3AM)")</f>
        <v>0.5215883</v>
      </c>
      <c r="H10" cm="1">
        <f t="array" ref="H10">_xll.FDSB(B10,"FG_PRICE_CHANGE(0,-6AM)")</f>
        <v>2.9516339999999999</v>
      </c>
      <c r="I10" cm="1">
        <f t="array" ref="I10">_xll.FDS(B10,"STD(FG_PRICE_CHANGE(0,-1AY,AM))")</f>
        <v>1.5637250070522299</v>
      </c>
      <c r="J10" cm="1">
        <f t="array" ref="J10">_xll.FDS(B10,"STD(FG_PRICE_CHANGE(0,-3AY,M))")*SQRT(12)</f>
        <v>5.8614374116286774</v>
      </c>
      <c r="L10">
        <f t="shared" si="0"/>
        <v>50</v>
      </c>
      <c r="M10">
        <f t="shared" si="1"/>
        <v>36.4</v>
      </c>
      <c r="N10">
        <f t="shared" si="2"/>
        <v>18.200000000000006</v>
      </c>
      <c r="O10">
        <f t="shared" si="4"/>
        <v>31.840000000000003</v>
      </c>
      <c r="P10">
        <f t="shared" si="3"/>
        <v>68.2</v>
      </c>
      <c r="Q10">
        <f>VLOOKUP(A10,CAD!$A$3:$J$23, 10, FALSE)</f>
        <v>90.9</v>
      </c>
      <c r="S10">
        <f t="shared" si="5"/>
        <v>54.56</v>
      </c>
      <c r="U10" cm="1">
        <f t="array" ref="U10">_xlfn.PERCENTRANK.EXC(_xlfn._xlws.FILTER(S$3:S$23, ISNUMBER(S$3:S$23)),S10)*100</f>
        <v>54.500000000000007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18.678999999999998</v>
      </c>
      <c r="E11" cm="1">
        <f t="array" ref="E11">_xll.FDSB(B11,"FG_PRICE_CHANGE(0,-1AY)")</f>
        <v>9.5863929999999993</v>
      </c>
      <c r="F11" cm="1">
        <f t="array" ref="F11">_xll.FDSB(B11,"FG_PRICE_CHANGE(0,-1AM)")</f>
        <v>5.5459857000000001</v>
      </c>
      <c r="G11" cm="1">
        <f t="array" ref="G11">_xll.FDSB(B11,"FG_PRICE_CHANGE(0,-3AM)")</f>
        <v>11.897206000000001</v>
      </c>
      <c r="H11" cm="1">
        <f t="array" ref="H11">_xll.FDSB(B11,"FG_PRICE_CHANGE(0,-6AM)")</f>
        <v>9.4563480000000002</v>
      </c>
      <c r="I11" cm="1">
        <f t="array" ref="I11">_xll.FDS(B11,"STD(FG_PRICE_CHANGE(0,-1AY,AM))")</f>
        <v>4.2165939073506102</v>
      </c>
      <c r="J11" cm="1">
        <f t="array" ref="J11">_xll.FDS(B11,"STD(FG_PRICE_CHANGE(0,-3AY,M))")*SQRT(12)</f>
        <v>9.2716879195825719</v>
      </c>
      <c r="L11">
        <f t="shared" si="0"/>
        <v>4.6000000000000041</v>
      </c>
      <c r="M11">
        <f t="shared" si="1"/>
        <v>4.6000000000000041</v>
      </c>
      <c r="N11">
        <f t="shared" si="2"/>
        <v>9.0999999999999979</v>
      </c>
      <c r="O11">
        <f t="shared" si="4"/>
        <v>6.4000000000000021</v>
      </c>
      <c r="P11">
        <f t="shared" si="3"/>
        <v>36.4</v>
      </c>
      <c r="Q11">
        <f>VLOOKUP(A11,CAD!$A$3:$J$23, 10, FALSE)</f>
        <v>40.9</v>
      </c>
      <c r="S11">
        <f t="shared" si="5"/>
        <v>22.3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1357.75</v>
      </c>
      <c r="E12" cm="1">
        <f t="array" ref="E12">_xll.FDSB(B12,"FG_PRICE_CHANGE(0,-1AY)")</f>
        <v>1.5557885</v>
      </c>
      <c r="F12" cm="1">
        <f t="array" ref="F12">_xll.FDSB(B12,"FG_PRICE_CHANGE(0,-1AM)")</f>
        <v>-1.9851983</v>
      </c>
      <c r="G12" cm="1">
        <f t="array" ref="G12">_xll.FDSB(B12,"FG_PRICE_CHANGE(0,-3AM)")</f>
        <v>0.94419719999999996</v>
      </c>
      <c r="H12" cm="1">
        <f t="array" ref="H12">_xll.FDSB(B12,"FG_PRICE_CHANGE(0,-6AM)")</f>
        <v>1.669848</v>
      </c>
      <c r="I12" cm="1">
        <f t="array" ref="I12">_xll.FDS(B12,"STD(FG_PRICE_CHANGE(0,-1AY,AM))")</f>
        <v>2.9432141394735001</v>
      </c>
      <c r="J12" cm="1">
        <f t="array" ref="J12">_xll.FDS(B12,"STD(FG_PRICE_CHANGE(0,-3AY,M))")*SQRT(12)</f>
        <v>10.392461754299037</v>
      </c>
      <c r="L12">
        <f t="shared" si="0"/>
        <v>81.899999999999991</v>
      </c>
      <c r="M12">
        <f t="shared" si="1"/>
        <v>22.799999999999997</v>
      </c>
      <c r="N12">
        <f t="shared" si="2"/>
        <v>31.899999999999995</v>
      </c>
      <c r="O12">
        <f t="shared" si="4"/>
        <v>38.26</v>
      </c>
      <c r="P12">
        <f t="shared" si="3"/>
        <v>31.899999999999991</v>
      </c>
      <c r="Q12">
        <f>VLOOKUP(A12,CAD!$A$3:$J$23, 10, FALSE)</f>
        <v>81.8</v>
      </c>
      <c r="S12">
        <f t="shared" si="5"/>
        <v>45.059999999999995</v>
      </c>
      <c r="U12" cm="1">
        <f t="array" ref="U12">_xlfn.PERCENTRANK.EXC(_xlfn._xlws.FILTER(S$3:S$23, ISNUMBER(S$3:S$23)),S12)*100</f>
        <v>31.8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5.4786999999999999</v>
      </c>
      <c r="E13" cm="1">
        <f t="array" ref="E13">_xll.FDSB(B13,"FG_PRICE_CHANGE(0,-1AY)")</f>
        <v>10.253155</v>
      </c>
      <c r="F13" cm="1">
        <f t="array" ref="F13">_xll.FDSB(B13,"FG_PRICE_CHANGE(0,-1AM)")</f>
        <v>1.1436820000000001</v>
      </c>
      <c r="G13" cm="1">
        <f t="array" ref="G13">_xll.FDSB(B13,"FG_PRICE_CHANGE(0,-3AM)")</f>
        <v>6.8587303000000004</v>
      </c>
      <c r="H13" cm="1">
        <f t="array" ref="H13">_xll.FDSB(B13,"FG_PRICE_CHANGE(0,-6AM)")</f>
        <v>10.346424000000001</v>
      </c>
      <c r="I13" cm="1">
        <f t="array" ref="I13">_xll.FDS(B13,"STD(FG_PRICE_CHANGE(0,-1AY,AM))")</f>
        <v>2.8799559676733399</v>
      </c>
      <c r="J13" cm="1">
        <f t="array" ref="J13">_xll.FDS(B13,"STD(FG_PRICE_CHANGE(0,-3AY,M))")*SQRT(12)</f>
        <v>12.629113099843579</v>
      </c>
      <c r="L13">
        <f t="shared" si="0"/>
        <v>18.200000000000006</v>
      </c>
      <c r="M13">
        <f t="shared" si="1"/>
        <v>9.0999999999999979</v>
      </c>
      <c r="N13">
        <f t="shared" si="2"/>
        <v>4.6000000000000041</v>
      </c>
      <c r="O13">
        <f t="shared" si="4"/>
        <v>9.1200000000000028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15.460000000000004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17.887499999999999</v>
      </c>
      <c r="E14" cm="1">
        <f t="array" ref="E14">_xll.FDSB(B14,"FG_PRICE_CHANGE(0,-1AY)")</f>
        <v>-6.1454654</v>
      </c>
      <c r="F14" cm="1">
        <f t="array" ref="F14">_xll.FDSB(B14,"FG_PRICE_CHANGE(0,-1AM)")</f>
        <v>-1.1330663999999999</v>
      </c>
      <c r="G14" cm="1">
        <f t="array" ref="G14">_xll.FDSB(B14,"FG_PRICE_CHANGE(0,-3AM)")</f>
        <v>-1.8046975000000001</v>
      </c>
      <c r="H14" cm="1">
        <f t="array" ref="H14">_xll.FDSB(B14,"FG_PRICE_CHANGE(0,-6AM)")</f>
        <v>-5.2003919999999999</v>
      </c>
      <c r="I14" cm="1">
        <f t="array" ref="I14">_xll.FDS(B14,"STD(FG_PRICE_CHANGE(0,-1AY,AM))")</f>
        <v>2.5246664362008802</v>
      </c>
      <c r="J14" cm="1">
        <f t="array" ref="J14">_xll.FDS(B14,"STD(FG_PRICE_CHANGE(0,-3AY,M))")*SQRT(12)</f>
        <v>13.439683912104645</v>
      </c>
      <c r="L14">
        <f t="shared" si="0"/>
        <v>54.6</v>
      </c>
      <c r="M14">
        <f t="shared" si="1"/>
        <v>86.4</v>
      </c>
      <c r="N14">
        <f t="shared" si="2"/>
        <v>91</v>
      </c>
      <c r="O14">
        <f t="shared" si="4"/>
        <v>81.88</v>
      </c>
      <c r="P14">
        <f t="shared" si="3"/>
        <v>13.700000000000003</v>
      </c>
      <c r="Q14">
        <f>VLOOKUP(A14,CAD!$A$3:$J$23, 10, FALSE)</f>
        <v>22.7</v>
      </c>
      <c r="S14">
        <f t="shared" si="5"/>
        <v>49.589999999999996</v>
      </c>
      <c r="U14" cm="1">
        <f t="array" ref="U14">_xlfn.PERCENTRANK.EXC(_xlfn._xlws.FILTER(S$3:S$23, ISNUMBER(S$3:S$23)),S14)*100</f>
        <v>45.4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0.90983533999999999</v>
      </c>
      <c r="E15" cm="1">
        <f t="array" ref="E15">_xll.FDSB(B15,"FG_PRICE_CHANGE(0,-1AY)")</f>
        <v>-0.76426269999999996</v>
      </c>
      <c r="F15" cm="1">
        <f t="array" ref="F15">_xll.FDSB(B15,"FG_PRICE_CHANGE(0,-1AM)")</f>
        <v>-1.0190129000000001</v>
      </c>
      <c r="G15" cm="1">
        <f t="array" ref="G15">_xll.FDSB(B15,"FG_PRICE_CHANGE(0,-3AM)")</f>
        <v>-1.1008978</v>
      </c>
      <c r="H15" cm="1">
        <f t="array" ref="H15">_xll.FDSB(B15,"FG_PRICE_CHANGE(0,-6AM)")</f>
        <v>-1.9970834</v>
      </c>
      <c r="I15" cm="1">
        <f t="array" ref="I15">_xll.FDS(B15,"STD(FG_PRICE_CHANGE(0,-1AY,AM))")</f>
        <v>1.9240863460661499</v>
      </c>
      <c r="J15" cm="1">
        <f t="array" ref="J15">_xll.FDS(B15,"STD(FG_PRICE_CHANGE(0,-3AY,M))")*SQRT(12)</f>
        <v>7.4263797589644263</v>
      </c>
      <c r="L15">
        <f t="shared" si="0"/>
        <v>45.499999999999993</v>
      </c>
      <c r="M15">
        <f t="shared" si="1"/>
        <v>72.8</v>
      </c>
      <c r="N15">
        <f t="shared" si="2"/>
        <v>68.199999999999989</v>
      </c>
      <c r="O15">
        <f t="shared" si="4"/>
        <v>65.5</v>
      </c>
      <c r="P15">
        <f t="shared" si="3"/>
        <v>50</v>
      </c>
      <c r="Q15">
        <f>VLOOKUP(A15,CAD!$A$3:$J$23, 10, FALSE)</f>
        <v>4.5</v>
      </c>
      <c r="S15">
        <f t="shared" si="5"/>
        <v>48.65</v>
      </c>
      <c r="U15" cm="1">
        <f t="array" ref="U15">_xlfn.PERCENTRANK.EXC(_xlfn._xlws.FILTER(S$3:S$23, ISNUMBER(S$3:S$23)),S15)*100</f>
        <v>40.9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83.952500000000001</v>
      </c>
      <c r="E16" cm="1">
        <f t="array" ref="E16">_xll.FDSB(B16,"FG_PRICE_CHANGE(0,-1AY)")</f>
        <v>1.2131333</v>
      </c>
      <c r="F16" cm="1">
        <f t="array" ref="F16">_xll.FDSB(B16,"FG_PRICE_CHANGE(0,-1AM)")</f>
        <v>0.43516159999999998</v>
      </c>
      <c r="G16" cm="1">
        <f t="array" ref="G16">_xll.FDSB(B16,"FG_PRICE_CHANGE(0,-3AM)")</f>
        <v>0.54041150000000004</v>
      </c>
      <c r="H16" cm="1">
        <f t="array" ref="H16">_xll.FDSB(B16,"FG_PRICE_CHANGE(0,-6AM)")</f>
        <v>1.1277914</v>
      </c>
      <c r="I16" cm="1">
        <f t="array" ref="I16">_xll.FDS(B16,"STD(FG_PRICE_CHANGE(0,-1AY,AM))")</f>
        <v>0.36353552261368999</v>
      </c>
      <c r="J16" cm="1">
        <f t="array" ref="J16">_xll.FDS(B16,"STD(FG_PRICE_CHANGE(0,-3AY,M))")*SQRT(12)</f>
        <v>3.2948392402619966</v>
      </c>
      <c r="L16">
        <f t="shared" si="0"/>
        <v>27.3</v>
      </c>
      <c r="M16">
        <f t="shared" si="1"/>
        <v>31.899999999999995</v>
      </c>
      <c r="N16">
        <f t="shared" si="2"/>
        <v>36.4</v>
      </c>
      <c r="O16">
        <f t="shared" si="4"/>
        <v>32.78</v>
      </c>
      <c r="P16">
        <f t="shared" si="3"/>
        <v>81.900000000000006</v>
      </c>
      <c r="Q16">
        <f>VLOOKUP(A16,CAD!$A$3:$J$23, 10, FALSE)</f>
        <v>31.8</v>
      </c>
      <c r="S16">
        <f t="shared" si="5"/>
        <v>47.32</v>
      </c>
      <c r="U16" cm="1">
        <f t="array" ref="U16">_xlfn.PERCENTRANK.EXC(_xlfn._xlws.FILTER(S$3:S$23, ISNUMBER(S$3:S$23)),S16)*100</f>
        <v>36.299999999999997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7.1702000000000004</v>
      </c>
      <c r="E17" cm="1">
        <f t="array" ref="E17">_xll.FDSB(B17,"FG_PRICE_CHANGE(0,-1AY)")</f>
        <v>-2.1460414000000001</v>
      </c>
      <c r="F17" cm="1">
        <f t="array" ref="F17">_xll.FDSB(B17,"FG_PRICE_CHANGE(0,-1AM)")</f>
        <v>-1.6602159000000001</v>
      </c>
      <c r="G17" cm="1">
        <f t="array" ref="G17">_xll.FDSB(B17,"FG_PRICE_CHANGE(0,-3AM)")</f>
        <v>-0.76054334999999995</v>
      </c>
      <c r="H17" cm="1">
        <f t="array" ref="H17">_xll.FDSB(B17,"FG_PRICE_CHANGE(0,-6AM)")</f>
        <v>-0.62781569999999998</v>
      </c>
      <c r="I17" cm="1">
        <f t="array" ref="I17">_xll.FDS(B17,"STD(FG_PRICE_CHANGE(0,-1AY,AM))")</f>
        <v>1.17151534923042</v>
      </c>
      <c r="J17" cm="1">
        <f t="array" ref="J17">_xll.FDS(B17,"STD(FG_PRICE_CHANGE(0,-3AY,M))")*SQRT(12)</f>
        <v>6.0927800086784609</v>
      </c>
      <c r="L17">
        <f t="shared" si="0"/>
        <v>72.8</v>
      </c>
      <c r="M17">
        <f t="shared" si="1"/>
        <v>63.7</v>
      </c>
      <c r="N17">
        <f t="shared" si="2"/>
        <v>63.7</v>
      </c>
      <c r="O17">
        <f t="shared" si="4"/>
        <v>65.52000000000001</v>
      </c>
      <c r="P17">
        <f t="shared" si="3"/>
        <v>59.1</v>
      </c>
      <c r="Q17">
        <f>VLOOKUP(A17,CAD!$A$3:$J$23, 10, FALSE)</f>
        <v>59</v>
      </c>
      <c r="S17">
        <f t="shared" si="5"/>
        <v>62.290000000000006</v>
      </c>
      <c r="U17" cm="1">
        <f t="array" ref="U17">_xlfn.PERCENTRANK.EXC(_xlfn._xlws.FILTER(S$3:S$23, ISNUMBER(S$3:S$23)),S17)*100</f>
        <v>72.7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36.4</v>
      </c>
      <c r="M18">
        <f t="shared" si="1"/>
        <v>45.499999999999993</v>
      </c>
      <c r="N18">
        <f t="shared" si="2"/>
        <v>54.6</v>
      </c>
      <c r="O18">
        <f t="shared" si="4"/>
        <v>47.320000000000007</v>
      </c>
      <c r="P18">
        <f t="shared" si="3"/>
        <v>91</v>
      </c>
      <c r="Q18">
        <f>VLOOKUP(A18,CAD!$A$3:$J$23, 10, FALSE)</f>
        <v>95.399999999999991</v>
      </c>
      <c r="S18">
        <f t="shared" si="5"/>
        <v>70.040000000000006</v>
      </c>
      <c r="U18" cm="1">
        <f t="array" ref="U18">_xlfn.PERCENTRANK.EXC(_xlfn._xlws.FILTER(S$3:S$23, ISNUMBER(S$3:S$23)),S18)*100</f>
        <v>90.9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35.024999999999999</v>
      </c>
      <c r="E19" cm="1">
        <f t="array" ref="E19">_xll.FDSB(B19,"FG_PRICE_CHANGE(0,-1AY)")</f>
        <v>-0.9684026</v>
      </c>
      <c r="F19" cm="1">
        <f t="array" ref="F19">_xll.FDSB(B19,"FG_PRICE_CHANGE(0,-1AM)")</f>
        <v>-2.9778302000000001</v>
      </c>
      <c r="G19" cm="1">
        <f t="array" ref="G19">_xll.FDSB(B19,"FG_PRICE_CHANGE(0,-3AM)")</f>
        <v>-3.0785203000000001</v>
      </c>
      <c r="H19" cm="1">
        <f t="array" ref="H19">_xll.FDSB(B19,"FG_PRICE_CHANGE(0,-6AM)")</f>
        <v>-2.7758479999999999</v>
      </c>
      <c r="I19" cm="1">
        <f t="array" ref="I19">_xll.FDS(B19,"STD(FG_PRICE_CHANGE(0,-1AY,AM))")</f>
        <v>1.9226563383666</v>
      </c>
      <c r="J19" cm="1">
        <f t="array" ref="J19">_xll.FDS(B19,"STD(FG_PRICE_CHANGE(0,-3AY,M))")*SQRT(12)</f>
        <v>10.407104844863811</v>
      </c>
      <c r="L19">
        <f t="shared" si="0"/>
        <v>86.4</v>
      </c>
      <c r="M19">
        <f t="shared" si="1"/>
        <v>91</v>
      </c>
      <c r="N19">
        <f t="shared" si="2"/>
        <v>77.3</v>
      </c>
      <c r="O19">
        <f t="shared" si="4"/>
        <v>84.6</v>
      </c>
      <c r="P19">
        <f t="shared" si="3"/>
        <v>27.299999999999997</v>
      </c>
      <c r="Q19">
        <f>VLOOKUP(A19,CAD!$A$3:$J$23, 10, FALSE)</f>
        <v>72.7</v>
      </c>
      <c r="S19">
        <f t="shared" si="5"/>
        <v>65.03</v>
      </c>
      <c r="U19" cm="1">
        <f t="array" ref="U19">_xlfn.PERCENTRANK.EXC(_xlfn._xlws.FILTER(S$3:S$23, ISNUMBER(S$3:S$23)),S19)*100</f>
        <v>81.8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33.698500000000003</v>
      </c>
      <c r="E20" cm="1">
        <f t="array" ref="E20">_xll.FDSB(B20,"FG_PRICE_CHANGE(0,-1AY)")</f>
        <v>24.553239999999999</v>
      </c>
      <c r="F20" cm="1">
        <f t="array" ref="F20">_xll.FDSB(B20,"FG_PRICE_CHANGE(0,-1AM)")</f>
        <v>1.8480061999999999</v>
      </c>
      <c r="G20" cm="1">
        <f t="array" ref="G20">_xll.FDSB(B20,"FG_PRICE_CHANGE(0,-3AM)")</f>
        <v>4.6602249999999996</v>
      </c>
      <c r="H20" cm="1">
        <f t="array" ref="H20">_xll.FDSB(B20,"FG_PRICE_CHANGE(0,-6AM)")</f>
        <v>9.2705839999999995</v>
      </c>
      <c r="I20" cm="1">
        <f t="array" ref="I20">_xll.FDS(B20,"STD(FG_PRICE_CHANGE(0,-1AY,AM))")</f>
        <v>1.61113137321435</v>
      </c>
      <c r="J20" cm="1">
        <f t="array" ref="J20">_xll.FDS(B20,"STD(FG_PRICE_CHANGE(0,-3AY,M))")*SQRT(12)</f>
        <v>25.992796298676904</v>
      </c>
      <c r="L20">
        <f t="shared" si="0"/>
        <v>13.700000000000001</v>
      </c>
      <c r="M20">
        <f t="shared" si="1"/>
        <v>13.700000000000001</v>
      </c>
      <c r="N20">
        <f t="shared" si="2"/>
        <v>13.700000000000001</v>
      </c>
      <c r="O20">
        <f t="shared" si="4"/>
        <v>13.700000000000001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11.850000000000003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3.6729500000000002</v>
      </c>
      <c r="E21" cm="1">
        <f t="array" ref="E21">_xll.FDSB(B21,"FG_PRICE_CHANGE(0,-1AY)")</f>
        <v>-4.0829179999999996E-3</v>
      </c>
      <c r="F21" cm="1">
        <f t="array" ref="F21">_xll.FDSB(B21,"FG_PRICE_CHANGE(0,-1AM)")</f>
        <v>-1.3649464E-3</v>
      </c>
      <c r="G21" cm="1">
        <f t="array" ref="G21">_xll.FDSB(B21,"FG_PRICE_CHANGE(0,-3AM)")</f>
        <v>-1.3649464E-3</v>
      </c>
      <c r="H21" cm="1">
        <f t="array" ref="H21">_xll.FDSB(B21,"FG_PRICE_CHANGE(0,-6AM)")</f>
        <v>2.7298927000000001E-3</v>
      </c>
      <c r="I21" cm="1">
        <f t="array" ref="I21">_xll.FDS(B21,"STD(FG_PRICE_CHANGE(0,-1AY,AM))")</f>
        <v>6.1828361466712703E-3</v>
      </c>
      <c r="J21" cm="1">
        <f t="array" ref="J21">_xll.FDS(B21,"STD(FG_PRICE_CHANGE(0,-3AY,M))")*SQRT(12)</f>
        <v>3.0201589374503259E-2</v>
      </c>
      <c r="L21">
        <f t="shared" si="0"/>
        <v>41</v>
      </c>
      <c r="M21">
        <f t="shared" si="1"/>
        <v>50</v>
      </c>
      <c r="N21">
        <f t="shared" si="2"/>
        <v>50</v>
      </c>
      <c r="O21">
        <f t="shared" si="4"/>
        <v>48.2</v>
      </c>
      <c r="P21">
        <f t="shared" si="3"/>
        <v>95.5</v>
      </c>
      <c r="Q21">
        <f>VLOOKUP(A21,CAD!$A$3:$J$23, 10, FALSE)</f>
        <v>86.3</v>
      </c>
      <c r="S21">
        <f t="shared" si="5"/>
        <v>70.010000000000005</v>
      </c>
      <c r="U21" cm="1">
        <f t="array" ref="U21">_xlfn.PERCENTRANK.EXC(_xlfn._xlws.FILTER(S$3:S$23, ISNUMBER(S$3:S$23)),S21)*100</f>
        <v>86.3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25060</v>
      </c>
      <c r="E22" cm="1">
        <f t="array" ref="E22">_xll.FDSB(B22,"FG_PRICE_CHANGE(0,-1AY)")</f>
        <v>4.4493080000000003</v>
      </c>
      <c r="F22" cm="1">
        <f t="array" ref="F22">_xll.FDSB(B22,"FG_PRICE_CHANGE(0,-1AM)")</f>
        <v>-1.2608349000000001</v>
      </c>
      <c r="G22" cm="1">
        <f t="array" ref="G22">_xll.FDSB(B22,"FG_PRICE_CHANGE(0,-3AM)")</f>
        <v>-1.4995158</v>
      </c>
      <c r="H22" cm="1">
        <f t="array" ref="H22">_xll.FDSB(B22,"FG_PRICE_CHANGE(0,-6AM)")</f>
        <v>2.1606206999999999</v>
      </c>
      <c r="I22" cm="1">
        <f t="array" ref="I22">_xll.FDS(B22,"STD(FG_PRICE_CHANGE(0,-1AY,AM))")</f>
        <v>0.96776316035319698</v>
      </c>
      <c r="J22" cm="1">
        <f t="array" ref="J22">_xll.FDS(B22,"STD(FG_PRICE_CHANGE(0,-3AY,M))")*SQRT(12)</f>
        <v>4.4691548768696476</v>
      </c>
      <c r="L22">
        <f t="shared" si="0"/>
        <v>59.099999999999994</v>
      </c>
      <c r="M22">
        <f t="shared" si="1"/>
        <v>81.899999999999991</v>
      </c>
      <c r="N22">
        <f t="shared" si="2"/>
        <v>27.3</v>
      </c>
      <c r="O22">
        <f t="shared" si="4"/>
        <v>55.5</v>
      </c>
      <c r="P22">
        <f t="shared" si="3"/>
        <v>77.3</v>
      </c>
      <c r="Q22">
        <f>VLOOKUP(A22,CAD!$A$3:$J$23, 10, FALSE)</f>
        <v>50</v>
      </c>
      <c r="S22">
        <f t="shared" si="5"/>
        <v>60.94</v>
      </c>
      <c r="U22" cm="1">
        <f t="array" ref="U22">_xlfn.PERCENTRANK.EXC(_xlfn._xlws.FILTER(S$3:S$23, ISNUMBER(S$3:S$23)),S22)*100</f>
        <v>63.6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3.7526999999999999</v>
      </c>
      <c r="E23" cm="1">
        <f t="array" ref="E23">_xll.FDSB(B23,"FG_PRICE_CHANGE(0,-1AY)")</f>
        <v>6.1333180000000001E-2</v>
      </c>
      <c r="F23" cm="1">
        <f t="array" ref="F23">_xll.FDSB(B23,"FG_PRICE_CHANGE(0,-1AM)")</f>
        <v>5.3322315000000002E-2</v>
      </c>
      <c r="G23" cm="1">
        <f t="array" ref="G23">_xll.FDSB(B23,"FG_PRICE_CHANGE(0,-3AM)")</f>
        <v>6.1333180000000001E-2</v>
      </c>
      <c r="H23" cm="1">
        <f t="array" ref="H23">_xll.FDSB(B23,"FG_PRICE_CHANGE(0,-6AM)")</f>
        <v>6.4003470000000007E-2</v>
      </c>
      <c r="I23" cm="1">
        <f t="array" ref="I23">_xll.FDS(B23,"STD(FG_PRICE_CHANGE(0,-1AY,AM))")</f>
        <v>2.8345866070188599E-2</v>
      </c>
      <c r="J23" cm="1">
        <f t="array" ref="J23">_xll.FDS(B23,"STD(FG_PRICE_CHANGE(0,-3AY,M))")*SQRT(12)</f>
        <v>0.14992125051622493</v>
      </c>
      <c r="L23">
        <f t="shared" si="0"/>
        <v>31.899999999999995</v>
      </c>
      <c r="M23">
        <f t="shared" si="1"/>
        <v>41</v>
      </c>
      <c r="N23">
        <f t="shared" si="2"/>
        <v>45.499999999999993</v>
      </c>
      <c r="O23">
        <f t="shared" si="4"/>
        <v>40.980000000000004</v>
      </c>
      <c r="P23">
        <f t="shared" si="3"/>
        <v>86.4</v>
      </c>
      <c r="Q23">
        <f>VLOOKUP(A23,CAD!$A$3:$J$23, 10, FALSE)</f>
        <v>68.100000000000009</v>
      </c>
      <c r="S23">
        <f t="shared" si="5"/>
        <v>60.030000000000008</v>
      </c>
      <c r="U23" cm="1">
        <f t="array" ref="U23">_xlfn.PERCENTRANK.EXC(_xlfn._xlws.FILTER(S$3:S$23, ISNUMBER(S$3:S$23)),S23)*100</f>
        <v>59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0.45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2.5</v>
      </c>
      <c r="J9" cm="1">
        <f t="array" ref="J9">_xlfn.PERCENTRANK.EXC(_xlfn._xlws.FILTER(H$3:H$23, ISNUMBER(H$3:H$23)),H9)*100</f>
        <v>77.2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13.7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-0.55000000000000004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-1.00044711100741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-1.75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-6.3490048147626403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14.1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1.22282398910213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-5.0589141757133902</v>
      </c>
      <c r="H20" cm="1">
        <f t="array" ref="H20">IFERROR(_xll.FDS($F20,"EE_ACTUAL_ANNUAL(MED,+1)"),0)</f>
        <v>-2.15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2.2000000000000002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13.475671715339301</v>
      </c>
      <c r="C17">
        <v>8.8225832422826507</v>
      </c>
      <c r="D17">
        <v>14.430010325246499</v>
      </c>
      <c r="E17">
        <v>12.0971067278746</v>
      </c>
      <c r="F17">
        <v>9.4389843194853</v>
      </c>
      <c r="G17">
        <v>11.9108940497751</v>
      </c>
      <c r="H17">
        <v>9.3328071547593403</v>
      </c>
      <c r="I17">
        <v>10.898313484724399</v>
      </c>
      <c r="J17" s="75">
        <v>12.086926249434899</v>
      </c>
      <c r="K17" s="75">
        <v>7.6764272605977499</v>
      </c>
      <c r="L17">
        <v>14.523025623122701</v>
      </c>
      <c r="M17">
        <v>13.6163542602793</v>
      </c>
      <c r="N17">
        <v>5.8100215417249998</v>
      </c>
      <c r="O17">
        <v>14.535484616308199</v>
      </c>
      <c r="P17">
        <v>12.8854511835079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11.230555983571399</v>
      </c>
    </row>
    <row r="18" spans="1:29" ht="25.5" customHeight="1" x14ac:dyDescent="0.35">
      <c r="A18" s="2">
        <v>44196</v>
      </c>
      <c r="B18">
        <v>12.9923016366103</v>
      </c>
      <c r="C18">
        <v>8.7546394285479305</v>
      </c>
      <c r="D18">
        <v>11.481460421471199</v>
      </c>
      <c r="E18">
        <v>8.9157572980100905</v>
      </c>
      <c r="F18">
        <v>7.2076865078890302</v>
      </c>
      <c r="G18">
        <v>12.081017807138799</v>
      </c>
      <c r="H18">
        <v>10.615395226220899</v>
      </c>
      <c r="I18">
        <v>11.6209109010153</v>
      </c>
      <c r="J18" s="75">
        <v>11.7827107678683</v>
      </c>
      <c r="K18" s="75">
        <v>8.3074023368011503</v>
      </c>
      <c r="L18">
        <v>16.619248064825101</v>
      </c>
      <c r="M18">
        <v>16.711537192718801</v>
      </c>
      <c r="N18">
        <v>5.3671121826145196</v>
      </c>
      <c r="O18">
        <v>12.842383900873299</v>
      </c>
      <c r="P18">
        <v>12.357237330229699</v>
      </c>
      <c r="Q18">
        <v>11.2380998666164</v>
      </c>
      <c r="R18">
        <v>8.3884974981076201</v>
      </c>
      <c r="S18">
        <v>12.8830286544733</v>
      </c>
      <c r="T18">
        <v>6.7620176278083504</v>
      </c>
      <c r="U18">
        <v>17.0889112448112</v>
      </c>
      <c r="V18">
        <v>10.1469870702335</v>
      </c>
    </row>
    <row r="19" spans="1:29" ht="25.5" customHeight="1" x14ac:dyDescent="0.35">
      <c r="A19" s="2">
        <v>44561</v>
      </c>
      <c r="B19">
        <v>13.766644845854101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15.047698210314399</v>
      </c>
      <c r="H19">
        <v>9.4736311465114298</v>
      </c>
      <c r="I19">
        <v>14.7244119837318</v>
      </c>
      <c r="J19" s="75">
        <v>13.687162530438</v>
      </c>
      <c r="K19" s="75">
        <v>10.1463868925066</v>
      </c>
      <c r="L19">
        <v>20.461022616599301</v>
      </c>
      <c r="M19">
        <v>16.932589581546001</v>
      </c>
      <c r="N19">
        <v>8.8257668466653296</v>
      </c>
      <c r="O19">
        <v>15.161217406966101</v>
      </c>
      <c r="P19">
        <v>11.973913873168501</v>
      </c>
      <c r="Q19">
        <v>12.7317850147387</v>
      </c>
      <c r="R19">
        <v>9.9474702709118699</v>
      </c>
      <c r="S19">
        <v>18.5724934178429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13.617559630035</v>
      </c>
      <c r="H20">
        <v>10.1683466984571</v>
      </c>
      <c r="I20">
        <v>12.9407920965652</v>
      </c>
      <c r="J20" s="75">
        <v>13.3394699175221</v>
      </c>
      <c r="K20" s="75">
        <v>7.5109716795442996</v>
      </c>
      <c r="L20">
        <v>19.409523923381599</v>
      </c>
      <c r="M20">
        <v>16.8118349535848</v>
      </c>
      <c r="N20">
        <v>11.0341923380188</v>
      </c>
      <c r="O20">
        <v>14.925303732388301</v>
      </c>
      <c r="P20">
        <v>11.550572449017601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13.7783180309653</v>
      </c>
    </row>
    <row r="21" spans="1:29" ht="25.5" customHeight="1" x14ac:dyDescent="0.35">
      <c r="A21" s="2">
        <v>45289</v>
      </c>
      <c r="B21">
        <v>12.0221312528261</v>
      </c>
      <c r="C21">
        <v>10.9752156802623</v>
      </c>
      <c r="D21">
        <v>14.02340332534</v>
      </c>
      <c r="E21">
        <v>11.9407094450378</v>
      </c>
      <c r="F21">
        <v>12.394579327579899</v>
      </c>
      <c r="G21">
        <v>12.926902777450699</v>
      </c>
      <c r="H21">
        <v>9.5588573391121194</v>
      </c>
      <c r="I21">
        <v>11.916117326077501</v>
      </c>
      <c r="J21" s="75">
        <v>13.7129718327555</v>
      </c>
      <c r="K21" s="75">
        <v>8.90596194393434</v>
      </c>
      <c r="L21">
        <v>18.608684275208901</v>
      </c>
      <c r="M21">
        <v>14.5722752976358</v>
      </c>
      <c r="N21">
        <v>13.1253657894167</v>
      </c>
      <c r="O21">
        <v>16.078941220804001</v>
      </c>
      <c r="P21">
        <v>11.563223442677099</v>
      </c>
      <c r="Q21">
        <v>12.1192289718939</v>
      </c>
      <c r="R21">
        <v>9.3487744217702193</v>
      </c>
      <c r="S21">
        <v>25.846008849302699</v>
      </c>
      <c r="T21">
        <v>13.2251182354264</v>
      </c>
      <c r="U21">
        <v>10.732551316765701</v>
      </c>
      <c r="V21">
        <v>11.758331061377</v>
      </c>
    </row>
    <row r="23" spans="1:29" x14ac:dyDescent="0.35">
      <c r="A23" t="s">
        <v>91</v>
      </c>
      <c r="B23" s="8">
        <f t="shared" ref="B23:V23" si="0">MIN(_xlfn.ANCHORARRAY(B2))</f>
        <v>12.0221312528261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11.550572449017601</v>
      </c>
      <c r="Q23" s="8">
        <f t="shared" si="0"/>
        <v>11.2380998666164</v>
      </c>
      <c r="R23" s="8">
        <f t="shared" si="0"/>
        <v>8.3884974981076201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10.1469870702335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13.110180176648051</v>
      </c>
      <c r="C24" s="8">
        <f t="shared" si="1"/>
        <v>10.8480668279512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12.926902777450699</v>
      </c>
      <c r="H24" s="8">
        <f t="shared" si="1"/>
        <v>11.93920849991995</v>
      </c>
      <c r="I24" s="8">
        <f t="shared" si="1"/>
        <v>12.149470949981501</v>
      </c>
      <c r="J24" s="8">
        <f t="shared" si="1"/>
        <v>12.78064669069385</v>
      </c>
      <c r="K24" s="8">
        <f t="shared" si="1"/>
        <v>10.671681938827749</v>
      </c>
      <c r="L24" s="8">
        <f t="shared" si="1"/>
        <v>14.7892591201424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12.0221312528261</v>
      </c>
      <c r="C25" s="8">
        <f t="shared" si="2"/>
        <v>10.9752156802623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12.926902777450699</v>
      </c>
      <c r="H25" s="8">
        <f t="shared" si="2"/>
        <v>9.5588573391121194</v>
      </c>
      <c r="I25" s="8">
        <f t="shared" si="2"/>
        <v>11.916117326077501</v>
      </c>
      <c r="J25" s="8">
        <f t="shared" si="2"/>
        <v>13.7129718327555</v>
      </c>
      <c r="K25" s="8">
        <f t="shared" si="2"/>
        <v>8.90596194393434</v>
      </c>
      <c r="L25" s="8">
        <f t="shared" si="2"/>
        <v>18.608684275208901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16.078941220804001</v>
      </c>
      <c r="P25" s="8">
        <f t="shared" si="2"/>
        <v>11.563223442677099</v>
      </c>
      <c r="Q25" s="8">
        <f t="shared" si="2"/>
        <v>12.1192289718939</v>
      </c>
      <c r="R25" s="8">
        <f t="shared" si="2"/>
        <v>9.3487744217702193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11.758331061377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45491</v>
      </c>
      <c r="M1" s="121"/>
    </row>
    <row r="2" spans="1:28" ht="15" thickBot="1" x14ac:dyDescent="0.4">
      <c r="K2" s="12" t="s">
        <v>796</v>
      </c>
      <c r="L2" s="185">
        <f ca="1">EDATE(TODAY(), -4)</f>
        <v>45400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49.843887000000002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31.8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42.68</v>
      </c>
      <c r="T4" cm="1">
        <f t="array" aca="1" ref="T4" ca="1">_xlfn.PERCENTRANK.EXC(_xlfn._xlws.FILTER(S$4:S$24, ISNUMBER(S$4:S$24)),S4)*100</f>
        <v>40.9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50.669899999999998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0.48830799999999641</v>
      </c>
      <c r="Q5" cm="1">
        <f t="array" ref="Q5">_xlfn.PERCENTRANK.EXC(_xlfn._xlws.FILTER(M$4:M$24, ISNUMBER(M$4:M$24)),M5)*100</f>
        <v>40.9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40.9</v>
      </c>
      <c r="T5" cm="1">
        <f t="array" aca="1" ref="T5" ca="1">_xlfn.PERCENTRANK.EXC(_xlfn._xlws.FILTER(S$4:S$24, ISNUMBER(S$4:S$24)),S5)*100</f>
        <v>27.200000000000003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49.263343999999996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13.600000000000001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11.76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51.2181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54.500000000000007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63.580000000000005</v>
      </c>
      <c r="T7" cm="1">
        <f t="array" aca="1" ref="T7" ca="1">_xlfn.PERCENTRANK.EXC(_xlfn._xlws.FILTER(S$4:S$24, ISNUMBER(S$4:S$24)),S7)*100</f>
        <v>72.7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47.299880000000002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9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7.1999999999999993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50.669899999999998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0.48830799999999641</v>
      </c>
      <c r="Q9" cm="1">
        <f t="array" ref="Q9">_xlfn.PERCENTRANK.EXC(_xlfn._xlws.FILTER(M$4:M$24, ISNUMBER(M$4:M$24)),M9)*100</f>
        <v>40.9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40.9</v>
      </c>
      <c r="T9" cm="1">
        <f t="array" aca="1" ref="T9" ca="1">_xlfn.PERCENTRANK.EXC(_xlfn._xlws.FILTER(S$4:S$24, ISNUMBER(S$4:S$24)),S9)*100</f>
        <v>27.200000000000003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49.735799999999998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27.200000000000003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43.56</v>
      </c>
      <c r="T10" cm="1">
        <f t="array" aca="1" ref="T10" ca="1">_xlfn.PERCENTRANK.EXC(_xlfn._xlws.FILTER(S$4:S$24, ISNUMBER(S$4:S$24)),S10)*100</f>
        <v>50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52.901600000000002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72.7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78.14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49.619810000000001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22.7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22.7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51.386302999999998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63.6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52.679999999999993</v>
      </c>
      <c r="T13" cm="1">
        <f t="array" aca="1" ref="T13" ca="1">_xlfn.PERCENTRANK.EXC(_xlfn._xlws.FILTER(S$4:S$24, ISNUMBER(S$4:S$24)),S13)*100</f>
        <v>54.500000000000007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53.986023000000003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61.8</v>
      </c>
      <c r="T14" cm="1">
        <f t="array" aca="1" ref="T14" ca="1">_xlfn.PERCENTRANK.EXC(_xlfn._xlws.FILTER(S$4:S$24, ISNUMBER(S$4:S$24)),S14)*100</f>
        <v>63.6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49.294710000000002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18.099999999999998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32.660000000000004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53.187252000000001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77.2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53.56</v>
      </c>
      <c r="T16" cm="1">
        <f t="array" aca="1" ref="T16" ca="1">_xlfn.PERCENTRANK.EXC(_xlfn._xlws.FILTER(S$4:S$24, ISNUMBER(S$4:S$24)),S16)*100</f>
        <v>59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58.073566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49.843887000000002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31.8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42.68</v>
      </c>
      <c r="T18" cm="1">
        <f t="array" aca="1" ref="T18" ca="1">_xlfn.PERCENTRANK.EXC(_xlfn._xlws.FILTER(S$4:S$24, ISNUMBER(S$4:S$24)),S18)*100</f>
        <v>40.9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51.348263000000003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59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71.760000000000005</v>
      </c>
      <c r="T19" cm="1">
        <f t="array" aca="1" ref="T19" ca="1">_xlfn.PERCENTRANK.EXC(_xlfn._xlws.FILTER(S$4:S$24, ISNUMBER(S$4:S$24)),S19)*100</f>
        <v>77.2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52.830413999999998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68.100000000000009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79.02000000000001</v>
      </c>
      <c r="T20" cm="1">
        <f t="array" aca="1" ref="T20" ca="1">_xlfn.PERCENTRANK.EXC(_xlfn._xlws.FILTER(S$4:S$24, ISNUMBER(S$4:S$24)),S20)*100</f>
        <v>86.3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47.195320000000002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8.14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50.669899999999998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0.48830799999999641</v>
      </c>
      <c r="Q22" cm="1">
        <f t="array" ref="Q22">_xlfn.PERCENTRANK.EXC(_xlfn._xlws.FILTER(M$4:M$24, ISNUMBER(M$4:M$24)),M22)*100</f>
        <v>40.9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40.9</v>
      </c>
      <c r="T22" cm="1">
        <f t="array" aca="1" ref="T22" ca="1">_xlfn.PERCENTRANK.EXC(_xlfn._xlws.FILTER(S$4:S$24, ISNUMBER(S$4:S$24)),S22)*100</f>
        <v>27.200000000000003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54.697539999999996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90.9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87.259999999999991</v>
      </c>
      <c r="T23" cm="1">
        <f t="array" aca="1" ref="T23" ca="1">_xlfn.PERCENTRANK.EXC(_xlfn._xlws.FILTER(S$4:S$24, ISNUMBER(S$4:S$24)),S23)*100</f>
        <v>95.399999999999991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54.413894999999997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86.3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62.66</v>
      </c>
      <c r="T24" cm="1">
        <f t="array" aca="1" ref="T24" ca="1">_xlfn.PERCENTRANK.EXC(_xlfn._xlws.FILTER(S$4:S$24, ISNUMBER(S$4:S$24)),S24)*100</f>
        <v>68.100000000000009</v>
      </c>
    </row>
    <row r="26" spans="1:31" x14ac:dyDescent="0.35">
      <c r="K26" t="str" cm="1">
        <f t="array" aca="1" ref="K26" ca="1">_xll.FDSRC("-","DUMMY","ECON_DATE("&amp;$L$1&amp;",,, 'MM/YYYY')")</f>
        <v>07/2024</v>
      </c>
      <c r="L26" t="str" cm="1">
        <f t="array" aca="1" ref="L26" ca="1">_xll.FDSRC("-","DUMMY","ECON_DATE("&amp;$L$2&amp;",,, 'MM/YYYY')")</f>
        <v>04/2024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48.788089999999997</v>
      </c>
      <c r="K27" cm="1">
        <f t="array" aca="1" ref="K27" ca="1">_xll.FDSRC("-","DUMMY","ECON_EXPR_DATA('FDS_ECON["&amp;H27&amp;"]',"&amp;$K$26&amp;",,Q)")</f>
        <v>49.418633</v>
      </c>
      <c r="L27" cm="1">
        <f t="array" aca="1" ref="L27" ca="1">_xll.FDSRC("-","DUMMY","ECON_EXPR_DATA('FDS_ECON["&amp;H27&amp;"]',"&amp;$L$26&amp;",,Q)")</f>
        <v>49.135390000000001</v>
      </c>
      <c r="M27">
        <f ca="1">K27-L27</f>
        <v>0.2832429999999988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50.669899999999998</v>
      </c>
      <c r="K28" cm="1">
        <f t="array" aca="1" ref="K28" ca="1">_xll.FDSRC("-","DUMMY","ECON_EXPR_DATA('FDS_ECON["&amp;H28&amp;"]',"&amp;$K$26&amp;",,Q)")</f>
        <v>52.007823999999999</v>
      </c>
      <c r="L28" cm="1">
        <f t="array" aca="1" ref="L28" ca="1">_xll.FDSRC("-","DUMMY","ECON_EXPR_DATA('FDS_ECON["&amp;H28&amp;"]',"&amp;$L$26&amp;",,Q)")</f>
        <v>51.519516000000003</v>
      </c>
      <c r="M28">
        <f ca="1">K28-L28</f>
        <v>0.48830799999999641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263.44499999999999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6875203.5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518.2835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142800.35999999999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334.56700000000001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708100.94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102.068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222255.05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335.512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206750.1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78.292500000000004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37132.53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303.77999999999997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423394.06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5201.4930000000004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2406953.2999999998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1495.269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456378.25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5157.9979999999996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1872975.9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4272.9120000000003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733585.4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295.47000000000003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349007.4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201.08126000600001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83665.33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11251.451999999999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5319849.5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4387.8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6875203.5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61.81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160386.38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460127.52256271802</v>
      </c>
      <c r="E18" t="s">
        <v>723</v>
      </c>
      <c r="F18" t="s">
        <v>757</v>
      </c>
      <c r="G18" s="153" cm="1">
        <f t="array" ref="G18">_xll.FDSZ(F18,"FMA_MCAP(0,,,USD,""PORTAGG"")")</f>
        <v>460127.52256271802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217.92500000000001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369020.03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34.823999999999998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881285.3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486.60750000000002</v>
      </c>
      <c r="E21" t="s">
        <v>736</v>
      </c>
      <c r="F21" t="s">
        <v>881</v>
      </c>
      <c r="G21" s="153" cm="1">
        <f t="array" ref="G21">_xll.FDSZ(F21,"FMA_MCAP(0,,,USD,""PORTAGG"")")</f>
        <v>23487.413218999998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602.76499999999999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2747549.5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86.616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97755.483999999997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1407.18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1724404.1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2485.7910000000002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2828009.5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904.32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2263608.7999999998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15577.0335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6583668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1243.6199999999999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2282942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3141.7890000000002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3318202.5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286015.56300000002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57517052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561533.82335099997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57517052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349007.4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959628"><![CDATA[{"FC0000US^FMA_MCAP(0,,,USD,\"PORTAGG\")":57517052.0,"FC0000IN^FMA_MCAP(0,,,USD,\"PORTAGG\")":5319849.5,"SPY^FREF_MARKET_VALUE_COMPANY(0,,,USD,,0,,\"LEGACY\")":561533.823351,"INDA^FREF_MARKET_VALUE_COMPANY(0,,,USD,,0,,\"LEGACY\")":11251.452,"FC0000GR^FMA_MCAP(0,,,USD,\"PORTAGG\")":83665.33,"QQQ^FREF_MARKET_VALUE_COMPANY(0,,,USD,,0,,\"LEGACY\")":286015.563,"GREK^FREF_MARKET_VALUE_COMPANY(0,,,USD,,0,,\"LEGACY\")":201.081260006,"FC0000GB^FMA_MCAP(0,,,USD,\"PORTAGG\")":3318202.5,"FC0000ZA^FMA_MCAP(0,,,USD,\"PORTAGG\")":349007.4,"EWU^FREF_MARKET_VALUE_COMPANY(0,,,USD,,0,,\"LEGACY\")":3141.789,"EZA^FREF_MARKET_VALUE_COMPANY(0,,,USD,,0,,\"LEGACY\")":295.47,"FC0000CH^FMA_MCAP(0,,,USD,\"PORTAGG\")":2282942.0,"FC0000BR^FMA_MCAP(0,,,USD,\"PORTAGG\")":733585.4,"EWL^FREF_MARKET_VALUE_COMPANY(0,,,USD,,0,,\"LEGACY\")":1243.62,"EWZ^FREF_MARKET_VALUE_COMPANY(0,,,USD,,0,,\"LEGACY\")":4272.912,"FC0000JP^FMA_MCAP(0,,,USD,\"PORTAGG\")":6583668.0,"FC0000KR^FMA_MCAP(0,,,USD,\"PORTAGG\")":1872975.9,"EWJ^FREF_MARKET_VALUE_COMPANY(0,,,USD,,0,,\"LEGACY\")":15577.0335,"EWY^FREF_MARKET_VALUE_COMPANY(0,,,USD,,0,,\"LEGACY\")":5157.998,"FC0000DE^FMA_MCAP(0,,,USD,\"PORTAGG\")":2263608.8,"FC0000MX^FMA_MCAP(0,,,USD,\"PORTAGG\")":456378.25,"EWG^FREF_MARKET_VALUE_COMPANY(0,,,USD,,0,,\"LEGACY\")":904.32,"EWW^FREF_MARKET_VALUE_COMPANY(0,,,USD,,0,,\"LEGACY\")":1495.269,"FC0000CA^FMA_MCAP(0,,,USD,\"PORTAGG\")":2828009.5,"FC0000TW^FMA_MCAP(0,,,USD,\"PORTAGG\")":2406953.3,"EWC^FREF_MARKET_VALUE_COMPANY(0,,,USD,,0,,\"LEGACY\")":2485.791,"EWT^FREF_MARKET_VALUE_COMPANY(0,,,USD,,0,,\"LEGACY\")":5201.493,"FC0000AU^FMA_MCAP(0,,,USD,\"PORTAGG\")":1724404.1,"FC0000MY^FMA_MCAP(0,,,USD,\"PORTAGG\")":423394.06,"EWA^FREF_MARKET_VALUE_COMPANY(0,,,USD,,0,,\"LEGACY\")":1407.18,"EWM^FREF_MARKET_VALUE_COMPANY(0,,,USD,,0,,\"LEGACY\")":303.78,"FC0000NZ^FMA_MCAP(0,,,USD,\"PORTAGG\")":97755.484,"FC0000PE^FMA_MCAP(0,,,USD,\"PORTAGG\")":37132.53,"ENZL^FREF_MARKET_VALUE_COMPANY(0,,,USD,,0,,\"LEGACY\")":86.616,"EPU^FREF_MARKET_VALUE_COMPANY(0,,,USD,,0,,\"LEGACY\")":78.2925,"FC0000SA^FMA_MCAP(0,,,USD,\"PORTAGG\")":2747549.5,"FC0000PL^FMA_MCAP(0,,,USD,\"PORTAGG\")":206750.1,"KSA^FREF_MARKET_VALUE_COMPANY(0,,,USD,,0,,\"LEGACY\")":602.765,"EPOL^FREF_MARKET_VALUE_COMPANY(0,,,USD,,0,,\"LEGACY\")":335.512,"FTSEWIVNXXXX^FMA_MCAP(0,,,USD,\"PORTAGG\")":23487.413219,"FC0000PH^FMA_MCAP(0,,,USD,\"PORTAGG\")":222255.05,"VNM^FREF_MARKET_VALUE_COMPANY(0,,,USD,,0,,\"LEGACY\")":486.6075,"EPHE^FREF_MARKET_VALUE_COMPANY(0,,,USD,,0,,\"LEGACY\")":102.068,"FC0000AE^FMA_MCAP(0,,,USD,\"PORTAGG\")":881285.3,"FC0000ID^FMA_MCAP(0,,,USD,\"PORTAGG\")":708100.94,"UAE^FREF_MARKET_VALUE_COMPANY(0,,,USD,,0,,\"LEGACY\")":34.824,"EIDO^FREF_MARKET_VALUE_COMPANY(0,,,USD,,0,,\"LEGACY\")":334.567,"FC0000TR^FMA_MCAP(0,,,USD,\"PORTAGG\")":369020.03,"FC0000ZA^FG_MCAP_IDX(0,,,USD)":349007.4,"SET-BKK^FMA_MCAP(0,,,USD,\"PORTAGG\")":460127.522562718,"FC0000QA^FMA_MCAP(0,,,USD,\"PORTAGG\")":160386.38,"FC0000CN^FMA_MCAP(0,,,USD,\"PORTAGG\")":6875203.5,"FC0000CL^FMA_MCAP(0,,,USD,\"PORTAGG\")":142800.36,"CC_ZA^FG_COMPANY_NAME":"South Africa","NQG00809^FMA_MCAP(0,,,USD,\"PORTAGG\")":null,"TUR^FREF_MARKET_VALUE_COMPANY(0,,,USD,,0,,\"LEGACY\")":217.925,"SET-BKK^FG_MCAP_IDX(0,,,USD)":460127.522562718,"QAT^FREF_MARKET_VALUE_COMPANY(0,,,USD,,0,,\"LEGACY\")":61.81,"MCHI^FREF_MARKET_VALUE_COMPANY(0,,,USD,,0,,\"LEGACY\")":4387.8,"ECH^FREF_MARKET_VALUE_COMPANY(0,,,USD,,0,,\"LEGACY\")":518.2835,"CNYA^FREF_MARKET_VALUE_COMPANY(0,,,USD,,0,,\"LEGACY\")":263.445,"NQG00809^FG_COMPANY_NAME":"Nasdaq South Africa","DUMMY^ECON_EXPR_DATA('FDS_ECON[NTCPMIINDEXSA@SA]',,,M)":54.413895,"DUMMY^ECON_EXPR_DATA('FDS_ECON[NTCPMIMFGSA@ID]',,,M)":49.263344,"DUMMY^ECON_EXPR_DATA('FDS_ECON[NTCPMIMFGSA@TR]',,,M)":47.19532,"DUMMY^ECON_EXPR_DATA('FDS_ECON[NTCPMITHMANHE]',,,M)":52.830414,"DUMMY^ECON_EXPR_DATA('FDS_ECON[PMIQAWHEHE]',,,M)":51.348263,"DUMMY^ECON_EXPR_DATA('FDS_ECON[NTCPMIMFGSA@IN]',,,M)":58.073566,"DUMMY^ECON_EXPR_DATA('FDS_ECON[PMIMFGSA@ZA]',,,M)":49.29471,"DUMMY^ECON_EXPR_DATA('FDS_ECON[NTCPMIMFGSA@BR]',,,M)":53.986023,"DUMMY^ECON_EXPR_DATA('FDS_ECON[NTCPMIMFGSA@MX]',,,M)":49.61981,"DUMMY^ECON_EXPR_DATA('FDS_ECON[NTCPMIMFGSA@PL]',,,M)":47.29988,"DUMMY^ECON_EXPR_DATA('FDS_ECON[NTCPMIMFGSA@CL]',,,M)":null,"DUMMY^ECON_EXPR_DATA('FDS_ECON[NTCPMIMFGSA@CN]',,,M)":49.843887,"DUMMY^ECON_EXPR_DATA('FDS_ECON[NTCPMIMFGSA@GR]',,,M)":53.187252,"DUMMY^ECON_EXPR_DATA('FDS_ECON[NTCPMIMFGSA@KR]',,,M)":51.386303,"DUMMY^ECON_EXPR_DATA('FDS_ECON[PMIMYMANHE]',,,M)":49.7358,"DUMMY^ECON_EXPR_DATA('FDS_ECON[NTCPMIMFGSA@PE]',,,M)":null,"DUMMY^ECON_EXPR_DATA('FDS_ECON[NTCPMIMFGSA@VN]',,,M)":54.69754,"DUMMY^ECON_EXPR_DATA('FDS_ECON[NTCPMIPHMANHE]',,,M)":51.2181,"DUMMY^ECON_EXPR_DATA('FDS_ECON[NTCPMIMFGSA@TW]',,,M)":52.9016,"DUMMY^ECON_EXPR_DATA('FDS_ECON[NTCPMIMFGSA@AE]',,,M)":null,"CAGDPY@QA^EE_ACTUAL_ANNUAL(MED,0)":16.2,"CAGDPY@TW^EE_ACTUAL_ANNUAL(MED,0)":13.5674535548706,"CC_VN^FG_COMPANY_NAME":"Vietnam","CC_PH^FG_COMPANY_NAME":"Philippines","USDVND^FG_PRICE_CHANGE(0,-1AM)":-1.2608349,"USDTRY^FG_PRICE_CHANGE(0,-1AM)":1.8480062,"USDQAR^FG_PRICE_CHANGE(0,-1AM)":0.0,"USDINR^FG_PRICE_CHANGE(0,-1AM)":0.4351616,"USDZAR^FG_PRICE_CHANGE(0,-1AM)":-1.1330664,"USDKRW^FG_PRICE_CHANGE(0,-1AM)":-1.9851983,"USDTWD^FG_PRICE_CHANGE(0,-1AM)":-1.05744,"USDPEN^FG_PRICE_CHANGE(0,-1AM)":0.5385637,"USDPHP^FG_PRICE_CHANGE(0,-1AM)":-1.9752204,"USDCLP^FG_PRICE_CHANGE(0,-1AM)":2.3272634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24495,20.3723994276243,19.1120509802091],"EWM^P_PRICE_RETURNS_PR('52W',2,-10AY,0,AM)":[9.655905,6.084633,-4.9242616,-2.9180288,-15.284586,-8.580345,-5.5847526,-10.475481,-9.834921,-10.489017,-19.265461,-21.466278,-33.05499,-30.441904,-21.689636,-28.026527,-17.842531,-23.69045,-20.11078,-11.651087,-9.626043,-19.186544,-11.6232395,-3.6625922,13.260508,5.081761,-0.19113421,0.22146702,-2.178061,5.5543065,-1.1131227,-2.730912,-9.2333975,5.582452,8.966005,-0.9005904,-1.0637522,7.796836,7.8348756,14.094996,20.900642,25.70461,27.360308,21.729492,25.147701,14.957476,6.1316013,6.3153744,7.7900887,5.8375955,3.2279015,1.7191172,-5.7383957,-9.166175,-10.546589,-9.561795,-16.011673,-15.273314,-8.271951,-2.5180817,-10.020608,-9.932322,-7.93947,-3.211856,-1.8966675,-2.4484098,-8.793038,-32.43879,-18.895132,-15.060371,-7.956523,-7.11779,2.0052075,-3.179121,-2.0272434,1.1686802,8.800852,1.8403649,6.205082,42.581665,23.091484,17.54545,5.9702516,-3.660196,-6.447321,1.3524532,4.0436745,-5.7022333,-14.182943,-7.059866,-2.3602128,-2.5472522,-0.7980108,-7.122761,-11.152416,-10.215843,-3.157401,-12.357283,-22.043478,-10.663539,-2.6457965,-4.3502865,-9.077239,-14.5751,-9.791136,-6.942594,-5.6441784,1.5897036,-4.118699,0.7948041,8.089995,2.0800114,-2.5281668,-6.641942,-2.539742,8.157825,-0.5599737,11.204803,15.128779,14.335691,18.892551],"GREK^FG_TOTAL_RETURNC(-10AY,0,AM)":[-6.81715,-3.3430278,-21.904766,-0.8985877,-4.2746067,-13.125711,7.3105216,-21.977448,-2.535212,19.653202,-15.05636,2.369678,-7.407421,5.1,-0.3805995,-10.983759,-10.729617,-13.393509,-11.971826,20.800007,-0.66226125,11.333346,-13.413173,-0.55326223,2.5034785,-5.0203505,4.571426,0.9412408,5.5637717,5.1110387,-5.5970135,1.9762874,3.7467837,21.170593,1.7471671,8.484864,-2.327752,-7.8169765,-1.0341167,-10.2403345,15.2502775,12.765778,-0.64044595,-7.090229,3.0723453,-7.7884555,-4.483843,1.746726,-10.085833,-2.744633,-3.1901836,-4.1825056,-0.92592835,-3.1573355,4.802263,8.760095,7.434964,-9.111893,17.89341,1.958859,-10.498417,12.085306,1.3742089,2.9197097,-0.3039539,4.336071,-7.3412657,-47.75161,21.926224,-2.8570294,17.474056,-1.4510274,3.961885,2.8461218,-8.255159,9.560335,21.138584,-2.486676,-0.20161271,7.6767683,6.153846,3.2166839,-0.34246445,-7.7319565,4.804468,2.1322012,-2.7835727,-0.8589804,-2.8880894,8.567106,4.8285484,-12.14953,3.419447,-8.412928,-5.575609,-6.2609253,14.357114,-7.0719123,-5.2159014,15.245819,4.9315095,9.486521,11.202372,-7.2764454,9.288144,0.65135956,13.68258,6.4224124,-5.7135525,-4.6739044,-6.1573625,10.115433,2.427864,4.3890953,5.1329255,0.92639923,-6.0282826,12.486803,-7.2048783,6.979847,-0.35569668],"UAE^FMA_DIV_YLD(NTMA,-10AY,0,AM,\"PORTAGG\",\"MEANR\")":[2.58155867686731,2.52017941347428,2.92763982779479,2.85221934030609,4.07739443649912,3.39246152583865,3.40757706133488,3.68409715403205,3.13330304815641,3.18959973741624,3.47508663078325,3.51230553342956,3.62532465032494,4.0410936455266,3.83487083396826,4.5021880695748,4.5534521754749,4.71150537795765,4.56547141645222,4.01360271094777,3.85562193297165,4.21266944106724,4.06398318146754,3.89702851998904,3.7124300258973,3.68677146082804,3.70667340518336,3.90238182954219,4.13693598745923,3.95581155142963,4.04981732911642,4.08756891646884,4.02399231374829,3.93123350211898,4.06973766864607,3.95392224818792,3.94078219542906,4.07984709601244,4.15281268436179,4.45409364711709,4.52359770320106,4.28163559938659,4.35583310368955,4.49489392048855,4.72664696799357,4.91961144367502,4.74664107296988,4.79653646951073,4.75674530542824,4.7508450455146,4.97491436939712,4.84273454606677,5.07724200477105,5.20253298251257,5.34265815409048,5.26471115567301,4.87492901927472,5.37752931346714,5.22776612238985,5.14593497113873,5.09532832095835,4.67012083590837,4.69338646548401,4.7706253070928,5.00610157598309,5.09108968879852,5.36669499633434,7.55200082109912,5.48808496261034,4.67866469205865,4.35110501707273,4.66117839045455,4.60859665548829,4.28033115158242,4.31604891949213,4.65279131534482,4.36825414749013,4.2845078020462,4.31558887637927,4.44700161777306,4.40395241432821,4.51629774519704,4.35166001083287,4.69579999513151,4.50783893296861,4.17104010658163,4.16216424129778,3.71153807233462,4.11169096367395,4.38239653610025,4.16318980868887,3.70856263019382,3.45886644838289,3.93727816090293,4.27919998294789,4.37237099715479,3.99798711956579,4.10245260558393,4.41844828832789,4.3661888167789,4.69998206180493,4.75658935626874,4.58785163994047,4.9819130731764,4.47074493865203,4.53190396337995,4.50127658253502,4.24547866995279,4.21718165682065,4.37692173239368,4.58720460367133,4.61224981588617,4.67657518395359,4.50925368315263,4.8665441583076,5.09970120022397,5.53074613396541,5.76196468512829,5.93269889908873,5.6306536977268,5.49240422823983],"EIDO^FMA_DIV_YLD(NTMA,-10AY,0,AM,\"PORTAGG\",\"MEANR\")":[2.51584134449453,2.56856275461692,2.66714726405068,2.55545135381422,2.57643627825836,2.52471965957757,2.33756193081708,2.32068965813904,2.30355212383722,2.35748885381902,2.5210011546427,2.47502031836692,2.62144752606373,2.78465345373295,2.61112668905421,2.62350195350136,2.55630154419907,2.53165152325379,2.40660512665921,2.35489853600997,2.40901281320933,2.46681306848998,2.38837903904119,2.22569296969053,2.169011271935,2.26312832200795,2.2455777944861,2.43380463049719,2.48591769990633,2.44817319197847,2.41687455149416,2.45675772489709,2.43414026709788,2.50965561775993,2.55278821942153,2.54000183225974,2.53269555046214,2.58469207238532,2.53449547008763,2.6160997616657,2.60241733455322,2.48105018449699,2.47696994894585,2.64394388212266,2.67391296339107,3.05381255915103,2.98863144864732,3.08877360244241,3.11905354403572,3.02161956225716,3.11041435398665,2.9109600442095,2.82786900229236,2.77204421943934,2.87942468723268,2.80640702486955,2.80954976815859,3.17053654545381,2.83541823104855,2.69477875183421,2.81085447632428,2.8038895541835,2.8191905107395,2.83487759607925,2.82229110917003,2.70301054441382,2.90995925340202,3.87801201626761,4.13772902730465,3.85625735312511,3.09592725751372,2.88496633979428,2.76192647648826,2.90989792402423,2.86217383495643,2.5370678065627,2.22179158913823,2.23827514469608,2.42722098802634,2.55261842701045,2.71393472807272,2.80489331405382,2.86688877730141,3.06104101539828,3.04621848494752,3.11077155870712,2.84981941903784,3.04505057214319,3.1534403536874,3.11855056340823,3.09917536985344,3.19213744846608,3.36954860725906,3.59275200615142,3.51667504897819,3.78700266788739,3.6436608463766,3.58481823245724,3.90225412008641,3.97399326731179,4.03152726109595,4.29776475990434,4.18366104532586,4.41256877140395,4.34577549075888,4.66059914602087,4.29872573136133,4.16727995776363,4.1323605836146,4.13548656386805,4.23302963745524,4.1673096149425,4.1543594679493,4.03987191728082,4.04485427831351,4.04268753062946,4.32310236021018,4.45961250640391,4.77727063696143,4.46260974821058,4.30160414226648],"EWW^FMA_PE(NTMA,-10AY,0,AM,\"PORTAGG\",\"MEANR\")":[null,null,null,null,null,null,null,null,null,null,null,null,null,null,null,null,null,16.2156675150474,17.3223525076993,18.1386389337951,19.4993317032041,19.6902798481018,18.2863491053578,18.4549787031913,18.864057887819,17.3958530698151,17.9407766140363,16.6726270465252,16.2046735015886,16.1299522916406,16.4841474703363,16.8068167011243,16.8083670147445,16.696961854106,16.5833787565935,17.1188168479523,17.1596039583536,16.7600520774218,16.2049190114396,15.6366292657572,15.6789098896866,15.9387455687625,15.7355495642054,15.2698174308334,15.6706719271868,14.7846084971562,14.8166084960525,15.352967351772,14.8603074469986,15.1784482987076,14.6036826206864,12.6782107168808,12.4013279465262,13.1480628322631,12.9284698506109,12.6865299520349,13.5699773332686,13.0355028400697,12.9231764294376,13.0012561169854,12.1929042645572,13.4116543361465,13.6632145971184,13.7050128000359,14.0235658568046,14.351463075452,14.4431380389371,11.8348513795205,11.0928850683017,14.3813882942666,16.6252434284312,16.2426563982888,17.7073672802246,15.588232107363,14.9053397056832,15.2493272618327,15.3690635496186,15.2624090147119,14.4604083003371,15.2296556688956,15.2772691536478,14.8050694531436,15.167068650894,14.5646574741557,14.3863771989997,14.2743555294216,14.2049055759019,13.4607611617945,13.4373241549172,14.0002531367184,13.80756677101,13.7272281296377,13.825977336881,12.5632521068306,11.4694467134882,11.4372559319898,11.9435040949747,11.3029183887808,11.3353812201213,12.6074654570307,11.9543407761114,12.8791840826275,12.8598356625306,12.4413426438593,12.6333837664659,12.4264948648497,12.0537663321798,11.7682144176745,11.8626576014589,11.4430507433434,11.1158273948565,11.879255615847,12.9476512021353,12.381436132281,12.861278374057,12.4831938877406,12.3059811051385,12.5935046632429,11.2078026181075,11.6306527962344,11.0971186950727],"MCHI^FMA_PE(LTMA,-10AY,0,AM,\"PORTAGG\",\"MEANR\")":[9.75032375892137,9.54454412506808,9.14333053731978,9.63599234112523,9.59049879621871,10.4351891737562,10.6770037947935,10.7826911211675,11.4394224814312,11.4955483623119,11.2464019058872,10.7023697287782,10.5209645957984,9.93922299606338,10.3564479899975,9.95786070650285,9.77717445728514,9.47105169610595,9.34637076621553,9.42921645998371,9.72121729545922,9.55935637781161,10.1275328469144,10.841612096724,11.7573143884499,12.3326781950592,12.7170695384082,12.7928764342748,12.9303936063388,13.6055268016578,14.3044459151447,14.0746492041033,13.8458772631525,14.0782576896403,14.0099149839059,14.3037271061468,14.6058067316731,14.6936474980763,15.2778102242501,15.4205398230606,14.9864996431498,16.203206597995,15.5831009622648,15.3671401819616,14.8825455692853,14.8628183869469,14.6599436617156,14.1311167569534,13.4377013137495,13.1725821062905,12.2646821929956,12.2991776462069,12.0438449424264,11.9155976502313,12.5043172551517,12.8395536228582,12.9553983856957,12.6296397905778,12.4293577072386,12.6651048994919,12.2231215141457,12.6808035196188,12.5435252399458,12.3647930711094,13.3444618414339,14.1058845242312,13.8084681918037,12.7494111363307,13.1125424744947,13.2547930832728,13.9862396021011,14.7479587888182,15.1795999242966,15.8667519955094,16.7024561116283,17.0407498689423,17.8286212814826,19.8466327077749,22.1173292842396,19.6128487977829,19.2318232730526,18.6230482093423,18.6146027476507,18.2127966503506,16.9179350250728,16.2352097084196,16.1890506441172,15.8827589480348,14.3831950038009,14.2775974651346,14.093689310686,12.7133259470727,12.6718116392624,12.4250197012976,12.7754486865818,12.6780937789832,12.375146804948,12.0975387610189,10.9924006941068,11.7412419051612,12.2862370217952,13.6237732274034,13.1639523883655,12.2441583109818,12.2724518794239,12.0774176352966,12.120488495934,11.9462655933695,11.6685541943998,11.7083357916858,11.3365932055302,11.4281531200019,10.7248291146735,10.2413721680668,10.3977511472544,10.4677625385072,10.3382699873023,10.8916244890575,10.5520255073523,10.3982912579153,10.1075804218317],"DDR3512M-FDS^MAX(FG_PRICE(0,-5AY))":3.3053632,"PASP-FDS^MAX(FG_PRICE(0,-5AY))":3158.12,"DUMMY^ECON_EXPR_DATA('FDS_ECON[NTCPMIMFGSA@EME]',,,M)":50.6699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5,"CC_AE^FG_COMPANY_NAME":"United Arab Emirates","CC_ID^FG_COMPANY_NAME":"Indonesia","USDVND^FG_PRICE_CHANGE(0,-1AY)":4.449308,"USDTRY^FG_PRICE_CHANGE(0,-1AY)":24.55324,"USDQAR^FG_PRICE_CHANGE(0,-1AY)":0.02746582,"USDINR^FG_PRICE_CHANGE(0,-1AY)":1.2131333,"USDZAR^FG_PRICE_CHANGE(0,-1AY)":-6.1454654,"USDKRW^FG_PRICE_CHANGE(0,-1AY)":1.5557885,"USDTWD^FG_PRICE_CHANGE(0,-1AY)":1.2641907,"USDPEN^FG_PRICE_CHANGE(0,-1AY)":0.97659826,"USDPHP^FG_PRICE_CHANGE(0,-1AY)":1.2827277,"USDCLP^FG_PRICE_CHANGE(0,-1AY)":9.12031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5.0522566,9.031272,0.42471886,1.484251,-6.0817184,-8.437878,-6.862956,-10.819536,-8.730573,-7.739896,-14.290052,-20.384104,-32.769913,-36.186607,-27.780575,-32.023502,-30.66634,-38.49358,-29.931719,-9.526545,-1.848644,-1.3867676,2.6185393,16.953278,47.657085,43.105804,35.613144,49.45395,58.03225,86.39944,70.82069,36.291195,17.719162,14.545906,14.614761,6.8163514,4.622221,18.041563,33.47858,26.108764999999998,17.86908,31.258642,21.048843,27.032364,34.06539,27.594925,28.232658,14.901649,4.865229,-4.6322765,-9.158051,-7.9673767,-4.93927,-14.071131,-9.127707,-3.2589793,-9.065622,-14.967924,-12.260687,-0.78615546,-7.748997,0.6271124,-3.3558547,-0.5739808,1.8149734,3.4681916,-5.720359,-39.745808,-35.00367,-25.628054,-17.647696,-21.43684,-3.7086666,-11.441684,-11.12898,-9.171277,1.2044787,-2.6489198,11.516857,60.623096,48.237312,41.721832,3.229022,0.023269653,-14.450836,-10.067892,2.6204586,-1.283294,-16.87094,-3.2450914,-4.317975,3.7664056,2.5459766,-16.516674,2.4799824,-11.83132,9.476507,0.79448223,-9.805525,5.297911,5.855155,1.7133236,-10.306131,-17.82164,-4.301161,12.704897,16.195452,43.528175,21.741116,28.89402,23.053349,6.9999576,23.72396,9.216189,23.350216,43.326008,29.301739,47.2849,34.536755,36.256577,33.119156],"EZA^FG_TOTAL_RETURNC(-10AY,0,AM)":[0.58420897,-2.1674454,-9.093541,12.121701,-14.959508,10.208011,6.9256663,-8.530802,11.948502,-1.6549766,-10.268116,4.2536497,-8.748466,-3.5888731,6.798327,-11.651116,-10.483419,-17.680962,17.139935,7.7964664,9.967577,-10.22476,3.4680843,12.47685,7.3946238,-7.8836083,-5.050504,-3.1141222,1.2976646,10.546446,2.2346377,4.512608,-3.5587788,6.3483715,-4.8018456,3.5306096,2.4899006,-0.41037202,3.4778357,-3.5839438,3.9319396,12.552536,5.844617,-5.17171,-3.3517957,-2.6010334,-9.852141,-1.2114167,-10.218477,-1.6095042,1.3242483,2.344799,-4.995304,12.438869,-5.405897,0.03796816,9.356618,-5.675113,-2.3551047,5.9042573,-15.140456,13.198626,-4.386634,1.6881824,1.2982965,2.7353764,-3.5294116,-37.590935,1.5769601,6.1424255,13.360369,10.397041,-3.104788,4.2456627,-2.7920067,13.570476,6.196618,-0.022757053,11.108589,0.6146312,6.1901927,-2.531159,0.78172684,-5.4570436,0.91685057,-3.7373543,7.121408,-4.30516,-3.449273,8.473837,7.771492,3.6149144,-4.754162,-13.133419,-5.6459846,-5.397731,13.7637615,-15.13418,-6.765163,20.43369,-4.096937,16.495598,-9.817487,-8.397305,10.055864,-8.583296,8.488501,0.3550291,-7.7830257,-1.3299167,1.5033603,2.7834535,3.9254665,-8.02229,1.7368436,-0.8794606,0.026106834,14.009905,-3.9850354,9.101904,4.060352],"TUR^FMA_DIV_YLD(NTMA,-10AY,0,AM,\"PORTAGG\",\"MEANR\")":[3.19102121746317,3.11491738146339,3.19921738909105,2.90556855227442,2.94930663340404,2.71527275766391,2.88133512198615,3.09139280680834,2.93980420381318,2.75305452254902,3.09912943038784,3.00414665799238,3.18296777806762,3.43536994748667,3.19988322910876,3.163916740517,3.56214342996264,3.66665378374499,3.66800294774783,3.22056718613742,3.15797891391232,3.4930917634653,3.67415352729775,3.32965253216903,3.43577119658031,3.61373628484746,3.63007306819728,3.77996046684772,3.7909143740479,3.68967970894305,3.50132946893813,3.52933083335439,3.65678430111175,3.66065890578422,3.62889236304217,3.51685947085946,3.78253498214407,3.93501621998132,4.14133184279673,4.25594514637991,4.2398660398556,4.11612310350362,4.16404581837587,4.36144329985355,4.80137503822471,5.25977654241956,5.57193210510733,5.7828365934533,5.88898785438765,5.63292317779042,5.27970187431032,5.28884621284099,5.39920495898074,5.00304250808412,4.62612510982655,4.47164373516271,5.10583040852499,5.60540144426957,5.12574591422625,4.58568410096271,4.96710050195499,4.86980419955376,5.3555872357873,4.45698132074954,4.37694612015656,4.26749264125896,4.32704708742635,5.819502442021,5.00156773847247,4.06465996086321,3.26245311287484,3.30529649942124,4.10249510800896,4.54514454465528,4.21900439543968,4.00423194660713,3.91460253263506,3.87253494043396,4.29578332408109,4.4218050614337,5.33149907925044,5.36511299010032,5.57127531559772,5.99204236348335,6.02227799145031,6.09446157512019,6.19740727534566,5.23612572494854,4.30349152064043,5.15828825091377,5.82079403749816,6.07178191077774,5.27839005316675,5.67926937241563,5.53113981799308,6.46883429242205,5.15723202650625,4.82277151356305,5.36740051501587,5.0257939697948,4.63185876141215,4.60841369041585,5.29286214675834,4.98523742950735,5.12088476968644,5.49886785840944,4.73503741136041,4.10826080210881,3.68759588846747,3.80297769282486,4.06381428819186,4.48598767983225,4.70442382057927,4.33868533825813,4.06262522854216,4.43890726810719,4.05482308857833,4.27458148737488,4.08873556988041,3.84678553251619,4.17067929847805],"ECH^FMA_DIV_YLD(NTMA,-10AY,0,AM,\"PORTAGG\",\"MEANR\")":[3.04626640417189,3.05503462507535,3.26943161082647,2.98752647403528,3.22021565771523,3.30354097956142,3.13552894469853,3.34326680234671,3.09800945831432,3.16591768753498,3.37935226259754,3.53219815362107,3.58619314235141,3.6011570831441,3.71951872195287,3.72944059506062,3.75931181139205,4.06054414524871,3.7323397207556,3.48829426525269,3.48083409735174,3.26080797559742,3.26790545625436,2.89369653715059,2.83445327696374,3.1099542787694,2.76134365904752,2.71131475276798,2.88020662120788,2.93080782379569,2.74482413353924,2.70162310561516,2.42581616014015,2.46334328069054,2.65921543903661,2.58758136113299,2.58889772059199,2.48919361093873,2.86915200933533,2.97977891133962,3.13842775300382,2.79930302688474,3.01602416284194,3.0768085670833,3.12602051657928,3.21575315843393,3.26551672015261,3.38048772877379,3.44520982799919,3.40867725868962,3.02990350175659,2.9829907836624,3.07303155527615,3.73749558466739,3.78317256709804,4.13381796390048,4.00028390655173,4.30233512047778,4.39763764931906,3.84849060318909,4.23758772994658,3.92708025700419,4.16010451128756,4.44726239098292,4.4415585192323,4.31364283167115,4.69843993869518,6.96379437608001,4.43672483481818,4.02174662285871,3.35124254484928,3.28389459838534,3.38478963378835,3.81825000535824,3.79806836045316,3.37397633718455,3.25960177190658,3.05206846278559,3.05506839886741,2.82529473324554,3.06052306042637,3.56721582507804,3.82987010712448,4.30604384552199,4.74336709719276,4.58002234105996,5.16598548494221,4.91593305971861,5.23213432914475,4.7897772955116,4.63781411661817,4.83242852298914,4.800005853035,5.33065450126213,6.96203332604309,7.66900816649385,7.09426411255562,6.64517481799153,7.41036161158535,8.75834652596876,8.86727294306285,7.99982694447988,7.6923164983122,8.56282283344715,8.36103725514572,7.36991045947287,6.99917490258621,6.40812563560187,6.32357654235126,6.63312361974128,6.87856218130406,6.7489198453876,7.75071684322717,8.35256724207264,7.91922437039728,83.7246384423463,92.0351290848456,86.9047947429195,88.7915083183488,8.24583867719017,82.7907157558958],"EWT^FMA_PE(NTMA,-10AY,0,AM,\"PORTAGG\",\"MEANR\")":[13.6112953691155,13.3457250373021,12.4887332686345,13.0812880560763,12.6625659825028,12.4181559017914,12.8171333490571,12.5895939483595,12.7539689580326,12.7081150631561,12.4108860297416,12.2148033761928,11.5349649727962,11.73932798143,12.1406770818321,11.8156320285616,11.6178512637481,11.1120194237939,11.9962491229887,12.6755436919008,12.7768441811214,12.0100179659924,12.8327838924176,13.5206196710224,13.7411548437432,13.1988542166652,13.5312770561344,12.8281118045656,13.1080060729486,13.0621142334784,13.1852783318019,13.1694642579369,13.1422200049521,13.356245572458,13.5651308531688,14.036014393538,13.819234754572,13.8141715341789,13.8048371373922,13.6384780723658,13.1255838819727,13.6472313749012,12.9893898946064,13.7339392117963,13.5350170486683,13.5694867227343,13.6256370990003,13.2402919174736,13.1377915682745,13.1246004015343,12.0618577433131,12.3712633829761,12.4108359811221,12.8777539184004,13.7862903264593,14.4409701576531,15.1731967626746,14.474232077031,14.5798311140779,15.1467398328608,14.4137133499143,15.2071609182787,15.4119538564226,15.6255815009624,15.8025162250457,15.5427379749343,15.1845231636825,12.6658841803952,14.444376573562,15.2541597625057,16.1918878694899,16.6868097221569,16.6682516020131,15.9344043973501,15.106742026968,15.3191315929893,15.7080142425082,16.6332236075339,15.7835114200398,15.6010625070762,15.2993513789839,12.9807693985633,13.8468283790378,13.9450857201029,12.7784601060228,13.1209022413862,12.647577553161,13.3212663670414,13.3768647929426,13.443095077902,12.8706070319726,11.9361373726618,11.9303064604502,11.1839712497296,11.1023472452674,10.1299722413825,11.2488769760921,10.8155908545538,10.3179163862228,12.4625438042356,12.7887995513241,13.6581805975709,14.3289194054457,14.3944629608923,15.1244901935382,15.3548585834919,16.6103061135897,16.672185468496,15.8889552537579,15.9224269791121,15.4442494858272,15.6236572184154,16.0000333624842,15.5628044579691,16.340952107672,17.1797237934114,16.8249178156956,17.8450424409174,18.1454861257285,18.4673936702337,16.5392613941699],"DUMMY^ECON_EXPR_DATA('FDS_ECON[PMIDMMANHE]',,,M)":48.78809,"EPU^FMA_ROE(NTMA,-20AY,NOW,FY,\"PORTAGG\",\"MEANR\")":[null,null,null,null,null,21.6487924933022,26.674075406927,23.3940784657959,19.9442083003203,14.2295976118279,12.7121203643147,8.83035011509517,12.5824807721625,12.1461987185301,10.92253300719,11.9108940497751,12.0810178071388,15.0476982103144,13.617559630035,12.9269027774507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5060.0,"USDTRY^FG_PRICE(0)":33.6985,"USDQAR^FG_PRICE(0)":3.641,"USDINR^FG_PRICE(0)":83.9525,"USDZAR^FG_PRICE(0)":17.8875,"USDKRW^FG_PRICE(0)":1357.75,"USDTWD^FG_PRICE(0)":32.281,"USDPEN^FG_PRICE(0)":3.74295,"USDPHP^FG_PRICE(0)":57.245,"USDCLP^FG_PRICE(0)":931.26,"KSA^P_PRICE_RETURNS_PR('52W',2,-10AY,0,AM)":[null,null,null,null,null,null,null,null,null,null,null,null,null,null,null,null,null,null,null,null,null,null,null,null,null,null,-19.85525,0.19749403,7.595384,20.94121,28.559185,12.508273,14.986753,6.6825867,7.451439,16.655588,15.602541,25.136017,22.619104,7.958746,2.3351312,15.78145,11.734295,18.874681,20.440601,23.202742,26.673603,21.158482,17.456352,8.274484,16.96291,16.106033,17.966938,16.107119,20.693075,15.205395,19.456947,11.688399,12.534773,10.826182,12.871242,7.563746,0.9557724,6.6952705,5.333042,0.9871006,-9.259552,-34.150333,-28.114218,-23.01436,-18.431705,-17.402327,-8.210003,4.624927,12.069809,5.5841923,6.756842,5.193901,15.18786,70.47887,52.794647,53.619267,46.201004,44.88281,49.244286,42.023693,43.653584,43.5516,33.26397,39.996277,44.413315,38.654198,42.01821,26.633667,11.7458105,4.824829,12.017918,3.7873626,-2.193439,-5.7932434,-8.216518,-9.547835,-15.873194,-22.03198,-18.621944,-10.52593,0.73581934,8.059001,-9.743965,-5.248123,-7.222909,-0.07880926,13.247883,10.590124,20.104195,26.464844,11.439646,6.06097,-1.0903656,2.0458698,6.008482],"EPOL^P_PRICE_RETURNS_PR('52W',2,-10AY,0,AM)":[4.0216804,9.131252,-9.761047,-8.766645,-12.987166,-20.318491,-20.29686,-19.149727,-13.138837,-6.431651,-18.199444,-19.243038,-20.394444,-21.876167,-15.693784,-25.952827,-27.032816,-26.338047,-24.856848,-11.142379,-19.492233,-29.747665,-28.211891,-22.654062,-12.804222,-17.210669,-18.702543,-11.671418,2.021706,16.132652,25.928677,18.076633,13.114762,35.395836,45.50177,52.20461,37.698006,52.93485,59.278954,59.273327,51.01439,53.946663,31.762087,16.816282,25.00862,1.9570708,-0.13257861,-9.554714,-9.436732,-13.496942,-14.761752,-13.818693,-10.087466,-15.969676,-17.099672,-8.147966,-8.719659,-10.135126,0.32024384,5.3614974,-9.454012,-4.9126625,-6.263858,-2.004397,-7.881922,-8.153433,-10.136837,-46.037735,-38.181858,-32.04546,-22.438114,-24.34907,-5.639738,-18.512989,-23.784328,-18.866407,-4.1846514,-9.181899,0.04194975,53.272724,39.54128,46.309864,28.14151,27.484535,20.624506,36.76809,54.621292,28.296757,5.706656,16.899956,9.2183,-0.4891634,-4.219204,-26.305866,-33.94309,-37.80154,-32.78495,-45.326378,-53.23843,-31.57062,-24.842178,-23.788721,-23.890621,-18.112099,-6.968534,21.202076,39.695526,59.040142,34.165607,43.004047,79.303764,47.7303,51.804806,26.814974,47.042393,61.706398,38.094757,47.295525,26.102972,26.959873,34.099495],"EWZ^FG_TOTAL_RETURNC(-10AY,0,AM)":[-0.18178225,0.7891655,-13.109821,-9.242147,-13.900203,9.871769,-4.5479355,-15.777456,19.512188,5.2437663,-8.914625,-2.6137292,-18.682343,-7.112974,-2.8255522,0.9692311,-4.632717,-18.859165,6.244886,24.74333,17.654324,-2.0986378,-3.5369754,19.514263,7.992506,-5.550742,10.345888,-8.2662945,-4.656786,15.426695,9.571516,-3.8852274,-4.649931,12.053192,-15.578633,8.759379,5.7305813,11.353707,-0.9457886,-8.570099,-1.2735605,12.332619,5.710304,-2.0421624,-6.1197042,-3.1041026,-18.580585,4.237044,-0.7671833,-7.1662245,26.361311,2.610898,-5.3112564,13.020682,4.1715503,-1.709789,-6.6376686,-7.6979637,12.1912365,9.616995,-8.902014,1.6806602,0.02361536,1.5580773,7.246423,0.9098768,-4.4027925,-48.974014,10.277033,-9.846031,33.50656,5.3151608,-0.6146908,0.8463502,-7.4887037,12.00279,17.744625,-1.6528904,-1.7891049,-9.191275,6.5653443,6.930971,9.709894,-3.0115962,-7.6355276,-5.648935,-2.8621614,-9.410704,1.6229987,2.2975683,15.561652,-2.0808578,13.054049,-13.131052,-8.45052,-8.277327,23.023521,-5.9561133,2.033341,-2.874881,-5.1140366,12.590623,-2.948153,-6.2499943,9.348238,0.71525574,11.982691,-0.2165854,-5.364341,5.7011724,-4.6187162,9.424758,2.732408,0.16963482,-0.98683834,-3.0806422,-6.263632,5.3856373,-11.150419,7.0407033,3.5971165],"SET-BKK^FMA_DIV_YLD(NTMA,-10AY,0,AM,\"PORTAGG\",\"MEANR\")":[3.42986802979159,3.38610270041609,3.49588228553402,3.35136356308064,3.616050543619,3.40912550266784,3.15106607480324,3.43139632853617,3.31379360398578,3.40189164468355,3.43824091814504,3.46177788479789,3.58521114490451,3.64500791040705,3.56729914013885,3.61907388856824,3.89746640687682,3.89759286638288,3.68576085651628,3.42519163852189,3.4246529365589,3.4219724530966,3.37339999935167,3.20252443472164,3.12544349620628,3.29859901468591,3.33288700281347,3.33035198474618,3.25368575910069,3.15634339355977,3.1157209201746,3.17134052252896,3.1011646434194,3.21699522558898,3.19653587851637,3.25066636014345,3.24045754045741,3.02522219241092,2.94735894962374,3.04846018045581,3.05197555255182,2.87590594386935,2.96267517416121,2.98715753501607,3.07793966761426,3.10871174511717,3.22813349835183,3.41213935015042,3.29134349516322,3.25816497077581,3.32043195808287,3.43704884781973,3.49875045109843,3.50487555623435,3.34685112059759,3.33973906107466,3.27313782790089,3.36978309202496,3.21865298009869,3.12248615549649,3.30229849808308,3.21660596127505,3.25216713510321,3.22368269621114,3.28195164144485,3.20237087426342,3.34466431582127,4.61807383722528,3.69365662951228,3.2708965707891,3.03960714669516,3.06509872081106,3.0811827205668,3.12431701644082,3.20347481020196,2.89365237639416,2.74259015477936,2.70767309486804,2.74659445938408,2.75596189000614,2.86081650000619,2.94040692168945,2.80555662306409,2.94361889649519,3.00107524603429,2.83655372860057,2.82737587332342,2.79651487640914,2.87313441531226,2.82314521833131,2.85001689360235,2.93686624807008,2.98108781303905,3.13146590269443,3.17364591316547,3.22547233116416,3.09275328581629,3.10206180992474,3.22909537572683,3.06248803100737,3.04448885378245,2.95981975937197,3.00633873834155,3.21434881605287,3.10557648308488,3.16440796348314,3.09489293412505,3.13648913474322,3.14433798480664,3.10495453141697,3.3695474165215,3.34949405565489,3.4138612182988,3.44341011899357,3.45755287400347,3.47795914668585,3.47382279734909,3.63062119863373,3.84736594347795,3.77360255020518,3.87063423187029],"CNYA^FMA_DIV_YLD(NTMA,-10AY,0,AM,\"PORTAGG\",\"MEANR\")":[null,null,null,null,null,null,null,null,null,null,null,null,null,null,null,null,null,null,null,null,null,null,null,2.18140774448175,2.16924476145994,2.26119919990756,2.27834006643354,2.20630107549066,2.27898221131575,2.31455827056313,2.30870722395047,2.28316045916479,2.23839695655606,2.23334608329906,2.16067184672988,2.13023081138495,2.20777360712558,2.14650282026618,2.14516339263015,2.07764411004555,2.2213913502933,2.1033027666493,2.3249727774028,2.30276028751934,2.50741589440991,2.64780599460203,2.74490141884933,3.02212653815823,3.27175791685147,3.24379337155151,3.42992878154922,3.23043630192266,3.21500732944745,3.25982073191062,3.05900812114227,2.81822765493955,2.59250049947089,2.81798473329412,2.79886136162876,2.70459094415594,2.80359616479797,2.63263605718674,2.68842773517694,2.79438824634923,2.50465758671954,2.42205691422704,2.49230047782405,2.63442239905467,2.48606237502118,2.33195296868211,2.21362991084355,1.99825416192903,1.97155192120118,1.95075404000878,1.93820883737261,1.92991726922659,1.86341147311728,1.6955445698782,1.59298112289629,1.88003909608002,1.95777684245148,1.89897628546612,1.88269964679057,1.86061480264262,1.96013484060619,1.99725304369677,1.98353598727663,1.99788744151712,1.93424319592224,2.09514034087032,2.19659875516099,2.4257460584998,2.42778366371798,2.49928061872184,2.35148978578063,2.38512635272737,2.37970360737707,2.58902088079155,2.65840614203107,2.58673716180113,2.50527842377691,2.43038443242324,2.42003459517848,2.54315236823281,2.45197122284954,2.52727864389541,2.50809454219835,2.57025251483424,2.62329989478146,2.63153847052782,2.70819470476055,2.70072767922827,2.83289247338691,2.87063097025357,2.83986854142245,2.72878081031181,2.83595516179214,2.81381449201129,2.96583232067256,3.07051585664514,3.30621301022819],"EWM^FMA_PE(NTMA,-10AY,0,AM,\"PORTAGG\",\"MEANR\")":[15.6440658874839,15.6722100872553,14.9241359653581,15.27509084799,14.3719517313063,14.9988883445248,15.5378811482582,15.4851258523165,16.1119749383012,15.8044753673093,15.2884457562406,15.3227295307564,14.0841104180521,14.9315276713621,15.5891162205449,15.0163420211074,15.133075159327,14.9632357431995,15.3980939061765,15.9266226854895,16.2822620448166,15.2940280699772,15.8674530407229,16.4900495282214,16.7864303371833,16.6240862341626,16.7175244932393,16.2773274922162,16.419910240357,16.6185532130949,16.7552994387305,16.8952701769846,16.7927883234152,17.0752460621821,16.7197025077014,16.3226088065301,16.3617536224647,16.5287002123835,16.1046964009266,15.5693469587532,16.0926011339182,16.6674305588139,16.6663377362033,16.3625887128953,16.5877469822091,16.3631078360353,16.0542551187706,15.7384520526158,16.2465292017619,16.4960324892875,15.7944593274276,15.7490352525789,15.7682558878198,16.0574653354715,16.293314114497,16.4331376702475,15.9745404393452,15.5894539392305,16.4628792180885,16.6339553246381,15.9913060269472,16.1341416191432,15.8306660310669,16.0451508800573,15.8847332916744,15.954226089934,15.5404505921526,13.5311911334755,15.6379607440198,16.3037757614097,19.1278401594196,19.2315809408665,18.7544171366865,18.4855142299743,17.3128085966129,16.4994963224109,15.6865268103834,14.7756016665756,14.2806959666668,14.4673952748399,14.319598589123,13.9850726695247,13.9802581243416,13.5450536334717,13.4238572342683,13.9063547273367,14.6584123074508,14.2410606479523,14.9283543958327,15.6034591255761,15.7357853442555,15.1418187390816,15.1390235433009,14.4243951123675,13.7877159890266,13.2456216350485,14.0621356002374,13.5097501647192,12.6303185599809,13.1114806219753,13.4356409237027,13.5788488041119,13.4032995448749,12.7428011127671,13.1925967375833,13.0738752953915,13.3232780386065,13.5310305970139,13.8533213070333,13.8934042870091,13.6062399554739,13.7205215964744,13.7659037445942,13.7757234300216,14.0502627291465,14.0280540312171,13.8538172068588,14.3909903597207,14.1166634240898,14.237814626025,14.0241987316609],"GREK^FMA_PE(LTMA,-10AY,0,AM,\"PORTAGG\",\"MEANR\")":[21.4154339091915,19.7134830315755,16.551654715405,17.0494708771725,17.1245335419591,12.640628831804,16.2129250224884,17.4149506437764,16.2554487174869,15.1971212319051,14.1926550301039,13.1252687204894,12.0881335666416,11.6923215847266,11.357811384009,11.8479065246465,-2.13285999625943,-1.39016671490513,-0.355267721156845,0.423551516945071,1.58228113818823,3.35178490458672,3.65629661072871,5.18843041443454,6.50393042438935,8.14616546143481,10.716514689107001,12.521491786616,14.2918512728072,14.7359539321522,13.5257216516043,14.1537270115869,14.2927556118524,15.3186342486023,15.1155530316651,15.412385527844,15.4004216333945,14.3892832952369,16.4267901192133,15.7007868630935,19.8435344176065,22.4438040612141,24.061362925449,23.4080451453554,22.8100826822422,21.8507462670922,21.5768718551477,21.3287282899888,20.8290151920136,21.5260572218734,19.787951397479,18.1094143496296,19.8386393654252,14.8992751080237,17.6688283721036,18.6408566707158,18.4721196485176,17.6796629266097,17.8539371815203,18.293159551386,16.9871870014747,19.8212477302808,16.5634078911041,15.5686788347855,16.5873742870005,18.8381996886182,16.2348143293631,11.6957215046308,11.9230063358839,12.0655720238409,14.0940198312074,15.0649201954928,15.0224459175238,15.9276284682977,14.3733617585253,15.6440053035621,18.9210844323407,17.6835846637069,18.2724282260276,17.6527859348082,17.4294054974912,15.0000418006986,17.2461756993135,16.0920321521496,15.8107514044064,14.223065971413,14.2678043406948,15.6203760470215,12.8485724988552,13.6498500862174,-191.762237973634,-91.0136908466254,-80.6586729542511,-69.8360856459417,-59.4039338435959,-49.8271361264724,-38.4113099423028,-29.2480345652785,-19.7420528465599,-9.16654336637612,1.07229426474275,6.22392285761716,7.78259105569108,7.65173442479134,7.66678701228682,7.53346931903761,8.0272349814125,8.09236020674968,7.57400836299971,7.21184004705091,6.76622592183089,6.71437872992311,6.37091229841789,6.35786890991095,6.6994419397394,6.77451054998506,6.70298989472347,6.88959063587353,6.74042089219522,6.75156801174469,6.62312796216509],"DDR3512M-FDS^FG_PRICE_CHANGE(0,-1AY)":-8.67824985553072,"PASP-FDS^FG_PRICE_CHANGE(0,-1AY)":-23.3766233766234,"PLATI-FDS^FG_PRICE_CHANGE(0,-1AY)":5.58659217877095,"KSA^FMA_ROE(NTMA,-20AY,NOW,FY,\"PORTAGG\",\"MEANR\")":[null,null,null,null,null,null,null,null,null,null,null,12.9007124779981,11.3294751772354,11.9967853551854,12.1701096511068,11.2305559835714,10.1469870702335,12.7997878100329,13.7783180309653,11.758331061377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4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00999,33.7104854266468,47.0115690342149,46.0404400698217,54.6679629779428],"VNM^P_PRICE_RETURNS_PR('52W',2,-10AY,0,AM)":[21.207869,31.376516,11.32716,14.335799,2.6840687,-6.60277,-12.173325,-16.02825,-6.8466783,-9.272522,-10.793585,-8.840216,-19.640755,-28.940022,-12.9830065,-19.585901,-17.443287,-28.003883,-26.32497,-17.387194,-19.494009,-11.417871,-16.468203,-17.596985,-7.6865196,-7.450885,-10.558599,-13.718069,-9.714233,1.7103672,2.7589202,-2.695781,1.0605931,-0.5795479,2.8837204,-0.5464852,-3.5166144,6.5190434,6.060827,25.224531,31.514072,42.929733,37.39288,41.895355,40.888428,28.446531,17.956089,6.549728,14.133633,12.7776985,5.264032,-8.529079,-6.528348,-18.914562,-12.165016,-9.784889,-12.718725,-5.449671,-3.5105586,5.8311224,-3.1618893,-3.003192,2.64678,8.89194,3.6687136,4.961419,-5.9480133,-38.58382,-28.109455,-21.896059,-16.008055,-11.110783,-2.8048456,-5.6582212,-5.865365,-5.053711,7.5084925,15.874207,17.25055,75.116745,60.084568,47.51022,46.664967,34.026207,34.70762,33.195232,28.484953,34.362984,21.899986,12.669206,11.660946,5.270195,-1.9842625,-20.66031,-24.497873,-25.130505,-20.088863,-26.609861,-37.129593,-45.437057,-39.292072,-39.183258,-38.855576,-36.186607,-34.2316,-16.09763,-10.991794,-1.1020601,-1.5713632,3.0062675,10.967409,20.840216,5.18173,7.6349854,15.720474,21.946096,8.320475,8.958996,1.1396527,-7.3928475,-16.213417],"EPHE^P_PRICE_RETURNS_PR('52W',2,-10AY,0,AM)":[9.086251,14.819789,6.277311,13.575851,22.177172,31.425262,31.442822,23.963034,17.458534,14.527643,7.406473,6.454718,-2.9036582,-7.049465,-1.0024667,-10.341859,-9.139765,-24.627335,-20.600569,-12.872952,-11.877644,-8.37968,0.57572126,5.753267,8.861852,4.2649508,0.09801388,-2.1992505,-5.554265,12.847746,4.238689,-2.6869297,-2.7320325,-3.1205952,-3.77236,-8.447033,-9.558237,-2.3762405,7.59393,11.868167,17.978203,14.722788,10.028374,3.2700896,-4.9120607,-6.4290466,-15.238512,-15.468186,-12.251127,-15.491337,-21.242767,-16.738855,-15.32579,-12.373632,-7.5146856,-3.56251,1.729691,-4.847944,9.460009,20.765518,7.3684335,12.63138,17.999863,19.42339,8.239174,-1.1611938,-5.2402377,-41.04538,-29.921282,-26.925653,-20.139133,-25.453413,-16.584324,-21.623772,-22.658098,-9.811181,-2.8743148,-1.218617,-1.5381813,50.61493,24.5425,17.232275,17.605019,7.6364994,4.216635,15.961361,23.449146,4.83737,-0.547868,-2.975911,6.49935,4.712975,2.3888826,-1.3137162,-15.187722,-14.698124,-0.030136108,-15.176779,-29.196918,-22.450024,-19.209105,-8.799171,-14.3544855,-13.171977,-10.789418,-4.4571695,-1.0934174,11.294675,-8.692837,-4.34345,12.184132,0.50064325,0.38936138,-6.3803077,0.9768367,8.457255,-2.8708875,0.56523085,-3.3345103,-3.9167523,9.95903],"EWY^FG_TOTAL_RETURNC(-10AY,0,AM)":[2.7106524,-3.1820238,-11.401862,-0.4922688,-0.6360352,1.1826396,-0.35568476,-0.7852912,10.667383,-2.8446019,-8.348674,-2.427888,-7.970071,2.9274344,7.268417,-4.713684,0.88888407,-10.804045,2.9456973,8.968603,3.4881473,-5.396712,1.3010383,7.3700786,5.980861,-4.1500273,0.2898574,-5.3287563,3.4726143,5.800855,2.5754094,5.17627,-2.0274699,11.114824,1.036334,4.6974897,-3.904587,1.5514255,5.281532,5.956328,-2.060783,6.306374,-2.283579,0.7129669,-2.1761894,-1.2999237,-4.6843233,-5.740738,-3.385216,4.2077303,-5.9741855,-2.8735638,-3.4845471,5.322218,3.9167523,-2.2078574,3.4671903,-12.764967,1.2149334,1.4651299,-9.185802,9.157085,2.0533562,5.8297515,0.12614727,6.018901,-2.8933346,-32.565628,16.909492,1.940763,13.787567,3.7513256,11.797655,1.1691451,-0.120055676,12.59203,10.148848,12.612939,1.5071034,-4.464859,4.4722676,-3.114301,1.4912128,-1.2733996,-5.247492,-2.710873,-3.8866282,-0.8336544,0.2670288,-1.2143731,-4.6583834,-4.288822,-2.5382757,-5.805331,-8.495516,-4.034442,8.372915,-11.702644,-10.643381,20.489609,-2.707547,10.850644,-1.5539825,-3.9056182,7.281959,-5.9352756,11.562347,1.0529399,-9.556418,3.8841367,-6.3846645,6.244707,1.8477201,-5.3284407,8.81505,2.1810174,-6.555873,8.288467,-2.7874112,5.7501674,-3.9425492],"QAT^FMA_DIV_YLD(NTMA,-10AY,0,AM,\"PORTAGG\",\"MEANR\")":[3.96316477473437,3.9450545115696,4.26546274204101,4.04015573858667,4.86904149007414,4.70438429196102,4.12145885331825,4.39398743805852,4.53382392117947,4.45509138101724,4.68086308579159,4.61815387950481,4.73252893335704,4.89582827177434,4.82629569533722,5.21764186591598,5.76020519765209,6.08824992391575,5.29530576507163,4.25500800542084,4.24509113555381,4.30657533176201,4.27107482815144,4.0770864992633,3.63945569013267,3.91731088256744,3.97615697320165,4.17257214268387,3.96090281408718,3.74294542291117,3.72382744680334,3.85910970076911,3.84376686409609,3.89453014747068,4.32578754475882,4.20582409469313,4.30466668975386,4.70176260925766,4.65059272503999,4.63060237226339,4.46121106861248,4.01503466647927,4.55566108992938,4.84426773358456,4.79687433349295,4.73323650283678,4.82307512674845,4.65760328816216,4.56578454555411,4.22860358064569,4.34898974226251,4.34960863092659,4.51770781615583,4.38518180978304,4.67398507871439,4.67082993884446,4.34295116545433,4.49617211791077,4.12895356946972,4.12441679418135,4.50884814547615,4.11956967514803,4.0871899405285,4.08803988749127,4.09422419040513,3.88916005604656,4.4149890429091,4.79933409795851,4.46537012938756,4.22360793185833,3.95228848397516,3.79100850614497,3.65404124093543,3.47693209813192,3.51071893367124,3.65199866754409,3.69645080011866,3.73605704361118,3.74448343853619,3.8869261332409,3.68625037812171,3.76319425440413,3.83809085373991,3.90248707323581,3.88670128698823,4.09429460554586,3.829164611125,3.83173962319505,3.99451053550881,3.87394235540587,3.96720811572259,3.74343007624875,3.65043921026572,4.14791881505944,4.43050991589943,4.39301073120336,3.71509086040572,3.84449856017661,3.98589106043413,4.13968725414935,4.69032573954362,4.69412678085577,4.66581160531018,5.05530191382364,4.97426807297086,4.68475157505102,4.66085418732496,4.74695634714036,4.5036064833361,4.69399905244571,4.821410006878,4.82044667481478,5.01619695862176,4.76854375338008,4.81861668669296,4.81883741238565,5.69304721721912,5.78658491887212,5.74218692737891,5.43808833983921,5.46778301391646],"ECH^JULIAN(FMA_DIV_YLD(NTMA,-10AY,0,AM,\"PORTAGG\",\"MEANR\").DATES)":[41866,41898,41928,41957,41989,42020,42048,42079,42110,42139,42171,42201,42230,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18],"EPU^FMA_PE(NTMA,-10AY,0,AM,\"PORTAGG\",\"MEANR\")":[13.8018097438504,13.536037025278,12.1101594550589,12.0472672022998,11.7681180640722,12.5582121459658,13.4359273578305,12.3453228442231,12.1946942220217,13.5797059640324,13.7866708406652,12.8942527610983,11.7438627369396,11.3112186085625,11.7100919261543,7.84595552927014,7.41024768460548,10.6076248821523,13.6291298185521,14.8206483999442,15.264253206789,15.3393016148993,14.1490202061784,14.4278659008713,14.4091552608613,13.4189748108841,12.0845557197738,11.5536658925725,11.1911605333532,12.1474103665228,13.5581509592834,13.355579765748,12.0730429282066,12.0137006760782,11.5941084861035,12.2570392213441,12.8341549431503,13.0637635418671,13.2889114654818,12.6237455654897,11.8288525038059,14.0223044840418,13.2815173767912,13.4279812850603,13.8493935527882,13.4657061785585,13.8352575286769,13.1271178500796,13.3350851232236,12.6086455948526,13.2283755139638,13.4482288539223,13.135596356772,14.3031771348024,15.779154459717,15.5747645192939,15.2049049992762,13.1603177184137,13.283457746622,13.9173061302169,14.2850613901419,14.0852091312992,13.7485602835843,13.8074375010225,14.0839328910651,14.6649590860677,14.3991770866763,10.5209106594249,11.5413669456971,14.6416076824218,17.8689756583401,19.3695379672852,20.5316336604671,20.2300473804974,18.4200432995314,17.4118795139038,15.7365428067817,14.2281088880023,15.5139686472263,14.3907250391177,12.1110376954848,12.0029863636115,8.93150676246837,9.19767836487567,9.03818421942465,8.86607989945012,10.0905990377082,9.85606019784025,9.58760160494078,11.3901075346925,11.1275935705849,11.3468823289064,10.0958401486287,7.87231894597046,7.54012827458656,6.71364449559284,7.8641533026987,7.82726344370743,8.26240872983777,9.76443406096035,9.11355963614008,10.626283133479,9.77427090837398,9.31707723489317,10.0517448213449,9.56529239978724,10.180670478515,10.4040853468396,10.4563176975294,10.1745236580973,9.55830737600763,10.0710285717116,11.5980179171023,11.3037800100507,11.9601429370761,12.9851523366013,12.7607769659516,13.7383499481284,11.4322341484501,11.5980886876303,10.4590578330853],"CAGDPY@AE^EE_ACTUAL_ANNUAL(MED,0)":12.15,"CAGDPY@BR^EE_ACTUAL_ANNUAL(MED,0)":-1.00044711100741,"CAGDPY@ID^EE_ACTUAL_ANNUAL(MED,0)":-0.14,"CC_KR^FG_COMPANY_NAME":"South Korea","USDSAR^FG_PRICE(0)":3.7527,"USDAED^FG_PRICE(0)":3.67295,"USDTHB^FG_PRICE(0)":35.025,"USDCNH^FG_PRICE(0)":7.1702,"USDEUR^FG_PRICE(0)":0.90983534,"USDBRL^FG_PRICE(0)":5.4787,"USDMXN^FG_PRICE(0)":18.679,"USDMYR^FG_PRICE(0)":4.4315,"USDPLN^FG_PRICE(0)":3.88295,"USDIDR^FG_PRICE(0)":15690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38626,16.3882261586729,16.0085524498021,16.7038107118506,16.2486587557372],"GREK^P_PRICE_RETURNS_PR('52W',2,-10AY,0,AM)":[18.083727,6.583917,-26.560242,-28.499348,-32.2762,-46.186,-41.837513,-56.475765,-53.82133,-39.492313,-54.391674,-50.781464,-51.235,-46.821213,-32.16437,-39.067745,-43.176567,-43.705784,-53.530712,-28.05298,-26.811409,-31.769228,-30.449337,-32.497692,-25.203217,-32.40559,-26.153738,-19.540136,-4.854822,11.850775,23.836506,4.539609,14.204538,18.826485,39.631607,49.006046,45.1426,41.070496,33.317696,18.549656,33.008766,38.85337,46.143784,33.15042,32.284832,0.6695509,-5.0157604,-11.365276,-18.405516,-15.574628,-15.791225,-10.108024,-22.09549,-33.636642,-30.576729,-18.544065,-14.591515,-15.817303,1.2518883,4.121411,3.643632,19.447697,25.07943,34.173107,35.194027,45.654953,29.651474,-38.135094,-29.790503,-25.337732,-25.22567,-27.726395,-16.148884,-22.969574,-30.286568,-25.788492,-9.827137,-15.387976,-9.229982,87.06457,62.86589,72.056564,46.803654,37.44726,38.561226,37.599396,43.820454,31.939434,5.7704926,16.121483,23.695791,0.9199381,-0.73221326,-12.757564,-17.338776,-16.114622,-8.366442,-16.624414,-18.30107,-5.5054903,2.1033525,2.9680133,9.228718,15.287662,21.829832,33.88722,61.193993,82.34154,50.885464,56.046642,53.241684,46.419846,41.710567,36.272003,28.834248,41.915367,20.578564,34.75722,11.417114,10.573769,16.857159],"UAE^FG_TOTAL_RETURNC(-10AY,0,AM)":[0.08350611,3.0454755,-13.684214,7.6923013,-25.914627,17.218018,1.4373779,-8.704448,15.765345,0.20204782,-2.1201193,1.1540413,-2.3809493,-9.085369,2.559805,-14.959133,-2.915734,-4.90641,3.9728522,11.7962475,6.0551524,-7.1792006,0.12180805,9.39871,0.9809613,-4.000002,-2.321422,-4.0219364,8.444441,3.1791806,-1.2607515,-2.4376094,0.8328438,1.4749289,1.6860366,3.4950972,-1.1918306,2.8144717,0.44692755,-6.562847,-1.4285684,6.9284916,-3.579551,-1.5910327,0.54011345,-3.3364713,3.327179,-3.4552038,0.12894869,0.45074224,-4.423082,1.8779278,-7.7682676,-0.18633008,0.21567345,2.7259707,5.9546113,-9.969878,-0.6588578,4.2328,0.51282644,4.008746,-1.7519295,-0.7132709,-1.2377918,-1.2562096,-6.003678,-32.210033,13.793063,0.882864,8.775973,-1.1709094,5.0889373,2.5857925,-1.7415166,3.3638,9.80978,4.1118383,3.2385468,3.0604482,0.115811825,2.4796724,7.180524,-2.2711456,3.754747,4.8380017,-3.6950886,14.061427,5.0569177,-5.0185385,6.4419985,7.3310494,0.70011616,-8.9618025,-5.0545216,-3.134799,8.220064,-2.3923397,-7.414216,4.0370703,-2.2043765,-2.1838307,-0.76640844,-7.051712,5.780351,-1.0245919,3.2177925,3.3653855,-0.19933581,1.0652423,-6.3899875,4.855728,-2.2818744,3.48742,-0.26720166,-1.8754244,-0.1023829,-2.1523774,-3.0307174,5.6886196,2.7620435]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EWM^JULIAN(FMA_ROE(NTMA,-20AY,NOW,FY,\"PORTAGG\",\"MEANR\").DATES)":[38352,38716,39080,39447,39813,40178,40543,40907,41274,41639,42004,42369,42734,43098,43465,43830,44196,44561,44925,45289],"CAGDPY@CL^EE_ACTUAL_ANNUAL(MED,0)":-3.68653581083686,"USDQAR^STD(FG_PRICE_CHANGE(0,-3AY,M))":0.00998265294793277,"USDTWD^STD(FG_PRICE_CHANGE(0,-3AY,M))":1.69205123372098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6102,1.93303149915198,3.07367882792392,3.62922601686806,3.01150373774813],"EPHE^FMA_DIV_YLD(NTMA,-10AY,0,AM,\"PORTAGG\",\"MEANR\")":[2.04396619131733,1.96640436246677,2.27109257409582,2.15619108381836,2.16884959141016,2.0944308429981,1.99080450942468,1.93779030546387,1.89046161596625,1.9093109782641,2.00558101989388,1.90049601941416,1.96304128679347,2.0460701183597,1.99029194756113,2.09948646078937,1.99365639661101,2.12419389070983,2.01461363284656,1.85234473253803,1.77288792722884,1.73498586908156,1.69240389507277,1.62812183705067,1.59704941550342,1.6810120959147,1.69396684167683,1.77973392042402,1.76618704782721,1.65894247901503,1.63105964608937,1.65042721608762,1.58840968966835,1.56642078322236,1.56218145490518,1.57005520871676,1.55168914654756,1.51810184249411,1.44032743775198,1.51440725539726,1.57203143642358,1.52565943571462,1.55025987104687,1.60705366770373,1.69616345771713,1.70133651618726,1.78037967509658,1.8032894648668,1.78496193932276,1.81033279646144,1.94142876731119,1.91037546671875,1.77488847846328,1.69625052312321,1.69063603248406,1.76455671750759,1.74808051569018,1.86572647337079,1.76364887845877,1.68802825156043,1.83107159772955,1.82961895944848,1.85162836322118,1.84859428374363,1.88034793207948,1.86405120093709,1.93157390209878,2.64312710297776,2.5345086006462,2.43272672045447,2.0929726960989,2.08418269405293,2.06110934832667,2.0866831240763,1.97522226302515,1.65342859956602,1.66653314516155,1.67344864591637,1.76340724355435,1.9001358717519,1.95103516653605,2.04362057921645,1.87604648874733,1.97511251850679,2.04248599920741,1.85032041777154,1.7870967766992,1.73772683649502,1.77167255626044,1.79100316945319,1.80286449062575,1.98026424653644,2.0830475540818,2.40832180419197,2.3057073942978,2.4869401230521,2.22664416842859,2.34802154983461,2.70572347958426,2.50746712281534,2.39907934752311,2.2427540190787,2.306099479336,2.7608854177256,2.80681745822001,2.74248790058029,2.94388128158334,2.94669526387377,2.96032363065172,2.86755577206698,2.89686039303237,3.07787538414255,3.20841765888568,3.10081872239658,2.82222567578601,2.84255563124823,2.97351104413476,2.93187202635833,3.31333527296347,3.27625912034379,3.28547609368918],"EIDO^FMA_PE(NTMA,-10AY,0,AM,\"PORTAGG\",\"MEANR\")":[14.820669865899,14.5426336613534,13.9409144472846,14.5248236468108,14.4165054341707,14.8204090561302,15.8912854970183,15.8607163179952,15.9768539003407,15.2584807241809,14.2163623210884,14.352052737802,13.8017768337669,13.1555293586002,14.1388277530701,13.8378630098498,14.1095854481103,14.3103003184466,15.0703611605197,15.2862714176801,14.9221919366484,14.3529568105319,14.8016687106188,16.0047957158325,16.6801657473697,15.9658513865682,16.4651110025176,15.0764690111751,14.9042692846219,15.1844776012703,15.3174081422907,15.2834531963964,15.4220682775621,15.5832200857167,15.5107161334012,15.7517049081662,15.7810963444326,15.4018945955027,15.7461844545729,15.3247806248891,15.3885005786858,15.9840565176649,15.5600733089094,14.621411647966,14.8067919487189,13.3462927147963,13.4211166173451,12.849324497107,13.1256620654644,13.3917330266913,12.9184890577587,13.803255185015,14.1236455393636,14.669293997836,14.2234480765155,14.5361809565168,14.2461105576756,12.6961891153482,13.753365577707,15.0254103396256,14.5743400106583,14.6067403676779,14.3597603204429,14.6503244753034,14.8961519212682,15.6406403602697,14.5343072769441,11.1432625711907,10.4463556556337,12.1494355337435,16.0574510411763,16.5171437016039,16.9755116950054,15.7285199290231,15.7625889969594,17.0968097674556,18.6879991239994,18.2113381900661,17.5812675859001,16.853790249775,16.2682247395942,15.6365225977786,15.5373991431848,14.7523808787751,14.9130447685001,14.9390601231886,15.9220381624123,15.1326020837175,14.6146205041649,14.8784904747292,15.2777425044029,15.0159314020642,14.4594301644895,13.239234730136,12.8232602591017,12.0241811879451,12.8292139796188,13.0908437597203,12.252326211758,12.5154277913649,12.3770935006431,11.7698425037428,12.2382521319779,11.4047095571776,12.1840421963498,11.8061785007512,13.5427669678452,13.5649154930413,13.5292232532905,13.2855112646445,12.8640418514129,12.5880874950784,12.66905400771,12.9724292494175,13.1863916309797,13.1160827957336,12.1756606376441,12.0066140297451,11.548412924746,12.2240575620896,12.6225127081841],"WL-FDS^FG_PRICE_CHANGE(0,-6AM)":-19.0506031646561,"COPP-FDS^FG_PRICE_CHANGE(0,-1AY)":13.0357387375051,"FTSEWIVNXXXX^FG_PRICE(0)":356.98385048,"FC0000ZA^FG_PRICE(0)":359.46368,"FC0000ID^FG_PRICE(0)":1176.0454,"MCHI^FG_PRICE_MAVG(0,,,,60)":42.791,"EPU^FG_PRICE_MAVG(0,,,,200)":37.24165,"ECH^FG_PRICE(0)":26.11,"TUR^FG_TOTAL_RETURNC(0,-6AM)":-0.15846491,"INDA^P_PRICE(0)/P_PRICE_HIGH_PR(0,,,,,,\"PRICE\",\"INTRA\",\"52W\")":0.9803478,"EWY^P_PRICE(0)/P_PRICE_LOW_PR(0,,,,,,\"PRICE\",\"INTRA\",\"52W\")-1":0.20278943,"EPU^FG_TOTAL_RETURNC(0,-12AM)":33.119156,"EPHE^FG_TOTAL_RETURNC(0,-12AM)":9.95903,"SPY^P_PRICE(0)/P_PRICE_LOW_PR(0,,,,,,\"PRICE\",\"INTRA\",\"52W\")-1":0.35458565,"SPY^SIZE(FG_CONSTITUENTS)":503,"MCHI^FMA_COS_UP(\"EPS\",\"1M\",+1,NOW,,,\"PORTAGG\",\"MEANR\")":202.0,"EIDO^FMA_COS_DOWN(\"EPS\",\"1M\",+1,NOW,,,\"PORTAGG\",\"MEANR\")":26.0,"INDA^FG_ROE(0)":15.7426101532956,"TRYTH10Y-FDS^FG_YIELD_NAME":"Thailand Benchmark Bond - 10 Year","REFCNRMB-FDS^(SUBARRAY(NOT_NA(NO_REPEAT_F(FG_YIELD(NOW,-10AY,D))),0,1)-SUBARRAY(NOT_NA(NO_REPEAT_F(FG_YIELD(NOW,-10AY,D))),1,1))*100":-10.0,"REFPHRREPO-FDS^PROPER_NAME(0,,,\"SECURITY\",\"NAME\")":"Philippines Reverse Repo Rate - Overnight","TRYMX10Y-FDS^PCTCHG(FG_YIELD(0,,,,\"YTM\"),FG_YIELD(-1AM,,,,\"YTM\"))":-2.8127544,"TRYGR10Y-FDS^FG_YIELD(0,,,,\"YTM\")":3.315,"TRYPH10Y-FDS^FG_YIELD_NAME":"Philippines Benchmark Bond - 10 Year","VGK^FMA_EVAL_EBIT(LTMA,NOW,NOW,M,\"PORTAGG\",\"MEANR\")":13.2220871239882,"SET-BKK^FMA_EVAL_EBIT(LTMA,NOW,NOW,M,\"PORTAGG\",\"MEANR\")":18.0327854529301,"EZA^FMA_EVAL_EBIT(LTMA,NOW,NOW,M,\"PORTAGG\",\"MEANR\")":12.4412166015208,"EWM^FMA_EVAL_EBIT(LTMA,NOW,NOW,M,\"PORTAGG\",\"MEANR\")":17.0555458566464,"EPOL^FMA_DIV_YLD(NTMA,NOW,NOW,M,\"PORTAGG\",\"MEANR\")":5.34520378261493,"ECH^FMA_EVAL_EBIT(LTMA,NOW,NOW,M,\"PORTAGG\",\"MEANR\")":9.77797391357744,"VNM^FG_COMPANY_NAME":"VanEck Vietnam ETF","EPHE^FG_COMPANY_NAME":"iShares MSCI Philippines ETF","GREK^FG_ROE(0)":14.7660512860188,"REFSAREPO-FDS^FG_YIELD(NOW,,,0)":6.0,"MCHI^FG_PRICE_MAVG(0,,,,30)":41.896667,"CNYA^FG_PRICE_MAVG(0,,,,200)":25.95126,"INDA^FG_TOTAL_RETURNC(0,-6AM)":10.097647,"EPHE^P_PRICE(0)/P_PRICE_HIGH_PR(0,,,,,,\"PRICE\",\"INTRA\",\"52W\")":0.9568935,"SPY^P_PRICE(0)/P_PRICE_HIGH_PR(0,,,,,,\"PRICE\",\"INTRA\",\"52W\")":0.98080194,"TRYID10Y-FDS^FG_YIELD(0,,,,\"YTM\")":6.721646,"SET-BKK^FMA_EVAL_EBITDA(NTMA,0,,,\"PORTAGG\",\"MEANR\")":9.16362918686405,"EWY^FMA_PE(LTM,0,,,\"PORTAGG\",\"MEANR\")":14.2672443462523,"ECH^FMA_COS_UP(\"EPS\",\"1M\",+1,NOW,,,\"PORTAGG\",\"MEANR\")":16.0,"TIPSCL10Y-FDS^FG_YIELD(0,,,,\"YTM\")":2.4293008,"TRYGB10Y-FDS^FG_YIELD(-10AY,0,Y,,\"YTM\")":[1.8155,2.0248,1.2817,1.2536,1.3339,0.822,0.197,0.966,3.662,3.534],"TRYZA10Y-FDS^JULIAN(FG_YIELD(-10AY,0,CY,,\"YTM\").DATES)":[42004,42369,42734,43098,43465,43830,44196,44561,44925,45289],"CAGDPY@ZA^EE_ACTUAL_ANNUAL(MED,0)":-1.6,"USDSAR^STD(FG_PRICE_CHANGE(0,-3AY,M))":0.0432785371713939,"USDAED^FG_PRICE_CHANGE(0,-1AM)":-0.0013649464,"USDEUR^STD(FG_PRICE_CHANGE(0,-3AY,M))":2.14381117647125,"USDBRL^FG_PRICE_CHANGE(0,-1AM)":1.143682,"USDPLN^STD(FG_PRICE_CHANGE(0,-3AY,M))":3.25340416701805,"USDIDR^FG_PRICE_CHANGE(0,-1AM)":-3.0284286,"UAE^P_PRICE_RETURNS_PR('52W',2,-10AY,0,AM)":[null,null,null,null,null,null,null,null,null,-16.557991,-9.069216,-11.453253,-13.597578,-23.800957,-9.460831,-28.504372,-6.3094196,-23.244493,-22.093307,-4.599118,-10.341245,-19.039297,-17.184902,-11.140203,-7.350439,-2.1680295,-7.879978,5.159199,17.464233,27.185165,21.036482,5.6261659999999996,1.9815207,9.788084,11.503326,5.5470705,3.2164454,8.413612,13.676119,10.666668,2.0855665,4.2466283,1.7984748,2.6818156,2.383709,-2.4707794,-1.5161157,-7.552099,-6.316334,-7.9042015,-12.907821,-5.040222,-11.308312,-17.059702,-14.500439,-9.688961,-5.1672816,-11.675066,-15.385092,-8.320236,-7.968754,-4.7089696,-2.0458102,-4.221952,2.2220373,1.126349,-3.9087534,-37.407158,-32.77658,-24.783218,-17.518986,-21.795023,-17.513073,-19.353168,-19.344627,-16.03263,-6.640011,-1.5283704,8.114052,64.3648,44.609116,47.120296,44.743443,43.132053,41.314865,44.41736,42.20935,56.195343,49.434807,34.209476,40.559948,46.38443,48.345398,30.800104,15.868795,14.7086735,19.78743,11.526072,6.9796085,-2.2038877,-8.963328,-5.5942893,-12.595487,-24.30802,-20.489418,-13.557243,-6.0257616,1.7958283,-7.5212717,-1.5922189,-3.1860888,-2.424264,0.17586946,3.15125,3.670156,9.364533,3.3571005,2.1793842,-2.8722107,-1.8487036,1.0637403],"KSA^FG_TOTAL_RETURNC(-10AY,0,AM)":[null,null,null,null,null,null,null,null,null,null,null,null,null,null,null,-8.035779,-0.6361604,-16.036724,-0.2214551,11.146736,1.3978243,5.9518576,-2.0652652,0.55686235,-3.729105,-3.6954582,-3.3749402,14.258373,6.70017,-2.5567412,2.7269006,-2.7301908,3.132677,-1.2243271,-1.3594568,8.679115,-4.166836,4.2465568,-5.318385,0.5976081,0.82455873,10.594046,-0.8639276,3.4858346,4.491234,1.0409594,1.2961149,4.0739894,-7.095128,-4.554796,2.9781103,-0.13937354,2.407539,8.885538,2.8271914,-0.58695674,7.8931093,-5.529958,3.8719535,0.709641,-5.380768,-9.042883,-3.348136,5.8324456,0.81863403,4.3930173,-7.8059673,-27.700352,17.783129,0.0,11.345029,1.980567,2.8948307,5.947292,3.5294056,-0.2922058,1.938355,2.435112,1.3762951,7.0040107,5.5651665,2.1851897,4.26178,1.0610819,5.992317,0.8214593,4.24155,0.091958046,-5.3670588,8.182192,4.0216923,2.7367473,5.940807,-7.004595,-7.995886,-5.0282,13.062847,-6.586438,-2.623564,-2.742362,-7.8012886,6.588936,-3.2307327,-4.7844353,10.574257,2.2471905,3.5842896,1.145041,-4.8820734,-1.6117096,-4.964721,4.746759,4.8354387,3.7498832,5.0943375,-0.15708804,-2.1577954,-2.6878,-3.6765754,4.651737,-1.1884928],"CNYA^FG_TOTAL_RETURNC(-10AY,0,AM)":[null,null,null,null,null,null,null,null,null,null,null,null,null,null,null,null,null,null,null,null,null,null,null,6.3408732,3.7599683,-4.2093697,0.8024454,1.0614157,-2.4756193,-1.0090947,2.9133797,2.4483562,2.949953,-6.4562917,5.273354,6.3689947,1.6342163,5.935681,0.9849787,3.3834338,-2.7777731,8.6961155,-2.2908866,-0.39191246,-4.6610174,1.619041,-4.558885,-10.519159,-6.904149,-1.959759,-2.266109,3.8904905,-2.9126227,2.0256877,6.6630244,11.274695,8.252096,-10.64651,-3.0637205,5.6103826,-3.0367255,4.9890757,-0.304538,0.40985346,3.0322194,6.7164183,-5.4990473,-9.68718,5.1430106,2.6888967,4.4327855,17.19681,3.4492493,1.2845039,4.1443586,3.871131,2.3125052,9.591734,9.986532,-15.751881,-1.1625051,4.655719,-0.1881361,2.0911694,-1.3578832,-1.4932334,2.273798,-0.16211271,3.3557296,-5.798417,-2.332294,-6.6962004,-3.8258612,-10.507547,9.954226,-0.19552708,-0.67169666,-9.242046,-5.27786,2.2615552,3.6539793,7.602155,-2.3550272,-3.858906,3.3082485,-4.659283,-2.791804,-1.4141738,-4.6576023,-1.815635,-1.88905,-0.86556673,-3.8391292,-3.0808032,3.6779761,4.8876643,-2.6681721,4.324329,-3.2661915,-1.2663066,-2.4873674],"EPU^FMA_PE(LTMA,-10AY,0,AM,\"PORTAGG\",\"MEANR\")":[15.6704859105919,15.7380352317774,14.2236987926745,14.2099685613996,13.5439051842667,14.969922229735,15.9852003026889,16.0836968133039,15.6508619274735,15.7030383890281,16.1976037097854,15.7893234969519,15.2261266887866,14.5784441824173,15.0095418478413,11.2269819647892,10.6915480356193,13.4671276207711,17.6505807414241,22.3652219170339,21.8402695284924,21.3118816079885,20.2243345320519,19.9537805855052,18.8864713607389,17.6775882175594,16.2311746481236,15.8727507858149,15.2099985685799,15.5840171572964,17.1438759274956,16.2147155008069,15.6143586439665,15.2689579828625,14.7675117007231,14.9370982482691,15.1361655256316,16.5997721907604,16.6236171155125,16.5107588824665,15.7656789984654,17.8845950987192,18.6939935479772,19.518179280356,19.0769367169548,18.4437581739859,18.1755310093358,17.3227144627276,17.2325761513061,16.2505666980345,16.4766587136207,17.035024169216,17.1080045479477,17.9052451027762,19.3004468538212,20.0360687721749,19.5416614305265,18.3397907398589,17.8678098093416,17.74429366625,17.8642490070073,17.269564799991,17.0391491336297,16.9645172309439,16.3075042270907,16.8785117487044,16.7219398803821,15.9123381659626,15.8477059540131,16.920963389278,19.4729822822118,22.311664242557,25.3558983915089,30.6771730714277,36.9607768113823,43.0207288321958,52.070139480346,48.0122788485543,52.7331884286923,65.1336781459698,59.1072786295726,54.085997772396,46.7204499660859,40.7676585454165,35.4290349639355,29.6050630615618,25.2481935642951,19.1449035104184,13.6669578620959,12.6105677813078,12.5350259557227,13.4960746249558,12.9089794111025,11.7765353164155,11.1728192458107,10.1604851164521,10.1789901745712,9.37051801719489,9.18554585107236,10.1198216411959,9.26161465181747,10.6994762519959,9.82918470390504,9.37622982147361,9.64145751548356,9.62963863107226,10.0920655543019,10.4551702921702,10.9429489972459,11.0263037253843,10.8250795499292,11.8247811365499,14.241724448894,14.836732688654,15.1112045576684,15.3116049139208,15.1025324455911,15.3853860030507,14.3059939545158,14.2473504739096,13.2050927661355],"NI-FDS^FG_PRICE_MAVG(0,,,,30)":16114.5,"W-FDS^MAX(FG_PRICE(0,-5AY))":14.2525,"COPP-FDS^FG_PRICE_CHANGE(0,-6AM)":7.54299114121939,"FC0000QA^FG_PRICE(0)":103.01882,"FC0000MY^FG_PRICE(0)":266.2518,"UAE^FG_PRICE_MAVG(0,,,,200)":14.480749,"EWZ^FG_PRICE(0)":30.24,"EPU^FG_PRICE_MAVG(0,,,,60)":41.048164,"VNM^FG_TOTAL_RETURNC(0,-3AM)":-5.4474773,"QAT^FG_TOTAL_RETURNC(0,-6AM)":5.283606,"EZA^P_PRICE(0)/P_PRICE_HIGH_PR(0,,,,,,\"PRICE\",\"INTRA\",\"52W\")":0.9985097,"EWT^P_PRICE(0)/P_PRICE_LOW_PR(0,,,,,,\"PRICE\",\"INTRA\",\"52W\")-1":0.276914,"EPHE^P_PRICE(0)/P_PRICE_LOW_PR(0,,,,,,\"PRICE\",\"INTRA\",\"52W\")-1":0.16176474,"ECH^P_PRICE(0)/P_PRICE_LOW_PR(0,,,,,,\"PRICE\",\"INTRA\",\"52W\")-1":0.10308409,"VGK^FG_TOTAL_RETURNC(0,-6AM)":9.211838,"VNM^SIZE(FG_CONSTITUENTS)":49,"EWW^FMA_COS_UP(\"EPS\",\"1M\",+1,NOW,,,\"PORTAGG\",\"MEANR\")":24.0,"EWZ^FMA_RBICS_REV_CURRENT(30, LOC, \"PORTAGG\")":26.0780758696169,"REFMXTON-FDS^(SUBARRAY(NOT_NA(NO_REPEAT_F(FG_YIELD(NOW,-10AY,D))),0,1)-SUBARRAY(NOT_NA(NO_REPEAT_F(FG_YIELD(NOW,-10AY,D))),1,1))*100":-25.0,"TRYTH10Y-FDS^PCTCHG(FG_YIELD(0,,,,\"YTM\"),FG_YIELD(-3AM,,,,\"YTM\"))":-6.638025,"TRYUS10Y-FDS^FG_YIELD_NAME":"US Benchmark Bond - 10 Year","TRYGR10Y-FDS^FG_YIELD_NAME":"Greece Benchmark Bond - 10 Year","CC_KR^IMF_IFS_RCPI_Q(0)":2.6691833,"VNM^FMA_PE(NTMA,0,,,\"PORTAGG\",\"MEANR\")":12.7471547028002,"MCHI^FMA_PE(NTMA,0,,,\"PORTAGG\",\"MEANR\")":9.10928379224302,"EWY^FMA_PE(NTMA,0,,,\"PORTAGG\",\"MEANR\")":8.47346831882742,"EPOL^FMA_PE(NTMA,0,,,\"PORTAGG\",\"MEANR\")":7.9674680826325,"W-FDS^FG_PRICE(0)/MAX(FG_PRICE(0,-1AY))":0.756872545519457,"FC0000BR^FG_PRICE(0)":202.50195,"EPU^FG_PRICE_MAVG(0,,,,30)":40.580334,"TUR^FG_TOTAL_RETURNC(0,-3AM)":-8.119965,"EWY^P_PRICE(0)/P_PRICE_HIGH_PR(0,,,,,,\"PRICE\",\"INTRA\",\"52W\")":0.9428181,"EPU^P_PRICE(0)/P_PRICE_LOW_PR(0,,,,,,\"PRICE\",\"INTRA\",\"52W\")-1":0.40630484,"SPY^FMA_COS_DOWN(\"EPS\",\"1M\",+1,NOW,,,\"PORTAGG\",\"MEANR\")":188.0,"INDA^SIZE(FG_CONSTITUENTS)":147,"TRYQA10Y-FDS^FG_YIELD_NAME":"Treasury - Qatar Benchmark Bond 10Y","REFCNRMB-FDS^FG_YIELD(NOW,,,0)":3.35,"VGK^FMA_EVAL_EBITDA(NTMA,0,,,\"PORTAGG\",\"MEANR\")":8.80440966657383,"EPOL^FMA_PE(LTM,0,,,\"PORTAGG\",\"MEANR\")":8.57752324277399,"EIDO^FG_COMPANY_NAME":"iShares MSCI Indonesia ETF","REFINREPO-FDS^(SUBARRAY(NOT_NA(NO_REPEAT_F(FG_YIELD(NOW,-10AY,D))),0,1)-SUBARRAY(NOT_NA(NO_REPEAT_F(FG_YIELD(NOW,-10AY,D))),1,1))*100":25.0,"VGK^FMA_DIV_YLD(NTMA,NOW,NOW,M,\"PORTAGG\",\"MEANR\")":3.52165449967514,"UAE^FMA_ROE(NTMA,-20AY,NOW,FY,\"PORTAGG\",\"MEANR\")":[null,null,null,null,null,null,null,null,null,null,11.0777984350957,12.3046871114493,11.0383578639711,12.0257898837902,10.3907544258318,8.128455158546,6.76201762780835,11.234942553465,12.9338493595798,13.2251182354264],"TRY10Y-FDS^FG_YIELD(-10AY,0,Y,,\"YTM\")":[null,null,null,null,null,null,null,null,null,null],"USDQAR^STD(FG_PRICE_CHANGE(0,-1AY,AM))":0.00761764787174341,"USDTWD^STD(FG_PRICE_CHANGE(0,-1AY,AM))":1.56372500705223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3],"ECH^FMA_PE(NTMA,-10AY,0,AM,\"PORTAGG\",\"MEANR\")":[14.6014689276635,14.4971831150691,13.5119834933765,14.3225926399941,13.2567824446408,12.5753230334163,13.4724894964994,13.0035949191453,14.0535907243373,14.3475493112562,13.7531138942088,12.8214038676642,12.3970624064999,12.7484471235928,12.7583820365659,13.3997968537945,12.6550070162495,11.5708546926815,12.3007947675688,12.7601049792945,13.3239074379073,13.6316102337554,13.6672796809305,15.2223655510355,15.8499793039104,15.2471023593929,16.0370054207974,16.1888041899365,15.665080684367,15.6546372891342,16.1377845494542,16.3420835409293,17.2250206803237,17.5813523179417,16.9358473728911,17.6134957121411,17.8592762158381,18.937262766484,15.4001930302863,13.8471345128226,13.346647470411,14.4459096799131,14.231952067522,14.0159084480462,13.6985709303143,13.3592264238451,12.05015832552,11.5780810782282,11.568717794164,11.9311911662644,15.195648196655,15.2078565517234,14.7944617357012,9.18722912111702,8.85442991287295,8.86354164321099,8.48570134021728,8.74371596741244,8.30405607804862,8.9065018154385,8.58717057059656,9.53532413360275,9.44470896810711,8.70999720292117,8.50521796526697,9.28031657929151,8.69559269895962,5.76541866553591,10.7610703547215,-7.32167191297729,14.4284572797444,15.066896534221,15.7431205461665,14.472857168326,13.8335592185958,14.8048728713104,13.749029154406,14.8309117520521,14.8189586140937,14.9748516458437,14.0510490757204,12.5617592158247,11.5466276725909,10.4340183518187,10.0777810302264,10.2658134097153,9.03244094342482,9.4224835186508,9.65910890538049,9.72541912702815,10.203903612353,9.31133730117904,9.34225231576753,8.59951919112725,6.58627533657936,6.36117735844979,6.76190721281257,7.6281062554552,6.97309826943153,7.05892599784218,7.16176080482201,7.28500072828241,8.03988519598035,7.49831803469143,7.62401285219716,8.53606615127223,8.41598841775953,9.11241267209511,9.15418159808984,8.89159751262001,8.77360253954444,8.66457886686836,9.9779089520452,9.50955216810936,10.1972467320674,10.2273669704129,9.74747759286645,10.0442992317375,9.70435863938861,9.78221438594815,9.38969940624647],"WL-FDS^FG_PRICE_CHANGE(0,-3AM)":-3.6367027228646,"EIDO^FMA_COS_UP(\"EPS\",\"1M\",+1,NOW,,,\"PORTAGG\",\"MEANR\")":22.0,"EWY^FMA_RBICS_REV_CURRENT(30, LOC, \"PORTAGG\")":15.4362902639028,"REFIDRREPO-FDS^(SUBARRAY(NOT_NA(NO_REPEAT_F(FG_YIELD(NOW,-10AY,D))),0,1)-SUBARRAY(NOT_NA(NO_REPEAT_F(FG_YIELD(NOW,-10AY,D))),1,1))*100":25.0,"TRYTW10Y-FDS^PCTCHG(FG_YIELD(0,,,,\"YTM\"),FG_YIELD(-3AM,,,,\"YTM\"))":-3.321504,"TRYZA10Y-FDS^FG_YIELD(0,,,,\"YTM\")":10.717902,"EZA^FMA_EVAL_EBITDA(NTMA,0,,,\"PORTAGG\",\"MEANR\")":7.514752142617,"EWM^FMA_EVAL_EBITDA(NTMA,0,,,\"PORTAGG\",\"MEANR\")":8.53432732297176,"ECH^FMA_EVAL_EBITDA(NTMA,0,,,\"PORTAGG\",\"MEANR\")":5.81700189129834,"UAE^FG_COMPANY_NAME":"iShares MSCI UAE ETF","EPHE^FG_TOTAL_RETURNC(0,-3AM)":5.232954,"INDA^FMA_COS_UP(\"EPS\",\"1M\",+1,NOW,,,\"PORTAGG\",\"MEANR\")":61.0,"TRYVN10Y-FDS^FG_YIELD_NAME":"Treasury - Vietnam Benchmark Bond 10Y","CAGDPY@SA^EE_ACTUAL_ANNUAL(MED,+1)":2.2,"CAGDPY@BR^EE_ACTUAL_ANNUAL(MED,+1)":-1.6,"USDSAR^STD(FG_PRICE_CHANGE(0,-1AY,AM))":0.0283458660701886,"USDAED^FG_PRICE_CHANGE(0,-1AY)":-0.004082918,"USDEUR^STD(FG_PRICE_CHANGE(0,-1AY,AM))":1.92408634606615,"USDBRL^FG_PRICE_CHANGE(0,-1AY)":10.253155,"USDPLN^STD(FG_PRICE_CHANGE(0,-1AY,AM))":3.66565606694836,"USDIDR^FG_PRICE_CHANGE(0,-1AY)":2.6664495,"TUR^P_PRICE_RETURNS_PR('52W',2,-10AY,0,AM)":[-6.472492,-1.9148946,-14.402639,0.4218936,-7.845706,25.65378,19.671785,4.9761534,-9.321332,-4.04706,-17.74503,-19.27501,-23.737812,-30.106318,-15.89877,-20.776457,-24.029875,-37.11391,-30.211645,-3.2262325,1.9002914,-22.532612,-10.277635,-7.470286,-0.15820861,5.4715037,-6.1787367,-19.361042,-10.48106,-4.4052243,1.9129038,-10.47908,-17.764694,6.8633437,10.348129,4.421127,15.029753,23.199009,16.74311,23.905516,28.494585,36.156822,31.068539,19.923866,11.272907,-13.96122,-27.81555,-36.5049,-49.962307,-50.025646,-38.070107,-34.29631,-37.63464,-37.619106,-35.29703,-34.765507,-35.983753,-35.85357,-20.800453,-5.6057334,19.133282,19.941032,-5.614078,7.248223,15.53359,16.387154,3.0992985,-27.215654,-17.03499,-1.2775302,3.91438,-0.869298,-17.213266,-19.983244,-11.311478,-12.511599,-9.4882965,-4.903519,6.9917083,49.145245,23.425175,16.753578,2.8057337,-7.337153,19.351149,15.525902,7.006514,1.4436364,-14.571399,-24.272902,-28.090471,-29.58551,0.6042838,-7.8618584,-12.218153,-12.325954,-5.1297903,10.639524,24.456882,43.233837,82.112,68.813385,72.65761,94.61295,53.617825,50.654007,60.52512,82.09773,73.572075,63.769985,53.28367,16.723705,3.8344502,6.09957,18.232166,5.025208,15.606785,44.19776,45.773445,42.692387,8.737553],"VNM^FG_TOTAL_RETURNC(-10AY,0,AM)":[0.74005127,5.234158,-9.991276,2.326715,-11.321651,3.5252452,3.5524964,-7.9877195,2.5598288,-7.9218745,7.0713043,5.55861,-10.583943,-7.580173,10.220814,-5.4378867,-8.95884,-10.818643,7.2755337,3.174603,-0.48951507,1.7568469,0.96685886,4.240763,0.06561279,-7.344264,4.812455,-7.292378,-4.7341585,5.831647,2.8867483,-2.3021579,3.4609795,0.0,4.483986,1.2942791,-3.4297287,4.2479157,2.404809,9.458578,-0.17879009,15.28244,-1.098907,0.89946985,2.7267933,-8.831036,-5.095184,-7.4926257,3.443873,2.5277376,-3.9687276,-4.8841596,2.369988,-0.3509462,7.417047,2.0593643,0.6528139,-1.238203,-2.8059661,1.1056423,-5.3462863,2.695763,1.6250014,1.1685133,-2.7963579,0.89161396,-4.6221075,-32.743942,17.818892,6.528926,5.2754045,7.0007443,1.2396693,1.9047618,1.4018655,2.0408154,10.064518,8.538675,-3.308028,0.44867992,7.7051997,-1.7625749,4.591024,-2.219981,1.7543912,0.76066256,-1.8621087,6.358969,-0.14464855,0.6460786,-4.484093,-5.300349,-1.1727035,-19.309605,-0.46791434,-3.0893207,8.66251,-7.461733,-15.368711,-8.306188,11.101246,0.77786446,-3.923136,-1.1666715,1.85498,2.9387474,5.589056,7.00686,8.825624,-2.2236764,-9.698993,-0.1481533,-2.522248,2.310574,3.2941222,2.6575565,-8.210063,3.5455346,-1.1673212,-2.834642,-1.5397131],"ECH^JULIAN(FG_TOTAL_RETURNC(-10AY,0,AM).DATES)":[41866,41898,41928,41957,41989,42020,42048,42079,42110,42139,42171,42201,42230,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],"KSA^FMA_PE(NTMA,-10AY,0,AM,\"PORTAGG\",\"MEANR\")":[null,null,null,null,null,null,null,null,null,null,null,null,null,null,12.796116734632,12.1084979167287,12.5300590512749,11.1533004555651,11.2868848964288,12.6468675201627,12.9502714854982,13.5650859924095,13.6983858510659,13.6167798391518,12.9135042474737,12.5243584746743,11.7455802738245,13.4633412727665,14.0389781159944,14.2559206479575,14.4320327292411,14.0914753772276,13.9387010922063,13.4415629379927,13.5872037708754,14.6536397538586,13.7302603736157,14.054036123762,13.0143977829644,12.974104358937,13.0861289562344,13.9975917644651,13.7159630940363,14.5244247633374,14.8896609456162,14.6263276812155,15.1107804416075,15.2067860159931,13.8507672935169,13.3691504553225,13.7680077613471,13.4814615291411,14.4799829630745,15.5636317440411,16.2000376020325,16.1937445013947,17.1891169366454,16.1417052815364,16.8748750192747,17.2746574734487,16.8461332787344,16.6423627175041,15.8479468847855,16.5116405136359,16.3698171077942,17.309815083978,15.844684092995,12.8978407925641,15.769998956373,17.6950575878208,19.4338299152633,19.7242401857693,19.9059761021987,21.7895663359175,21.6250951952223,21.0973821043426,19.5509864432518,19.1912864162143,18.7879456141461,18.9610673295559,19.0400715663659,19.0835816681471,19.4050011261567,18.9745801927596,19.1641314624416,18.9573141571729,19.2187735805001,18.8520073683599,17.7450319837561,18.9380870421275,19.1830592610376,18.9836790039977,19.5114454280951,17.5422154520652,15.9826890164987,15.2755437856235,16.5258115896038,15.442621179312,14.8239803981282,14.799140879102,14.0478532326365,14.9359928497875,14.6559186758685,13.9209865118876,16.0026928999628,16.343409242733,17.0835684927572,17.5157400564741,17.0672527037959,16.4523523098003,15.5635067171176,16.3962677279161,17.2534345713109,18.397902433609,18.8413846717949,18.5319959152792,17.844747582431,17.1638110550472,16.4598170134361,17.2097500361023,16.6702879204878],"EPOL^FMA_PE(LTMA,-10AY,0,AM,\"PORTAGG\",\"MEANR\")":[14.688261563535,14.7573771539649,14.4327841592365,14.6695357584379,14.1165021365971,14.0318595025236,18.3915650134616,20.0466835488449,19.8165883204018,19.1708430178236,18.0661765806502,17.2126247536547,16.0523781331494,15.0555294721213,14.1252954275917,12.6428200504931,11.0492829179834,10.7877067356077,11.9576060329221,12.3208861783678,12.4244710407438,12.1639863693795,11.8166030153989,11.8182413126537,12.4323648179333,12.0635401507329,12.242374548467,12.5256446384809,13.392399354748,14.192262716434,16.4015577890155,15.6710832055256,15.3138484554435,15.0536741962814,14.6889004363188,14.5526432872402,14.3335876761852,13.9932724610518,13.6275635789291,12.6648144985771,12.3873874625766,12.9213495509251,12.1607282606849,11.7036885717726,11.7863913425443,11.765277633091,11.5152509260395,11.2836861278074,11.601308737214,11.3861383804776,11.3498959286396,11.0947908035956,11.6248236991829,11.7227309668448,11.5350907234721,11.6108404758442,11.6542514330127,11.3417648609384,11.4414586672209,11.5804622661673,10.77811076678,11.1047623544087,10.8621523850425,11.0784099123349,10.8064342454307,11.1189362035865,11.3018507034562,9.27799838522441,10.1749542165392,10.7815396143788,12.0692109546468,11.9278365758394,12.5564552561604,12.740476598103,14.1949215565114,19.2270606418127,22.1189588286521,22.4293400423986,15.7973455495398,16.9277050810252,16.4644113474912,16.3375228950024,15.8352490649928,15.0065413019328,14.4411491429847,13.8619326816257,14.1096947131827,12.9721341069067,10.7338152292993,11.0745459609684,10.8186844087697,9.83950365056671,9.52557547461468,8.71138789918129,8.26888284939962,7.43739754672426,7.14264640665541,6.55154302725268,6.4953929772262,6.64574266343335,5.91960777994779,6.27996111429163,5.49538500214391,5.95451045002661,6.01815728922106,6.20034689034186,6.63442344465798,6.48741870871018,6.77665440084715,6.97392086240307,7.40134206826889,7.38273573211066,9.47052988115564,8.45489854521725,8.97565417512157,8.91158545538156,8.76202288501218,9.04213817518793,9.01916882686402,9.00820996422735,8.78289785938661],"NI-FDS^FG_PRICE(0)":15905.0,"W-FDS^FG_PRICE_CHANGE(0,-1AY)":-11.3341698034295,"COPP-FDS^FG_PRICE_CHANGE(0,-3AM)":-15.6275551921504,"UAE^FG_PRICE_MAVG(0,,,,60)":13.990606,"EWY^FG_PRICE_MAVG(0,,,,200)":63.82735,"EPU^FG_PRICE(0)":40.15,"VNM^FG_TOTAL_RETURNC(0,-1AM)":-1.5397131,"QAT^FG_TOTAL_RETURNC(0,-3AM)":6.386125,"EZA^FG_TOTAL_RETURNC(0,-6AM)":23.21856,"EWT^P_PRICE(0)/P_PRICE_HIGH_PR(0,,,,,,\"PRICE\",\"INTRA\",\"52W\")":0.9323973,"EPU^P_PRICE(0)/P_PRICE_HIGH_PR(0,,,,,,\"PRICE\",\"INTRA\",\"52W\")":0.89281744,"ECH^P_PRICE(0)/P_PRICE_HIGH_PR(0,,,,,,\"PRICE\",\"INTRA\",\"52W\")":0.8830224,"VGK^FG_TOTAL_RETURNC(0,-3AM)":-0.030356646,"VNM^FMA_COS_DOWN(\"EPS\",\"1M\",+1,NOW,,,\"PORTAGG\",\"MEANR\")":8.0,"EWT^SIZE(FG_CONSTITUENTS)":91,"EWW^FMA_RBICS_REV_CURRENT(30, LOC, \"PORTAGG\")":27.0716490421407,"EZA^FG_ROE(0)":13.7441381514092,"REFSAREPO-FDS^PROPER_NAME(0,,,\"SECURITY\",\"NAME\")":"Saudi Arabia Repo Rate","REFMXTON-FDS^FG_YIELD(NOW,,,0)":10.75,"TRYTH10Y-FDS^PCTCHG(FG_YIELD(0,,,,\"YTM\"),FG_YIELD(-1AM,,,,\"YTM\"))":-1.8618577,"TRYSA10Y-FDS^FG_YIELD(0,,,,\"YTM\")":4.8530855,"TRYZA10Y-FDS^FG_YIELD_NAME":"Treasury - South Africa Benchmark Bond 10Y","CC_MX^IMF_IFS_RCPI_Q(0)":4.771999,"VNM^FMA_PE(LTM,0,,,\"PORTAGG\",\"MEANR\")":16.3123315871634,"MCHI^FMA_PE(LTM,0,,,\"PORTAGG\",\"MEANR\")":12.2419198557357,"EWM^FG_FCF_YIELD_NTM(0)":6.11758169552184,"SPY^FG_TOTAL_RETURNC(0,-3AM)":5.1846504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29,24.1409635144245,25.8460088493027],"TRYBR10Y-FDS^FG_YIELD(-10AY,0,Y,,\"YTM\")":[12.319731,15.989595,11.062725,9.887577,8.936093,6.883678,6.961219,10.970291,12.900059,10.455909],"USDQAR^FG_PRICE_CHANGE(0,-6AM)":0.0,"USDTWD^FG_PRICE_CHANGE(0,-6AM)":2.951634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CNYA^FMA_PE(NTMA,-10AY,0,AM,\"PORTAGG\",\"MEANR\")":[null,null,null,null,null,null,null,null,null,null,null,null,null,null,null,null,null,null,null,null,null,null,null,13.9265467426376,14.1107268477554,13.5623847013505,13.6998862939201,14.0903031803703,13.4695228843264,13.1015668328296,13.145483661155,13.3597886877288,13.5871661078621,13.3433793676677,13.8167507807045,14.2077406596912,13.8639413279292,14.3153889089894,14.3659978761952,14.7341316552938,13.7558664480502,14.3483752676856,13.1143327651753,13.2436835690412,12.4533251845844,11.9627297643289,11.6584569354922,10.5944293074553,9.82920604209615,9.98691014246743,9.4373644725205,9.99064321825092,9.92029158467003,9.82590887851957,10.4598881089712,11.3933597621755,12.3387106380004,11.2449145369853,11.3736883346135,11.5593451094576,11.2678838916416,12.0057759573926,11.7595532193038,11.4725170044742,12.4601897344314,12.9130711272858,12.4759166681248,11.7221788752109,12.3246083720758,13.134907511983,13.765342159637,15.4005822959113,15.8269651082505,15.9774826082727,16.1727784779458,16.1666678210738,16.451161354024,17.9575304322194,19.0053890828763,16.1678063698481,15.7195060634418,16.0720727999365,16.1330507987693,16.0326278785214,15.5174508303138,15.2294841929935,15.4287534800287,15.1846448861418,15.7297771538392,14.5057322819435,13.8790820798165,12.5682235693912,12.6374806027302,12.3722182045712,13.1023793240001,13.0537179085955,12.8602419515852,12.0341359569893,11.6995186443461,11.8828563018572,12.0845049860398,12.3630076307242,12.3348080668519,11.7335101430133,12.3420105591365,12.1017121704815,12.2175491457261,11.9305997939636,11.7750721334312,11.7532650180127,11.3808878181546,11.6187388587762,11.1639175884616,10.8574842651018,11.0450711121331,11.7471231212562,12.037407977399,12.8637035446637,12.3525341744047,11.980699107596,11.2487296421618],"WL-FDS^FG_PRICE_CHANGE(0,-1AM)":-10.2795624240319,"W-FDS^FG_PRICE_CHANGE(0,-6AM)":-5.44157002676183,"FC0000CL^FG_PRICE(0)":203.84673,"MCHI^FG_PRICE(0)":42.6,"EWY^FG_PRICE_MAVG(0,,,,60)":64.86916,"CNYA^FG_PRICE_MAVG(0,,,,60)":25.634745,"TUR^FG_TOTAL_RETURNC(0,-1AM)":-13.153065,"INDA^FG_TOTAL_RETURNC(0,-3AM)":7.3101044,"EWY^FG_TOTAL_RETURNC(0,-6AM)":2.103126,"EPU^FG_TOTAL_RETURNC(0,-6AM)":17.335403,"EPHE^FG_TOTAL_RETURNC(0,-6AM)":-0.9954393,"SPY^FG_TOTAL_RETURNC(0,-6AM)":11.677515,"SPY^FMA_COS_UP(\"EPS\",\"1M\",+1,NOW,,,\"PORTAGG\",\"MEANR\")":271.0,"INDA^FMA_COS_DOWN(\"EPS\",\"1M\",+1,NOW,,,\"PORTAGG\",\"MEANR\")":75.0,"ECH^SIZE(FG_CONSTITUENTS)":29,"EWT^FMA_RBICS_REV_CURRENT(30, LOC, \"PORTAGG\")":18.2283402285726,"TRYCN10Y-FDS^FG_YIELD_NAME":"Treasury - China Benchmark Bond 10Y","REFCNRMB-FDS^PROPER_NAME(0,,,\"SECURITY\",\"NAME\")":"China Loan Prime Rate (LPR) - 1 Year","REFIDRREPO-FDS^FG_YIELD(NOW,,,0)":6.25,"TRYTW10Y-FDS^PCTCHG(FG_YIELD(0,,,,\"YTM\"),FG_YIELD(-1AM,,,,\"YTM\"))":-10.071127,"TRYSA10Y-FDS^FG_YIELD_NAME":"Treasury - SAUDI ARABIA Benchmark Bond 10Y","TRYID10Y-FDS^FG_YIELD_NAME":"Treasury - Indonesia Benchmark Bond 10Y","VGK^FG_FCF_YIELD_NTM(0)":5.31320281987265,"SET-BKK^FG_FCF_YIELD_NTM(0)":4.70326474358434,"EZA^FG_FCF_YIELD_NTM(0)":8.56499294168493,"EWM^FMA_DIV_YLD(NTMA,NOW,NOW,M,\"PORTAGG\",\"MEANR\")":4.07277803001515,"EPOL^JULIAN(FMA_DIV_YLD(NTMA,NOW,NOW,M,\"PORTAGG\",\"MEANR\").DATES)":45504,"ECH^FG_FCF_YIELD_NTM(0)":10.3532893061516,"TUR^FG_COMPANY_NAME":"iShares MSCI Turkey ETF","ECH^FG_COMPANY_NAME":"iShares MSCI Chile ETF","PLATI-FDS^MAX(FG_PRICE(0,-5AY))":1272.59,"COPP-FDS^FG_PRICE_CHANGE(0,-1AM)":-7.12196219621961,"FC0000CN^FG_PRICE(0)":228.1378,"EPOL^FG_PRICE_MAVG(0,,,,200)":23.172226,"VNM^PERCENT_CHANGE(FMA_EPS(+1,0,,,,\"PORTAGG\",\"MEAN\"),FMA_EPS(+1,-3AM,,,,\"PORTAGG\",\"MEAN\"))":10.0309717735958,"REFMXTON-FDS^PROPER_NAME(0,,,\"SECURITY\",\"NAME\")":"Mexico Target Rate - Overnight","TRYQA10Y-FDS^PCTCHG(FG_YIELD(0,,,,\"YTM\"),FG_YIELD(-3AM,,,,\"YTM\"))":null,"TRYVN10Y-FDS^FG_YIELD(0,,,,\"YTM\")":2.7244737,"TRYBR10Y-FDS^FG_YIELD(0,,,,\"YTM\")":11.597693,"CC_TW^IMF_IFS_RCPI_Q(0)":null,"VNM^JULIAN(FMA_DIV_YLD(NTMA,NOW,NOW,M,\"PORTAGG\",\"MEANR\").DATES)":45504,"MCHI^JULIAN(FMA_DIV_YLD(NTMA,NOW,NOW,M,\"PORTAGG\",\"MEANR\").DATES)":45504,"TRYVN10Y-FDS^FG_YIELD(-10AY,0,Y,,\"YTM\")":[7.3,6.277413,7.1117578,5.6717234,4.738006,3.5404546,2.4877946,2.059403,4.687226,2.9473283],"TRYJP10Y-FDS^FG_YIELD(-10AY,0,Y,,\"YTM\")":[0.3138,0.2604,0.0315,0.0465,-0.0051,-0.0208,0.0201,0.0672,0.4224,0.6127],"CAGDPY@SA^EE_ACTUAL_ANNUAL(MED,0)":3.19136442056759,"USDSAR^FG_PRICE_CHANGE(0,-6AM)":0.06400347,"USDEUR^FG_PRICE_CHANGE(0,-6AM)":-1.9970834,"USDPLN^FG_PRICE_CHANGE(0,-6AM)":-3.6010385,"SET-BKK^P_PRICE_RETURNS_PR('52W',2,-10AY,0,AM)":[6.4381003,8.324635,4.218173,11.315334,10.037637,16.616463,22.576178,10.449791,11.995661,8.384395,2.135408,-3.2121897,-8.30431,-11.729193,-7.0615587,-11.882883,-11.125099,-18.21804,-19.817919,-9.090304,-10.492748,-7.5757623,-6.125945,0.35378933,8.741653,7.039356,5.1619887,6.194639,17.195488,26.162863,22.235071,13.009871,14.730549,10.640871,11.719894,5.985129,1.9511938,13.47146,16.855598,14.689005,13.031948,15.907228,14.58329,16.358494,11.177731,13.20982,8.34366,3.1626463,7.23691,3.803873,-1.6679525,-3.3259451,-6.153977,-13.416177,-9.102321,-10.490179,-6.0390415,-7.761252,-2.1949172,5.1389694,-2.948314,-3.4420848,-3.734684,-2.2332966,-3.70996,1.1702657,-7.644737,-35.64842,-27.7214,-21.002668,-18.249983,-21.99794,-18.055504,-22.216814,-24.52063,-15.676271,-4.3652477,-3.9163888,-0.20900369,49.513435,29.063856,21.015299,18.846786,16.80516,15.386761,26.14807,31.809557,21.682966,11.013496,8.896601,11.737549,6.642461,8.644366,2.3415327,-3.9198935,-2.4580002,6.446409,-0.07966757,-5.0412474,-1.4616728,-1.5990794,0.7311821,-2.5366545,-6.7910967,-4.87774,-2.8111994,-0.109535456,-1.2298048,-6.7725954,-6.1071754,-8.564311,-12.6322565,-14.148789,-16.804958,-16.403645,-11.435139,-12.567777,-10.528368,-16.307848,-12.95259,-14.251494],"KSA^FMA_DIV_YLD(NTMA,-10AY,0,AM,\"PORTAGG\",\"MEANR\")":[null,null,null,null,null,null,null,null,null,null,null,null,null,null,4.29420047613691,4.74971073965995,4.71107078824306,5.31237297909772,5.32285070433828,4.7130999279587,4.52908000169991,4.15976693430866,4.08849226763981,4.17635926473485,4.41835979675677,4.65766096999669,4.91240106495622,4.2035896303438,3.89082145041814,3.86196657953695,3.74202391629279,3.92488723737949,3.96199493133457,4.06434465162335,3.98166013901819,3.69413485643167,4.07022424093856,4.19045273329922,4.413310884802,4.35216955047643,4.34769624952011,4.15990919915349,4.23053411055241,3.9790367888955,3.84042189885054,3.88554986580079,3.74743145853351,3.74480753017299,4.14642473735745,4.42025782075623,4.31677852987475,4.41798152362856,4.20044188470073,3.93532570712445,3.88813806913115,3.87122728110984,3.6916665558535,3.8956948952711,3.79241950173453,3.76122860406521,3.98353471205166,4.27839947894459,4.51290545076168,4.13422124824949,4.1169760076996,3.94466365567484,4.39161320826447,5.80777162338763,4.8425809098451,4.57588222876876,3.95619735256356,3.87113164657211,3.64748452546602,3.39812615132211,3.29523788737187,3.41739513842748,3.47235126581573,3.48966129474089,3.47845820472043,3.46240613774065,3.35261685946325,3.31961811479281,3.20935181521694,3.28245161745263,3.14981027168186,3.0487462427146,2.85486500214752,3.00527852347232,3.21343938561,3.03540694158078,2.9674628369888,2.93407799370541,2.74748562258279,2.81486677724226,3.13107746780534,3.44717634930117,3.07854608413529,3.31976146188047,3.44265828113292,3.48678115111628,3.80608235639103,3.64739668419096,3.6983067495948,3.94129712316369,3.48177562925851,3.48191223177203,3.44130377082594,3.3763587756479,3.61486722045031,3.68172422626377,3.92387262987422,3.76232637893691,3.64100984322136,3.44065024116933,3.31649063841276,3.31401470486932,3.44398349796741,3.5844265904587,3.70838244318278,3.55771076301595,3.66693289928834],"VNM^FMA_PE(NTMA,-10AY,0,AM,\"PORTAGG\",\"MEANR\")":[12.8541478399004,13.0303066824692,11.885150243103,12.0887934762683,11.5806890966531,12.1749285776459,12.9439166841244,11.7687369885336,13.3295651886809,13.2319823765981,13.9626490552228,14.7166203563089,13.6214435147543,13.4507430994027,15.4968099536097,14.6276825270821,11.9000390628531,null,13.9963261210014,15.0371536613574,12.7237922695705,12.7088990733587,12.3943779913883,12.483520780983,11.6386421306896,11.3972695235681,13.4160878008826,12.5971645571262,12.5433861743713,12.6578748045529,13.3137379668898,13.0213249904618,14.1941343229574,14.5508240572574,14.6605478033657,15.1635812408077,15.6452312712935,16.1644354911955,16.1687181728509,16.0808671848503,17.5745216033245,20.7666244967636,19.7001673746152,20.9071496975531,21.2976503964719,20.7213793779594,19.2936251966657,16.7899767866116,17.7228563626576,17.7405189840037,15.2251811610494,14.9332846220441,15.8620576680941,14.8809780377637,16.1410749445884,17.4057536927124,17.9903019162214,17.4392997204176,16.8651631736008,15.9367499145112,14.2170749852583,14.1036786146318,14.3862412957066,14.9134062387404,14.4610510829248,13.8271362053319,13.4600851051891,11.6295224451606,13.6723395000417,13.9184258440408,15.4233838878144,15.3651841341935,14.7474716249899,15.5493479996341,15.5158470721793,15.0232899544193,16.1135321447397,17.3865490650605,16.5689601284167,16.8322460394444,17.0728022976278,16.2606127828126,17.6705193956251,16.7176621029839,16.5860493313259,16.1886894216912,16.1426112720626,16.0336390924104,16.730488073222,15.6168743879231,15.0245058579541,14.2282736776505,14.0927525301766,11.7569926368572,12.2937733317173,10.8227830466918,11.5205840025971,11.1087595595775,10.5561139356951,9.94665866814925,11.4349097185733,11.3345446433463,11.680507518076,12.4625467947849,13.6145528158732,14.3447651897218,14.09773465091,13.6510140765575,14.9475518010192,14.8222287668376,13.962794919109,14.3837767862403,14.20299566118,14.4658005128357,14.7789863201427,16.2755223901615,15.3635375299053,15.9073328724872,15.3762021655362,14.2156698090902,12.7471547028002],"EPHE^FMA_PE(LTMA,-10AY,0,AM,\"PORTAGG\",\"MEANR\")":[19.3919818189791,19.7543248716311,19.2746432490603,19.9825912887945,19.80994016122,20.5331923410186,21.0214199832662,20.9134265067851,20.8139530812612,20.6725516459324,20.0529197136541,20.1641874706412,19.790753089147,19.1398856598539,19.1039461941615,18.0516418861558,17.9860615346355,16.6910087757462,17.207804314822,16.7584607554745,16.994461392128,16.95225357061,17.3446880231509,18.0485855382363,18.4570830254472,17.6635927956277,17.4391020495086,16.7479227918759,16.8454119637236,18.0381372859771,18.3045258237512,17.8442554948473,18.0276617187306,17.9885253523363,18.2297667178588,17.8861087880014,17.8869658802912,18.6229305070954,19.3910301376896,19.0556280026366,19.293536878385,20.3216430928552,19.4385026382636,19.230156994442,18.8126230278715,18.7461201604391,18.3096598590744,17.6958739122649,17.6127174314849,16.7734428243543,15.9549628512298,15.7076341238279,16.8004097027104,17.3629090955102,17.3614248376644,16.762122274122,16.6657968134427,16.3891368907285,16.6899628562411,16.886566789936,15.9342889169015,15.5446578406956,15.2247114465578,15.0465506897319,14.7922209251111,14.5994971290346,13.8569441330539,12.4042404162426,12.5469409242782,13.3180001096648,15.1464060101646,15.7990581257404,17.7498577759237,18.6614039972509,19.7311954000961,24.0932218123111,25.0446095541186,25.8727249200815,24.9438219159486,22.5330944610876,21.8248731830263,21.1110766874399,21.7425249329033,20.8002597449878,19.9584613850197,20.5061451404928,21.1120658263724,20.5303453800744,19.9258945902967,19.6732089556293,19.8008114135535,19.019657532684,18.6026938513133,17.6958279687573,17.2352970899553,16.5048450893086,16.6739990733282,15.5944043577935,14.0906567675284,14.0073301817058,13.7817252284394,14.5679661582017,13.9563864061612,13.1094604519349,12.9885177777142,12.7732523000174,12.162666689326,11.9955564890176,11.4688002772231,11.0996905832656,11.0524079247483,10.6112065604124,10.0036072250593,10.1406721657534,10.4349614369276,10.5977332191769,10.3215303498705,10.2865308574961,10.0131205574693,10.2287297924208,10.1874129836412],"UAE^FG_PRICE_MAVG(0,,,,30)":14.2922535,"EWY^FG_PRICE_MAVG(0,,,,30)":64.97633,"QAT^FG_TOTAL_RETURNC(0,-1AM)":1.669538,"EZA^FG_TOTAL_RETURNC(0,-3AM)":9.007549,"EWT^FG_TOTAL_RETURNC(0,-6AM)":16.706444,"EPU^FG_TOTAL_RETURNC(0,-3AM)":-4.4655323,"ECH^FG_TOTAL_RETURNC(0,-6AM)":4.7184467,"SPY^PERCENT_CHANGE(FMA_EPS(+1,0,,,,\"PORTAGG\",\"MEAN\"),FMA_EPS(+1,-3AM,,,,\"PORTAGG\",\"MEAN\"))":-0.686644705922494,"VNM^FMA_COS_UP(\"EPS\",\"1M\",+1,NOW,,,\"PORTAGG\",\"MEANR\")":12.0,"EWT^FMA_COS_DOWN(\"EPS\",\"1M\",+1,NOW,,,\"PORTAGG\",\"MEANR\")":27.0,"ECH^FMA_COS_DOWN(\"EPS\",\"1M\",+1,NOW,,,\"PORTAGG\",\"MEANR\")":7.0,"EWZ^FG_ROE(0)":18.6038987884551,"REFVNDISC-FDS^(SUBARRAY(NOT_NA(NO_REPEAT_F(FG_YIELD(NOW,-10AY,D))),0,1)-SUBARRAY(NOT_NA(NO_REPEAT_F(FG_YIELD(NOW,-10AY,D))),1,1))*100":-50.0,"EWY^JULIAN(FMA_DIV_YLD(NTMA,NOW,NOW,M,\"PORTAGG\",\"MEANR\").DATES)":45504,"REFIDRREPO-FDS^PROPER_NAME(0,,,\"SECURITY\",\"NAME\")":"Indonesia BI (Reverse) Repo Rate - 7 Day","TRYMY10Y-FDS^PCTCHG(FG_YIELD(0,,,,\"YTM\"),FG_YIELD(-3AM,,,,\"YTM\"))":-2.277647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2,9.94747027091187,10.1243577068579,9.34877442177022],"CAGDPY@KR^EE_ACTUAL_ANNUAL(MED,+1)":3.5,"CC_SA^FG_COMPANY_NAME":"Saudi Arabia","USDAED^FG_COMPANY_NAME":"UAE Dirham per U.S. Dollar","USDQAR^FG_PRICE_CHANGE(0,-3AM)":0.0,"USDBRL^FG_COMPANY_NAME":"Brazilian Real per U.S. Dollar","USDTWD^FG_PRICE_CHANGE(0,-3AM)":0.5215883,"USDIDR^FG_COMPANY_NAME":"Indonesian Rupiah per U.S. Dollar"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54521,36.4008284824309,47.7168783771706],"TUR^FG_TOTAL_RETURNC(-10AY,0,AM)":[-8.941132,1.4700294,-8.302379,10.370672,-7.983118,12.54487,-7.8504324,-14.923072,4.1365266,11.352289,-13.39181,5.8709264,-12.078344,-9.00991,10.337329,3.969419,-11.761915,-7.71327,3.2333136,17.974054,7.677591,-13.793868,0.30919313,9.2548485,-5.1923094,-3.8793087,-2.4795532,-10.062218,-2.0451128,0.15798807,8.289838,3.629148,-0.49247742,11.355519,3.5802484,6.0457945,1.8206954,3.0556798,-7.6872406,-4.5443716,1.520443,6.1957,4.2429805,-5.1823797,-7.670653,-13.89736,-12.953674,-6.87508,-19.759577,2.902615,14.422202,1.2723684,-4.9862504,7.7297807,7.618308,-2.8959572,-10.382915,-13.722271,7.619047,10.840964,1.2699723,3.6003232,-9.957051,14.440584,2.919674,8.5256815,-5.1114917,-31.127983,2.1522284,4.522097,11.265457,5.738437,-15.187216,-0.14881492,-0.198704,12.891984,6.4762354,13.710022,7.0515156,-3.9931715,-15.463913,-1.808244,-1.3477385,-4.6937885,9.24015,-3.3490777,-8.66282,8.317125,-10.3333,4.0744543,-1.5466392,-5.989206,20.678854,-9.995681,-6.0120106,-4.944772,18.37299,12.716234,3.1936884,24.115753,14.005065,-4.22495,1.4307022,5.965328,-4.7421036,-11.732167,0.14623404,6.755376,13.96612,5.159843,-2.3199975,-5.487311,1.1265159,-1.8554926,13.029408,-8.873278,8.309531,10.09754,-0.31380057,6.1284065,-13.153065],"WL-FDS^FG_PRICE_MAVG(0,,,,30)":534.3333,"PLATI-FDS^FG_PRICE(0)/MAX(FG_PRICE(0,-1AY))":0.88400374181478,"W-FDS^FG_PRICE_CHANGE(0,-3AM)":-20.0904636260837,"INDA^FG_PRICE_MAVG(0,,,,200)":51.34765,"EWY^FG_PRICE(0)":65.54,"CNYA^FG_PRICE_MAVG(0,,,,30)":25.245226,"TUR^PERCENT_CHANGE(FMA_EPS(+1,0,,,,\"PORTAGG\",\"MEAN\"),FMA_EPS(+1,-3AM,,,,\"PORTAGG\",\"MEAN\"))":-12.2324305382925,"INDA^FG_TOTAL_RETURNC(0,-1AM)":-1.7259419,"EWY^FG_TOTAL_RETURNC(0,-3AM)":-1.250565,"EWT^FG_TOTAL_RETURNC(0,-3AM)":5.823326,"EWJ^SIZE(FG_CONSTITUENTS)":205,"EWM^FMA_RBICS_REV_CURRENT(30, LOC, \"PORTAGG\")":41.3395177809262,"TRYIN10Y-FDS^FG_YIELD_NAME":"India Benchmark Bond - 10 Year","^FG_YIELD(-10AY,0,Y,,\"YTM\")":[null,null,null,null,null,null,null,null,null,null],"TRYAU10Y-FDS^FG_YIELD(-10AY,0,Y,,\"YTM\")":[2.81,2.88,2.76,2.63,2.315,1.375,0.972,1.671,4.051,3.955],"CAGDPY@VN^EE_ACTUAL_ANNUAL(MED,+1)":null,"USDSAR^FG_PRICE_CHANGE(0,-3AM)":0.06133318,"USDEUR^FG_PRICE_CHANGE(0,-3AM)":-1.1008978,"USDPLN^FG_PRICE_CHANGE(0,-3AM)":-0.9097636,"QAT^P_PRICE_RETURNS_PR('52W',2,-10AY,0,AM)":[null,null,null,null,null,null,null,null,null,-3.2626808,-5.244213,-10.543799,-12.925476,-15.688729,-8.746803,-19.839579,-11.910736,-23.72176,-23.83219,-14.501965,-12.72192,-19.84666,-17.485882,-11.801749,-0.986284,-7.711017,-7.2928905,-6.8047285,5.4581046,19.945358,12.807262,3.0332565,4.6308756,3.3192754,0.41359663,-5.1827135,-16.988993,-15.67083,-17.872446,-21.756231,-14.018655,-9.450346,-13.5638,-10.681671,-11.076945,-7.8818083,0.404346,0.88721514,7.5909734,19.238413,21.966791,46.684967,31.024551,18.122673,14.401174,13.962078,16.932714,9.818697,14.401126,11.254061,-0.10357499,4.7925353,4.254389,-1.4196217,-4.298168,-1.4115691,-0.67082644,-18.927717,-14.22187,-6.9987116,-8.917749,-2.407235,9.037125,2.3314595,3.8375616,4.009056,7.286334,7.533872,12.50813,37.229465,29.212904,28.49567,19.858027,14.739096,15.325176,12.970924,18.22548,19.341446,13.773071,14.178014,24.179958,30.210781,32.686604,17.043282,16.107798,9.922838,24.496424,16.928768,7.765496,2.430129,-4.2423544,-7.2205124,-15.190744,-22.231262,-23.746777,-11.866599,-10.444522,-6.2957706,-18.07605,-17.417759,-16.741484,-12.508636,-4.354066,-2.7219534,-1.0752678,6.303227,-0.18917918,-4.7840414,-5.8682084,1.3163209,1.0929823],"VNM^FMA_DIV_YLD(NTMA,-10AY,0,AM,\"PORTAGG\",\"MEANR\")":[3.43443604106376,3.15296137476411,2.94564208050218,2.96658293591825,3.43434979956146,3.02455429132026,2.98462733085425,3.04727994047302,2.97894891175604,2.84381078928202,2.74552291405668,4.15109240356879,3.92062191913116,3.61611551510254,3.02964857633873,3.2490536013892,2.77666710338136,null,null,2.69126181967622,3.14724422080449,3.14401289251054,3.72725972604155,3.12288487701016,3.05654365077866,3.28934241415557,2.58637350087034,2.6321539599951,2.90621293601166,2.85474868195764,3.02935265710195,3.16664625890859,2.61871443161713,2.35638985182566,2.00507333143532,1.75496533499784,1.75496732558144,1.71623102415092,1.8737453079245,2.01308162117837,1.65492355485201,1.53919444676827,1.81365169415972,1.66913273267879,1.88469091245182,1.78541998883006,1.58105731527262,1.8371755849318,1.52085867594209,1.72508569740774,1.71339745134768,1.97359077317909,1.53305544999793,1.79454336715844,1.73042350809203,1.54652877295613,1.58660079664035,1.52307409791853,1.57715669932811,1.75954303592997,1.92966300527247,1.91222690042675,1.81200734661107,1.56124109632774,1.61264033330673,1.49741684514171,1.52500739679089,2.02953864053326,1.88284775317732,1.67065365109747,1.38727395490566,1.34884648608424,1.3673258519594,1.30292578137842,1.34302974247167,1.33926829570052,1.19084714167724,1.14389171832605,1.24607988262202,1.19233110680767,1.12913900361817,1.21901986185887,1.19926012990186,1.42289338215603,1.40660920353825,1.3948807830902,1.42589073369015,1.31235931054969,1.51766153371713,1.5822603683709,1.69070435090342,1.84913659994143,1.61493566891466,1.91214929691723,1.84520790229299,1.92533755802167,1.85330250527437,1.98134719241905,2.4582713238772,2.61858496852235,2.74594407563283,2.71764392070849,2.54070993075244,2.44663951131071,2.5434586219641,2.5350091321442,2.6132855295918,2.68241821382844,2.42280050955944,2.65552150003331,3.01085994795915,2.83490565148165,2.9137597828239,2.77018389839857,2.80956639105023,2.28441233488607,2.38674350099196,1.99583078755484,1.96678691159629,1.95025197703262,2.02321743213572],"UAE^FMA_PE(NTMA,-10AY,0,AM,\"PORTAGG\",\"MEANR\")":[14.7702814425198,15.0471433961657,13.1773269989531,14.5357060569156,10.2254011498236,11.8648387486469,12.6767847156609,11.8356659117701,13.7387199975927,13.8876221041849,12.8966261830133,12.9011089745995,12.2087877352366,11.9157195284784,12.2140115123307,10.4815871790808,10.1386195652931,10.5068222604021,10.7184070526794,12.2349540170494,13.3328828100387,12.600770980667,12.1650600149111,12.9457834088562,12.769179570276,12.1977333338052,12.1856404453872,11.5124269946939,11.6151234202061,12.2953168741654,12.4084510176569,12.0414727646386,12.0925822971855,11.8360612305598,11.3249102422058,11.5337854302006,11.6776141198176,11.2539302508172,11.5395939379906,10.7537247720127,10.7458562028074,11.4832357294059,11.2272114129561,10.9948478517939,11.4910784911524,10.6330618899121,11.1650580932622,11.2024530584326,11.0951597457514,12.1380207453625,11.4701032606641,11.9549923224593,11.1774169697739,10.8303721132795,10.8327181709897,11.768347614781,11.9991873049184,10.8058831073347,11.6283165825858,11.7267337714148,12.2216151726933,13.1205443869463,13.2670726988732,13.2255899265441,13.9848662810749,13.7359555734831,12.6993263474736,8.94898010717,14.0477197610284,15.6182777987991,16.754769539215,16.4135442688623,13.5913283882147,13.8987195063146,12.3332910897948,16.0416167911414,15.5952318974141,15.6982114000146,15.3839845085041,15.4914902625176,14.1706649470826,13.7451728915924,15.1341632377108,14.2875654271532,14.4998223703771,14.7976490567,14.6416000830725,16.2393362085582,16.5100750424186,15.4423935550167,15.8360039443931,16.0254728606481,16.5294426901342,14.5243212580702,13.5505925170124,12.7169136418885,13.5495625415264,13.365147100601,12.3235569480209,12.430888267133,12.1546246470424,12.0757185152072,12.111632678674,10.7429444853112,11.2262817750029,10.9387821965478,11.1444174885227,11.4101083258497,11.28149024666,11.0663291323898,10.2249258006506,10.4029407531132,10.3273820258666,10.6415863983969,10.2362119898842,9.74923867410394,9.33016129605468,8.63534698449589,8.39992045597132,8.77186238919549,8.88425751414783],"EIDO^FMA_PE(LTMA,-10AY,0,AM,\"PORTAGG\",\"MEANR\")":[15.9004367208634,15.7225789574049,15.635745509065,15.8924846226649,16.2390427120552,16.6690620800283,17.6882057156254,17.9025978742929,17.8276898889385,17.4923873128373,16.8969591113086,16.8342314640905,16.4052531045661,15.6792813557896,16.3381128166099,15.9628151114611,15.8727884550508,15.9414047993457,16.6865042056524,16.8156098202599,16.6360993164954,16.3386224754104,16.4782274453272,17.1585603292575,17.8771458903589,17.6236908650807,18.2461535300909,17.1268717504885,17.3348753503809,17.729283649646,17.7111975548792,17.4887583467867,17.4007553577252,17.3625892920819,17.2621129963733,17.3748846627842,17.3715354145404,17.1757005345681,17.4739440900899,17.2233175312823,17.3394750976337,18.2861841944128,17.8494631541533,17.4315487692011,17.2655849253499,16.5206280096051,16.2856235944207,15.7108346119651,15.5639698910051,15.5905153347277,14.9942342796151,15.6243955580947,15.6659450029211,16.3021293951121,15.7545144494723,15.889139516744,15.7282275003299,15.0665734730644,15.4021342255976,16.0647261062752,15.83660446624,15.9433872500713,15.7954183035806,16.1350659625991,16.4754398992018,17.4832801095402,16.4800077587502,14.5281369581314,14.0638927752458,14.4411643806595,16.555786060284,17.3090037959217,18.3630288718758,18.3548573084646,19.4539756278096,22.0460613528621,26.1019625376674,25.8672002060232,24.8224980154217,23.7723823747395,23.0075383688244,22.1963738958676,21.4789932895433,20.4347044789623,19.9070978659285,19.3621220886653,19.7053495621086,18.1569544333163,17.0271906501886,17.0886900845897,17.3236433140165,17.3354007556512,16.9972750865902,16.2327852796832,15.6685783680853,14.8492592790742,14.8599781684195,14.6311599341312,13.6174643067741,13.2812204438726,12.7100510210905,11.9170618784434,12.4401513676534,11.9461272466883,12.1535067232884,12.0624453014169,13.0402822903538,13.1914733613623,13.42356794534,13.4563584682418,13.3509518021607,13.3795390706421,13.6866974692048,14.1238693609592,14.4439675381809,14.1743077220668,13.8193419923178,13.6327131210156,13.3018915183016,13.5184736932355,13.7115306490756],"PLATI-FDS^FG_PRICE_CHANGE(0,-6AM)":5.0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EU10Y-FDS^FG_YIELD(-10AY,0,Y,,\"YTM\")":[0.5475,0.636,0.2082,0.4294,0.239,-0.189,-0.575,-0.181,2.533,2.004],"CAGDPY@KR^EE_ACTUAL_ANNUAL(MED,0)":1.90344221708053,"USDTRY^STD(FG_PRICE_CHANGE(0,-3AY,M))":7.50347397001611,"USDKRW^STD(FG_PRICE_CHANGE(0,-3AY,M))":3.00004529569372,"USDCLP^STD(FG_PRICE_CHANGE(0,-3AY,M))":4.44552728573466,"SET-BKK^FG_TOTAL_RETURNC(-10AY,0,AM)":[1.0585308,1.2149096,-2.5079668,3.2585263,-7.242936,3.8310528,5.9496403,-5.7504835,3.5913944,-3.6821723,-0.58920383,-1.4647961,-4.5461297,-2.2717,2.6472688,-2.098167,-6.4452467,-4.1004715,3.492391,6.859219,0.5530596,0.8813143,0.97020864,5.726373,3.0509353,-3.8015842,-0.09870529,-0.20099878,3.246212,3.2374144,0.2703905,-1.2055457,2.0840645,-2.7146935,1.9549251,0.07675886,-0.6509125,5.933583,3.9830685,-2.0513475,1.5633345,6.0627937,-0.87494254,0.32504797,-2.4611413,-0.93652606,-2.6162207,-4.524231,3.272736,2.453959,-1.4132977,-3.702873,-1.5626967,-1.9907355,3.7739038,-0.6945908,2.1457076,-2.7522624,3.5658717,3.3276916,-5.589181,1.9326925,-1.7120421,-1.9719064,-3.276056,2.976632,-4.3593764,-31.46302,14.728332,6.7166567,6.7436576,-1.4095247,-1.5439212,-2.5296748,-4.6231804,9.514618,9.698307,2.499175,0.26198626,2.6866078,-0.9635389,0.033569336,4.8603415,-3.1031728,-2.739507,6.560695,0.40693283,0.3460884,0.07967949,1.6598582,1.7230272,-1.9706666,0.38490295,-5.372864,-1.4693439,-1.7763078,6.298542,0.027608871,-4.2701187,3.7929773,-0.059872866,4.0673018,-1.5769839,-6.249815,2.4455667,-3.317076,1.2696147,-2.6593685,0.10803938,1.4787197,-7.4525175,-0.8247435,-1.7176032,0.7684946,-1.102215,-0.016587973,0.74601173,-1.3363123,-5.1650467,1.1289239,-1.3857484],"KSA^FMA_PE(LTMA,-10AY,0,AM,\"PORTAGG\",\"MEANR\")":[null,null,null,null,null,null,null,null,null,null,null,null,null,null,null,null,null,11.7929194961715,10.8939430236891,11.7442621165633,11.9796281947948,12.3901839818278,12.736210174016,12.9637613832197,12.9195455418857,12.8853663981605,12.4644534173812,13.9819188383106,14.957079204894,14.8517137660751,15.3174577320804,15.3285243356844,15.2481973579023,15.0146445287238,14.9360929814188,15.427190061286,14.9927769565356,15.1979936360438,14.3727023503886,14.2865999788266,14.2794156213861,15.1785066901215,15.1638314019045,15.1733050511349,15.2928437854362,15.22192809325,15.5126222198941,15.6690858314667,14.8354684084413,14.4849882578487,14.7881990778785,14.6723373130585,15.5738699335162,16.7819218099918,17.567304559385,17.2287677807471,17.4844154761008,17.1468200171197,17.4468363135678,17.7227564718295,17.7473080147223,17.8824374319026,17.4653292375274,18.5005165032667,19.274714393781,20.3058928585551,18.3239389346479,16.9501177249539,17.4951405463453,18.241245129531,19.3330125304936,19.8020955124408,20.6602721059957,24.2797747606797,25.9918561905953,27.7781243241514,28.3246156784397,29.1404225789562,26.9329091818887,26.3009057083963,25.683617665432,25.0905334528053,24.5437564964748,23.6804516097633,23.3848150222086,22.663350810851,22.2508455977492,21.4515694080075,19.8382167827137,20.9361939315276,21.3379084770233,21.3215711230115,21.3428823682601,20.4852041744995,19.4745345363324,18.766124835234,19.1147414333965,18.1478548683163,17.1635654717724,16.7496293889994,15.3794709488902,16.0156934514235,15.5421669261964,15.1175760322454,15.6823425495015,16.0000196651142,16.6610463447365,17.2777514594609,17.5648175419567,17.5789214301894,17.2662959057776,18.4401870417714,19.9086339723675,21.2677651711752,21.5410166922372,21.7135579967263,21.2889069562132,20.7737395664795,20.2074186633924,20.3679184630672,19.8408046433395],"WL-FDS^FG_PRICE(0)":516.7,"W-FDS^FG_PRICE_CHANGE(0,-1AM)":-0.141309467734341,"FC0000AE^FG_PRICE(0)":143.81737,"INDA^FG_PRICE_MAVG(0,,,,30)":56.309334,"EWW^FG_PRICE_MAVG(0,,,,200)":63.4947,"CNYA^FG_PRICE(0)":25.09,"TUR^PERCENT_CHANGE(FMA_EPS(+1,0,,,,\"PORTAGG\",\"MEAN\"),FMA_EPS(+1,-1AM,,,,\"PORTAGG\",\"MEAN\"))":-2.57497868252952,"INDA^PERCENT_CHANGE(FMA_EPS(+1,0,,,,\"PORTAGG\",\"MEAN\"),FMA_EPS(+1,-3AM,,,,\"PORTAGG\",\"MEAN\"))":-2.58920502201126,"EWY^FG_TOTAL_RETURNC(0,-1AM)":-3.9425492,"EWT^PERCENT_CHANGE(FMA_EPS(+1,0,,,,\"PORTAGG\",\"MEAN\"),FMA_EPS(+1,-3AM,,,,\"PORTAGG\",\"MEAN\"))":9.76013562094587,"EPHE^FG_TOTAL_RETURNC(0,-1AM)":6.0821533,"EWJ^P_PRICE(0)/P_PRICE_LOW_PR(0,,,,,,\"PRICE\",\"INTRA\",\"52W\")-1":0.21276224,"EWJ^FMA_COS_DOWN(\"EPS\",\"1M\",+1,NOW,,,\"PORTAGG\",\"MEANR\")":67.0,"GREK^SIZE(FG_CONSTITUENTS)":32,"EWM^SIZE(FG_CONSTITUENTS)":33,"EPU^FMA_RBICS_REV_CURRENT(30, LOC, \"PORTAGG\")":31.7175329073805,"REFINREPO-FDS^FG_YIELD(NOW,,,0)":6.5,"REFCLMPR-FDS^(SUBARRAY(NOT_NA(NO_REPEAT_F(FG_YIELD(NOW,-10AY,D))),0,1)-SUBARRAY(NOT_NA(NO_REPEAT_F(FG_YIELD(NOW,-10AY,D))),1,1))*100":-25.0,"TRYPE10Y-FDS^PCTCHG(FG_YIELD(0,,,,\"YTM\"),FG_YIELD(-3AM,,,,\"YTM\"))":-6.9919496,"TRYAE10Y-FDS^FG_YIELD(0,,,,\"YTM\")":4.4459467,"TIPSCL10Y-FDS^FG_YIELD_NAME":"Treasury - Chile Inflation-Indexed (TIPS) Bond 10Y","VGK^FG_PE_NTM(0,,,90,0)":13.1801804676669,"SET-BKK^FMA_PE(NTMA,0,,,\"PORTAGG\",\"MEANR\")":13.454693586406,"EZA^FMA_PE(NTMA,0,,,\"PORTAGG\",\"MEANR\")":10.1156105804269,"EWW^FG_FCF_YIELD_NTM(0)":9.57927773492214,"EWM^FMA_PE(LTM,0,,,\"PORTAGG\",\"MEANR\")":18.9263805679423,"EPHE^FMA_EVAL_EBITDA(NTMA,0,,,\"PORTAGG\",\"MEANR\")":8.15357098487346,"ECH^FMA_PE(NTMA,0,,,\"PORTAGG\",\"MEANR\")":9.38969940624647,"QAT^FG_COMPANY_NAME":"iShares MSCI Qatar ETF","PASP-FDS^FG_PRICE(0)/MAX(FG_PRICE(0,-1AY))":0.723371647509578,"TRYSA10Y-FDS^FG_YIELD(-10AY,0,Y,,\"YTM\")":[null,null,3.8912454,3.7299898,4.5715504,2.8775356,2.0844028,2.5113702,4.613973,4.608568],"CAGDPY@VN^EE_ACTUAL_ANNUAL(MED,0)":null,"CC_QA^FG_COMPANY_NAME":"Qatar","USDSAR^FG_PRICE_CHANGE(0,-1AM)":0.053322315,"USDCNH^STD(FG_PRICE_CHANGE(0,-3AY,M))":1.75883408906184,"USDEUR^FG_PRICE_CHANGE(0,-1AM)":-1.0190129,"USDMYR^STD(FG_PRICE_CHANGE(0,-3AY,M))":2.24443285248513,"USDPLN^FG_PRICE_CHANGE(0,-1AM)":-1.351577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MCHI^P_PRICE_RETURNS_PR('52W',2,-10AY,0,AM)":[16.049147,8.0329895,0.16641617,10.174667,1.2659311,14.160466,18.596184,25.276077,43.621147,41.605377,24.279356,10.426771,-0.40689707,-5.925864,6.618488,-4.239297,-2.4639726,-24.362797,-25.235981,-17.988289,-28.709484,-33.06486,-26.463306,-12.702423,-2.9574752,6.3263893,3.7186265,-2.1024883,-1.6195178,20.583773,31.668222,23.59636,15.243685,33.95355,33.380795,33.181107,29.54899,33.474564,40.108883,51.94615,49.69809,56.622623,47.075798,46.45641,37.278046,34.79005,32.49532,13.067234,-0.9598017,-6.1819196,-15.18454,-14.941102,-13.961345,-20.256126,-16.652817,-13.529831,-2.7010798,-14.251036,-19.385635,-5.9031487,-4.290211,3.4033418,7.999265,6.612408,15.216732,21.59915,11.18474,-13.648492,-6.3156486,3.2047868,16.979515,20.66872,36.67523,27.60005,34.52568,38.086117,28.816175,29.802536,50.671173,63.289474,39.24725,30.092705,24.454235,11.334491,-2.4216712,-7.681012,-7.557261,-11.119551,-20.219416,-25.094133,-33.867466,-34.92937,-35.339153,-37.76419,-33.606,-34.144165,-28.252554,-31.33068,-41.888554,-36.48048,-23.090017,-12.977398,-17.258322,-11.938888,-4.5131626,0.7421613,-5.9237003,-7.9339266,-8.966303,-3.856063,10.986614,-0.4746616,-12.047428,-27.670956,-21.68737,-11.116875,-17.409504,2.4863124,-5.1747026,-4.9226403,-0.15848279],"TUR^FMA_PE(NTMA,-10AY,0,AM,\"PORTAGG\",\"MEANR\")":[9.92261674854497,9.9405931064047,9.35450708506457,10.1192264420513,9.70949464462731,10.7551082482589,10.5266955658642,9.59542852532171,10.0512651828216,10.729508160734,9.73814370466349,9.97849025777979,9.21880323063629,8.80646423856935,9.24993478957793,9.45193638224321,8.31513165299635,7.99406386727756,8.05848434747465,8.85583878333771,9.35778535288131,8.40101201465264,8.08576758278633,8.92360582993815,8.42507431734226,8.2455665342079,8.27275213374805,7.59411164373812,7.68921707414215,7.9871716307443,8.57275992638366,8.53948262051304,8.3554104003393,8.67141761898717,8.56005218274547,8.8704192672439,8.52453781381835,8.44103613594339,8.19761837343865,8.07200393897632,7.91551539407249,8.08326784470041,8.0900156144236,7.94841788281917,7.34076773767948,6.74261666439645,6.23913182084903,5.81954247783887,5.61013877733012,5.9977284118749,6.16479015419775,5.74315710231343,5.9019486398706,6.4987957872122,7.08567069049646,7.2114954215248,6.31217459242055,5.62972473358415,5.93673235643149,6.30050377468117,6.25789194666829,6.5835090590028,5.77609468130916,6.33782719416233,6.40345578937671,6.74720415873728,6.62626195625122,5.02239718557508,5.78701817549154,6.76632673943406,8.24680279975076,8.42998391292179,7.567070411285,7.51236554506319,7.68699679343836,8.10660821533899,7.73807444587872,7.83370997511569,7.41101801983653,7.43483231816341,6.35144208195926,6.27868925422024,6.06389611135782,5.53722141776573,5.5227374951002,5.24911524645424,5.08249771607176,5.75087960998336,7.09822796995948,5.80151322932984,4.65541283077541,4.4989637378742,5.12722445780136,4.2608100157086,4.72928361754603,4.11282299859745,4.42112049826005,4.7208942087054,4.60180130646065,5.30382579739,5.54630196326278,5.16210889596896,4.97739847030129,5.05863633482434,4.81476776036156,4.13729445712095,4.91888613006569,5.54839421854305,6.1033890562397,5.89195827879947,5.64177139487063,4.81203440481101,4.74622640401941,4.74257616197672,5.34345150777703,4.99992543789559,5.42345441835465,5.74213169430405,5.88565822921374,6.38804148179847,5.62279133115475],"ECH^FMA_PE(LTMA,-10AY,0,AM,\"PORTAGG\",\"MEANR\")":[16.4130146064592,16.3818614301407,15.9117230615487,16.3890480544536,16.1580661675516,15.8195303560521,16.7796961676252,16.4518207376036,16.4748045508989,16.4535209360284,16.1357117072439,15.4863547640642,15.1248371740476,15.3348174128451,15.5300597461282,15.9362166476332,16.1026271846018,15.0357859978968,15.6317608531596,15.4315296233541,15.370389889523,15.2931878514909,15.0617914068943,15.7395936960861,16.1213928208971,15.9132599866376,16.5780014321873,16.4906440409986,15.7173605005766,15.8223708912808,16.8009348431898,16.8556353700819,17.1198199557533,17.3860067280936,17.2597546538869,17.8899506333136,18.3823736449884,19.7842131052156,18.0446126285483,17.4833795507318,16.9708382359758,18.3482013898897,17.7731302512759,17.403595880641,17.0337739186445,16.6675354311119,15.761586499424,15.1645177508771,15.0119660510748,15.3395791844017,17.1222000263772,17.5421625913305,16.7660087812188,12.6979042392934,12.4889295473669,11.2055349976711,10.8983800422184,10.8943380707481,10.6130645131952,11.1292229361336,10.907384087604,12.1459283299264,12.2209659876593,12.1264344360195,12.3996187050814,12.6159531181629,11.6235924817635,11.0879373535273,12.2791161343154,1.137029644808,14.3055796590236,15.5447385629705,17.5283480198855,18.0539785503584,18.805482295768,21.7057154417024,23.1614644918098,24.1942776128309,27.0039785188597,31.6895789350231,29.6861737272538,27.4000452193217,24.8094988045977,22.2318377908955,19.9075631677239,17.8112995125185,14.9783176691941,12.6878308364175,10.4394031318109,9.43570307325684,9.72174940358098,9.80246787041394,9.7606128278344,9.42599607038463,8.2052752052282,7.71322223014381,7.50148916183909,7.83346265888885,7.03160062865219,6.01988700384872,5.50410129812179,5.49955704747355,6.16107902443451,5.87103729740759,6.01689936472719,6.6067860692381,6.81181736330425,7.50924240422748,7.84077595354275,7.89732365048396,8.10346573625631,8.08475692968364,9.61243992905168,9.63992569091504,10.1010090585506,10.224428657706,10.1341978467929,10.2342567802572,10.1481161911193,10.6559423763487,10.6295699058495],"PLATI-FDS^FG_PRICE_CHANGE(0,-3AM)":-11.3508442776735,"COPP-FDS^FG_PRICE(0)":4.1275,"FC0000PE^FG_PRICE(0)":813.4922,"TUR^FG_PRICE_MAVG(0,,,,200)":37.960175,"INDA^FG_PRICE(0)":56.37,"EPOL^FG_PRICE_MAVG(0,,,,30)":23.916666,"VNM^FMA_PCT_ABOVE_MAVG(200,0,,,,\"PORTAGG\")":29.1666666666667,"QAT^PERCENT_CHANGE(FMA_EPS(+1,0,,,,\"PORTAGG\",\"MEAN\"),FMA_EPS(+1,-1AM,,,,\"PORTAGG\",\"MEAN\"))":-1.98316960161711,"EZA^PERCENT_CHANGE(FMA_EPS(+1,0,,,,\"PORTAGG\",\"MEAN\"),FMA_EPS(+1,-3AM,,,,\"PORTAGG\",\"MEAN\"))":-1.13028476054499,"EWY^PERCENT_CHANGE(FMA_EPS(+1,0,,,,\"PORTAGG\",\"MEAN\"),FMA_EPS(+1,-3AM,,,,\"PORTAGG\",\"MEAN\"))":5.4810897778732,"EPU^PERCENT_CHANGE(FMA_EPS(+1,0,,,,\"PORTAGG\",\"MEAN\"),FMA_EPS(+1,-3AM,,,,\"PORTAGG\",\"MEAN\"))":15.9319875386775,"ECH^FG_TOTAL_RETURNC(0,-1AM)":-4.708028,"SPY^FMA_PCT_ABOVE_MAVG(200,0,,,,\"PORTAGG\")":70.4590818363273,"UAE^FMA_COS_DOWN(\"EPS\",\"1M\",+1,NOW,,,\"PORTAGG\",\"MEANR\")":10.0,"EWM^FMA_COS_DOWN(\"EPS\",\"1M\",+1,NOW,,,\"PORTAGG\",\"MEANR\")":10.0,"CNYA^FMA_COS_DOWN(\"EPS\",\"1M\",+1,NOW,,,\"PORTAGG\",\"MEANR\")":215.0,"EWW^FG_ROE(0)":10.4434402595302,"REFVNDISC-FDS^PROPER_NAME(0,,,\"SECURITY\",\"NAME\")":"Vietnam Discount Rate","REFTWDISC-FDS^FG_YIELD(NOW,,,0)":2.0,"TRYCN10Y-FDS^PCTCHG(FG_YIELD(0,,,,\"YTM\"),FG_YIELD(-3AM,,,,\"YTM\"))":-5.521419,"TRYPE10Y-FDS^PCTCHG(FG_YIELD(0,,,,\"YTM\"),FG_YIELD(-1AM,,,,\"YTM\"))":-4.355742,"TRYKR10Y-FDS^FG_YIELD(0,,,,\"YTM\")":2.9753,"CC_PE^IMF_IFS_RCPI_Q(0)":null,"UAE^FMA_EVAL_EBITDA(NTMA,0,,,\"PORTAGG\",\"MEANR\")":5.99874916875861,"INDA^FMA_EVAL_EBITDA(NTMA,0,,,\"PORTAGG\",\"MEANR\")":15.7772554038729,"EZA^FMA_PE(LTM,0,,,\"PORTAGG\",\"MEANR\")":12.8579064803614,"MCHI^FMA_DIV_YLD(NTMA,-10AY,0,AM,\"PORTAGG\",\"MEANR\")":[3.46568386328036,3.60950296516416,3.83160012706772,3.6151344375327,3.58041004474784,3.2412769163918,3.11642304364207,3.15296773499842,2.5195103892091,2.57491351969517,2.7839455130981,3.092166379265,3.19310299037334,3.41198966224101,3.17887791743179,3.28813481047411,3.30821508055085,3.28130532300979,3.30927948291258,3.06189107143162,2.82322169829333,3.06223965552084,2.69486977407262,2.48043399276443,2.31889206966329,2.27162205088033,2.28394896684378,2.35912588917345,2.40592195731818,2.33550618755486,2.22723606976155,2.1947988464203,2.290371955352,2.19492535257222,2.19608375847006,2.13770379353573,2.13681739567512,2.12247394190131,2.04404361186921,2.02628952383748,2.11736523272184,1.97725498513788,2.08170325913802,2.0550606019575,2.31915686019087,2.23071436189239,2.27278780844133,2.41962826427314,2.6142840485397,2.64929019207485,2.86847544264375,2.76258243345365,2.73894717936275,2.70315953270644,2.5732535323559,2.44225172908664,2.33107376447035,2.4985158542443,2.59980919160215,2.47380631325649,2.61906222333714,2.45076447750376,2.48324919623752,2.50753887777806,2.31647766290943,2.20315487823196,2.23124703047582,2.58359778276109,2.22332644789215,2.17990871322723,1.95332022256286,1.84106695475722,1.81016586993033,1.7656586453934,1.71695674129454,1.72709490507391,1.68863405286276,1.49342985212328,1.30877938782032,1.49539864870208,1.60092553444395,1.73144008464686,1.66120819554199,1.68092974511178,1.90802366684822,1.95104662259487,1.91637923987752,1.91499386676227,2.13462453171565,2.12934568690551,2.17160405815493,2.64621042016176,2.59496941989364,2.65931528798647,2.48486584441357,2.50591715977739,2.56591961484976,2.62514280766233,2.92815783464307,2.65441880671677,2.46837186878494,2.22817151973337,2.29669579232635,2.51823541748175,2.45168393078262,2.49870679544854,2.41365569598293,2.44972481573853,2.50940605222155,2.5034224809594,2.58272734583127,2.57965043387775,2.71977754254768,2.8495147706704,2.91147522048653,2.89274866808907,3.09816924330354,2.65209338712056,2.86638756376304,2.92110763826474,3.06258917442644],"MCHI^FMA_ROE(NTMA,-20AY,NOW,FY,\"PORTAGG\",\"MEANR\")":[null,null,null,null,null,null,null,16.2489448712134,14.7844836511748,14.7477410048543,13.8220324417748,12.2640889399399,12.007707790005,13.3821124977803,13.2137488528733,12.8854511835079,12.3572373302297,11.9739138731685,11.5505724490176,11.5632234426771],"TIPSCL10Y-FDS^FG_YIELD(-10AY,0,Y,,\"YTM\")":[null,null,null,null,null,null,null,null,null,null],"CAGDPY@MX^EE_ACTUAL_ANNUAL(MED,+1)":-0.55,"USDTRY^STD(FG_PRICE_CHANGE(0,-1AY,AM))":1.61113137321435,"USDKRW^STD(FG_PRICE_CHANGE(0,-1AY,AM))":2.9432141394735,"USDCLP^STD(FG_PRICE_CHANGE(0,-1AY,AM))":4.82945568060768,"QAT^FG_TOTAL_RETURNC(-10AY,0,AM)":[2.3319125,0.951004,-6.773412,5.0653696,-16.689713,7.0078254,7.3244333,-5.551982,1.453495,2.861321,-6.293702,0.045084953,-1.1491716,-1.5044451,0.9025693,-7.7064157,-8.44931,-9.28002,9.461081,6.017494,1.8575907,-3.9513707,-3.5337448,8.238041,9.638559,-8.193981,1.1969805,-7.071227,3.5971165,5.715823,0.48003197,-3.1682253,2.38899,-4.1846333,-6.2466917,2.0985723,-3.9125323,-6.0479107,-2.1669805,-11.465799,13.35541,11.81047,-4.0845275,0.060534477,1.9358754,-0.7418394,2.3019433,2.473855,2.4723053,4.2557597,-0.05580187,6.4768314,0.9963274,1.0570884,-6.8252325,-0.44395328,4.4035673,-6.780571,8.190155,-1.8367767,-7.9888287,9.365522,-0.5690515,0.11167526,-1.3943136,4.1051984,-6.9586754,-18.014599,10.463678,1.6480684,5.354297,5.179894,1.7398953,3.7101388,0.8943558,0.27701855,1.7127037,3.8022876,-2.1454751,0.0,4.0106893,0.92544556,-1.5735269,0.6878376,2.2595763,1.5930176,5.512893,1.2948275,-3.0331194,4.934895,5.652523,4.856515,4.5170546,-9.720093,-2.3602188,-4.775417,15.9384365,-4.582441,-3.3613145,-3.1168818,-9.349698,1.4901519,-3.251177,-3.8482428,2.4802685,4.345429,-0.78474283,-0.88348985,1.8941522,-3.7725568,-2.6136398,1.8086433,-1.3753653,3.7187815,-1.6134441,2.391529,-2.9029071,-0.45818686,-1.2645185,5.979264,1.669538],"VNM^FMA_PE(LTMA,-10AY,0,AM,\"PORTAGG\",\"MEANR\")":[12.8523600982043,13.5744927022292,13.0328436393901,13.1762789231027,12.4420421271103,12.4509108781616,12.9326869696716,16.6654380484465,16.7414198996777,16.4818221212048,16.7259327811262,17.2143207733692,16.8381130869865,17.5209490223521,23.7268826203104,24.5697880242881,23.3269147560543,32.2397515410017,19.0891581088996,-4.75770327404884,-3.36651019937796,-1.41268137144648,0.606845685887663,2.32276955512585,4.02061405832921,5.76261583673271,10.3630928758674,11.8640572594346,13.5571636614408,14.8910534927564,15.6763529954769,15.4853262584533,15.7298811926284,15.8106116119007,15.8377679769097,16.3743564245456,17.076858225537,18.1713336878858,18.1918678998332,19.2898952574998,20.9170400309068,24.981330022751,23.8292179790327,24.5317931001974,24.4692550947003,24.1987031008011,23.2667042661143,21.6030625375409,21.9777927266748,22.1005821751319,20.2655584968829,19.0620341193409,19.537879007768,18.362792737263,18.5384320327757,19.7132171321001,19.73640516293,19.499092690771,19.3403724785845,18.8294455859922,17.616487227339,17.4901415659908,17.3508882011053,17.8853893051194,17.4302165410692,16.2849051318896,15.5129744377362,14.7269442911691,15.1304302495334,15.261020709409,16.2713115871282,16.6449967362424,16.7357227577416,18.1788426569361,18.6831903527839,18.7920938774283,21.5034004610716,24.2862272690242,24.084177866925,24.1346546463634,23.5611825849812,22.7020971800014,22.8513376031002,21.7057402884651,21.1254680606541,20.4258764978089,20.1449728385007,19.8169327238316,19.3843357081804,17.8150422429148,16.9400499590025,16.3043863056681,16.1494755515038,15.1122004012077,15.0711611390822,13.9513148884743,14.084125333165,13.5361937170423,12.6461482960337,11.3431454144366,12.7088667285762,12.0362754728431,12.6336283445041,12.4098775221312,12.8154600454208,13.3129816840502,13.614028273061,13.5521231307422,14.7648588945012,15.6099066484737,15.7003293558213,15.8528749956578,16.1436213283336,16.8285608237386,17.005932390635,18.6667030172028,18.1907671916322,18.2000153486315,17.8901802170233,16.9875009275097,15.9085653190245],"W-FDS^FG_PRICE_MAVG(0,,,,30)":5.3784165,"TRYID10Y-FDS^FG_YIELD(-10AY,0,Y,,\"YTM\")":[7.922017,8.942368,7.89735,6.462641,8.148183,7.263584,5.902206,6.458283,6.936579,6.498571],"CAGDPY@AE^EE_ACTUAL_ANNUAL(MED,+1)":8.4,"USDSAR^FG_PRICE_CHANGE(0,-1AY)":0.06133318,"USDCNH^STD(FG_PRICE_CHANGE(0,-1AY,AM))":1.17151534923042,"USDEUR^FG_PRICE_CHANGE(0,-1AY)":-0.7642627,"USDMYR^STD(FG_PRICE_CHANGE(0,-1AY,AM))":2.09101282323128,"USDPLN^FG_PRICE_CHANGE(0,-1AY)":-5.1574173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95679,34.3748784508844,36.8513185592336,38.6148457433268,33.9202192876108],"INDA^P_PRICE_RETURNS_PR('52W',2,-10AY,0,AM)":[36.372578,36.565136,22.992348,36.704266,18.700527,30.541945,41.171993,29.551018,24.94191,9.685659,-0.8954823,6.58859,0.87201595,-7.0216656,0.77198744,-13.150036,-4.091591,-19.370472,-26.443785,-17.462164,-16.14207,-10.442466,-3.794545,-5.5256186,-2.395171,5.581641,2.0154595,-3.0569673,-0.100916624,8.419931,22.79092,20.005953,16.061354,23.206783,19.208504,17.36275,16.052866,17.058777,19.881285,32.22917,32.699203,33.578445,22.163307,9.715212,12.142491,3.909731,5.0362587,0.3293872,3.5694957,1.3926506,-8.890497,-5.59451,-7.7425776,-9.083164,-10.343284,3.1234264,3.3798575,0.3509164,4.981208,5.6468368,-6.0374317,-6.0098114,7.7593923,8.154869,10.283554,10.371947,9.829378,-31.068087,-29.257626,-20.927774,-20.10516,-11.258549,4.5878887,8.596444,5.164504,7.912302,12.013424,14.389634,22.675323,80.584274,65.27472,60.41286,60.81418,42.926502,41.394295,44.754578,45.521175,37.037945,21.824705,22.460604,11.590505,9.740877,16.369665,1.198113,-6.9500566,-3.875035,1.023829,-8.022672,-14.816856,-8.629477,-5.3189635,-12.091101,-9.948814,-12.739569,-10.07613,2.482009,11.140907,11.753321,-1.4696717,3.6582112,11.221897,4.5108676,14.454496,16.564882,26.784111,33.058784,27.606464,27.462746,28.962135,29.597843,30.004608],"SET-BKK^FMA_PE(NTMA,-10AY,0,AM,\"PORTAGG\",\"MEANR\")":[15.7810074003476,15.7903327876403,15.1031249312977,15.5958344647184,14.3678895517234,15.0887547461386,16.1662985667621,14.985802668284,15.5165898050973,15.4312704233368,15.2408235044237,15.1178684010211,14.4263738469388,14.1366172725308,14.4670535608703,13.79915320413,12.7037972291628,12.4092556906495,13.2251260137919,14.381973211782,14.2748633486071,14.2655763504357,14.4230209866169,15.1904959968906,15.3449767965913,14.5076450255281,14.4756778304191,14.4165530545654,14.7480424829128,15.1160065880734,15.0782657496191,14.8730672980614,15.0970988594634,14.5281715072458,14.8511463765353,14.653939718427,14.6781729730099,15.4516777198858,15.8965117397037,15.4856138613535,15.6080252518135,16.4491563751548,16.0419343777833,15.6676018028088,15.1360084637058,15.3094149634154,14.837698302207,14.0827764908949,14.4453755853657,14.801812482345,14.4792662927171,14.0359657358717,13.861585912579,13.7546261855778,14.524424352419,14.7387920079742,14.9790780806217,14.6106248328967,15.2856016886532,15.7655835024156,15.1225410271665,15.5251853216956,15.5012613631641,15.6988599672899,15.0428074146317,15.6922728783954,15.3672089665567,11.3314331164951,14.510134074181,17.6394947848191,19.2952202634612,19.1163768788477,19.4458504449508,18.8555708850186,17.7957925811408,18.5461181092262,19.4481930765996,20.0921198250138,19.3870153204561,19.5881560926607,18.8725199420157,18.0371885565817,17.9745100253743,17.1232057862801,16.628384396079,17.5882230860724,17.4050206065502,17.5750312991583,17.0982008212622,17.4372731872336,17.4122377969176,16.9445592737144,16.7041047779842,15.7337364931028,15.1697189827257,14.8708973062813,15.5261228586023,15.3972328526516,14.8414005768791,15.5257763484416,15.5084830925905,15.9865575611862,15.9543770283884,15.2390554500686,15.7868694572193,15.5417984102464,15.9349404334524,15.704468805056,15.717911270918,15.8828930519032,14.5785498103298,14.6350798170006,14.3602446926907,14.4262731066696,14.3370857788966,14.3768769242465,14.4642430430844,14.2998083820274,13.4302033010338,13.6249478625441,13.454693586406],"CNYA^FMA_PE(LTMA,-10AY,0,AM,\"PORTAGG\",\"MEANR\")":[null,null,null,null,null,null,null,null,null,null,null,null,null,null,null,null,null,null,null,null,null,null,null,null,null,null,null,null,null,14.8891790566438,15.108574800854,15.1855820075842,15.1383851512216,14.9583751874212,15.1110618329203,15.3440771286309,15.1726171450792,15.6351919920504,15.8484728348327,16.4491953354282,15.7156106940714,16.6266576687548,15.1560849487267,15.2460145510875,14.8763901868635,14.5026935982566,14.160396404972,13.3394993923512,12.5135134278138,12.3339098286952,11.5539287683549,11.7102005249115,11.3689255511999,11.0170712677477,11.7278583748196,12.6695592532744,12.866015071479,12.4689223949508,12.5045854092903,12.6060614075704,12.4098681282006,13.0026592753753,12.9484255861099,12.8136444011847,14.2359815695825,14.8935509973828,14.4196708132773,14.0724689083602,14.0744564232433,14.3161463825361,14.6445435365413,15.7194139922243,16.3081514165091,16.9198737211623,17.5649416909892,18.0927982385106,19.0050709850806,21.0396373782999,22.2753871766831,19.8257044537389,19.3910787371032,19.2486202942963,19.0323093135958,18.7310504725183,18.2395677435878,17.9051101205304,17.9804776592495,17.8123835452062,18.6340125658612,17.2426683926682,16.6706351543541,16.2750253173732,16.0062350120048,15.632607504757,15.7324675003278,15.5630831353781,15.3202005643875,14.6102414761614,14.164359641935,14.2340869960698,14.424612963215,14.7335727995128,14.7468436326176,14.4215219541627,14.4071989220285,14.1930376840122,14.146469413766,13.9176201514785,13.738579873715,13.7514916789451,13.4234237091085,13.6315276832168,13.1534773331598,12.7584802803675,12.9718354498587,13.5725586667492,13.5308018312196,13.7832300202733,13.5621928984202,13.3493387035835,12.8356416125159],"PASP-FDS^FG_PRICE_CHANGE(0,-6AM)":-1.15183246073298,"PLATI-FDS^FG_PRICE_CHANGE(0,-1AM)":-4.15821501014199,"TIOS-FDS^MAX(FG_PRICE(0,-5AY))":219.77,"TUR^FG_PRICE_MAVG(0,,,,30)":41.282665,"GREK^FG_PRICE_MAVG(0,,,,200)":39.64722,"EPOL^FG_PRICE(0)":24.67,"UAE^FG_TOTAL_RETURNC(0,-12AM)":1.0637403,"QAT^FMA_PCT_ABOVE_MAVG(200,0,,,,\"PORTAGG\")":37.1428571428571,"EZA^PERCENT_CHANGE(FMA_EPS(+1,0,,,,\"PORTAGG\",\"MEAN\"),FMA_EPS(+1,-1AM,,,,\"PORTAGG\",\"MEAN\"))":-2.34500570201649,"EWY^FMA_PCT_ABOVE_MAVG(200,0,,,,\"PORTAGG\")":49.4949494949495,"EPU^PERCENT_CHANGE(FMA_EPS(+1,0,,,,\"PORTAGG\",\"MEAN\"),FMA_EPS(+1,-1AM,,,,\"PORTAGG\",\"MEAN\"))":4.043490906633,"ECH^PERCENT_CHANGE(FMA_EPS(+1,0,,,,\"PORTAGG\",\"MEAN\"),FMA_EPS(+1,-3AM,,,,\"PORTAGG\",\"MEAN\"))":-15.8850044900573,"EWJ^PERCENT_CHANGE(FMA_EPS(+1,0,,,,\"PORTAGG\",\"MEAN\"),FMA_EPS(+1,-3AM,,,,\"PORTAGG\",\"MEAN\"))":6.79783493838384,"UAE^FMA_COS_UP(\"EPS\",\"1M\",+1,NOW,,,\"PORTAGG\",\"MEANR\")":8.0,"GREK^FMA_COS_UP(\"EPS\",\"1M\",+1,NOW,,,\"PORTAGG\",\"MEANR\")":8.0,"CNYA^FMA_COS_UP(\"EPS\",\"1M\",+1,NOW,,,\"PORTAGG\",\"MEANR\")":139.0,"EWT^FG_ROE(0)":10.97980990462,"INDA^FMA_ROE(NTMA,-20AY,NOW,FY,\"PORTAGG\",\"MEANR\")":[null,null,null,null,null,null,null,null,15.6108197056138,16.0962597956391,15.7612771435553,15.9055421047158,15.6930916584344,15.3154529754558,14.6122050459717,14.5354846163082,12.8423839008733,15.1612174069661,14.9253037323883,16.078941220804],"TRYFR10Y-FDS^FG_YIELD(-10AY,0,Y,,\"YTM\")":[0.837,0.9989,0.682,0.785,0.71,0.118,-0.344,0.201,3.07,2.534],"CAGDPY@MX^EE_ACTUAL_ANNUAL(MED,0)":-0.4575,"USDTRY^FG_PRICE_CHANGE(0,-6AM)":9.270584,"USDKRW^FG_PRICE_CHANGE(0,-6AM)":1.669848,"USDCLP^FG_PRICE_CHANGE(0,-6AM)":-3.8838267,"MCHI^FG_TOTAL_RETURNC(-10AY,0,AM)":[5.44852,-1.375246,-6.7928257,6.945932,-4.536372,7.647085,2.2963643,-0.5564034,22.400152,-2.6008785,-7.331288,-7.7668486,-4.859388,-6.8771305,5.635929,-3.9452076,-2.7665496,-16.112274,0.6217003,9.083748,4.772234,-7.131362,1.8082738,7.418883,7.802868,2.0317435,-0.76747537,-5.8528423,-2.2868633,6.2475204,6.3269258,2.3964167,-0.8924961,6.4038396,1.3729572,7.5027704,4.624176,5.363357,3.9277315,2.1012783,-2.8575659,10.160934,-0.15417337,1.965189,-7.1035204,4.475391,-0.48226714,-8.141309,-8.355415,-1.0546029,-5.226058,2.3943424,-1.5589058,1.9149065,4.8408628,5.15306,4.674101,-7.926452,-6.0412827,6.7652345,-6.7845163,6.899047,-1.0136843,0.98992586,6.4802647,7.5604677,-3.4698486,-18.898487,13.56287,1.0217786,6.9300294,10.132301,2.1481037,3.154397,4.3589115,3.662777,-0.6679177,7.7222943,12.737883,-12.106455,-3.1577706,-4.8059406,1.4210224,-1.4776409,-10.473024,-2.4054885,3.3303976,0.79511404,-10.837859,1.3528585,-0.6752491,-13.517785,-4.552108,-7.6230583,8.197319,-1.0986865,-3.6250234,-6.592524,-13.487768,11.361361,7.958293,13.814962,-4.844099,-7.9578757,3.4965038,-2.5389075,1.0381579,-2.099079,-5.7890234,0.63723326,-2.10312,-0.13860464,-4.695809,-6.3036976,3.027892,3.2482505,-2.6966214,20.939182,-8.084446,-0.16229749,-1.0682821],"INDA^FMA_DIV_YLD(NTMA,-10AY,0,AM,\"PORTAGG\",\"MEANR\")":[1.58827888687474,1.57900657994205,1.64646266556119,1.54308187711936,1.62878949124621,1.53956822496622,1.47844129967979,1.50872359955458,1.52403075041731,1.66225454829906,1.72192501128434,1.54053433114108,1.54615575220477,1.67861040118715,1.6454535073194,1.75274531360717,1.7408432690704,1.78421548997246,1.86753260762953,1.77246099502523,1.7131869153868,1.69895160015959,1.61928801667185,1.5490866485281,1.53984670438063,1.52569252940205,1.55965357511255,1.7139923301987,1.68222256828934,1.65598610414733,1.60140568856525,1.54534571226771,1.56669565535325,1.56975531248112,1.61644110059242,1.56499121677194,1.54796702206954,1.52388454244889,1.51690086686389,1.54290234833738,1.52984241938646,1.48170955465531,1.56758747456767,1.59748974882745,1.60728776971788,1.62789625312603,1.58954370341498,1.59653845596151,1.51936230877668,1.49708581666888,1.6527401398122,1.64932615925373,1.64254045898453,1.64555771933304,1.67045991250576,1.58686666774347,1.57925993897947,1.7377023095923,1.67874966546443,1.73672901504637,1.8112895363588,1.8080417398384,1.817974518611,1.76016578349001,1.67800526969337,1.64013172978538,1.6532153781773,2.19465891002542,2.11165317778957,1.94282921604496,1.7217966689792,1.58977851380529,1.53142320426914,1.51054990735861,1.52136538290732,1.46135346948098,1.3533958826426,1.32077416703009,1.31029026627659,1.35571528601987,1.37984873924962,1.41918728459983,1.38640904662395,1.38865477423249,1.34528882015158,1.2661604043405,1.27201029166,1.33020091470858,1.37158033839746,1.31059072599517,1.44501192198253,1.47852948579985,1.45303577810476,1.70105091029591,1.72334596643283,1.62988803617099,1.4611713105418,1.50857400654453,1.54339068749514,1.47988951794645,1.47220050374991,1.50757395574749,1.52927247913846,1.64051509623028,1.59372925850205,1.59723211240464,1.52823011972582,1.46398145985495,1.50352942995907,1.48186490060816,1.49265012230636,1.50271610123502,1.38472856062065,1.36150472260171,1.3441793123653,1.36427157877249,1.35432056007259,1.35298856034277,1.28456217879319,1.23895880398326,1.27845330052462],"UAE^FMA_PE(LTMA,-10AY,0,AM,\"PORTAGG\",\"MEANR\")":[null,null,null,null,null,12.1380216727148,12.7421974482564,12.9144972107814,13.4723674980728,13.7329760036204,13.4561258961985,13.6213961056331,13.26297200995,13.3478909986395,13.7092510361375,12.0060319096168,11.603652169287,12.2016629163545,12.2019480114336,13.0143593815654,13.3108950515495,13.1972932207455,13.0630614508761,13.586213549745,13.6641688763282,13.4813966685437,13.5621685608179,12.6625462910684,12.7048237998429,13.4743003618392,13.542598152077,13.3698213097866,13.3266114317899,13.226615303657,12.9287487420743,12.9965339423324,13.0291283109621,12.4322619330067,12.4893109676701,11.4849804618985,11.5989533785722,12.2696324893975,12.4862283407948,12.3572595761627,12.4617656895985,11.9838578087322,12.1304394126833,12.1980404609067,12.1398999273157,12.9446838736589,12.5418397145737,13.006633073736,12.2098435550627,11.9508381541227,12.0017756227472,12.7482983863987,12.7974335693817,12.3445887585508,12.7510243079647,12.9180965095308,13.7351643467316,14.6534136381862,14.2170363426195,14.5299262469287,16.0180908694426,16.1131363846532,15.0822936017193,13.8989935260656,15.1535126768774,16.0951490747364,17.1344329240925,18.0769588907715,16.0060106023237,17.6095056329842,16.0249897792837,25.8085479386921,24.5595761626111,24.8213893931689,28.2431689515686,27.0313395226697,25.5458457061341,24.2392571094126,23.6258854832855,22.2523249612838,21.3299957021638,20.408499433958,19.0934640380883,19.2420498685413,18.1125049327912,16.5488785393876,17.0451840891047,17.2620561375878,17.4083407403669,16.7073489081091,16.0657915646941,15.3679802345414,15.6205709315359,15.3590910877439,14.203967607268,13.9414878817515,13.2345176250346,12.4726516597145,12.6221747665443,12.0863504269319,12.0927043298544,11.8574360661301,11.8042196262035,11.7919317414909,11.4892370982676,11.1692437734383,10.6046841965965,10.4166908880711,10.0444332464546,10.2176203771617,9.61770348224392,9.43177374951422,9.35804639738248,9.09041358752712,8.96671154769792,9.12074496246608,9.19236075365644],"W-FDS^FG_PRICE(0)":5.3,"FC0000KR^FG_PRICE(0)":464.61966,"TUR^FG_PRICE(0)":37.9,"EWW^FG_PRICE_MAVG(0,,,,30)":57.17,"KSA^P_PRICE(0)/P_PRICE_LOW_PR(0,,,,,,\"PRICE\",\"INTRA\",\"52W\")-1":0.1480254,"SET-BKK^FG_TOTAL_RETURNC(0,-12AM)":-14.251494,"INDA^FMA_PCT_ABOVE_MAVG(200,0,,,,\"PORTAGG\")":84.3537414965986,"EZA^FMA_PCT_ABOVE_MAVG(200,0,,,,\"PORTAGG\")":66.6666666666667,"EWT^FMA_PCT_ABOVE_MAVG(200,0,,,,\"PORTAGG\")":60.6741573033708,"EPHE^PERCENT_CHANGE(FMA_EPS(+1,0,,,,\"PORTAGG\",\"MEAN\"),FMA_EPS(+1,-1AM,,,,\"PORTAGG\",\"MEAN\"))":2.73046374283308,"EWJ^FG_TOTAL_RETURNC(0,-6AM)":3.3394098,"URTH^SIZE(FG_CONSTITUENTS)":1429,"EZA^SIZE(FG_CONSTITUENTS)":33,"EPU^SIZE(FG_CONSTITUENTS)":27,"EPHE^FMA_RBICS_REV_CURRENT(30, LOC, \"PORTAGG\")":41.2423204084749,"GREK^FMA_ROE(NTMA,-20AY,NOW,FY,\"PORTAGG\",\"MEANR\")":[null,null,null,null,null,null,null,null,5.18059570882845,5.02924580688049,6.28451178662672,5.47133635917723,4.56601797799517,3.94646034419328,4.24726660688599,5.810021541725,5.36711218261452,8.82576684666533,11.0341923380188,13.1253657894167],"TRYAE10Y-FDS^FG_YIELD(-10AY,0,Y,,\"YTM\")":[null,null,null,3.371059,3.6940188,2.542721,1.7060698,2.0444937,4.2739367,null],"CC_IN^FG_COMPANY_NAME":"India","USDCNH^FG_PRICE_CHANGE(0,-6AM)":-0.6278157,"USDMYR^FG_PRICE_CHANGE(0,-6AM)":-7.3004904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7426229,14.9233562457293,18.5568688764362,21.0552642124862,24.0472700239532],"QAT^FMA_PE(NTMA,-10AY,0,AM,\"PORTAGG\",\"MEANR\")":[15.9032130100738,15.8625494383665,14.6569626817369,15.0898572315843,12.3220996914889,13.3506664029115,14.0631887232072,13.2292541874621,13.3248836925912,13.8308533006865,13.0810528328749,13.4219120908424,13.1645435587468,12.8527554169303,12.8665511197149,11.8025491939969,10.772720018167,10.2101735179562,11.3722230632646,12.1157727174692,12.1080813684181,11.7444379897778,11.7023198872528,12.3709480159761,13.6340431168548,12.8487988942578,12.7817233117288,12.2073032177916,12.9373656813778,13.6157654480041,13.444699621913,12.7602807491422,13.1020496288886,13.0509654703173,12.2972789935589,12.3243589510694,11.9773830798584,11.0268043042551,10.8834153284591,10.8275752123512,11.4665785264994,12.2734260649674,11.6819665172141,11.2674250618214,11.3876112091064,11.364207657059,11.3872368896434,11.5538620328085,11.9097156652682,12.81333632479,12.4754639015145,12.812483997434,13.0651369859864,13.4458347104109,12.4303379523311,12.3969038098033,12.8846272530785,12.2152234645858,13.163902694753,13.3296969122539,12.1668059470565,13.4400864416495,13.7022090401468,13.3207983359595,13.4041331727832,14.2188241214374,13.0419750104075,11.3282851428543,12.1713227125887,13.739003402428,14.484765936563,14.9303653811163,15.3925124432864,15.2477998062612,15.5297693414096,15.2709306730925,14.6189577603243,14.5416431230183,13.7744836787033,13.4741058441518,13.9954084314394,14.0063343074385,13.5642429109836,13.0227591643071,13.3447012964882,13.2366250705711,13.3994268467819,13.7014279751315,13.1495966526663,13.6509780359312,13.685528507734,14.1016899505445,14.2789235779855,12.7272294726187,12.109992910896,12.045617670589,14.056420624281,13.1982022803936,12.5977385117108,12.7749403798587,11.5021569341794,11.4428859766123,11.234160928956,10.4586991349286,10.7719187919866,11.3120766815764,11.231356362982,11.1127683229307,11.5917534697282,10.9276158410753,10.5823100712341,10.7312063610033,10.2926095127163,10.8514834082926,10.5547570925604,10.5295348592189,10.0942356496701,9.95336442805166,9.85768235530454,10.4264227258865,10.5868917577877],"ECH^JULIAN(FMA_DIV_YLD(LTMA,-10AY,0,AM,\"PORTAGG\",\"MEANR\").DATES)":[41866,41898,41928,41957,41989,42020,42048,42079,42110,42139,42171,42201,42230,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18],"PASP-FDS^FG_PRICE_CHANGE(0,-3AM)":-7.8125,"PLATI-FDS^FG_PRICE_MAVG(0,,,,30)":964.1,"TIOS-FDS^FG_PRICE(0)/MAX(FG_PRICE(0,-1AY))":0.683615427302997,"FC0000IN^FG_PRICE(0)":1446.9344,"GREK^FG_PRICE_MAVG(0,,,,60)":41.268795,"EPHE^FG_PRICE_MAVG(0,,,,200)":25.76843,"UAE^P_PRICE(0)/P_PRICE_LOW_PR(0,,,,,,\"PRICE\",\"INTRA\",\"52W\")-1":0.09550774,"MCHI^FG_TOTAL_RETURNC(0,-12AM)":-0.15848279,"EWZ^FG_TOTAL_RETURNC(0,-12AM)":6.0345054,"EWW^FG_TOTAL_RETURNC(0,-12AM)":-5.732274,"EPU^FMA_PCT_ABOVE_MAVG(200,0,,,,\"PORTAGG\")":65.3846153846154,"ECH^PERCENT_CHANGE(FMA_EPS(+1,0,,,,\"PORTAGG\",\"MEAN\"),FMA_EPS(+1,-1AM,,,,\"PORTAGG\",\"MEAN\"))":-4.80283702178532,"EWJ^PERCENT_CHANGE(FMA_EPS(+1,0,,,,\"PORTAGG\",\"MEAN\"),FMA_EPS(+1,-1AM,,,,\"PORTAGG\",\"MEAN\"))":7.44369070708445,"TUR^SIZE(FG_CONSTITUENTS)":97,"EZA^FMA_COS_DOWN(\"EPS\",\"1M\",+1,NOW,,,\"PORTAGG\",\"MEANR\")":18.0,"KSA^FMA_RBICS_REV_CURRENT(30, LOC, \"PORTAGG\")":43.1690739499836,"EWM^FG_ROE(0)":8.228310900967,"REFAEREPO-FDS^FG_YIELD(NOW,,,0)":5.4,"REFMYON-FDS^(SUBARRAY(NOT_NA(NO_REPEAT_F(FG_YIELD(NOW,-10AY,D))),0,1)-SUBARRAY(NOT_NA(NO_REPEAT_F(FG_YIELD(NOW,-10AY,D))),1,1))*100":25.0,"TRYPL10Y-FDS^PCTCHG(FG_YIELD(0,,,,\"YTM\"),FG_YIELD(-1AM,,,,\"YTM\"))":-4.1261024,"TRYMX10Y-FDS^FG_YIELD(0,,,,\"YTM\")":9.4224,"CC_PH^IMF_IFS_RCPI_Q(0)":null,"TRYCN10Y-FDS^FG_YIELD(-10AY,0,Y,,\"YTM\")":[3.653331,2.901145,3.070911,3.93859,3.259862,3.197311,3.1948,2.7893,2.855,2.574],"CAGDPY@TR^EE_ACTUAL_ANNUAL(MED,+1)":-2.15,"CAGDPY@TW^EE_ACTUAL_ANNUAL(MED,+1)":13.7,"USDSAR^FG_COMPANY_NAME":"Saudi Arabian Riyal per U.S. Dollar","USDTRY^FG_PRICE_CHANGE(0,-3AM)":4.660225,"USDEUR^FG_COMPANY_NAME":"Euro per U.S. Dollar","USDKRW^FG_PRICE_CHANGE(0,-3AM)":0.9441972,"USDPLN^FG_COMPANY_NAME":"Polish Zloty per U.S. Dollar","USDCLP^FG_PRICE_CHANGE(0,-3AM)":3.2050014,"EZA^P_PRICE_RETURNS_PR('52W',2,-10AY,0,AM)":[18.746233,9.279669,-3.9953291,12.129235,-0.9949982,8.842289,19.909405,2.8858185,9.849823,3.6874294,-6.2951384,-5.310458,-15.1776495,-15.344316,-0.54517984,-21.632278,-17.507404,-37.732567,-32.496685,-20.447338,-20.187109,-28.664572,-17.744493,-10.165274,4.442954,-0.20955205,-8.680731,-2.7081132,10.096275,41.72145,29.035795,25.104916,8.635855,29.97105,19.58282,10.392284,5.0444126,12.308275,23.766983,23.166811,25.750208,28.663015,33.2062,20.863092,21.122492,10.9298115,5.372572,0.23356676,-12.1950445,-13.523102,-15.057683,-9.834475,-15.552282,-17.662483,-27.227842,-23.222244,-12.1642475,-14.936501,-8.611756,-1.2256682,-6.640649,7.410276,1.3563633,1.7571092,7.377386,-1.8893003,0.11396408,-37.579094,-42.019737,-35.066284,-24.254894,-21.041553,-7.862234,-16.973436,-15.588724,-5.7252526,-1.1665583,-3.5012484,10.773981,78.587555,86.69832,69.66175,52.41853,30.529749,35.947384,25.536692,38.52161,16.564953,5.9773207,13.536512,11.53034,14.856136,5.923152,-8.1873,-14.042986,-14.523405,-3.0397058,-14.519125,-24.296688,-6.366688,-6.99479,0.49159527,-16.418488,-26.1082,-14.618569,-10.146242,3.3140898,11.380493,-11.160916,0.96058846,12.449884,-4.0302873,3.7441611,-17.889858,-7.369775,1.0794282,-8.902126,13.612294,1.341188,9.313477,23.35255],"INDA^FG_TOTAL_RETURNC(-10AY,0,AM)":[1.9456506,0.8555412,-3.3605158,7.6637387,-10.285354,13.05151,2.265668,-2.2154748,1.4897585,-6.9113135,-4.664916,9.0703125,-3.0139625,-7.5237155,4.7400117,-7.2104034,-0.9281218,-6.816739,-4.8451185,9.7245455,4.3742895,-1.7857134,2.411878,5.170846,2.0450592,0.033962727,-0.91680884,-9.938312,2.0928383,3.3804297,5.4229975,7.2359443,0.5756378,4.642284,-0.91157556,4.5114875,-0.029462576,1.6205192,0.75383186,-0.66186786,2.72305,3.7946224,-3.5860896,-3.691095,2.800715,-3.0398548,-0.23662448,0.22767782,3.1990528,-0.77497363,-9.227657,2.9318094,-0.12384057,2.808261,-2.9787302,9.899759,1.795888,-5.8807015,4.5522094,0.68405867,-8.214492,-0.7458031,4.070139,2.7978182,2.3488998,2.8906703,-2.3365796,-31.814295,4.469502,3.9184332,6.9444895,11.832619,6.2258124,4.9498916,0.78125,5.4837823,6.2385917,5.102563,4.708457,0.3727913,-4.3871937,3.0347228,4.9506903,-0.6067455,5.087042,7.44406,1.1113286,-0.46539307,-5.555463,7.738936,-6.4348164,-1.2908995,0.69898367,-9.785038,-3.499627,3.420782,9.649348,-2.1773636,-6.5151873,6.944442,-2.133578,0.6161094,-4.7103167,-4.349971,3.7726045,2.8137445,4.653871,2.6199818,-2.0334363,4.0590405,-0.79787374,0.49151182,7.3810577,2.2774339,3.6437273,-1.3281226,1.2470365,2.6979446,5.0256968,3.9695501,-1.7259419],"GREK^FMA_DIV_YLD(NTMA,-10AY,0,AM,\"PORTAGG\",\"MEANR\")":[2.11764048783732,2.2011097236092,2.81206094239514,2.76027028489975,3.11522639701522,3.60899969862101,3.13457538347492,3.50528917643621,3.56740141503815,3.27047381071355,3.89655734104115,3.27321245418559,4.05222967994315,3.28520629741263,2.8855669707654,3.23654551371608,2.98394517700295,2.86472892098702,2.83763212453976,3.30486127359069,3.23863002431088,2.35382302176847,2.91798927250992,2.94023687510715,2.93936150690815,3.3428007106985,2.96667025522828,2.977607020929,2.85507827577969,2.89940595224256,3.11481800203309,3.01064821042194,2.61638791576216,2.56292421435041,2.62058831772555,2.41627671549985,2.53338487360252,2.77639166430263,2.77196406914833,3.23628667489775,2.71328103544187,2.5624862387934,2.79456183343588,3.15799083377507,3.05059482780327,3.22932654236379,3.42268984701841,3.42598527786626,3.74668720254374,3.91771371518073,4.06128797762015,4.27262105124867,4.17185436259898,4.31745864727218,4.16976064416968,3.76623960523788,3.49422990723507,3.87849675583737,3.27808321988235,3.3617738241913,3.48413958397812,3.3593742130184,3.27260890996462,3.25100689337329,3.02350000631903,2.88009138352792,2.81509875335234,5.76444921741053,4.63888961933939,4.56635272201412,3.59478792386488,3.68987556224702,3.55798710993901,3.44765509732639,3.81101229466886,3.5484559574547,3.15313214154707,3.26698571973193,3.27192058708654,3.17690894736536,3.30347815738547,3.09386480354302,3.00745647700538,3.08125227370752,3.03419668356317,3.00844183799066,3.05773917634527,2.99808920506439,3.19048642345935,3.09709896566791,2.90267541517069,3.08356948982851,3.14614481923881,3.65038776010423,4.2302865250716,4.42956760130154,3.92195556112887,4.4498643456885,4.5892645395011,4.60129937526827,4.44134206563192,4.58043970448117,3.97927770780409,4.38682316363203,4.25151638805404,4.24294699856231,3.91371446024699,3.97844878602167,4.43715434810424,4.51506605174187,5.12289372015664,4.61442132722163,4.48766981136844,4.64291426480294,4.52509557887347,4.88049183671543,5.44045433720627,5.29298423125208,6.14448005683843,5.87323748562123,6.30506269135874],"TUR^FMA_PE(LTMA,-10AY,0,AM,\"PORTAGG\",\"MEANR\")":[10.3170100295808,10.6067334376133,10.3121136525269,11.1571192368584,10.8643068726496,12.1369073121561,12.1991769848505,11.7101680673568,11.6953533236927,11.9026551184111,11.4156536721612,11.5038885452907,10.9639085565603,10.5665697888077,10.9556289963821,11.3261228719005,10.0879239251412,9.6571973471253,9.41498129417873,9.78324689379219,9.89576459365792,9.55320055584729,9.36446101648482,9.79200039985501,9.4677935148943,9.36880386291964,9.34906706712831,8.87497310358127,9.00858118836742,9.27721060183414,10.0162710353757,9.84366074207138,9.71741067696934,9.76567339443799,9.64916558016753,9.76059733396984,9.48718820088745,9.40960371236182,9.11906737042687,8.92128993270819,8.73326865868488,8.88027062039576,9.08109711466462,9.14654616654227,8.88688080054131,8.54326768527535,8.14681719468707,7.70323828790984,7.29786219660367,7.36972791037923,7.55859325800942,6.90629407842536,6.63717414495642,6.90630338550459,7.2792640252697,7.45343077719557,7.23846295641582,6.96473251181277,7.1175648245492,7.37883436256163,7.45230367514662,7.86051191411169,7.286805296499,8.20958020544963,8.82901023195328,9.52624476999149,9.2881739302433,7.80303180391887,7.79491351565184,8.16554370321834,9.19184996342312,9.70381465835368,9.58200568139575,10.0834350367187,11.0679963205126,12.6808597412888,12.6517157853386,13.5199662978699,12.2063179781155,11.4174944861174,10.7459631353569,10.3152307670485,9.73972572019496,9.01785772606398,8.42803729170516,7.76767818634117,7.12877390219704,7.17707571701848,8.48191367724525,7.21914644437777,6.20675349438906,5.73488316545695,5.8191218321942,5.38213915277437,5.48882114862308,5.07261072317121,4.97714423227879,4.90469299611979,4.80236860889539,4.96772012450598,5.00421239907811,4.77571958844146,4.56614601883463,4.73119309312662,4.72290050293888,4.51547158491273,4.89208280102432,5.41034373081485,6.12175979122568,6.24570109834833,6.3219160376584,5.63755982040639,5.72542874359081,5.8630668285991,6.74277943575675,6.53560627949211,6.56455482487597,6.6777990282516,6.79381947715904,7.14637069888937,6.6968707944347],"BRENT-FDS^MAX(FG_PRICE(0,-5AY))":140.85,"SET-BKK^FG_PRICE_MAVG(0,,,,200)":1366.5764,"EWW^FG_PRICE(0)":57.29,"KSA^P_PRICE(0)/P_PRICE_HIGH_PR(0,,,,,,\"PRICE\",\"INTRA\",\"52W\")":0.92183167,"SET-BKK^P_PRICE(0)/P_PRICE_LOW_PR(0,,,,,,\"PRICE\",\"INTRA\",\"52W\")-1":0.023429632,"GREK^FG_TOTAL_RETURNC(0,-12AM)":16.857159,"EWZ^P_PRICE(0)/P_PRICE_LOW_PR(0,,,,,,\"PRICE\",\"INTRA\",\"52W\")-1":0.1528784,"EWM^FG_TOTAL_RETURNC(0,-12AM)":18.892551,"EPHE^FMA_PCT_ABOVE_MAVG(200,0,,,,\"PORTAGG\")":57.5757575757576,"EWJ^FG_TOTAL_RETURNC(0,-3AM)":2.3706555,"URTH^FMA_COS_DOWN(\"EPS\",\"1M\",+1,NOW,,,\"PORTAGG\",\"MEANR\")":580.0,"TUR^FMA_COS_DOWN(\"EPS\",\"1M\",+1,NOW,,,\"PORTAGG\",\"MEANR\")":15.0,"EPU^FMA_COS_DOWN(\"EPS\",\"1M\",+1,NOW,,,\"PORTAGG\",\"MEANR\")":3.0,"EIDO^FMA_RBICS_REV_CURRENT(30, LOC, \"PORTAGG\")":54.6876694178421,"TRYKR10Y-FDS^FG_YIELD_NAME":"South Korea Benchmark Bond - 10 Year","REFEUREFI-FDS^FG_YIELD(NOW,,,0)":4.25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602793,16.7115371927188,16.932589581546,16.8118349535848,14.5722752976358],"TRYMY10Y-FDS^FG_YIELD(-10AY,0,Y,,\"YTM\")":[4.131911,4.345605,4.195897,3.902544,4.235642,3.300551,2.804181,3.573893,4.131847,3.727505],"CC_GR^FG_COMPANY_NAME":"Greece","USDCNH^FG_PRICE_CHANGE(0,-3AM)":-0.76054335,"USDMYR^FG_PRICE_CHANGE(0,-3AM)":-5.370492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1097711891,42.8041145229357,51.3052324622059,35.3975809114878,41.6900785180303],"MCHI^FMA_PE(NTMA,-10AY,0,AM,\"PORTAGG\",\"MEANR\")":[9.3442629396977,8.93221609400829,8.36270304027469,8.93568437376669,8.90735095090115,9.81443455595724,10.1782912535411,10.0207795300188,12.2950212528298,11.9455458489428,11.0214267642353,9.8869648047911,9.6152858252699,8.98471334472871,9.61367066077979,9.28516364720984,9.21007050996848,8.91882186067358,8.87906411566395,9.76136590902867,10.4405049102109,9.57950432830864,10.4630347890981,11.3765203310166,12.1935294963129,12.2988138479536,12.1936352815595,11.7132590810959,11.4209222150253,11.7854980632747,12.4779152735489,12.6527023500433,12.1143429453847,13.0040477373252,12.8239964790709,13.296308132682,13.5695609881292,13.5134056363708,13.9219071864922,13.8963488740025,13.1600643725306,14.0427253367617,13.4314898757804,13.6568229888411,12.3484558579214,12.7463495898725,12.5573329261854,11.8070087096774,11.0420333968947,10.9539378264986,10.1423813346626,10.5343507902325,10.5638183611365,10.6146423921189,11.0987508813054,11.6823459072513,12.2676199188935,11.3893822754686,11.0204392215726,11.5177855797152,10.8534344748408,11.5400649798237,11.309545445729,11.148398156286,12.0079421580382,12.6013034979634,12.3906740140145,10.6395973429406,12.2920937957764,12.5551011480367,13.8040541522334,14.6620887224704,14.7837543419202,15.0134859481099,15.4397028438011,15.1621374261993,15.360666413082,16.7312052638428,18.8322876135629,16.6320974664694,16.0516101205264,15.0125471412385,15.597142614991,15.2609512636138,13.6804428507983,13.2467286349682,13.5596266774628,13.5972955497253,12.5151060182121,12.6066461474164,12.3284321972585,10.0250068297736,10.5954468254934,10.3307215789689,11.3468982543331,11.1872766858131,10.7684264908728,10.4523748027872,9.27694270330064,10.1733924116168,10.7591732363392,11.7635083904286,11.3673050662121,10.3723149498248,10.8808158001186,10.5643413781907,10.8130273672163,10.5504174539084,10.2043215902682,10.2223225409774,9.79004287946412,9.89926375999522,9.27522138226878,8.82173618717776,9.04466148686499,9.2936127748679,9.13185861026728,10.7460582380953,9.85970021213592,9.54822854741856,9.10928379224302],"DDR3512M-FDS^FG_PRICE(0)/MAX(FG_PRICE(0,-1AY))":0.849105769230769,"PASP-FDS^FG_PRICE_CHANGE(0,-1AM)":-0.631578947368416,"PLATI-FDS^FG_PRICE(0)":945.0,"TIOS-FDS^FG_PRICE_CHANGE(0,-1AY)":-5.97271252743059,"FC0000PL^FG_PRICE(0)":214.21945,"GREK^FG_PRICE_MAVG(0,,,,30)":41.735832,"EPHE^FG_PRICE_MAVG(0,,,,60)":24.840834,"UAE^P_PRICE(0)/P_PRICE_HIGH_PR(0,,,,,,\"PRICE\",\"INTRA\",\"52W\")":0.9250759,"MCHI^P_PRICE(0)/P_PRICE_LOW_PR(0,,,,,,\"PRICE\",\"INTRA\",\"52W\")-1":0.19730175,"GREK^P_PRICE(0)/P_PRICE_LOW_PR(0,,,,,,\"PRICE\",\"INTRA\",\"52W\")-1":0.37006402,"EWW^P_PRICE(0)/P_PRICE_LOW_PR(0,,,,,,\"PRICE\",\"INTRA\",\"52W\")-1":0.1268686,"EPOL^FG_TOTAL_RETURNC(0,-12AM)":34.099495,"ECH^FMA_PCT_ABOVE_MAVG(200,0,,,,\"PORTAGG\")":44.8275862068966,"EWJ^FMA_PCT_ABOVE_MAVG(200,0,,,,\"PORTAGG\")":41.1764705882353,"TUR^FMA_COS_UP(\"EPS\",\"1M\",+1,NOW,,,\"PORTAGG\",\"MEANR\")":8.0,"EZA^FMA_COS_UP(\"EPS\",\"1M\",+1,NOW,,,\"PORTAGG\",\"MEANR\")":12.0,"TRYUS10Y-FDS^FG_YIELD(-10AY,0,Y,,\"YTM\")":[2.1881,2.2961,2.4752,2.4325,2.6836,1.9185,0.9174,1.5119,3.8776,3.8791],"TRYTR7Y-FDS^FG_YIELD(-10AY,0,Y,,\"YTM\")":[7.979133,10.679033,11.110786,11.586128,15.896213,12.034795,12.534946,23.870693,7.323803,21.984322],"CAGDPY@TR^EE_ACTUAL_ANNUAL(MED,0)":-5.05891417571339,"USDVND^STD(FG_PRICE_CHANGE(0,-3AY,M))":1.29013388560541,"USDZAR^STD(FG_PRICE_CHANGE(0,-3AY,M))":3.87970256223855,"USDPHP^STD(FG_PRICE_CHANGE(0,-3AY,M))":1.73513594472397,"EWZ^P_PRICE_RETURNS_PR('52W',2,-10AY,0,AM)":[16.200495,10.15011,-11.4354315,-15.363741,-21.427065,-10.568523,-10.717308,-22.092867,-21.873547,-21.787245,-29.264874,-32.681328,-44.014156,-49.458076,-43.47596,-37.116306,-30.347729,-46.838642,-42.74528,-15.199131,-16.422647,-22.341621,-17.7567,0.52632093,34.039043,36.29339,55.29071,40.610813,40.575336,97.33817,106.2365,58.90528,27.31142,47.396446,28.99667,17.49853,14.929748,34.47077,21.634113,21.231293,24.193907,22.168148,17.863035,20.123137,18.271505,2.273059,-0.84086657,-5.465084,-11.274809,-24.83486,-5.639678,5.8996916,2.761662,2.1907687,0.7696271,0.93181133,0.48743486,-4.276699,33.354176,38.708923,27.337969,39.473045,10.402452,10.941482,23.761093,10.499393,1.8625379,-47.35742,-37.820023,-40.515232,-27.728373,-30.564625,-23.698378,-24.869543,-30.512249,-23.365795,-15.864187,-17.767954,-15.75905,49.919937,44.873966,68.948555,41.205692,30.041254,20.854782,13.07081,17.65815,-3.9732575,-17.121256,-17.632538,1.4380693,9.38077,18.473911,-5.7303133,-21.334887,-26.595973999999998,-0.9117186,-1.2343109,6.2672853,11.228061,3.8542628,15.574408,-4.0044365,-8.091664,-11.10434,3.065002,26.068401,39.024044,5.5005193,17.287754,10.847246,24.884617,34.44233,20.295227,22.726261,29.5285,8.760977,13.80446,-10.038996,-3.137797,6.0345054],"EZA^FMA_DIV_YLD(NTMA,-10AY,0,AM,\"PORTAGG\",\"MEANR\")":[3.27298731526356,3.35713872232169,3.62750417915369,3.2677030702789,3.55631544201332,3.33752180428413,3.11532541171267,3.10558423293326,2.90931216779699,3.09488808910055,3.28747584133207,3.14981140889011,3.33411551753361,3.39329435720855,3.24861361788119,3.39265148016687,3.62127642298721,3.80911457694375,3.5641863318104,3.3636984125247,3.19608274104793,3.40253416540042,3.20721371449035,2.99085978856303,2.9719255543949,3.1389667739111,3.26939243313961,3.3852030534343,3.37625739347219,3.14229714191575,3.13363804058278,3.11168014610688,3.10329201294973,3.05467601830563,3.45612101710878,3.24052773661599,3.17290063773087,3.34831342466941,3.20864839835601,3.20548832152636,3.50760664584725,3.32788342910252,3.2857196225051,3.14122530703045,3.3191660872179,3.31471299215668,3.48872629289677,3.67353880771154,3.72278297504441,3.70330520095861,4.02205365233031,4.03711238482831,3.95993230701144,3.68187873149899,3.83875150722867,3.92293343755272,3.66060025857274,3.84359857295315,3.79592486722308,3.77885863619549,4.12161563719366,3.84800854572103,4.1887575777219,4.1703232799552,3.80227366227196,3.68764711439125,3.7049403288261,5.50213297897644,4.38926732616041,3.59533778594492,3.5241157241974,3.35485814346094,3.38513778625285,3.39228096524621,3.59192814955902,3.49251006699682,3.83725169247187,3.93238067858946,3.74089874781381,3.82002843569653,4.05136543614259,4.41592246348447,4.17262601029345,4.52233520068696,4.55463819641706,5.20192913679974,4.74346149995485,4.51187563145856,4.68177776006554,4.43312541947785,4.338576410103,4.38261947180322,4.61349655616354,4.92615200174619,5.17547775661258,5.11022659732881,4.76996449273762,5.37147611860738,5.61229528581806,4.96210619909146,4.99237328189915,4.50293161785044,4.61980004525333,4.94883406335572,4.51639359179938,4.64234377589106,4.41900879382652,4.24899162872907,4.37095724220335,4.44098794815437,4.42411696726585,4.34393044897284,4.12354555458325,4.38086767301295,4.35447055561191,4.25151496784587,4.2559305908721,3.90999489566318,4.14633572033439,3.89926343446778,3.87861438372145],"SET-BKK^FMA_PE(LTMA,-10AY,0,AM,\"PORTAGG\",\"MEANR\")":[18.8161090403792,19.06467921157,18.6952533566532,19.6714145935558,18.6646449911075,19.528810853969,22.744964140931,23.1682444054032,22.5668576305782,22.0047211379033,21.3025308081343,20.7277382074751,19.7850470700912,18.9575627306298,18.7643591544555,16.4153935167353,14.7667376733417,13.9068692896752,15.8315868949861,16.6021163893724,16.4429498807039,16.2962859844856,16.2750812417883,16.6532594211598,16.6883998979171,16.1001488823737,15.9645244206547,15.7939416685456,16.1163835499885,16.5195510520891,16.49294165944,16.2989141999957,16.3012463566416,16.0231029235163,16.1037580014765,15.9517094297254,15.9753167195045,16.4902833833523,16.9410239160991,16.929501390337,17.3805188461385,18.4497896637075,17.9817673436924,17.6600395735414,17.3552635589799,17.2514789632217,16.8783963722322,16.2778231057844,16.1822546686796,16.3331794681043,15.9166520523414,15.2439649817012,14.8151687910768,14.5845597479483,15.5394038306443,16.1623047970979,16.145818027051,15.9528675590221,16.2055932837485,16.5075392633964,16.2357076770528,16.6014015657766,16.7673100369843,17.1124332211409,16.7616872833241,17.1476820114513,16.6235538592879,14.3201386058656,15.0281367919667,16.4892167820641,17.9877761324146,18.7053300627486,20.0196659039213,20.9971384862251,21.436013728667,22.5940442550924,25.7124203317951,28.3221895823025,27.1550340674259,27.4058212518681,26.5208849306724,25.5339367823988,24.4870136843744,23.2513094421674,22.0609648493578,21.9296045584072,21.0744916839491,20.4044971546513,19.098121451619,19.2134099615007,19.2452651368594,18.7742275066857,18.6039092880041,18.1024360495096,17.6127744940535,17.2612837635581,17.2919832762083,16.840490155167,16.1027287702394,16.6052854351115,16.4902586637519,17.1154460901495,17.5729545773667,17.2694950305879,17.3094557333208,17.1526465458515,17.3183666896386,17.2443198247922,17.3622733239495,17.5415998421762,16.6069070700939,16.5209162824424,16.115894436228,15.7210474474766,16.1075165636129,16.6182051984807,16.4975010049164,16.2875425049181,15.7680079888847,15.6935101222961,15.526537179598],"DDR3512M-FDS^FG_PRICE_CHANGE(0,-6AM)":-9.06693492025554,"BRENT-FDS^FG_PRICE(0)/MAX(FG_PRICE(0,-1AY))":0.870614479821537,"FC0000TR^FG_PRICE(0)":226.42337,"SET-BKK^FG_PRICE_MAVG(0,,,,60)":1317.4106,"EWT^FG_PRICE_MAVG(0,,,,200)":48.8265,"KSA^FG_TOTAL_RETURNC(0,-6AM)":-5.3116264,"SET-BKK^P_PRICE(0)/P_PRICE_HIGH_PR(0,,,,,,\"PRICE\",\"INTRA\",\"52W\")":0.82498115,"GREK^P_PRICE(0)/P_PRICE_HIGH_PR(0,,,,,,\"PRICE\",\"INTRA\",\"52W\")":0.96265745,"EWZ^P_PRICE(0)/P_PRICE_HIGH_PR(0,,,,,,\"PRICE\",\"INTRA\",\"52W\")":0.84611076,"EWM^P_PRICE(0)/P_PRICE_LOW_PR(0,,,,,,\"PRICE\",\"INTRA\",\"52W\")-1":0.20256281,"EIDO^FG_TOTAL_RETURNC(0,-12AM)":-2.2952616,"URTH^P_PRICE(0)/P_PRICE_LOW_PR(0,,,,,,\"PRICE\",\"INTRA\",\"52W\")-1":0.31394958,"URTH^FMA_COS_UP(\"EPS\",\"1M\",+1,NOW,,,\"PORTAGG\",\"MEANR\")":696.0,"SET-BKK^SIZE(FG_CONSTITUENTS)":1,"EPU^FMA_COS_UP(\"EPS\",\"1M\",+1,NOW,,,\"PORTAGG\",\"MEANR\")":14.0,"ECH^FMA_RBICS_REV_CURRENT(30, LOC, \"PORTAGG\")":34.7587258369558,"TRYMX10Y-FDS^FG_YIELD_NAME":"Treasury - Mexico Benchmark Bond 10Y","REFEUREFI-FDS^PROPER_NAME(0,,,\"SECURITY\",\"NAME\")":"Eurozone Main Refinancing Operations Minimum Bid Rate"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231227,16.6192480648251,20.4610226165993,19.4095239233816,18.6086842752089],"CAGDPY@PE^EE_ACTUAL_ANNUAL(MED,0)":0.830176564820384,"USDTHB^STD(FG_PRICE_CHANGE(0,-3AY,M))":3.00427239183339,"USDCNH^FG_PRICE_CHANGE(0,-1AM)":-1.6602159,"USDMXN^STD(FG_PRICE_CHANGE(0,-3AY,M))":2.6765057581066,"USDMYR^FG_PRICE_CHANGE(0,-1AM)":-5.2288294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EWW^FG_TOTAL_RETURNC(-10AY,0,AM)":[0.45577288,1.3753057,-8.993006,1.0296583,-15.059322,5.1098585,1.5987635,-2.250421,4.7602534,0.57832,-4.320681,-0.11720657,-6.0076118,-0.33155084,1.9220114,-2.9193103,-2.6148677,-12.826103,2.723813,11.736584,2.1007657,-2.914846,-5.121666,5.980897,5.863762,-12.775082,6.8633676,-10.844332,-0.4263997,-3.4376144,7.784295,7.309115,3.7705183,2.6372433,3.6543608,5.912769,0.105178356,-1.838553,-8.169824,-3.3022523,0.4419446,4.402113,0.83220005,-3.205371,6.5833807,-12.055815,-4.675269,13.521481,-2.4752498,3.5939097,-2.4108171,-16.890944,-2.6824594,13.310933,-3.1408966,-1.4386892,8.063019,-4.652655,-0.29233694,0.45030117,-10.3780155,10.046017,3.5307765,0.2916813,3.1632543,3.3275008,1.0805011,-38.964577,-7.177198,6.9182396,14.515328,-3.488022,8.988058,-1.0092199,2.7089953,14.889395,6.4050913,4.390502,-4.631299,5.3984046,4.204881,1.1161208,2.0243526,1.5936255,2.2497416,2.583766,-1.4561176,-4.1333914,1.2475252,6.968498,0.11702776,-1.9092202,4.5878887,-5.469048,-7.664919,0.39761066,6.600654,-5.1393213,-1.631856,18.690563,-5.558908,14.136124,2.85815,-4.0994825,7.0470333,4.8454523,2.9075146,-0.29640794,-2.628696,-3.7281036,-6.743449,10.291743,9.883154,-3.3906102,4.47067,-0.5200684,-3.1067848,5.8887005,-18.362093,9.638559,-6.035757],"INDA^FMA_PE(NTMA,-10AY,0,AM,\"PORTAGG\",\"MEANR\")":[16.5549886400867,16.4951803019238,16.0274116767716,17.2647986030089,16.3997738372766,17.3709722653611,18.2959853256791,18.013642395577,18.1645674010114,17.2783571757436,16.9087810636508,18.6905258717167,18.9000033514592,17.5375290922754,17.8528609206821,17.0253837716309,17.0128864955944,16.3736735836096,16.1792591150475,16.9011272237771,17.3720565250899,17.3770579217893,17.4795366491133,18.1240825337957,18.1713108845456,17.9540750068415,17.5397090064338,16.1430431491607,16.2771874717784,16.6485017418741,17.6257000148879,17.9921549847669,17.9676856129516,18.4148225522818,18.0986672739405,18.6331469621154,18.6918123062903,18.9842401712369,18.7901280372936,18.6075268452287,18.6900266568789,19.1854413009911,18.3976652615247,17.9436520385328,18.3364078626109,18.2201012289606,18.7523655466284,18.5338017995844,19.5256441827581,19.6788145998793,17.6939553266953,18.0244612268993,18.0621696518582,17.9793460523413,17.9592192484022,18.9309717649731,19.1129265167718,18.240722290174,19.0228886412261,18.6818535979854,18.1370498779994,18.1006555697818,18.3096078546196,19.0869171264742,19.0638138791991,19.3576536693972,19.321832314369,14.6604710895354,16.1495700946241,18.3849548634072,21.1971826068884,23.0545352866312,23.5311280370245,23.3772314308644,22.7736250280207,22.8415467576169,24.1637205668189,24.3328352338559,23.9325440339044,23.3372813341952,22.4328295663464,22.1152420244423,23.4423573003535,23.1797023734383,23.6723111818071,24.9126966203257,24.9338212097991,24.0647151960539,23.1587209928124,24.0096991987762,22.1552885158767,21.5587000067802,22.1832158820249,19.9492721992088,19.4772782596804,20.3456079560368,22.8358234871965,22.2247055421425,21.391101370278,22.594548759014,22.3407882242388,21.7067826940895,21.114048003725,19.7019056556093,20.334665253443,20.9551605287073,21.6671138439398,21.7115339177966,20.8479050160717,21.1349275065711,20.5809456068176,20.3816220879123,21.8734408965139,22.2723089861208,22.6187535052152,22.0707694660894,22.2447645910911,22.5220108972551,23.4456459292354,24.1754624799731,23.4851716131202],"PASP-FDS^FG_PRICE_MAVG(0,,,,30)":943.3,"CPALM-FDS^MAX(FG_PRICE(0,-5AY))":8163.0,"TIOS-FDS^FG_PRICE_CHANGE(0,-6AM)":-23.7760074251682,"KSA^FG_PRICE_MAVG(0,,,,200)":42.04655,"GREK^FG_PRICE(0)":42.02,"EPHE^FG_PRICE_MAVG(0,,,,30)":25.333,"CAGDPY@TH^EE_ACTUAL_ANNUAL(MED,+1)":2.4,"USDVND^STD(FG_PRICE_CHANGE(0,-1AY,AM))":0.967763160353197,"USDZAR^STD(FG_PRICE_CHANGE(0,-1AY,AM))":2.52466643620088,"USDPHP^STD(FG_PRICE_CHANGE(0,-1AY,AM))":1.66607163330141,"EWY^P_PRICE_RETURNS_PR('52W',2,-10AY,0,AM)":[19.820988,4.974103,-10.819197,-7.661134,-9.686607,-6.3290176,-5.1952543,-4.046673,-2.5838912,-5.7971835,-13.903231,-16.214764,-25.15322,-20.190203,-3.3718884,-7.471138,-6.051111,-17.298508,-14.436907,-6.025118,-11.110038,-14.429892,-5.420452,5.278516,19.854176,11.612821,6.7295074,3.6780357,6.333196,22.128141,25.674702,21.30096,14.29491,34.878815,34.52636,30.84072,18.942106,25.245703,32.289326,48.058605,40.244316,40.810467,34.140278,28.447842,28.252876,13.923311,7.265687,-3.2419622,-2.719015,0.43936968,-10.846824,-18.276423,-19.442999,-20.210028,-14.911252,-17.46738,-12.854904,-22.977716,-19.955242,-11.958086,-17.243969,-13.313466,-5.9125185,2.8905392,6.353748,7.0572495,-0.17902851,-31.014645,-22.052181,-10.179835,2.4026275,4.709935,31.473171,19.471157,16.926777,24.398136,36.850487,47.13403,51.94932,115.26856,92.36759,79.377495,63.07124,55.173637,31.515194,26.471352,21.701992,7.190013,-2.42635,-17.129559,-19.605911,-19.457775,-24.709415,-26.949484,-34.13765,-36.64313,-26.776838,-33.54435,-37.54791,-24.931097,-27.158142,-19.398577,-15.600258,-15.262347,-6.724185,-6.8528533,13.565075,21.487354,-0.19888878,18.39801,23.01476,8.47131,15.207207,-3.023076,7.191229,17.461824,-0.7211447,14.291037,-1.0053217,4.219532,10.688484],"EWZ^FMA_DIV_YLD(NTMA,-10AY,0,AM,\"PORTAGG\",\"MEANR\")":[3.80222299321298,3.65547046249637,3.77959377948157,3.9182979625018,4.46711510935561,4.12277516836964,4.00110050249192,4.13682742124949,3.61262997225413,3.55585809328699,3.88322782961351,3.8134876630413,4.06983560340434,4.17205028189471,4.05319144414366,4.02781675662514,4.03684882812566,4.86447414741386,4.32871700971643,3.46507991292993,3.08587281412648,3.39599583062874,3.46435424020733,3.01422856933066,3.00043013550414,3.18530084219748,2.96234672653064,3.12580422561336,3.59315340319183,3.37457182235886,3.2906593224836,3.55483351575516,3.75195816310868,3.46207744806799,3.69923170238329,3.4986923672552,3.37100324361079,3.1177076082242,3.14377442160111,3.45793780709742,3.53478941757094,3.32809556444714,3.37924466425463,3.44445705232156,3.68925894038163,3.66688303545601,4.50461101729565,4.27307397108507,4.35660852566974,4.47892041839684,4.00037374830927,3.87820234820228,3.95776451084337,3.78367254324313,3.48710120503738,3.31920556469652,3.46258427995897,3.68085548911571,3.17280866194425,3.11836973684932,3.38602641191086,3.23615619821092,3.28036984251678,3.30101894539228,3.21539404402231,3.10920774543027,3.13253681676381,5.05943291335099,4.08360006730019,3.81902917520649,2.95626945820366,2.74009468980092,2.78056680263109,3.30305797162261,3.45156786040712,3.424672855963,3.3121959755472,3.41864512348087,3.72724802785626,4.30670025292728,4.51272231220282,4.78469943694785,4.68791607558726,5.21420449442657,5.73326797590003,6.41469670994567,6.49408846055718,7.63497843894406,7.39126663630419,7.22147845883839,6.72061208529174,8.91209195083633,8.59960868080978,9.81235455565709,10.4804106480475,11.6203617421319,10.4688277524347,10.6162382553653,9.66874025499151,8.45295259270486,7.37713300965591,6.68948741258796,6.45254680178588,7.06258200314751,6.5265954056749,6.65121627830684,6.04854451046578,6.097285036549,5.98962643104621,5.83151851173286,6.12386900813196,6.13027779815936,5.85285244415628,5.72682184447536,5.85261780819453,6.3129294519517,6.38564727066407,6.7063416166964,7.42208228620874,6.59496611141138,6.44335163828709],"QAT^FMA_PE(LTMA,-10AY,0,AM,\"PORTAGG\",\"MEANR\")":[null,null,null,null,null,14.6141315995338,15.2387429046999,14.8993561103854,14.7942068484202,14.8946814968041,14.5127276922115,14.6562089066669,14.4817194211554,14.1414836891287,14.1061640805469,12.9352361142606,11.6451969141947,10.7510548049412,12.1114593626012,12.1140939762427,12.1864039631499,12.1371671021904,12.1800158459325,12.5541606896464,13.4761905981122,13.1588262795294,13.3057959587454,12.9776082591055,13.9200594528582,14.7930932153405,14.9416156697271,14.7431859718514,14.7111804226374,14.6257041099931,14.1817098844272,14.1502269146454,13.8713646335431,12.9890207760963,12.7140815816744,12.3938143636086,13.0776665115906,13.8537935976966,13.4653287366503,12.8107301753772,12.7254202635811,12.6179765282417,12.5897038228041,12.6018503513172,12.8318757842458,13.3484833960168,13.2353218793265,13.7369403724251,14.1804572164756,14.7563761188503,13.388312346201,13.544578904574,13.5999428697262,13.3285407070528,13.7105300268918,13.8715101363699,13.1160895784103,13.9819426819761,14.2692461867955,14.1964632110824,14.1621094354797,15.399177482235,14.0636917842066,13.542624255274,13.6023083534853,14.2168559573273,14.6984466870113,15.329441254385,15.9776694427585,16.0702759357322,16.7459075798021,17.4539089182728,17.740552592232,17.943869410739,16.7405286041022,16.7888309335296,16.6435323451634,16.4788147732522,16.045985875313,15.5395206151795,15.5071890922948,15.3643466712327,15.5322388600527,15.6598386848625,14.9236929638366,15.3757734016575,16.1223612076197,16.2248977274391,16.1101098252416,15.3981522398884,14.8656801546367,14.4856850202913,15.5920056932167,14.8805910269148,14.178234544567,13.8269636592894,12.3255809623659,12.3739883823171,12.022413732003,11.656801165531,11.6646514799124,11.8163357716538,11.8182812115295,11.7837922634061,12.1463583679949,11.7043006503464,11.4452214684609,11.6327102422839,11.2475613164996,11.7939793992787,11.4621258239406,11.4573507095856,11.2489345846526,11.0853449786405,10.9135449761519,11.092123099037,11.1679530635477],"DDR3512M-FDS^FG_PRICE_CHANGE(0,-3AM)":-8.37347737195206,"BRENT-FDS^FG_PRICE_CHANGE(0,-1AY)":-1.20814635830169,"FC0000MX^FG_PRICE(0)":459.96292,"SET-BKK^FG_PRICE_MAVG(0,,,,30)":1307.4777,"EWT^FG_PRICE_MAVG(0,,,,60)":52.842667,"KSA^FG_TOTAL_RETURNC(0,-3AM)":-0.39390326,"SET-BKK^FG_TOTAL_RETURNC(0,-6AM)":-6.0067654,"MCHI^FG_TOTAL_RETURNC(0,-6AM)":10.305393,"EWZ^FG_TOTAL_RETURNC(0,-6AM)":-5.669504,"EWM^P_PRICE(0)/P_PRICE_HIGH_PR(0,,,,,,\"PRICE\",\"INTRA\",\"52W\")":0.9983633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6,7.5109716795443,8.90596194393434],"CAGDPY@PL^EE_ACTUAL_ANNUAL(MED,+1)":0.45,"CC_BR^FG_COMPANY_NAME":"Brazil","USDTHB^STD(FG_PRICE_CHANGE(0,-1AY,AM))":1.9226563383666,"USDCNH^FG_PRICE_CHANGE(0,-1AY)":-2.1460414,"USDMXN^STD(FG_PRICE_CHANGE(0,-1AY,AM))":4.21659390735061,"USDMYR^FG_PRICE_CHANGE(0,-1AY)":-4.2769194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468475275,15.9424262236116,24.3051164593498,19.7596938118436,19.0978758655274],"EWT^FG_TOTAL_RETURNC(-10AY,0,AM)":[-1.5441716,0.12546778,-6.077695,4.4029355,-4.7923326,3.4854293,5.8201075,-1.7499983,1.1450291,3.2075524,-4.814136,-0.76824427,-11.290323,1.1636376,3.378868,-5.493742,-1.7660022,-12.432343,11.728394,8.760845,-1.3788044,-7.799858,8.499611,8.348656,4.887986,-2.7184486,2.8609514,-3.3958554,2.5443554,2.9069424,6.4306617,1.6173244,-0.36035776,4.1289926,-0.05788803,6.487119,-0.92466474,2.607739,1.2573481,-0.47556162,-2.9200912,5.58815,0.6927848,1.825881,-1.1174619,-2.049929,-1.3683975,-0.95211864,0.3021121,1.5060186,-7.553273,-2.8012812,-2.6118338,1.3705254,2.9799342,3.3201218,5.5129766,-5.58815,-1.479727,7.1192503,-4.0100994,6.660819,3.7250042,4.9907565,5.391073,1.5166283,-2.843374,-22.76786,14.097619,2.5893688,7.9835415,8.689022,5.5399776,1.0409713,0.10960102,8.232975,6.9680333,10.194647,4.7569156,-1.4023364,5.418217,-5.4609656,7.084608,2.2370338,-3.1036675,3.6194682,-4.358572,6.011629,0.71673393,4.8367023,-1.7504811,-7.2776737,-4.364109,-8.956236,-1.9076109,-5.43375,6.854844,-9.811324,-12.866104,16.374552,-0.38781762,5.7198763,2.543354,-1.330328,3.1078577,-2.4601102,10.088623,0.5159974,-7.597536,2.2666693,-0.60842633,3.7166476,4.3423295,-2.3039877,7.435894,4.8383594,-3.6009908,9.124088,4.505205,6.4947248,-4.9142656],"GREK^FMA_PE(NTMA,-10AY,0,AM,\"PORTAGG\",\"MEANR\")":[7.89460577513592,7.65961225518798,5.93294814515364,6.44394615289409,5.26768523246567,4.28468839001286,4.90392460148274,4.57250646503963,4.90697954163234,5.0704235633789,5.1618016946679,4.82703906667423,4.55845141909565,4.46109943397995,4.39665232101018,4.13959036235596,4.23078280917478,9.44768156672461,8.45953806273646,8.88694920304639,9.27137596113083,10.5140975362245,8.54712525051333,8.95347370395687,8.7114903738982,8.37770714546008,8.98567518366788,8.83683066869222,9.22453879084284,9.33999565609456,8.72957134512952,9.07805378097234,10.8061216753758,13.776851658774,12.8866689574069,13.1750608389954,12.5438681164365,10.9691570359693,12.3430993314788,11.1759370044528,13.8714036298101,14.1168157978789,14.3804543639045,13.8776600860166,14.3869872528893,13.826849958505,14.4019368161501,14.7188202253953,14.2377708159098,14.3268449550587,12.8642293601108,11.8461336447338,12.2420815302886,11.1264361789023,11.813108669114,13.1311237873051,13.9676270850519,12.612104019331,13.7060791901535,14.0275113304278,12.1647809774554,13.8653813168693,12.1171485270552,11.7949224325867,11.1433120879279,11.3045793318337,11.1295720906037,5.69931143633706,8.32902570339332,9.80572955201678,13.2280957213738,13.1563524683278,12.2556109518276,12.2107410998926,10.1575611672766,10.6911356970104,11.8644854752656,11.2984240980297,12.2874711287629,12.2778916369122,12.7088553702387,7.05934388362983,12.851801085113,11.3282204822363,11.0302711750214,10.5052836148584,10.5968384930575,10.8479558744777,9.70290698527252,10.182049945153,10.3353589121351,9.67637678968024,10.3132839301189,9.09528318890559,8.28988459991746,7.60585442266511,8.32195730957052,6.84487973042896,6.77293809046786,6.77302500152173,6.64542971376062,6.47849931671539,7.83065544830298,7.04438088631899,7.27456204650429,7.03405068046703,8.07370375749933,8.20362476136664,7.39101026489193,6.93371206171842,6.51623137153389,6.76424177014502,6.63645240083181,6.71768896150034,7.01291600516301,7.07882010458323,6.75978640667423,7.3078223876316,6.87898774393649,7.14306793674741,6.93168273849453],"PASP-FDS^FG_PRICE(0)":944.0,"CPALM-FDS^FG_PRICE(0)/MAX(FG_PRICE(0,-1AY))":0.845599475868093,"TIOS-FDS^FG_PRICE_CHANGE(0,-3AM)":-15.6611039794608,"KSA^FG_PRICE_MAVG(0,,,,60)":40.980835,"EZA^FG_PRICE_MAVG(0,,,,200)":40.706,"EPHE^FG_PRICE(0)":26.86,"UAE^FG_TOTAL_RETURNC(0,-3AM)":5.316198,"MCHI^FG_TOTAL_RETURNC(0,-3AM)":-9.213954,"GREK^FG_TOTAL_RETURNC(0,-3AM)":-1.0810256,"EWW^FG_TOTAL_RETURNC(0,-6AM)":-14.158708,"EPOL^P_PRICE(0)/P_PRICE_HIGH_PR(0,,,,,,\"PRICE\",\"INTRA\",\"52W\")":0.94557303,"CNYA^P_PRICE(0)/P_PRICE_LOW_PR(0,,,,,,\"PRICE\",\"INTRA\",\"52W\")-1":0.08944857,"URTH^PERCENT_CHANGE(FMA_EPS(+1,0,,,,\"PORTAGG\",\"MEAN\"),FMA_EPS(+1,-1AM,,,,\"PORTAGG\",\"MEAN\"))":0.320068023797017,"VWO^FMA_COS_UP(\"EPS\",\"1M\",+1,NOW,,,\"PORTAGG\",\"MEANR\")":818.0,"EWZ^FMA_COS_DOWN(\"EPS\",\"1M\",+1,NOW,,,\"PORTAGG\",\"MEANR\")":25.0,"TUR^FMA_RBICS_REV_CURRENT(30, LOC, \"PORTAGG\")":21.5938767922581,"EPHE^FG_ROE(0)":12.1334527568443,"CAGDPY@TH^EE_ACTUAL_ANNUAL(MED,0)":1.22282398910213,"USDVND^FG_PRICE_CHANGE(0,-6AM)":2.1606207,"USDZAR^FG_PRICE_CHANGE(0,-6AM)":-5.200392,"USDPHP^FG_PRICE_CHANGE(0,-6AM)":2.2871375,"EWW^P_PRICE_RETURNS_PR('52W',2,-10AY,0,AM)":[5.415356,9.853804,1.0902405,3.1242132,-15.92235,-10.168666,-4.675162,-1.4998615,-5.0916967,-6.555051,-12.373209,-16.40066,-22.033745,-23.096489,-13.872987,-17.239458,-5.1144066,-20.347178,-20.434273,-9.049201,-10.57499,-14.436722,-15.153021,-9.691465,1.3976693,-11.261755,-5.659497,-14.554763,-12.634605,-5.7915688,1.5418887,-2.4816096,-1.6735554,4.78127,14.473284,13.994575,8.176767,20.046257,4.6142817,13.464069,12.625944,23.745834,15.764213,4.421282,7.251787,-8.101863,-14.418173,-9.415394,-11.750406,-6.9826245,-1.0257423,-14.934343,-17.6134,-10.547423,-14.187426,-13.243532,-11.289131,-3.8214326,1.0492802,-10.98268,-18.196058,-13.1010895,-7.81036,14.401352,17.932247,7.5416446,13.341581,-30.500912,-40.302425,-33.148014,-23.11619,-26.130545,-8.077079,-19.192875,-19.834291,-8.165968,-5.280137,-2.4033725,-9.713131,55.910957,75.02899,61.83486,47.47516,55.24019,45.64228,50.928543,45.17858,20.831453,14.974618,16.894197,23.679876,15.104723,17.035007,8.004057,-2.2531033,-3.3040464,0.7065177,-6.875241,-4.9148026,15.0903225,7.353294,14.502037,17.682898,15.055168,17.760431,30.609549,45.56445,47.97679,32.042515,33.310734,27.043354,18.053473,37.52258,16.263962,18.086647,25.020958,10.875093,11.978352,-11.138355,-2.314204,-5.732274],"EWY^FMA_DIV_YLD(NTMA,-10AY,0,AM,\"PORTAGG\",\"MEANR\")":[1.27334533894382,1.31190708682042,1.46849866506198,1.41431671786864,1.42809494073466,1.54913530451921,1.59302836715794,1.57079302393408,1.48687617774245,1.57652056301839,1.68169074167538,1.68173673513926,1.80035236260379,1.79832195535561,1.71988352485286,1.90829423541578,1.91299265347949,2.05757928230743,1.98023451196728,1.92224358044113,1.89856809675177,1.9948377802835,1.9876167743343,1.92363379090663,1.88692340812819,1.92668847318457,1.92378523373096,2.00441258090984,1.94156633794086,1.94824295220032,1.9346522827201,1.87367168196557,1.93029248743443,1.82202730969304,1.7762981751936,1.74704104827227,1.84301291303387,1.81688354462141,1.72262680802802,1.95922404218171,2.04158764930674,2.00193551662147,2.14620088666938,2.14945290195367,2.21991592230176,2.23325727909952,2.26862403678751,2.35911930004512,2.44666081285759,2.39905830622676,2.57573303008428,2.60936816657012,2.62350388963008,2.57714717573841,2.47146012303064,2.50881146646178,2.42750919665562,2.58986259462489,2.55875169862424,2.51713489837152,2.71107637335308,2.51547783074719,2.48145319434584,2.37519448643351,2.35564443446766,2.27228316644161,2.2330360696113,2.93059253914536,2.64009172937253,2.49146679912931,2.26034454116587,2.22615407779467,2.05147211136227,2.08307716239851,2.14922696750304,2.00553035828837,1.82988955553948,1.66396843074596,1.61848016338628,1.67175035764108,1.65926210643715,1.75447209199524,1.66012062855617,1.6862858873423,1.79532935068512,1.85145011128513,1.94115131192308,1.96211381721343,1.9378251447467,2.00037423700319,2.16748516095111,2.27631298280542,2.24736657143102,2.38218223942484,2.51449615944952,2.66154206247131,2.4681992114246,2.67222179128045,2.77954058190505,2.48929199505824,2.5459080801014,2.50816428283399,2.44836450518688,2.51305654684632,2.29768825522631,2.43511629188532,2.30092803751799,2.31634191790808,2.47385001237762,2.34529229263216,2.51527388752788,2.41210014772027,2.31190514214768,2.40099820797841,2.24507458948785,2.2311987364282,2.26109130526445,2.15791590731448,2.12207670371758,2.03974246072779,2.27981301712374],"INDA^FMA_PE(LTMA,-10AY,0,AM,\"PORTAGG\",\"MEANR\")":[17.5042400824067,17.7390019553411,17.622701292529,19.10737427328,18.5940187833954,19.8716776123964,20.8930555822602,20.8716716461672,20.7541759981869,20.3139236001319,20.0155441694458,20.9945467164771,21.2542191390868,20.3353607546385,20.7266747160464,19.9922074106609,20.1105268814189,19.3719867041447,18.9464992697531,18.903570838549,18.9560684752411,18.9391209560215,19.0318413341457,19.494488021289,19.7151895171371,19.7766676256144,19.6545895938301,18.66637789817,18.9604812019634,19.4076076398743,20.382991339686,20.5153367944633,20.3854807085872,20.4634967272117,20.3243000010053,20.6393410213898,20.8050620622324,21.2334940913362,21.3742904825042,21.5674342880663,22.0441440316891,22.8917118844766,21.7379853082338,21.5281926924535,21.4075203257139,21.2095506040439,21.3417229721849,21.2011392321993,21.9915360202367,22.3472247740354,20.8159969158288,21.3870322819392,21.5986787729737,21.5346252196266,21.3833351994898,21.7419668156881,21.6357247806119,21.248142970682,21.5139307896993,21.349186098858,21.0406653650418,21.1210578841334,21.5417934634329,22.7796101915031,23.0547623789205,23.6808277645398,23.4217184350525,20.4798869683996,20.4460666971392,21.1255224378277,22.6439396884373,24.244517653913,25.3773185359816,26.1588767296513,26.5672544200129,27.2819648051885,32.5758617650147,33.9564401486895,32.9896389957951,30.8332551300586,29.9548232068525,29.2576846113812,29.2926051194745,28.7942903643439,28.8768365824867,29.7124216447932,29.8181506171539,29.2902991144338,28.538490115151,29.6723024884675,27.4047110132198,26.2842747168734,26.1270599002332,24.9635152168961,24.3094931399276,24.4011964429327,25.9555588115699,25.5681109935928,24.9451268448561,26.3695213484106,26.3912884741759,25.7314404145163,25.2805445281883,23.9061635911633,23.8075949373574,23.8548762281358,24.112592469326,24.1877286538285,23.6992307564199,23.9715412327593,23.6268135369938,23.5418580929193,25.4317426224927,26.076095138222,26.3823259982741,25.9735065016963,25.7415833001606,25.6391095820743,25.9676056493751,26.3867930837834,26.0658222283448],"DDR3512M-FDS^FG_PRICE_CHANGE(0,-1AM)":-5.04623655913978,"BRENT-FDS^FG_PRICE_CHANGE(0,-6AM)":0.0,"FC0000PH^FG_PRICE(0)":334.7074,"SET-BKK^FG_PRICE(0)":1303.0,"EWT^FG_PRICE_MAVG(0,,,,30)":52.961666,"KSA^FG_TOTAL_RETURNC(0,-1AM)":-1.1884928,"SET-BKK^FG_TOTAL_RETURNC(0,-3AM)":-5.4234505,"MCHI^FG_TOTAL_RETURNC(0,-1AM)":-1.0682821,"EWZ^FG_TOTAL_RETURNC(0,-3AM)":-1.4737368,"EWM^FG_TOTAL_RETURNC(0,-6AM)":15.844954,"EIDO^P_PRICE(0)/P_PRICE_HIGH_PR(0,,,,,,\"PRICE\",\"INTRA\",\"52W\")":0.90835464,"URTH^FG_TOTAL_RETURNC(0,-6AM)":10.068071,"URTH^FMA_PCT_ABOVE_MAVG(200,0,,,,\"PORTAGG\")":58.9761570827489,"SET-BKK^FMA_COS_UP(\"EPS\",\"1M\",+1,NOW,,,\"PORTAGG\",\"MEANR\")":63.0,"EPOL^FMA_COS_DOWN(\"EPS\",\"1M\",+1,NOW,,,\"PORTAGG\",\"MEANR\")":7.0,"KSA^FG_ROE(0)":10.2919424796064,"TRYMY10Y-FDS^FG_YIELD_NAME":"Treasury - Malaysia Benchmark Bond 10Y","REFZAREPO-FDS^PROPER_NAME(0,,,\"SECURITY\",\"NAME\")":"South Africa Repo Rate","REFPEMPR-FDS^PROPER_NAME(0,,,\"SECURITY\",\"NAME\")":"Peru Policy Rate","TRYZA10Y-FDS^PCTCHG(FG_YIELD(0,,,,\"YTM\"),FG_YIELD(-1AM,,,,\"YTM\"))":-1.5278233,"TRYQA10Y-FDS^FG_YIELD(0,,,,\"YTM\")":null,"CC_TR^IMF_IFS_RCPI_Q(0)":72.27338,"KSA^FMA_DIV_YLD(NTMA,NOW,NOW,M,\"PORTAGG\",\"MEANR\")":3.55663412030031,"TUR^FMA_EVAL_EBITDA(NTMA,0,,,\"PORTAGG\",\"MEANR\")":5.16205360979048,"GREK^FMA_EVAL_EBITDA(NTMA,0,,,\"PORTAGG\",\"MEANR\")":5.80444930516469,"EWT^FMA_EVAL_EBITDA(NTMA,0,,,\"PORTAGG\",\"MEANR\")":9.69872202767664,"EPU^FMA_PE(NTMA,0,,,\"PORTAGG\",\"MEANR\")":10.4590578330853,"EIDO^FMA_EVAL_EBIT(LTMA,NOW,NOW,M,\"PORTAGG\",\"MEANR\")":9.25155636550519,"CNYA^FMA_DIV_YLD(NTMA,NOW,NOW,M,\"PORTAGG\",\"MEANR\")":3.15319207535653,"EWY^FG_COMPANY_NAME":"iShares MSCI South Korea ETF","UAE^FG_TOTAL_RETURNC(0,-1AM)":2.7620435,"CNYA^P_PRICE(0)/P_PRICE_HIGH_PR(0,,,,,,\"PRICE\",\"INTRA\",\"52W\")":0.8613114,"VWO^PERCENT_CHANGE(FMA_EPS(+1,0,,,,\"PORTAGG\",\"MEAN\"),FMA_EPS(+1,-3AM,,,,\"PORTAGG\",\"MEAN\"))":-0.251208888876792,"VGK^SIZE(FG_CONSTITUENTS)":1283,"REFTR1WREPO-FDS^PROPER_NAME(0,,,\"SECURITY\",\"NAME\")":"Turkey Repo Rate - 1 Week","TRYVN10Y-FDS^PCTCHG(FG_YIELD(0,,,,\"YTM\"),FG_YIELD(-3AM,,,,\"YTM\"))":-6.412649,"KSA^FMA_PE(NTMA,0,,,\"PORTAGG\",\"MEANR\")":16.6702879204878,"EWZ^FMA_PE(LTM,0,,,\"PORTAGG\",\"MEANR\")":8.47892896375702,"KSA^PERCENT_CHANGE(FMA_EPS(+1,0,,,,\"PORTAGG\",\"MEAN\"),FMA_EPS(+1,-3AM,,,,\"PORTAGG\",\"MEAN\"))":-4.04800768875746,"EWZ^FG_TOTAL_RETURNC(0,-1AM)":3.5971165,"EWW^FMA_ROE(NTMA,-20AY,NOW,FY,\"PORTAGG\",\"MEANR\")":[null,null,null,null,null,null,null,null,null,null,null,null,12.2361967072767,12.6640790394995,12.8972143418882,12.0869262494349,11.7827107678683,13.687162530438,13.3394699175221,13.7129718327555],"TRYTW10Y-FDS^FG_YIELD(-10AY,0,Y,,\"YTM\")":[1.6015,1.015,1.2037,0.9478,0.8648,0.672,0.315,0.7413,1.2812,1.211],"CAGDPY@PL^EE_ACTUAL_ANNUAL(MED,0)":1.56254742295506,"USDTHB^FG_PRICE_CHANGE(0,-6AM)":-2.775848,"USDMXN^FG_PRICE_CHANGE(0,-6AM)":9.456348,"EWM^FG_TOTAL_RETURNC(-10AY,0,AM)":[-0.124150515,-2.299565,-6.8066177,0.95562935,-11.62948,3.8313866,2.9345393,-5.1169634,5.701089,0.43731928,-9.579098,-0.56152344,-15.126735,1.8304348,4.9195886,-7.213706,0.87463856,-5.663705,10.167133,4.9304724,6.6265106,-8.926553,-1.1166334,6.888807,1.189065,-5.5229187,-1.243782,-5.9823694,-1.5405238,3.2108784,1.7906308,3.213811,0.6227493,4.7556996,2.0522356,-1.9805789,0.18855333,3.4504414,-1.6980052,-0.52435994,4.15504,7.4947715,3.131342,-1.3494492,3.4482718,-3.7741005,-5.840254,-1.7509758,1.5782833,0.6525755,-3.2417417,-1.978308,-3.7109375,3.8330674,1.1928439,0.13097525,-3.9568305,-2.9281616,2.5605083,3.7808657,-6.2395153,0.7513404,-1.1008501,2.0825863,-1.4724255,3.2490969,-5.4195824,-25.804066,15.296459,2.1607637,10.594976,4.726553,1.8276811,-3.296703,0.0757575,5.4125667,5.9605002,-3.8630962,-0.8459687,-0.39103627,-0.4639566,-1.8644631,-0.88276863,-4.7908664,-1.1182129,4.765749,3.1996965,-4.8935413,-3.5691023,5.511141,2.791071,-0.5818546,-0.31213164,-6.614476,-5.1831603,-3.5182714,6.358111,-5.1868143,-8.205843,8.989906,5.085349,4.407847,-2.985078,-6.593406,5.2705884,-3.665632,-3.8601935,3.587222,0.6641388,-0.23562312,-1.6532838,2.9298782,-0.37330985,0.718832,1.2778044,3.3177614,-2.894622,7.731724,-0.41888952,2.8231144,4.6761036],"EZA^FMA_PE(NTMA,-10AY,0,AM,\"PORTAGG\",\"MEANR\")":[15.0707557707835,14.8080379667679,13.8933471599881,15.3639008384324,14.5638128089605,15.9447223741145,17.0521509426662,16.4554671689328,17.8524113441244,17.0590238312103,15.7789959275044,16.4088570347276,15.2987823857785,15.3066333186238,16.0532905976357,15.0648321325069,14.0114596426744,12.8225970814441,14.1269478653888,14.4018589098359,15.2258759882963,14.0748202015142,14.4100516588091,15.2747262491625,15.6984627452045,14.7711168732811,14.4267918254388,13.918618309722,13.9818903557459,15.1473644586294,15.5091874308512,16.2659174141173,16.1202509183228,16.2265202336525,14.8929044470493,15.5208354643384,15.8023655672115,15.0647283278712,15.6487015565947,15.6210247126291,14.2931521216478,15.1618806368678,15.2644364681587,15.8367840354714,15.1208498455236,15.1058093835643,14.3080690614834,13.6237104110684,13.1643801878808,13.1105881583741,12.2846726243027,12.3951154636591,12.378624267901,13.1039443556368,12.8299629799796,12.896717248479,13.6791045234402,13.2525745246402,13.0905783788872,13.151303008548,11.8312087459425,12.7501168025188,11.8690990360007,11.8075530130176,12.0395570258614,12.3617503484133,12.0047727952922,8.01063606399614,9.51526315673966,10.2377316387482,10.8824721599818,11.8196713817284,11.3467840871262,10.9746267632933,10.3503772636265,10.4785457539794,9.9377102360418,9.88346688855055,10.4842024024442,10.2461919185981,10.0238365084778,9.44727641178314,9.69871164252207,9.35801533578387,9.41972832493295,8.76722005348448,9.56172397793674,9.77653165993469,9.48311247105751,9.95040773161897,10.1145358384071,9.93305818580927,9.40007264055272,8.88325640798671,8.47432098910312,8.46289929138197,9.08136455873792,8.12342824945376,7.99694856699614,9.00013545844872,8.78197818299889,9.70943016479454,9.16952120707829,8.41446199209019,9.18149327540943,8.92600099300796,9.43159207433314,9.89267682804994,9.6694485617799,9.56612383244161,9.51945418403296,9.73933040047394,9.99643247554733,9.37344166839287,9.4119156691892,9.30264769590098,9.12373281377021,10.1053788000741,9.40930647708569,9.95380637404245,10.1156105804269],"EZA^FMA_PE(LTMA,-10AY,0,AM,\"PORTAGG\",\"MEANR\")":[16.2690543261544,16.2433335784898,15.6785933600878,17.0143588206501,15.7462189991537,16.9922138724151,18.4769607179044,18.3302019562352,18.6492690789925,18.4166632085329,17.8402403635107,18.0548953828606,17.322836005805,17.1330884735802,17.7707036029829,17.2135180726451,16.0272116830734,14.6097365086275,16.0210485986723,15.9221320837664,16.0739137103052,15.6344456149906,15.7275868813628,16.2115971587115,16.8780509784436,16.4932927314905,16.4451065594403,16.0488031997606,16.3242483817879,17.5670004694888,18.5825354333157,18.5146850324157,18.3542630305518,18.2928456295846,17.6155342580058,17.8815597935066,18.1058815542236,17.6149502230469,18.2779136179758,18.4934527772941,17.6071211122,18.652667257814,18.4209862955283,18.1736685758851,17.8132389308024,17.6291030824827,17.1142441112369,16.5535968240275,16.0787202293637,15.8584421180676,14.8747384514564,14.7767893170352,14.6448532502815,15.3675652831097,15.0420966797736,15.3033400555075,15.3608566399829,15.1338344832429,14.9638083294353,14.9077186448364,13.9957658172498,14.2528711978549,13.7203720375475,13.6562783811906,14.1801862798358,14.5377642804367,14.416227735508,12.0606006766775,12.1591956655955,12.3519842620828,12.7091461478097,13.4482353329263,13.4406850914403,13.5122762276909,13.224869256526,13.8060014731795,13.853239466408,13.8981592310036,14.5146840713413,13.5060760247544,13.1118251379309,12.6147279643108,12.3402466749245,11.8052617392937,11.4273874905576,10.6526992566411,10.9073435180513,10.7934745946792,10.2820234275435,10.7724890167641,11.2003922615688,11.128261450981,10.8882809382589,10.5593626497692,10.202038486641,10.0750336163586,10.4532073446714,9.67203310522386,9.38710200008004,10.2478447089403,9.99816617093237,11.0568462922138,10.5416674116837,10.1477442786949,10.2366138385858,10.0930541986863,10.2515667412933,10.5612933418723,10.5110411767218,10.6126097333012,10.7203577491137,11.0394367001006,11.52762864089,11.0042736975207,10.9107761920477,10.6534774622896,10.5189238170789,10.8294924708193,10.5505584479227,10.8914989057039,11.077847693709],"NI-FDS^MAX(FG_PRICE(0,-5AY))":48241.0,"CPALM-FDS^FG_PRICE_CHANGE(0,-1AY)":1.49410222804718,"TIOS-FDS^FG_PRICE_CHANGE(0,-1AM)":-9.90949812597129,"FC0000GR^FG_PRICE(0)":9.792417,"KSA^FG_PRICE_MAVG(0,,,,30)":41.322,"EZA^FG_PRICE_MAVG(0,,,,60)":43.161167,"EIDO^FG_PRICE_MAVG(0,,,,200)":21.22975,"SET-BKK^FG_TOTAL_RETURNC(0,-1AM)":-1.3857484,"GREK^FG_TOTAL_RETURNC(0,-1AM)":-0.35569668,"EWW^FG_TOTAL_RETURNC(0,-3AM)":-15.895778,"EPOL^FG_TOTAL_RETURNC(0,-6AM)":11.061025,"EWZ^FMA_COS_UP(\"EPS\",\"1M\",+1,NOW,,,\"PORTAGG\",\"MEANR\")":18.0,"SET-BKK^FMA_RBICS_REV_CURRENT(30, LOC, \"PORTAGG\")":22.7421392321544,"EIDO^FG_ROE(0)":12.8532213569857,"REFBRSELIC-FDS^(SUBARRAY(NOT_NA(NO_REPEAT_F(FG_YIELD(NOW,-10AY,D))),0,1)-SUBARRAY(NOT_NA(NO_REPEAT_F(FG_YIELD(NOW,-10AY,D))),1,1))*100":-25.0,"TRYID10Y-FDS^PCTCHG(FG_YIELD(0,,,,\"YTM\"),FG_YIELD(-1AM,,,,\"YTM\"))":-3.4061859,"TRYMY10Y-FDS^FG_YIELD(0,,,,\"YTM\")":3.767527,"VWO^FMA_EVAL_EBIT(LTMA,NOW,NOW,M,\"PORTAGG\",\"MEANR\")":14.4188626352092,"QAT^FMA_PE(LTM,0,,,\"PORTAGG\",\"MEANR\")":11.2488192164947,"CAGDPY@QA^EE_ACTUAL_ANNUAL(MED,+1)":14.1,"CC_MX^FG_COMPANY_NAME":"Mexico","USDVND^FG_PRICE_CHANGE(0,-3AM)":-1.4995158,"USDCNH^FG_COMPANY_NAME":"Chinese Offshore Renminbi per U.S. Dollar","USDZAR^FG_PRICE_CHANGE(0,-3AM)":-1.8046975,"USDMYR^FG_COMPANY_NAME":"Malaysian Ringgit per U.S. Dollar","USDPHP^FG_PRICE_CHANGE(0,-3AM)":-0.40017366,"EPU^FMA_EPS(NTMA,-20AY,0,CY,,\"PORTAGG\",\"MEANR\")":[null,null,null,null,null,2.32525395129155,3.70455099626404,3.91000310564685,3.95899801372697,2.82022185033686,2.58004727651874,1.7402921975997,2.8587512141433,3.049394604189,2.65459381565907,2.43665455107049,2.40987445846015,2.94593905031434,3.11440433945327,2.95814779163661],"EWT^P_PRICE_RETURNS_PR('52W',2,-10AY,0,AM)":[23.381592,14.488661,5.523944,14.523077,6.960106,8.816719,17.895592,13.374865,9.4114065,13.842642,3.7059069,-2.3665726,-12.361204,-11.1192045,-2.1702468,-11.443835,-8.628929,-22.116709,-18.366468,-9.633261,-11.274332,-21.285564,-10.275686,-1.3320625,15.834438,11.389387,13.273251,13.291609,18.262661,35.396896,32.388973,23.693539,23.87706,41.139626,30.00778,28.647482,20.69316,26.376236,25.316536,29.104782,20.688295,25.409496,18.648434,18.89193,17.988539,10.98721,10.041761,1.8799186,3.141439,2.7209878,-6.8442225,-9.021115,-8.607274,-12.377829,-10.245073,-9.331745,-2.9755294,-6.480318,-7.191807,1.0264039,-3.3169568,1.5929222,13.987017,21.66394,33.242764,33.434795,26.622152,-5.8973017,1.7589927,9.793067,21.19385,22.969877,38.23296,28.080416,23.6161,27.43348,29.340267,41.213394,51.379585,93.25726,78.55618,61.48765,63.17483,53.48847,40.917873,44.514,37.491943,35.23035,27.32737,19.09523,13.611519,6.8415284,-0.7943094,-6.656444,-14.494777,-21.179283,-12.781739,-24.086666,-29.818594,-24.078703,-24.91132,-24.614244,-20.96948,-15.900355,-9.329695,-2.8602183,9.019529,16.915762,0.20575523,13.411676,29.609585,15.512144,20.525932,11.813927,17.148792,26.584423,16.373777,30.19476,23.108828,30.942894,34.745346],"EWW^FMA_DIV_YLD(NTMA,-10AY,0,AM,\"PORTAGG\",\"MEANR\")":[null,null,null,null,null,null,null,null,null,null,null,null,null,null,null,null,null,2.21522564218024,2.17586543151593,2.11542978848789,2.05114125346808,2.07149281604543,2.13696977171165,2.06510102891301,2.00777293801842,2.13176132181579,2.09529591331297,2.28784572906966,2.38284145827238,2.37921063886803,2.37195093272548,2.39821923292602,2.39160630382268,2.37740947620261,2.48466312576632,2.38015194007871,2.35934334965576,2.46273037954956,2.48987810827293,2.54920422121116,2.5287982533537,2.49032125705546,2.62706572921456,2.61957148373876,2.60678152632868,2.84650243765209,2.84201549546782,2.73365984479016,2.82723915291375,2.75412792647965,2.85620586289542,3.42956714084556,3.46995198441177,3.26538776893639,3.34559829138291,3.47337234506616,3.30698221779132,3.49260442448042,3.54712753119993,3.5603393333367,3.94378369006553,3.61820385117037,3.47625460436545,3.51773510120048,3.47247396344614,3.41770695926118,3.32536421389389,4.00165593231317,4.47056815017762,3.63551192906797,3.06659870547919,3.17598467527778,2.9460023017089,3.24168467598105,3.34483144391913,3.30143897696353,3.43454203921634,3.34687296103816,3.46634283206667,3.32472068259877,3.20827157219276,3.14159421035243,3.13171790561115,3.1217882701488,3.16146461739345,3.10702320028779,3.26972722200987,3.50915840709707,3.4742523753326,3.38725189519874,3.57149980583026,3.54833355342088,3.52425220540051,3.77916279818972,4.18383673874636,4.0998461882774,3.93076784502539,4.10472231089178,4.18948868263916,3.68267182283154,3.88183490192917,3.62588266016752,3.56966918890584,3.81529907968866,3.66648011130925,3.57066394201668,3.66553970073259,3.8908115710669,3.94537420690115,4.1735973117482,4.33758013263539,4.0847499452892,3.7587802739262,3.93141505343444,3.7817137981575,4.04834430960548,4.14785703492096,4.19484524274818,4.65116843428038,4.3891354562142,4.41823429992503],"DDR3512M-FDS^FG_PRICE_MAVG(0,,,,30)":0.90866166,"BRENT-FDS^FG_PRICE_CHANGE(0,-3AM)":0.0,"QAT^FG_PRICE_MAVG(0,,,,200)":17.356415,"EWT^FG_PRICE(0)":53.79,"SET-BKK^PERCENT_CHANGE(FMA_EPS(+1,0,,,,\"PORTAGG\",\"MEAN\"),FMA_EPS(+1,-3AM,,,,\"PORTAGG\",\"MEAN\"))":-3.32237485444476,"MCHI^PERCENT_CHANGE(FMA_EPS(+1,0,,,,\"PORTAGG\",\"MEAN\"),FMA_EPS(+1,-3AM,,,,\"PORTAGG\",\"MEAN\"))":0.789284242089593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47244,11.6209109010153,14.7244119837318,12.9407920965652,11.9161173260775],"TRYDE10Y-FDS^FG_YIELD(-10AY,0,Y,,\"YTM\")":[0.5475,0.636,0.22,0.47,0.239,-0.189,-0.575,-0.181,2.534,2.004],"CAGDPY@PH^EE_ACTUAL_ANNUAL(MED,+1)":-2.4,"USDTHB^FG_PRICE_CHANGE(0,-3AM)":-3.0785203,"USDMXN^FG_PRICE_CHANGE(0,-3AM)":11.897206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8],"TRYPH10Y-FDS^FG_YIELD(-10AY,0,Y,,\"YTM\")":[3.8633,4.1,4.6281,5.6986,7.1730304,4.847582,3.4208684,4.796723,6.9293385,6.0028777],"CC_TW^FG_COMPANY_NAME":"Taiwan, China","USDINR^STD(FG_PRICE_CHANGE(0,-3AY,M))":0.951138161150903,"USDPEN^STD(FG_PRICE_CHANGE(0,-3AY,M))":2.2394750659784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WT^FMA_DIV_YLD(NTMA,-10AY,0,AM,\"PORTAGG\",\"MEANR\")":[3.27078527383513,3.35728471586193,3.63213330626084,3.43820161876874,3.50352734085285,3.54842433282164,3.40584088126428,3.45541187473054,3.56225006158538,3.69679931926185,3.88336280987547,4.02616036205103,4.30044297589173,4.27315593692315,4.11794385350482,4.22788099673488,4.2568346397531,4.61372359480547,4.33032766420821,4.15990986713428,4.23596329723292,4.57556745628222,4.27138634082913,4.07893536857955,4.0303498146094,4.19155473854849,4.03389762399191,4.25254717016645,4.14792243247906,4.17387257977116,4.06423872624146,4.10660039528553,4.11555963582893,4.06661273009493,4.04703869152097,3.96849293834271,4.05290595348359,4.04738715207564,3.9873084826122,4.07812917583054,4.20410831326901,4.11786500684197,4.31142778466364,4.10588545072384,4.16451891577035,4.31722647852118,4.31209690731126,4.45917398610258,4.49828935226343,4.43787923746491,4.9007574969009,4.87095826999278,4.91337664284588,4.82819358305297,4.56685304605726,4.37978015708902,4.14590970868496,4.44650939083523,4.47485298166261,4.27469328270284,4.4776628867931,4.23537958249171,4.16847017124656,4.06187081625428,3.98169280233535,3.98868146353262,4.03770599701215,4.86317615157444,4.34105983253813,4.14317142521227,3.93484233256412,3.7448317412472,3.6692671533606,3.76604720322518,3.87100893418208,3.7803592709369,3.66620120385563,3.44840294126312,3.53620109149372,3.59638111752295,3.60967636048753,4.26320874315601,4.01304621879287,4.00975075009896,4.36273586327683,4.26846453455944,4.46647677903725,4.24994103958245,4.21094815853781,4.19615513392733,4.28663467408344,4.69028288984935,4.60924668337908,4.92205338289041,4.88312952750403,5.30161256058131,4.89304296631445,5.06527264638551,5.34012663631119,4.47967186391107,4.4452893811831,4.29418779913687,4.006896821183,4.04078976335917,3.86067989883813,3.7577303591542,3.43849351943359,3.40734701655755,3.58452023596526,3.5471493832364,3.57900548195215,3.47449459845474,3.35984863336885,3.43124794861656,3.31302867505583,3.15398262347684,3.20582745738949,3.06490418580113,3.00669819291413,2.90288567939355,3.23576264766405],"DDR3512M-FDS^FG_PRICE(0)":0.88307,"BRENT-FDS^FG_PRICE_CHANGE(0,-1AM)":0.0,"QAT^FG_PRICE_MAVG(0,,,,60)":17.006058,"EWM^FG_PRICE_MAVG(0,,,,200)":22.0763,"KSA^PERCENT_CHANGE(FMA_EPS(+1,0,,,,\"PORTAGG\",\"MEAN\"),FMA_EPS(+1,-1AM,,,,\"PORTAGG\",\"MEAN\"))":-0.251477623525988,"UAE^PERCENT_CHANGE(FMA_EPS(+1,0,,,,\"PORTAGG\",\"MEAN\"),FMA_EPS(+1,-1AM,,,,\"PORTAGG\",\"MEAN\"))":0.254282330792554,"TRYKR10Y-FDS^FG_YIELD(-10AY,0,Y,,\"YTM\")":[2.6272,2.0852,2.0916,2.4797,1.9804,1.6728,1.7238,2.2417,3.6906,3.1928],"CAGDPY@IN^EE_ACTUAL_ANNUAL(MED,0)":-0.651406479275637,"CAGDPY@PH^EE_ACTUAL_ANNUAL(MED,0)":-2.56663776811855,"USDAED^STD(FG_PRICE_CHANGE(0,-3AY,M))":0.008718447877662,"USDTHB^FG_PRICE_CHANGE(0,-1AM)":-2.9778302,"USDBRL^STD(FG_PRICE_CHANGE(0,-3AY,M))":3.64571092391046,"USDMXN^FG_PRICE_CHANGE(0,-1AM)":5.5459857,"USDIDR^STD(FG_PRICE_CHANGE(0,-3AY,M))":1.53950145993669,"EIDO^P_PRICE_RETURNS_PR('52W',2,-10AY,0,AM)":[0.44882298,10.042513,0.4991889,11.958086,15.107191,16.170097,14.120221,-2.9750407,-0.5419612,-8.209414,-10.950118,-17.60106,-27.14873,-31.90874,-17.218655,-23.294098,-15.854698,-23.15082,-16.909958,-9.155589,-14.489084,-13.202959,-0.4274726,9.339201,27.185022,36.243893,27.797377,17.691051,16.053593,20.936954,10.602247,7.427132,10.868061,20.341528,18.341887,9.985006,5.124855,7.4255705,4.3129206,14.3689995,16.084862,21.270657,23.031664,8.805561,7.139647,-6.307501,-8.184015,-13.830811,-14.968306,-12.905657,-16.461086,-6.7971888,-7.546532,-6.8077445,-11.430788,-3.582567,-2.1618724,-5.090487,1.2218118,16.330826,11.4826565,12.182819,13.758779,4.2990327,3.7366629,0.4105091,-5.5898547,-39.114017,-43.198467,-31.526232,-22.520208,-27.012657,-19.265837,-26.855827,-24.73188,-12.166471,-3.0924678,-4.4947805,0.6467104,50.516724,51.92512,38.84728,14.4784565,7.829237,8.896648,19.80604,36.485527,10.7276325,-3.1648934,-3.7396789,3.3022523,11.732447,14.32457,8.232605,9.644138,9.740901,17.345787,15.499711,-6.3039303,-1.4244378,1.5424132,-2.50175,-1.7828226,-11.828697,1.552701,3.5352826,4.499638,13.327896,-2.141589,-5.144411,-0.506562,-2.1509588,-0.24958849,3.4056664,0.46856403,8.186377,-11.309028,-7.999688,-18.821812,-11.249227,-2.2952616],"EPOL^FG_TOTAL_RETURNC(-10AY,0,AM)":[-2.6000679,3.0207276,-7.8758955,-0.07402301,-5.5925903,-9.571916,4.793608,-5.9296966,12.021613,6.591642,-9.766215,-3.5828888,-2.842158,-0.09000301,-0.5855918,-12.233793,-6.9695415,-8.710891,6.900811,11.239183,-0.25906563,-5.3506556,-7.7936354,1.6105771,11.978853,-5.1389575,-2.1558821,-4.858762,7.452488,7.9493046,11.58663,4.303086,-3.4080625,12.07056,-0.91134906,5.792153,1.7843008,5.765486,1.5101314,-4.862118,0.8390546,11.18207,-4.4936123,-7.5280485,3.3659458,-8.595228,-4.970998,-2.1434665,1.9170761,0.8748889,0.17346144,-3.8095295,5.085516,4.026401,-3.6295354,2.2510886,0.6350517,-10.012627,6.778872,2.1063209,-12.414092,5.934286,-1.2500048,3.141117,-3.6878943,3.7197948,-6.241268,-38.251366,15.285599,-0.802511,21.53424,-0.40935278,8.925414,-8.247972,-7.638073,9.79644,13.740528,-1.6897082,3.2812476,-5.3958654,4.957354,6.0944557,4.3503165,-0.91995597,3.0640602,4.031527,3.3557057,-7.9597893,-6.2865553,11.438394,-5.8590293,-13.8043995,-0.05428791,-17.490494,-6.4639273,-6.534094,11.17022,-15.379357,-11.712438,34.858177,2.9279828,13.547956,-6.4382734,-7.2601023,13.546634,7.4940085,7.808137,5.2767754,-5.208844,-7.9834166,8.50705,11.111105,6.1214924,-5.4611387,8.4851265,1.9885182,-3.0329347,14.655948,-9.517479,8.117592,0.12176037],"EWY^FMA_PE(NTMA,-10AY,0,AM,\"PORTAGG\",\"MEANR\")":[10.3288896271606,10.2375376930676,9.32336161396376,9.68080818001421,9.50158520808141,9.36033783739593,9.78646167240602,9.81243495646232,10.3639040439951,9.87764256112025,9.38438343979771,9.61983898384846,9.46061714091032,9.64403548238376,10.1085337185037,9.93138995471635,10.0508336127054,9.77222607682048,10.1484144733771,10.5187973419196,10.673853549128,9.88776947583412,9.84777440214466,10.1511106765054,10.1090230752729,9.91326076647663,9.94464344142836,9.58940393244097,9.90990014832141,9.80826102728116,9.44530397623124,9.73149028835016,9.23164408663158,9.43358567345858,9.50301273866337,9.58390251579225,9.08890648869398,9.18758763550975,9.41585391646556,9.3953690681144,9.14556602172251,9.34598112343536,8.97438295611793,9.17775329301574,8.95841609423703,8.81450944992409,8.72144949860317,8.3610005212789,8.07517916065403,8.29583982130275,7.78456978267328,7.9283485329801,8.2147494028292,9.02902861683718,10.1781563561422,10.5065986512406,11.365079961763,10.6142419245957,10.8971538850446,11.2924615840865,10.5173670920043,11.0669784313841,11.047995901142,11.559323361232,11.3357436013934,11.6022087626387,11.5441875654358,8.84328428460602,10.4695707134439,11.4995643423721,12.6777010510946,12.6655197371148,13.4034258380127,12.9723058170078,12.1161541697632,12.5557013175749,13.2712967982478,14.3902992836145,14.1319746343231,13.391470313047,13.1920613582539,11.088602225203,11.3185912999749,11.0733949783369,10.3246911403397,10.2408002437241,10.0063603930383,10.1476384754703,10.3157382246391,9.90471047350374,9.46817019462593,9.10656825090878,9.15660573785912,8.77343198640235,8.24870131309612,8.22298334700146,8.89780473320702,8.54914643934507,8.79218573374844,10.7592555484482,10.8313683582982,11.4095045427783,12.7847281775693,12.7045156686675,14.2225233767569,12.7952848343333,12.6964449766,12.1775601241362,11.1379115356701,11.344487427182,10.2899492909979,10.2539146131275,10.2600447844221,9.72062759047321,10.4836110112021,10.4868733585977,10.0197181144429,10.0133311207844,9.73816458142374,9.65935015708627,8.47346831882742],"EWY^FMA_PE(LTMA,-10AY,0,AM,\"PORTAGG\",\"MEANR\")":[11.6501631117342,11.6223082794832,10.9863955542711,11.5296392353274,11.3740745511198,11.2287231215788,12.2749034310274,12.1604475542964,12.1040110692895,11.7551718362065,11.3171497607357,11.2166811958598,10.9774323090782,10.8383587896769,11.1158524804486,11.0927791167326,10.5892907529454,9.61812669424602,10.4141567804684,10.6175527417362,10.6992634927322,10.4378998523315,10.4166862552076,10.5956904209866,10.5881457752878,10.5478825363137,10.7008835044482,10.6186418454461,11.1412390314212,11.2991989781452,11.6905199994858,11.615494112063,11.3100815097791,11.1617151455814,11.0126275031272,10.9479178783802,10.4680496137762,10.409935972832,10.5837009017156,10.4582683198815,10.1915164978479,10.4838169423701,10.5379243184531,10.5374689930042,10.3578541304801,10.191139519479,10.0163893521155,9.68806220442405,9.34692266205555,9.3762574571108,8.7790745081875,8.54252057785447,8.35161633397077,8.65916476425331,9.81788809086575,10.0691754304892,10.4771250024469,10.4213728127478,10.7586996119739,11.2691065706561,11.1477018766255,11.9144263657105,12.3943999324609,13.7118919343997,14.183750229496,14.9847444404334,16.6194953289396,14.6457152629705,14.6625242033754,14.890950362301,15.4061250443903,15.524624380301,16.3597129170119,16.4512762700573,15.9081056073966,16.9911562272714,18.8018877111177,21.3254085605895,21.7079482170767,20.146660009854,19.4655757649551,17.9021927584914,17.0555206362073,16.0662181278661,14.6117711166397,13.539377263171,12.3066911090232,11.0928833638231,10.1166094854656,9.46820525231335,9.37459956099407,9.26442904891797,9.31549694239355,9.1944618384289,8.94993745046194,8.85635948243138,9.15043768152764,8.73975110174247,8.58210251825809,9.9944758239647,9.73355564494288,10.2114137083361,10.9879338930041,11.1539791244149,12.0418242531644,12.0919418977618,12.5829696627697,12.8955588893903,12.8471686676599,13.8159034057337,13.5307027601854,14.2094201836369,14.918518289622,14.728046451934,16.6289307699455,16.0820978350887,15.4274662160089,14.9142772796591,14.3646306936649,13.873021455008,12.6766590489131],"NI-FDS^FG_PRICE_CHANGE(0,-1AY)":-19.8740554156171,"CPALM-FDS^FG_PRICE_CHANGE(0,-3AM)":1.28171592989799,"TIOS-FDS^FG_PRICE(0)":98.55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CC_MY^FG_COMPANY_NAME":"Malaysia","USDINR^STD(FG_PRICE_CHANGE(0,-1AY,AM))":0.36353552261369,"USDPEN^STD(FG_PRICE_CHANGE(0,-1AY,AM))":2.29086342230194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EWM^FMA_DIV_YLD(NTMA,-10AY,0,AM,\"PORTAGG\",\"MEANR\")":[3.15705232672311,3.19966662755553,3.36219910256231,3.25457690668094,3.49614137846413,3.33722156553257,3.2142374224853,3.24656446310122,3.12409550988697,3.15154987822708,3.26092129703684,3.26759491877008,3.53858475455946,3.3821347080887,3.23668756770102,3.33882437822719,3.34494604971296,3.3660149057184,3.21789534384551,3.101949008285,3.03623243482496,3.24422417559514,3.12650901796715,2.99660532647802,2.92908143504848,2.97779915014239,2.96023229224254,3.0393652791375,3.01651711946476,3.01544049440454,2.97242912381904,2.96283887178624,2.99260350421505,2.94430206175428,2.99392649609923,3.05661711422717,3.03742430524649,3.00854108876595,3.09164915032685,3.27677077909148,3.22212066934638,3.11398475285136,3.12739410808487,3.20470058384159,3.15597721277286,3.21159135710061,3.24292158621641,3.31585627648563,3.23240814863094,3.19263903721661,3.35085942220175,3.37207316241075,3.34263175606463,3.29629315481487,3.27511562896835,3.31878745704384,3.41376846233479,3.49589256274816,3.49337451737945,3.425006649753,3.50213784290222,3.50647640631181,3.54803442836279,3.48273698220857,3.52784153173372,3.4915030271167,3.59990034538297,4.33622535371004,3.84850561366186,3.66711758374272,3.11790716264462,3.06948767239101,3.14596496329068,3.14300474419486,3.28114612562174,3.37976346020795,3.4502361231874,3.66358299940714,3.81235487463932,3.96508377139092,3.97056600076104,4.04174407795966,4.10213239977723,4.23565787967684,4.24885188736567,4.10177373581177,3.88035567174795,3.98184077519558,3.9337699104288,3.74556971083897,3.71773414839812,3.8437965677477,3.80985888593176,3.99877772717656,4.12850318820216,4.25355771430748,3.99993480706121,4.20075833309293,4.47364667492866,4.27350236659995,4.21580120914529,4.18805642055928,4.25448748319811,4.55464520552562,4.38267987946348,4.41847332117684,4.41759034542153,4.36570006683988,4.22531801404537,4.26129146379673,4.3132514486766,4.26424054146644,4.2758463329368,4.26150328238612,4.17048537082839,4.13014433335161,4.19491591992818,4.05035111625304,4.07239025856665,4.05281399024104,4.14005128932645],"WL-FDS^MAX(FG_PRICE(0,-5AY))":763.4,"BRENT-FDS^FG_PRICE_MAVG(0,,,,30)":85.86,"QAT^FG_PRICE_MAVG(0,,,,30)":17.25573,"EWM^FG_PRICE_MAVG(0,,,,60)":23.149,"KSA^FMA_PCT_ABOVE_MAVG(200,0,,,,\"PORTAGG\")":43.0894308943089,"TUR^FG_TOTAL_RETURNC(0,-12AM)":8.737553,"MCHI^FMA_PCT_ABOVE_MAVG(200,0,,,,\"PORTAGG\")":30.8166409861325,"EWZ^PERCENT_CHANGE(FMA_EPS(+1,0,,,,\"PORTAGG\",\"MEAN\"),FMA_EPS(+1,-1AM,,,,\"PORTAGG\",\"MEAN\"))":-0.578976090523152,"EWM^PERCENT_CHANGE(FMA_EPS(+1,0,,,,\"PORTAGG\",\"MEAN\"),FMA_EPS(+1,-3AM,,,,\"PORTAGG\",\"MEAN\"))":5.50062008863518,"EIDO^FG_TOTAL_RETURNC(0,-1AM)":6.125498,"CNYA^FG_TOTAL_RETURNC(0,-1AM)":-2.4873674,"VGK^PERCENT_CHANGE(FMA_EPS(+1,0,,,,\"PORTAGG\",\"MEAN\"),FMA_EPS(+1,-3AM,,,,\"PORTAGG\",\"MEAN\"))":1.06642143542723,"QAT^FMA_COS_UP(\"EPS\",\"1M\",+1,NOW,,,\"PORTAGG\",\"MEANR\")":5.0,"EPHE^FMA_COS_DOWN(\"EPS\",\"1M\",+1,NOW,,,\"PORTAGG\",\"MEANR\")":12.0,"TUR^FG_ROE(0)":17.095935181153,"REFQALEND-FDS^(SUBARRAY(NOT_NA(NO_REPEAT_F(FG_YIELD(NOW,-10AY,D))),0,1)-SUBARRAY(NOT_NA(NO_REPEAT_F(FG_YIELD(NOW,-10AY,D))),1,1))*100":25.0,"REFPL7D-FDS^PROPER_NAME(0,,,\"SECURITY\",\"NAME\")":"Poland Reference Rate - 7 Day","TRYKR10Y-FDS^PCTCHG(FG_YIELD(0,,,,\"YTM\"),FG_YIELD(-3AM,,,,\"YTM\"))":-14.135233,"TRYPL10Y-FDS^FG_YIELD(-10AY,0,Y,,\"YTM\")":[2.5048,2.9303,3.6245,3.292,2.8144,2.1086,1.235,3.6216,6.8411,5.1912],"CAGDPY@GR^EE_ACTUAL_ANNUAL(MED,+1)":-6.9,"CAGDPY@ID^EE_ACTUAL_ANNUAL(MED,+1)":-0.7,"USDAED^STD(FG_PRICE_CHANGE(0,-1AY,AM))":0.00618283614667127,"USDTHB^FG_PRICE_CHANGE(0,-1AY)":-0.9684026,"USDBRL^STD(FG_PRICE_CHANGE(0,-1AY,AM))":2.87995596767334,"USDMXN^FG_PRICE_CHANGE(0,-1AY)":9.586393,"USDIDR^STD(FG_PRICE_CHANGE(0,-1AY,AM))":1.97161891316615,"ECH^P_PRICE_RETURNS_PR('52W',2,-10AY,0,AM)":[-9.553504,-13.541621,-19.724232,-12.160277,-17.41864,-15.981447,-4.3183684,-7.1293173,-7.871586,-4.81236,-11.7627325,-16.803926,-20.263863,-16.385513,-11.053777,-19.302494,-14.406222,-19.417107,-18.149979,-5.431664,-10.91885,-18.242191,-7.9606175,3.1221032,15.045059,3.6664128,8.713234,14.564252,20.508612,30.777668,27.376389,20.923508,24.771477,25.29633,23.598183,18.602455,20.91837,35.58624,40.336643,33.449028,26.213444,43.1214,34.755314,27.507591,22.915161,21.973347,16.407442,5.4650545,-2.5853574,-6.642932,-13.572609,-8.627415,-6.238425,-14.970237,-15.46821,-13.901835,-16.792637,-21.98649,-18.261707,-10.108089,-15.558547,-11.889446,-9.7501335,-22.116734,-18.762636,-24.172424,-29.738785,-53.73902,-45.597996,-41.261967,-31.492407,-32.68222,-25.74823,-32.16942,-36.845215,-15.39259,-13.483006,-3.0127525,7.931292,72.349075,54.478477,40.39316,14.066529,2.2275925,4.9096107,11.41839,2.055347,-5.082321,-11.126548,-19.111282,-14.323198,-15.418112,-15.796405,-15.417176,-4.8195243,-4.630393,11.292052,4.7103167,5.159807,11.126888,11.716377,16.248154,19.064283,5.4463744,12.091673,21.138632,20.596552,47.845795,9.29482,7.4912667,15.278542,4.2036295,16.638052,-1.7706096,-10.525054,5.2751064,-8.010406,1.9477963,-5.926001,-7.9359827,-5.9011755],"EPHE^FG_TOTAL_RETURNC(-10AY,0,AM)":[2.2665977,1.7414212,-3.9419115,3.6447048,-1.641053,6.7784905,3.606069,-0.888139,1.2593865,0.0,-7.0318165,1.2218118,-5.4192185,-3.9459407,2.30726,-6.133109,-0.3223002,-11.202133,8.870435,8.758009,2.2446632,4.1437984,2.055335,4.58256,-0.91674924,-8.002001,-4.1315613,-6.0391307,-3.7416995,7.8619003,-1.078409,1.5321136,4.4689536,1.4722228,1.3687372,-1.0896683,-1.5338182,2.0027757,2.8633833,-2.3064733,2.279508,4.102409,-5.126238,-4.704303,-3.8081884,-0.14662743,-7.7533007,-1.8084645,2.2135377,-2.1656036,-3.7434876,3.2803535,4.125726,7.617712,0.0,-1.2280762,2.2202492,-6.602949,6.759691,7.681823,-9.125477,2.6300073,0.84450245,1.6170859,-2.9239774,-1.7286837,-4.3231964,-38.423187,21.508099,-0.7080376,14.439047,0.5162239,0.44020414,-2.3739934,-0.4863441,18.496239,4.542625,0.30412674,-4.972708,-5.807275,0.47425032,-3.4389794,11.120629,-8.003801,-2.7510285,8.627998,5.501306,1.0490537,-0.82747936,-1.6996324,3.8352728,-7.387221,-2.4844706,-6.2353373,-4.501486,-6.136358,12.348663,-7.8304586,-12.860483,11.851513,3.31707,11.664081,-3.0988812,-6.1085167,0.19135475,0.42016506,-1.1393011,5.0233603,-7.304412,-3.4400046,2.1955252,0.20266771,4.0453076,3.2907605,4.5161366,-0.5809784,-8.984655,3.9727092,-5.9720516,5.4999948,6.0821533],"EWW^FMA_PE(LTMA,-10AY,0,AM,\"PORTAGG\",\"MEANR\")":[null,null,null,null,null,null,null,null,null,null,null,null,null,null,null,null,null,22.1994685523522,23.6126847531502,24.7002711215004,24.6436553164603,24.3774659601858,23.1934481843739,22.9385596776567,23.0657096386131,21.6953387316197,22.0327311219057,20.7432078825343,20.5167386815569,20.3689639310616,21.81773892229,21.3905758008473,21.055079882182,20.6089083278851,20.1631810379322,19.9804531780009,19.6342697598906,19.1959837868748,18.4167540437607,16.9377262421452,17.0003539621639,17.2168569066089,17.8494757382631,17.847267229879,17.7687562120091,17.3384471791403,17.2329301090808,17.4284465739979,17.0365377484733,17.2663085209836,16.7331703622267,15.0178024236474,14.5944800978987,15.3558067648085,15.5803068794362,15.4010359119381,15.4406744139985,15.1124510672256,14.9447533540686,14.8738856731356,14.2251212189333,15.0621975601566,15.3442248320127,15.4470963244205,15.7659860446561,16.1091095121806,16.5686900600187,14.800169477865,14.348711763214,15.8205287597427,17.3472434561171,18.1065789598642,20.5644738415997,20.0862258581552,20.4367624224557,23.0890636411288,30.2836144101431,32.349911357891,29.4057922233273,26.9993912290559,25.8392919431971,24.6172773800588,23.4931824770308,22.0616517683429,20.6827155083265,19.4595048167598,17.90021105645,16.431340823186,15.3782377353039,15.4189283931688,15.2838851419517,15.0183293828607,14.9892073432375,14.4607058192154,13.8247598186671,13.5558215175515,13.6714774344027,13.0054919960205,12.6728266829633,13.6925735391324,13.0591161442013,13.9950121047687,14.622255308723,14.4934913664423,14.4059830323256,14.1870393259526,13.7708782780714,13.4112616275705,13.2351083873332,12.7565215036009,12.2398245655516,12.9146510630708,14.02235128756,13.4855624113911,14.6998497277028,15.7403447318474,15.4129534479014,15.2626944671705,14.4136402651694,14.3237566897595,13.7373683944866],"NI-FDS^FG_PRICE_CHANGE(0,-6AM)":-1.14978247358608,"CPALM-FDS^FG_PRICE_CHANGE(0,-1AM)":-2.37014624306606,"FC0000SA^FG_PRICE(0)":48.444748,"FC0000TW^FG_PRICE(0)":374.11053,"VNM^FG_PRICE_MAVG(0,,,,60)":12.3125,"EWZ^FG_PRICE_MAVG(0,,,,200)":31.52275,"EIDO^FG_PRICE(0)":21.31,"VNM^FG_TOTAL_RETURNC(0,-12AM)":-16.213417,"QAT^FG_TOTAL_RETURNC(0,-12AM)":1.0929823,"GREK^FMA_PCT_ABOVE_MAVG(200,0,,,,\"PORTAGG\")":48.2758620689655,"EWW^PERCENT_CHANGE(FMA_EPS(+1,0,,,,\"PORTAGG\",\"MEAN\"),FMA_EPS(+1,-1AM,,,,\"PORTAGG\",\"MEAN\"))":-4.23289164865673,"EPOL^PERCENT_CHANGE(FMA_EPS(+1,0,,,,\"PORTAGG\",\"MEAN\"),FMA_EPS(+1,-3AM,,,,\"PORTAGG\",\"MEAN\"))":-0.498799810500453,"CNYA^PERCENT_CHANGE(FMA_EPS(+1,0,,,,\"PORTAGG\",\"MEAN\"),FMA_EPS(+1,-3AM,,,,\"PORTAGG\",\"MEAN\"))":1.89360073097277,"VWO^FG_TOTAL_RETURNC(0,-3AM)":0.7480979,"KSA^SIZE(FG_CONSTITUENTS)":124,"EWY^FMA_COS_UP(\"EPS\",\"1M\",+1,NOW,,,\"PORTAGG\",\"MEANR\")":56.0,"INDA^FMA_RBICS_REV_CURRENT(30, LOC, \"PORTAGG\")":28.5481595516191,"REFKRBASE-FDS^(SUBARRAY(NOT_NA(NO_REPEAT_F(FG_YIELD(NOW,-10AY,D))),0,1)-SUBARRAY(NOT_NA(NO_REPEAT_F(FG_YIELD(NOW,-10AY,D))),1,1))*100":25.0,"TRYAE10Y-FDS^PCTCHG(FG_YIELD(0,,,,\"YTM\"),FG_YIELD(-1AM,,,,\"YTM\"))":-5.93505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5,8.75463942854793,10.6038911833674,12.7874449851799,10.9752156802623],"CC_PE^FG_COMPANY_NAME":"Peru","USDINR^FG_PRICE_CHANGE(0,-6AM)":1.1277914,"USDPEN^FG_PRICE_CHANGE(0,-6AM)":-2.12335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4],"EPU^FMA_DIV_YLD(NTMA,-10AY,0,AM,\"PORTAGG\",\"MEANR\")":[2.16998526711929,2.10349566869601,2.30905614950679,2.27784810892991,2.26951429348975,2.26731739626595,2.13120914256778,2.39629624336659,2.22407335727644,1.891472715474,2.0514902972092,1.99637297497398,2.26568875047532,2.50333602010379,2.40302898589539,2.3468811597093,2.62865824776293,2.92045389460717,2.51748581669316,2.17673364407253,1.9798022198679,1.67371442935705,1.80784433139441,1.85990272034875,1.44084121819331,1.55096959487034,1.59967241903492,1.94451700156131,2.20390528791215,2.16503697640278,1.96785251000176,2.12649054210511,2.06991316811413,2.25618301509293,2.28818529059288,2.25133802678725,2.28695003343953,2.13744830469555,2.19905676663317,2.68036756188675,2.97069827745865,2.59567456439832,2.51930944419881,2.21863134438123,2.09159744002463,4.76518691197081,1.94209874144,2.12192408400101,4.44853830000634,2.49471560275959,2.28854176013194,2.37910755252793,2.41442646624005,2.29807762117606,2.23326563978342,2.22452277101865,2.2266457643679,2.66079926402628,2.69392477190625,2.66509925837755,2.96536351514539,2.8913153866553,3.02988528446286,2.93684310308578,2.69790913607114,2.62088640435574,3.05727454481477,4.29647666645432,4.05998116733167,3.30863839743217,3.11304154547704,3.05349757253498,2.56524780438664,2.53788619022816,2.63529161050501,2.22200927614762,1.73673877376331,1.70712327436954,1.66278046994353,1.98462289304839,2.11104311828305,2.21521229106095,2.80017774428636,2.99360727220273,3.49429777739761,3.64781073177874,3.44698397551076,3.69956755329388,4.26738497459352,3.69887962640137,3.48538840483486,3.55575011397222,3.79744941504806,4.51637454612178,4.9535119921874,5.46963030959382,4.99893817284861,4.98351485216956,4.97831586123461,3.72909883617386,3.92451420184848,3.66921629437533,4.14006913019213,4.8016335083017,4.62693324354502,5.05572210383451,4.8781038496366,4.63720244820827,4.52181840514509,4.72111024038207,5.13225663040987,4.33743638114686,3.80447395705994,3.60843070323301,3.71709582217741,3.34718941113189,3.40253831447289,3.447091787234,4.10898914794376,3.98684329265283,4.05919011788764],"EPOL^FMA_PE(NTMA,-10AY,0,AM,\"PORTAGG\",\"MEANR\")":[13.1294511191567,13.5458020553633,13.1783697543746,13.366613173408,13.1587586369985,12.9530128207367,13.3718663570406,13.4334163299604,14.8724848971732,14.6023362076159,13.5539026241333,13.1830801443971,12.8169027706886,12.7338344476176,12.3589868380789,11.7246873597356,11.6345192058343,12.0031391766976,12.6410522426648,13.2682677778529,13.2071568133276,12.2291409229567,11.3619624698938,11.4776413158766,12.4783267093765,11.6255586925626,11.4600371958011,11.4168814758269,11.9919415983667,12.2149840602551,13.1003980449155,12.7323656299923,12.3259621662432,12.5013495959218,12.3596070987777,12.6652131647054,12.6084408938043,12.4728582230754,12.417592212765,11.6472271680484,11.696953034037,12.5829056051456,11.6770508966233,11.1015815826714,11.4567294035827,11.3111475560447,10.7088831729814,10.3735492276309,10.8908898258736,10.5887294845469,10.577543994687,10.213591555842,10.7828833182423,10.9016497763081,10.7120383106372,11.216363442888,11.264008632959,10.2619085677829,10.596852482115,10.7987077521781,9.46265462717494,10.0880827867148,9.86619570024696,10.2795392042737,10.0742199996333,10.5267796199417,10.63091807367,7.3103465835961,10.4922227130075,11.2778798931125,13.1398823786023,12.5283283407878,12.7692332731077,11.7393251920235,11.4433091392916,13.6760476930568,13.7839603677768,13.7805030779913,11.4106918154851,11.6890681566799,11.9333792253029,12.6343511448916,12.6425664688685,11.9423612502692,11.9208843861137,11.5724725690072,12.1965512344884,11.6319811976589,10.2907120443212,11.0468011010795,10.1412726701623,9.46806125069008,8.69267058812509,6.83333607247479,6.61139219923008,5.91266903960321,6.42997030646165,5.7969857700436,6.39263237250844,7.56905987927818,7.24508507107931,8.01551155132279,7.73456799490243,6.88311982616994,7.04261437250283,7.27606008983356,8.141149513748,7.7952586151724,8.12435093807181,8.12400059105251,8.45801845065884,8.34562489784795,9.00589281641436,8.08608281320177,9.07444088429165,9.18520591095364,8.49916114504675,9.01788686594863,8.76036590570125,8.54075036230694,7.9674680826325],"WL-FDS^FG_PRICE(0)/MAX(FG_PRICE(0,-1AY))":0.676840450615667,"BRENT-FDS^FG_PRICE(0)":85.86,"QAT^FG_PRICE(0)":17.66,"EWM^FG_PRICE_MAVG(0,,,,30)":23.466,"VNM^P_PRICE(0)/P_PRICE_LOW_PR(0,,,,,,\"PRICE\",\"INTRA\",\"52W\")-1":0.07999992,"TUR^P_PRICE(0)/P_PRICE_LOW_PR(0,,,,,,\"PRICE\",\"INTRA\",\"52W\")-1":0.20126402,"INDA^FG_TOTAL_RETURNC(0,-12AM)":30.004608,"EWZ^FMA_PCT_ABOVE_MAVG(200,0,,,,\"PORTAGG\")":69.3877551020408,"EWM^PERCENT_CHANGE(FMA_EPS(+1,0,,,,\"PORTAGG\",\"MEAN\"),FMA_EPS(+1,-1AM,,,,\"PORTAGG\",\"MEAN\"))":5.14210307145434,"EIDO^PERCENT_CHANGE(FMA_EPS(+1,0,,,,\"PORTAGG\",\"MEAN\"),FMA_EPS(+1,-3AM,,,,\"PORTAGG\",\"MEAN\"))":-5.71514541536368,"CNYA^PERCENT_CHANGE(FMA_EPS(+1,0,,,,\"PORTAGG\",\"MEAN\"),FMA_EPS(+1,-1AM,,,,\"PORTAGG\",\"MEAN\"))":1.7606663875861,"VGK^PERCENT_CHANGE(FMA_EPS(+1,0,,,,\"PORTAGG\",\"MEAN\"),FMA_EPS(+1,-1AM,,,,\"PORTAGG\",\"MEAN\"))":0.0,"MCHI^SIZE(FG_CONSTITUENTS)":651,"EPHE^FMA_COS_UP(\"EPS\",\"1M\",+1,NOW,,,\"PORTAGG\",\"MEANR\")":11.0,"SET-BKK^FG_ROE(0)":7.99865893206898,"REFQALEND-FDS^FG_YIELD(NOW,,,0)":6.25,"REFPHRREPO-FDS^(SUBARRAY(NOT_NA(NO_REPEAT_F(FG_YIELD(NOW,-10AY,D))),0,1)-SUBARRAY(NOT_NA(NO_REPEAT_F(FG_YIELD(NOW,-10AY,D))),1,1))*100":-25.0,"TRYKR10Y-FDS^PCTCHG(FG_YIELD(0,,,,\"YTM\"),FG_YIELD(-1AM,,,,\"YTM\"))":-5.1576266,"TRYIN10Y-FDS^FG_YIELD(0,,,,\"YTM\")":6.875,"CC_GR^IMF_IFS_RCPI_Q(0)":2.571976,"VWO^FG_PE(0)":15.0645995254156,"TUR^FMA_PE(LTM,0,,,\"PORTAGG\",\"MEANR\")":8.48791331292799,"GREK^FMA_PE(LTM,0,,,\"PORTAGG\",\"MEANR\")":7.40235890687451,"EWT^FMA_PE(LTM,0,,,\"PORTAGG\",\"MEANR\")":20.6669505554499,"EPOL^FMA_EVAL_EBITDA(NTMA,0,,,\"PORTAGG\",\"MEANR\")":4.41961018746849,"EIDO^FMA_PE(NTMA,0,,,\"PORTAGG\",\"MEANR\")":12.6225127081841,"CC_US^IMF_IFS_RCPI_Q(0)":3.19889,"EPU^FG_COMPANY_NAME":"iShares MSCI Peru and Global Exposure ETF","TRYZA10Y-FDS^FG_YIELD(-10AY,0,Y,,\"YTM\")":[7.9537,9.7513,8.9047,8.58389,9.37766,9.011772,9.174469,9.791837,10.764477,11.358896],"CAGDPY@GR^EE_ACTUAL_ANNUAL(MED,0)":-6.34900481476264,"USDAED^FG_PRICE_CHANGE(0,-6AM)":0.0027298927,"USDBRL^FG_PRICE_CHANGE(0,-6AM)":10.346424,"USDIDR^FG_PRICE_CHANGE(0,-6AM)":0.44814348,"CNYA^P_PRICE_RETURNS_PR('52W',2,-10AY,0,AM)":[null,null,null,null,null,null,null,null,null,null,null,null,null,null,null,null,null,null,null,null,null,null,null,null,null,null,null,null,null,null,null,null,null,null,11.110234,11.181855,8.862675,20.715069,20.61019,23.381365,22.999096,35.058117,28.22832,24.673319,15.456367,25.423325,13.500118,-4.3444037,-12.380499,-18.89773,-21.5214,-21.136486,-21.619946,-26.078838,-18.889124,-10.825032,2.3564577,-9.998101,-9.650725,7.8894734,12.371456,20.336056,22.751247,19.913662,25.903202,31.69173,15.600861,-5.303538,-8.023286,6.8887115,13.878143,26.371622,38.81843,30.067432,35.871685,40.55538,39.57355,43.745388,66.821884,55.619442,46.286797,46.856163,42.491817,24.12585,18.357908,15.111923,13.769221,8.65494,9.762823,-6.86363,-16.218693,-7.213187,-9.434313,-22.79485,-14.949656,-18.154394,-16.276276,-22.862207,-28.125107,-26.823557,-26.6124,-16.233122,-16.192215,-13.6436825,-7.237858,-1.1759162,-12.631721,-15.030259,-17.161673,-12.048942,-7.1771383,-10.015631,-16.652573,-24.808575,-20.162857,-13.144695,-17.938364,-10.205996,-8.6045265,-10.510177,-8.473164],"EIDO^FG_TOTAL_RETURNC(-10AY,0,AM)":[0.0,-2.081889,-7.654148,4.4128895,-7.8647556,6.9746137,3.6649227,-3.174603,3.0923963,-5.746299,-9.585887,0.4148841,-10.697472,-9.391475,12.268639,-3.2501101,1.0710716,-2.995199,12.885571,5.861616,-3.205663,-4.0860233,3.7219763,8.990276,5.0922155,-2.9378057,3.0267239,-8.927881,-0.33515096,3.098297,1.224482,2.822578,1.9999981,1.9607902,1.9984841,2.3091555,-0.5486429,-0.735569,-0.037050247,-0.14825463,1.6703725,7.1634173,2.6944041,-9.066761,0.43828487,-10.836363,1.1011481,-5.070895,-1.8614709,0.6175518,-3.1126678,11.402714,0.8529663,8.019757,-2.9510677,-0.19245148,1.6583085,-13.505316,10.000002,6.941855,-5.951476,1.2495041,-1.7515957,0.7698536,1.671958,4.5562625,-8.715421,-35.657948,-5.161291,6.3265324,22.058725,0.7411361,2.1019459,-6.5362873,1.101327,17.592585,12.175596,1.871872,-2.6949763,-3.776753,-4.2738733,-0.7744849,-1.4444053,-5.110174,3.11265,2.8270125,15.05127,-4.495752,-1.8986046,3.0039191,2.6627302,4.0757537,-3.4810185,-4.6721277,-0.1590848,-5.5895147,10.915815,1.2093425,-7.04574,0.8865237,1.0539889,-1.9762874,4.345882,-6.5693436,11.167276,-2.8110802,0.770843,1.7233968,-3.6001682,0.043940544,-4.3917418,-0.7808924,1.3888836,3.2480836,1.3820767,-0.13192892,-8.190221,0.81534386,-10.125232,10.027397,6.125498],"EWT^FMA_PE(LTMA,-10AY,0,AM,\"PORTAGG\",\"MEANR\")":[14.9495971237288,14.6245981615681,13.8284182639322,14.0499343010415,13.5020547944495,13.7528343719015,14.2967690521221,14.2245386915494,14.1393916314598,14.0181605993427,13.7793397016407,13.5233097049606,12.9250771582446,12.8142617328292,12.8867699934009,12.549327928385,12.2104340540171,11.2218104941015,12.1007292651403,12.4658025397098,12.5695603842674,12.4005906758726,12.8251724125939,13.3366593350423,13.7662390526469,13.7153739347202,14.1939909616971,13.8098531350925,14.3725152040955,14.3981603432607,14.6653185327312,14.4929519302999,14.396164492589,14.3689437700409,14.4039907301744,14.6960630142979,14.6461041920086,14.5827550429619,14.7802432859181,14.7887078749884,14.469698759183,14.817849324517,14.0742315816994,14.499267487031,14.3807128011433,14.3387255182179,14.3314614046201,14.0792406522921,13.9237471437073,13.816311097847,12.8242916073681,12.6177907803138,12.5628365737967,12.8101416217096,13.5402434599586,14.1415468761089,14.460027481512,14.3743957002847,14.5559335903893,15.088793147989,14.7940971120194,15.5291759439923,16.003066769181,16.6364210793766,17.2356155414642,17.5563254665879,17.3018705123091,15.9089162663667,16.194308188191,16.4940674177998,17.0424020075309,17.5390635839452,17.7282927513543,17.4371900770208,17.0557441921182,17.2707785310496,17.816302358795,19.0692338964325,18.7118750492884,18.5036406197362,18.1155236727562,16.9634862314919,16.734312094068,16.3314768719423,15.037624617079,14.6649079314321,13.7219745545562,13.5561045417264,12.9291554414028,13.0897534589406,12.8137600055595,12.2434343865411,12.2032928060944,11.8627447113669,11.7391688608859,11.0236434646381,11.3811039419123,10.9171802345544,10.0691627019313,10.9429780472932,11.017154165093,11.4117903615578,12.3017607589776,12.5913300811466,13.1170489990293,13.6808243708849,14.8564644902788,15.5905497448576,15.8311040875595,16.4816596339366,16.7022509238641,17.1825450887335,18.352738210932,18.5702855333662,19.5102030724108,19.8380962749071,19.5659390099656,19.8266154654366,19.8781688989546,20.1547692046016,18.8503427369644],"NI-FDS^FG_PRICE_CHANGE(0,-3AM)":-17.7398500129299,"CPALM-FDS^FG_PRICE_MAVG(0,,,,30)":3957.1333,"VNM^FG_PRICE_MAVG(0,,,,30)":12.0185,"EWZ^FG_PRICE_MAVG(0,,,,60)":28.459833,"ECH^FG_PRICE_MAVG(0,,,,200)":26.53725,"VNM^P_PRICE(0)/P_PRICE_HIGH_PR(0,,,,,,\"PRICE\",\"INTRA\",\"52W\")":0.7766059,"QAT^P_PRICE(0)/P_PRICE_LOW_PR(0,,,,,,\"PRICE\",\"INTRA\",\"52W\")-1":0.12771392,"EZA^FG_TOTAL_RETURNC(0,-12AM)":23.35255,"EWW^FMA_PCT_ABOVE_MAVG(200,0,,,,\"PORTAGG\")":31.8181818181818,"EPOL^PERCENT_CHANGE(FMA_EPS(+1,0,,,,\"PORTAGG\",\"MEAN\"),FMA_EPS(+1,-1AM,,,,\"PORTAGG\",\"MEAN\"))":0.648464331943525,"EIDO^PERCENT_CHANGE(FMA_EPS(+1,0,,,,\"PORTAGG\",\"MEAN\"),FMA_EPS(+1,-1AM,,,,\"PORTAGG\",\"MEAN\"))":1.95891359409391,"VGK^P_PRICE(0)/P_PRICE_LOW_PR(0,,,,,,\"PRICE\",\"INTRA\",\"52W\")-1":0.24990916,"KSA^FMA_COS_DOWN(\"EPS\",\"1M\",+1,NOW,,,\"PORTAGG\",\"MEANR\")":46.0,"EWW^SIZE(FG_CONSTITUENTS)":44,"GREK^FMA_RBICS_REV_CURRENT(30, LOC, \"PORTAGG\")":43.1447826395963,"TRYAE10Y-FDS^FG_YIELD_NAME":"Treasury - United Arab Emirates USD Benchmark Bond 10Y","REFKRBASE-FDS^FG_YIELD(NOW,,,0)":3.5,"TRYTR7Y-FDS^PCTCHG(FG_YIELD(0,,,,\"YTM\"),FG_YIELD(-3AM,,,,\"YTM\"))":0.43779907,"TRYCN10Y-FDS^PCTCHG(FG_YIELD(0,,,,\"YTM\"),FG_YIELD(-1AM,,,,\"YTM\"))":-2.9612873,"TRYPL10Y-FDS^FG_YIELD(0,,,,\"YTM\")":5.2978,"CC_ZA^IMF_IFS_RCPI_Q(0)":5.0606,"VNM^FG_FCF_YIELD_NTM(0)":1.59498314922148,"MCHI^FG_FCF_YIELD_NTM(0)":7.85951613315087,"CNYA^FMA_ROE(NTMA,-20AY,NOW,FY,\"PORTAGG\",\"MEANR\")":[null,null,null,null,null,null,null,null,null,null,null,null,12.0357109832906,13.2280587166858,12.9587909941324,13.4756717153393,12.9923016366103,13.7666448458541,13.3712630657165,12.0221312528261],"CAGDPY@CL^EE_ACTUAL_ANNUAL(MED,+1)":-3.2,"CC_PL^FG_COMPANY_NAME":"Poland","USDTHB^FG_COMPANY_NAME":"Thailand Baht per U.S. Dollar","USDINR^FG_PRICE_CHANGE(0,-3AM)":0.5404115,"USDMXN^FG_COMPANY_NAME":"Mexican Peso per U.S. Dollar","USDPEN^FG_PRICE_CHANGE(0,-3AM)":0.61963797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5.62910943949759,18.8550541128375,26.2429355934646,19.8551268980436],"EPOL^FMA_DIV_YLD(NTMA,-10AY,0,AM,\"PORTAGG\",\"MEANR\")":[4.15344753280631,4.15236826751598,4.15078560201187,3.98967200108176,4.09466220572059,4.1490033430902,3.80380504594908,3.76901931625449,3.34272869363236,3.32839097699815,3.55730316715578,3.57000315184824,3.65894593541372,3.58345108648342,3.67584081156399,3.94461731840213,4.20365899310886,4.31269249677219,4.18310158035619,3.86500353828882,3.6320372736395,3.79262713887887,3.95281375745695,3.68189791646829,3.44114068215126,3.63265527451656,3.49393214005455,3.4616912188735,3.07588026891091,2.8854178635247,2.56617257158923,2.37557075655313,2.53129545560504,2.44894414184147,2.52671653138,2.42150465916631,2.40976968270127,2.60453779569293,2.45666177743262,2.50686333828529,2.84611983730204,2.69640199719664,2.99140171729266,3.04790082584074,3.01953808011357,3.03472334734352,3.13008038884854,3.00828629679078,2.87429057541101,3.01677928940297,3.12314137710956,3.19283390937112,3.09488949813405,3.03510101355004,3.04655822551501,3.0288091478091,3.01692219343648,3.367808878704,3.27390607308973,3.28229715085375,3.87109856281227,3.54819453026437,3.52463680153466,3.32725703384368,3.57896237815001,3.5667623076676,3.68718625575412,5.28418730426915,3.73138669391369,3.31380246154115,2.44470421139241,2.31907597724229,2.67145528272981,2.93275940759185,3.26345238395766,2.57408887190058,2.70004778287684,2.89546085488965,2.74075019811381,2.91530612268169,2.90527437822099,2.87834284393948,2.99518551331364,3.08886256550384,2.97032307592366,2.94249724077217,2.95622466482404,3.10818166374267,3.38119158882549,3.0415293767492,3.29978029368882,3.59177163149095,3.47112585916551,4.01334254186327,4.34679753681777,4.20451061091807,4.17559903930165,4.67092733852005,5.25702450230346,4.1599408823046,4.30072344758899,3.9247556258496,4.20656337069237,4.81513983624131,4.60760975949787,4.32650612572795,3.89443905247198,4.1016157536058,3.97458502247331,4.29087940572395,4.14203908655435,4.33949794782687,4.97592473382092,5.14731643893887,4.7704452506998,5.0071734170842,5.16538807170791,5.02043734294412,5.31300878827331,5.14833567460358,5.56613819042186],"EPHE^FMA_PE(NTMA,-10AY,0,AM,\"PORTAGG\",\"MEANR\")":[17.3842184513769,17.6221794100146,17.0362586204919,17.6608559711847,17.0531698079015,17.7955309724831,18.1585637668681,17.9902441858246,18.2998226190484,18.3685949871988,17.218549646386,17.6638028614294,17.2875423986721,16.5920955337165,16.6301938461062,15.6487018114016,15.9146863406636,14.8964745760146,15.392070187038,16.087970432385,16.8833841024529,16.4275654689979,17.0513740797666,18.0013502530551,18.2773912248117,16.9081449473198,16.384679034158,15.5302865613389,15.3236870913936,16.5591553131206,16.6476580517753,16.7989962233498,17.5596939082238,17.3014187860872,17.6223625632323,16.7956055354362,16.6673496795514,17.1132667709306,17.8078213351476,17.2679097764377,17.2214498816681,18.0709689331669,17.2563602100785,16.7318876064142,15.9462815592935,16.3554543944941,15.7499769983667,15.0170986859139,15.1516221382547,14.2713016890544,13.5864667768056,13.5950366105231,14.9128398614679,15.457753127919,15.3677099764411,15.0840633358995,15.1253402702573,14.5762778765252,15.4415831016735,15.8051836730333,14.4740634155702,14.1326574400885,13.9221800905413,13.884337884208,13.8862736448099,13.5440316370789,13.0151458187881,9.64656517865217,10.8825484525345,12.7131108532286,15.5778292341091,15.43123510695,16.370128249679,15.8864059753768,15.6184206049659,17.5518459802239,17.0599399317923,16.7256321884733,16.203006633215,15.0659763931596,14.8190651259918,14.361990021075,16.6799053971289,15.6402556902057,14.9145440326023,15.9201564829621,16.6837391217155,16.2266509528015,15.4812826294798,15.3006342403822,15.3734461604328,14.2800993937587,14.1742684352451,12.818047602112,12.8864864576366,12.4741908108014,13.3570131093331,12.6621450093606,11.3822545247432,11.9943557811844,12.2988405154081,13.249745444554,12.6827099484629,11.455581325457,11.430620107146,11.2163184903585,10.228604085975,10.298962602736,9.81692697931948,9.58302882501991,9.80492315262321,9.56267229029125,9.31726736073327,9.54437772675057,9.8503361740693,9.7180913333562,8.82235396863393,9.1229279899025,8.79019333677488,9.44556489155298,9.45396953889675],"WL-FDS^FG_PRICE_CHANGE(0,-1AY)":-26.3540478905359,"COPP-FDS^MAX(FG_PRICE(0,-5AY))":5.119,"MCHI^FG_PRICE_MAVG(0,,,,200)":41.3038,"EWM^FG_PRICE(0)":24.4,"ECH^FG_PRICE_MAVG(0,,,,60)":26.594833,"TUR^P_PRICE(0)/P_PRICE_HIGH_PR(0,,,,,,\"PRICE\",\"INTRA\",\"52W\")":0.85341144,"INDA^P_PRICE(0)/P_PRICE_LOW_PR(0,,,,,,\"PRICE\",\"INTRA\",\"52W\")-1":0.32106864,"EWY^FG_TOTAL_RETURNC(0,-12AM)":10.688484,"EWM^FMA_PCT_ABOVE_MAVG(200,0,,,,\"PORTAGG\")":57.5757575757576,"EIDO^FMA_PCT_ABOVE_MAVG(200,0,,,,\"PORTAGG\")":52.112676056338,"CNYA^FMA_PCT_ABOVE_MAVG(200,0,,,,\"PORTAGG\")":27.6288659793814,"VGK^FMA_PCT_ABOVE_MAVG(200,0,,,,\"PORTAGG\")":60.1114649681529,"MCHI^FMA_COS_DOWN(\"EPS\",\"1M\",+1,NOW,,,\"PORTAGG\",\"MEANR\")":298.0,"EIDO^SIZE(FG_CONSTITUENTS)":71,"TRYCA10Y-FDS^FG_YIELD(-10AY,0,Y,,\"YTM\")":[1.79,1.39,1.72,2.04,1.96,1.7,0.67,1.42,3.3,3.0987],"CAGDPY@ZA^EE_ACTUAL_ANNUAL(MED,+1)":-1.75,"USDAED^FG_PRICE_CHANGE(0,-3AM)":-0.0013649464,"USDBRL^FG_PRICE_CHANGE(0,-3AM)":6.8587303,"USDIDR^FG_PRICE_CHANGE(0,-3AM)":-1.475668,"ECH^JULIAN(P_PRICE_RETURNS_PR('52W',2,-10AY,0,AM).DATES)":[41866,41898,41928,41957,41989,42020,42048,42079,42110,42139,42171,42201,42230,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],"ECH^FG_TOTAL_RETURNC(-10AY,0,AM)":[-5.1894903,-1.8169403,-5.4129066,2.8613448,-9.70043,-0.72458386,8.950865,-6.728429,11.082077,4.070592,-10.445398,-2.6000977,-9.153074,2.9820442,0.6185055,-6.677842,-4.2215643,-6.8591475,11.047495,7.7646255,3.7996173,-3.7147582,0.816679,8.46796,1.9674659,-7.2034955,3.6595464,0.10697842,0.74806213,2.7459502,6.403303,2.3052692,7.0445895,-3.2572567,-0.54970384,4.247594,3.7951946,5.149281,6.172836,-4.806203,-3.5016239,15.04575,0.18355846,-3.1971455,3.1891823,-3.9985359,-4.8910975,-5.7471457,-4.127741,0.2719164,-1.2203395,0.64059496,-2.7960956,6.282556,0.30850172,-1.5377879,-0.8478403,-9.990996,-0.2499938,3.5508156,-9.940804,4.628873,1.1780143,-13.919794,2.2969842,-0.79505444,-7.361233,-34.95675,16.60099,-2.1123767,15.503443,1.7523766,-1.5350044,-3.5741389,-5.7965336,15.320217,4.6058297,10.84758,3.42983,3.8637042,4.5108438,-8.772427,-8.486164,-8.8084755,1.0483027,2.4083018,-14.254702,7.932484,-2.0553172,3.6822438,6.600392,2.5363684,1.273191,-5.854887,2.9798985,-8.285171,17.47899,-3.6480665,-14.068306,14.298058,-1.5357614,7.7165365,9.356726,-9.191179,7.6555014,1.7435908,2.5190592,4.737556,-6.768632,-4.921466,-8.149778,3.3173442,10.56093,-9.568893,-0.38940907,6.2939763,-5.443186,12.757683,-6.7852917,4.024291,-4.708028],"EWM^FMA_PE(LTMA,-10AY,0,AM,\"PORTAGG\",\"MEANR\")":[16.7099001144612,16.7650546448846,16.1450010198488,16.3910913203438,15.5568192744704,16.1723007875636,16.5707128841081,16.9776578507686,17.048720560052,16.9047418789515,16.6301781295984,16.6118007569687,15.8045197987682,16.2602458586989,16.8112218492924,16.346142495062,16.3394801753134,16.1414941414976,16.5443363565307,16.6309633002888,16.7034388463718,16.3403892577424,16.5099360028832,16.8301246485019,17.0887140287065,17.0827481695684,17.2887334900816,16.9673674566695,17.0153272567943,17.2609795206531,17.2840547547296,17.1031418393316,17.1251770082761,17.3110330353473,17.2701858541599,17.1724036642704,17.3265032573141,17.606739018621,17.4203789852735,17.1254564240187,17.8784681282745,18.5787287197694,18.5014942934472,18.4692149638328,18.3706997448559,18.1665339072813,17.8908493265126,17.5637249408016,17.7513497602452,17.789742050284,17.076985023935,16.759492782807,16.6197031644003,16.7925818097736,16.9574465566008,17.0560989663734,16.8967971682411,16.7081249297301,17.0645751903025,17.1948178372806,16.8405100647733,16.9143013311133,16.6833570092881,16.8462249058623,16.7987219779313,16.9535796230128,16.4397943667225,15.9628151301855,16.4195550430382,16.7282619981323,18.5060819497705,19.2265330330303,19.6082703126364,20.595866109318,20.5260640048784,20.9372215358408,21.7247813362667,20.9084294768333,19.671780163415,19.5716690223895,18.9745893338077,18.3140445766805,17.6913703528954,16.8945048771355,16.1369896196854,15.7737387371747,15.6926394054864,14.6341591192806,14.9714190929948,15.4267766079835,15.8404826892379,15.873761342634,15.8697510194246,15.6216988856959,15.2955156408819,14.9292693213864,15.3881608419508,15.0116207995748,14.293710201382,14.6932581096071,14.8527030242237,14.9972463172748,14.7410763195081,14.7030248995139,14.6776493582694,14.5158646094904,14.5427356785689,14.6221665768372,14.8259183838672,14.9700629412775,14.8393004147894,15.0379967759779,15.2324731367606,15.3124078583086,15.5497020186247,15.7756750087504,15.5839014239634,15.6619579028013,15.4788836542285,15.4696595391005,15.303287107799],"NI-FDS^FG_PRICE_CHANGE(0,-1AM)":-3.22482506845148,"CPALM-FDS^FG_PRICE(0)":3872.0,"COPP-FDS^FG_PRICE(0)/MAX(FG_PRICE(0,-1AY))":0.806309826137918,"VNM^FG_PRICE(0)":12.15,"EWZ^FG_PRICE_MAVG(0,,,,30)":28.452333,"ECH^FG_PRICE_MAVG(0,,,,30)":25.997334,"VNM^FG_TOTAL_RETURNC(0,-6AM)":-7.744879,"QAT^P_PRICE(0)/P_PRICE_HIGH_PR(0,,,,,,\"PRICE\",\"INTRA\",\"52W\")":0.95511085,"EZA^P_PRICE(0)/P_PRICE_LOW_PR(0,,,,,,\"PRICE\",\"INTRA\",\"52W\")-1":0.3115214,"EWT^FG_TOTAL_RETURNC(0,-12AM)":34.745346,"EPOL^FMA_PCT_ABOVE_MAVG(200,0,,,,\"PORTAGG\")":33.3333333333333,"ECH^FG_TOTAL_RETURNC(0,-12AM)":-5.9011755,"VGK^P_PRICE(0)/P_PRICE_HIGH_PR(0,,,,,,\"PRICE\",\"INTRA\",\"52W\")":0.97375304,"KSA^FMA_COS_UP(\"EPS\",\"1M\",+1,NOW,,,\"PORTAGG\",\"MEANR\")":31.0,"EWW^FMA_COS_DOWN(\"EPS\",\"1M\",+1,NOW,,,\"PORTAGG\",\"MEANR\")":18.0,"EZA^FMA_RBICS_REV_CURRENT(30, LOC, \"PORTAGG\")":44.2321455047659,"MCHI^FG_ROE(0)":10.9638679916302,"REFSAREPO-FDS^(SUBARRAY(NOT_NA(NO_REPEAT_F(FG_YIELD(NOW,-10AY,D))),0,1)-SUBARRAY(NOT_NA(NO_REPEAT_F(FG_YIELD(NOW,-10AY,D))),1,1))*100":25.0,"REFKRBASE-FDS^PROPER_NAME(0,,,\"SECURITY\",\"NAME\")":"South Korea Base Rate","TRYTR7Y-FDS^PCTCHG(FG_YIELD(0,,,,\"YTM\"),FG_YIELD(-1AM,,,,\"YTM\"))":3.4261885,"TRYUS10Y-FDS^FG_YIELD(0,,,,\"YTM\")":3.8878,"TRYPH10Y-FDS^FG_YIELD(0,,,,\"YTM\")":6.0374146,"CC_BR^IMF_IFS_RCPI_Q(0)":3.947341,"VNM^FMA_DIV_YLD(NTMA,NOW,NOW,M,\"PORTAGG\",\"MEANR\")":2.03379358086719,"MCHI^FMA_DIV_YLD(NTMA,NOW,NOW,M,\"PORTAGG\",\"MEANR\")":3.03799470754398,"EWY^FMA_DIV_YLD(NTMA,NOW,NOW,M,\"PORTAGG\",\"MEANR\")":2.13094665854195,"EIDO^JULIAN(FMA_DIV_YLD(NTMA,NOW,NOW,M,\"PORTAGG\",\"MEANR\").DATES)":45504,"KSA^FG_PRICE(0)":41.57,"SET-BKK^FMA_PCT_ABOVE_MAVG(200,0,,,,\"PORTAGG\")":20.8333333333333,"VWO^FG_TOTAL_RETURNC(0,-6AM)":9.381795,"EWY^FMA_COS_DOWN(\"EPS\",\"1M\",+1,NOW,,,\"PORTAGG\",\"MEANR\")":32.0,"EPU^FG_ROE(0)":10.7208420185107,"UAE^FMA_EVAL_EBIT(LTMA,NOW,NOW,M,\"PORTAGG\",\"MEANR\")":9.18781215949215,"EWZ^FG_FCF_YIELD_NTM(0)":10.3813734370762,"EWT^JULIAN(FMA_DIV_YLD(NTMA,NOW,NOW,M,\"PORTAGG\",\"MEANR\").DATES)":45504,"MCHI^FG_COMPANY_NAME":"iShares MSCI China ETF","REFQALEND-FDS^PROPER_NAME(0,,,\"SECURITY\",\"NAME\")":"Qatar Lending Rate - Overnight","REFCLMPR-FDS^PROPER_NAME(0,,,\"SECURITY\",\"NAME\")":"Chile Monetary Policy Rate","TRYPH10Y-FDS^PCTCHG(FG_YIELD(0,,,,\"YTM\"),FG_YIELD(-3AM,,,,\"YTM\"))":-9.422622,"MCHI^FMA_EVAL_EBIT(LTMA,NOW,NOW,M,\"PORTAGG\",\"MEANR\")":12.9334543251762,"EWM^FMA_PE(NTMA,0,,,\"PORTAGG\",\"MEANR\")":14.0241987316609,"EIDO^FMA_EVAL_EBITDA(NTMA,0,,,\"PORTAGG\",\"MEANR\")":6.35702095819987,"REFZAREPO-FDS^FG_YIELD(NOW,,,0)":8.25,"UAE^JULIAN(FMA_DIV_YLD(NTMA,NOW,NOW,M,\"PORTAGG\",\"MEANR\").DATES)":45504,"TRYTW10Y-FDS^FG_YIELD_NAME":"Taiwan China Benchmark Bond - 10 Year","VNM^FG_PRICE_MAVG(0,,,,200)":12.810775,"QAT^PERCENT_CHANGE(FMA_EPS(+1,0,,,,\"PORTAGG\",\"MEAN\"),FMA_EPS(+1,-3AM,,,,\"PORTAGG\",\"MEAN\"))":-6.58192839996511,"EPU^FG_TOTAL_RETURNC(0,-1AM)":-4.992896,"SPY^PERCENT_CHANGE(FMA_EPS(+1,0,,,,\"PORTAGG\",\"MEAN\"),FMA_EPS(+1,-1AM,,,,\"PORTAGG\",\"MEAN\"))":-0.301641300615054,"EWT^FMA_COS_UP(\"EPS\",\"1M\",+1,NOW,,,\"PORTAGG\",\"MEANR\")":47.0,"EPOL^FG_ROE(0)":13.6268056987462,"UAE^FG_PRICE(0)":14.51,"EWM^FMA_COS_UP(\"EPS\",\"1M\",+1,NOW,,,\"PORTAGG\",\"MEANR\")":9.0,"TRYTW10Y-FDS^FG_YIELD(0,,,,\"YTM\")":1.5805,"CC_ID^IMF_IFS_RCPI_Q(0)":null,"UAE^FG_FCF_YIELD_NTM(0)":8.35412598611048,"EWZ^FMA_DIV_YLD(NTMA,NOW,NOW,M,\"PORTAGG\",\"MEANR\")":6.76888973861783,"INDA^FG_COMPANY_NAME":"iShares MSCI India ETF","REFINREPO-FDS^PROPER_NAME(0,,,\"SECURITY\",\"NAME\")":"India Repo Rate","TRYPH10Y-FDS^PCTCHG(FG_YIELD(0,,,,\"YTM\"),FG_YIELD(-1AM,,,,\"YTM\"))":-2.7626758,"MCHI^FMA_EVAL_EBITDA(NTMA,0,,,\"PORTAGG\",\"MEANR\")":7.87743048093886,"EWM^JULIAN(FMA_DIV_YLD(NTMA,NOW,NOW,M,\"PORTAGG\",\"MEANR\").DATES)":45504,"EIDO^FG_FCF_YIELD_NTM(0)":null,"UAE^FMA_DIV_YLD(NTMA,NOW,NOW,M,\"PORTAGG\",\"MEANR\")":5.43778721066105,"EWZ^FMA_PE(NTMA,0,,,\"PORTAGG\",\"MEANR\")":7.55540405326487,"GREK^FG_COMPANY_NAME":"Global X MSCI Greece ETF","EPU^FG_TOTAL_RETURNC(-10AY,0,AM)":[0.7170439,0.5428195,-9.539384,-0.6327152,-7.790703,0.032675266,1.7503262,-8.893215,5.7356596,6.2668443,-6.695342,-2.429837,-14.661521,-4.8910856,2.3768425,-6.470597,-5.9497356,-11.846375,16.684961,17.638756,14.554178,6.9109917,-2.905649,11.316705,7.629168,-7.822651,-2.4509788,2.5125623,-0.5514741,5.347049,5.5425286,-6.1406016,-0.08880496,3.0222178,-2.847284,4.751754,4.402876,5.402434,8.838903,-3.1475186,-7.0205927,17.278015,-2.666968,-1.5010774,5.442667,-1.9499838,-3.2288253,-5.2971363,-4.7164917,-3.8680017,3.376484,-1.8780708,-1.9370317,3.823495,3.9135218,3.8451433,-0.8622885,-8.314144,1.590395,5.2557707,-11.4035015,4.8604846,-0.7153094,-0.20172596,1.5743852,5.509329,-5.983138,-33.160545,6.940067,5.262649,12.116003,0.41279793,7.741666,-2.8024852,-0.36472082,1.9966722,13.177681,1.1884093,8.020628,-3.7279248,-1.3061762,-1.2559354,-16.770899,-2.7054846,-7.8493476,2.1772385,12.822426,-1.1265755,-4.693401,20.338367,4.546821,4.406297,-4.247749,-18.116766,2.1679044,-15.8212185,13.780022,-5.9259295,-2.0866096,19.0189,-4.18902,15.249359,-7.50311,-4.341972,11.505985,-3.5657942,5.332136,3.191483,-2.7537227,0.34643412,-7.217467,3.4918308,11.263168,1.2991667,4.467225,11.696792,0.10215044,9.846174,-5.1793756,6.047678,-4.992896],"REFEUREFI-FDS^(SUBARRAY(NOT_NA(NO_REPEAT_F(FG_YIELD(NOW,-10AY,D))),0,1)-SUBARRAY(NOT_NA(NO_REPEAT_F(FG_YIELD(NOW,-10AY,D))),1,1))*100":-25.0,"TRYID10Y-FDS^PCTCHG(FG_YIELD(0,,,,\"YTM\"),FG_YIELD(-3AM,,,,\"YTM\"))":-1.4844102,"EWZ^FG_COMPANY_NAME":"iShares MSCI Brazil ETF","TUR^FG_PRICE_MAVG(0,,,,60)":41.612835,"MCHI^P_PRICE(0)/P_PRICE_HIGH_PR(0,,,,,,\"PRICE\",\"INTRA\",\"52W\")":0.89336264,"EPOL^P_PRICE(0)/P_PRICE_LOW_PR(0,,,,,,\"PRICE\",\"INTRA\",\"52W\")-1":0.50243604,"URTH^PERCENT_CHANGE(FMA_EPS(+1,0,,,,\"PORTAGG\",\"MEAN\"),FMA_EPS(+1,-3AM,,,,\"PORTAGG\",\"MEAN\"))":-0.39386590477226,"EPU^FMA_EVAL_EBIT(LTMA,NOW,NOW,M,\"PORTAGG\",\"MEANR\")":11.853997110023,"TRYPE10Y-FDS^FG_YIELD(0,,,,\"YTM\")":6.570335,"VWO^FMA_EVAL_EBITDA(NTMA,0,,,\"PORTAGG\",\"MEANR\")":9.07542359797461,"ECH^FG_ROE(0)":8.56874197613985,"CC_CL^IMF_IFS_RCPI_Q(0)":null,"MCHI^PERCENT_CHANGE(FMA_EPS(+1,0,,,,\"PORTAGG\",\"MEAN\"),FMA_EPS(+1,-1AM,,,,\"PORTAGG\",\"MEAN\"))":-0.164902578825358,"VWO^PERCENT_CHANGE(FMA_EPS(+1,0,,,,\"PORTAGG\",\"MEAN\"),FMA_EPS(+1,-1AM,,,,\"PORTAGG\",\"MEAN\"))":0.0,"EPOL^SIZE(FG_CONSTITUENTS)":33,"TRYSA10Y-FDS^PCTCHG(FG_YIELD(0,,,,\"YTM\"),FG_YIELD(-3AM,,,,\"YTM\"))":-5.89969,"INDA^FG_FCF_YIELD_NTM(0)":2.67284050316924,"GREK^FMA_EVAL_EBIT(LTMA,NOW,NOW,M,\"PORTAGG\",\"MEANR\")":8.24365703452837,"EPOL^FG_COMPANY_NAME":"iShares MSCI Poland ETF","EIDO^FMA_DIV_YLD(NTMA,NOW,NOW,M,\"PORTAGG\",\"MEANR\")":4.41364153236845,"EZA^FG_COMPANY_NAME":"iShares MSCI South Africa ETF","VWO^FMA_PCT_ABOVE_MAVG(200,0,,,,\"PORTAGG\")":40.2891670263271,"TRYTR7Y-FDS^FG_YIELD_NAME":"Treasury - Turkey Benchmark Bond 7Y","TRYSA10Y-FDS^PCTCHG(FG_YIELD(0,,,,\"YTM\"),FG_YIELD(-1AM,,,,\"YTM\"))":-4.3355284,"EZA^FG_PRICE_MAVG(0,,,,30)":44.169,"UAE^FMA_PE(LTM,0,,,\"PORTAGG\",\"MEANR\")":9.29503743579116,"EIDO^FMA_PE(LTM,0,,,\"PORTAGG\",\"MEANR\")":16.6306327156365,"EZA^FG_PRICE(0)":46.9,"VGK^FMA_COS_DOWN(\"EPS\",\"1M\",+1,NOW,,,\"PORTAGG\",\"MEANR\")":488.0,"VGK^FMA_COS_UP(\"EPS\",\"1M\",+1,NOW,,,\"PORTAGG\",\"MEANR\")":466.0,"INDA^FG_PRICE_MAVG(0,,,,60)":55.430668,"EPOL^FG_TOTAL_RETURNC(0,-3AM)":-2.053368,"EPOL^FMA_COS_UP(\"EPS\",\"1M\",+1,NOW,,,\"PORTAGG\",\"MEANR\")":10.0,"CNYA^FG_ROE(0)":10.0980172490557,"CC_CN^IMF_IFS_RCPI_Q(0)":0.226831,"UAE^FMA_PE(NTMA,0,,,\"PORTAGG\",\"MEANR\")":8.88425751414783,"INDA^FMA_EVAL_EBIT(LTMA,NOW,NOW,M,\"PORTAGG\",\"MEANR\")":23.6338437348795,"EWZ^JULIAN(FMA_DIV_YLD(NTMA,NOW,NOW,M,\"PORTAGG\",\"MEANR\").DATES)":45504,"EPU^FMA_EVAL_EBITDA(NTMA,0,,,\"PORTAGG\",\"MEANR\")":6.12048464178405,"EPOL^FG_TOTAL_RETURNC(0,-1AM)":0.12176037,"TIPSCL10Y-FDS^PCTCHG(FG_YIELD(0,,,,\"YTM\"),FG_YIELD(-1AM,,,,\"YTM\"))":-15.619069,"VWO^FG_FCF_YIELD_NTM(0)":5.35216303707632,"INDA^FMA_DIV_YLD(NTMA,NOW,NOW,M,\"PORTAGG\",\"MEANR\")":1.22572366228024,"EPU^FG_FCF_YIELD_NTM(0)":8.4201974010052,"EWW^FMA_EVAL_EBITDA(NTMA,0,,,\"PORTAGG\",\"MEANR\")":5.92673775148345,"REFTWDISC-FDS^PROPER_NAME(0,,,\"SECURITY\",\"NAME\")":"Taiwan China Discount Rate","EWZ^FMA_PE(NTMA,-10AY,0,AM,\"PORTAGG\",\"MEANR\")":[11.8387278821751,12.256020837592,11.403047193634,10.9981672422821,10.4492110179398,11.2817943601753,11.7818542907308,12.0867871088968,13.8603958069929,14.5484417833067,13.3607181104633,12.9312172516161,11.3208842047449,11.5149315138628,11.1263738571113,10.9128981156155,10.8519551345275,9.53080731471604,10.617939243455,12.5799824053302,14.0443258543729,12.7997532346966,12.0791138603002,13.4600570000753,14.1295459071027,13.4885449637939,14.3328927008601,13.7623904422756,12.4236942129327,13.2218415302388,13.8001112789416,13.0358392877786,12.2694407354695,13.2742346058552,11.7907034186402,12.385540681933,13.0623775331521,14.1526816089841,14.1291777552567,13.0321395193739,12.9313930904487,13.6263186307734,13.5797682108525,12.8870740926295,12.4344048976371,12.5983941200794,10.4228863614523,10.885562607539,10.9148974864244,10.3575659313625,11.295119869529,11.6392221047282,11.5191740746612,12.7359877999704,12.83136675503,12.6248048795947,11.4891297720674,11.0832118041521,12.1883830919976,12.6451048356351,12.4260366092296,12.9087279045055,13.0979368871272,13.3596677191868,13.774604716357,14.506051607103,14.0646862002995,9.63811951750953,12.0708555872192,14.6105981928447,17.7907375490964,26.5395565783394,25.0205935429812,19.8893592867153,16.4957086282166,14.8230454555126,13.5481509826789,12.092639157429,11.0793104203152,9.46771022522591,9.28848656713452,8.97062924864981,9.43290803942756,8.78526550643324,8.02510588595433,7.54356035153428,8.06805111048561,7.38633534950867,7.98133324157761,7.84372925297807,8.19222610412432,7.54041314527399,7.40656901525334,6.55520722467554,6.25782119089687,5.85151240267135,6.48656968115527,6.38801068095279,6.76292920922417,6.80549874510711,6.48237996991131,7.03536711226929,7.18167553427602,6.51253153685001,6.87556890362026,7.04321198379314,7.83129711692587,7.84777764016969,7.86013938455459,7.97472360175679,7.56462880289602,7.87581929960774,7.82886224419591,7.64367998919944,7.89619022790054,7.70368701186851,7.50800348584921,7.58789231498734,6.9046885936641,7.33522690751301,7.55540405326487],"TIPSCL10Y-FDS^PCTCHG(FG_YIELD(0,,,,\"YTM\"),FG_YIELD(-3AM,,,,\"YTM\"))":-4.2125335,"INDA^PERCENT_CHANGE(FMA_EPS(+1,0,,,,\"PORTAGG\",\"MEAN\"),FMA_EPS(+1,-1AM,,,,\"PORTAGG\",\"MEAN\"))":-1.90653793168247,"EPHE^SIZE(FG_CONSTITUENTS)":33,"REFZAREPO-FDS^(SUBARRAY(NOT_NA(NO_REPEAT_F(FG_YIELD(NOW,-10AY,D))),0,1)-SUBARRAY(NOT_NA(NO_REPEAT_F(FG_YIELD(NOW,-10AY,D))),1,1))*100":50.0,"EWY^FMA_EVAL_EBIT(LTMA,NOW,NOW,M,\"PORTAGG\",\"MEANR\")":16.2598459913098,"CC_SA^IMF_IFS_RCPI_Q(0)":1.5452076,"EWZ^FMA_PE(LTMA,-10AY,0,AM,\"PORTAGG\",\"MEANR\")":[12.4010162324131,12.8154228705591,12.4130379896915,12.2447966686811,11.4674864236009,12.2648396801936,12.601061710374,12.8703233011647,13.4787431146181,13.9803238888139,13.9256299036451,13.7828210906466,12.8207968562156,12.9472938169548,12.4799160319497,12.5808545182984,12.4607124598904,10.9584062511337,11.6361305248666,12.9048212458149,13.4409401363218,13.1204947347808,12.943992021587,13.9109888692888,14.5311386695275,14.2400640797051,15.0395301371294,15.0008301697897,14.3259998721693,15.3401316734687,16.8857927068481,16.6330721566269,16.1294004332534,16.1534021010251,15.1546036305461,15.1333755815732,15.3316921008421,15.8499212412181,15.7610777479926,14.5734336450227,14.4455735643422,15.4142833716594,16.1442161002291,16.3742976387096,15.9347583106489,15.6842874358453,14.3854454631313,14.2796794089637,13.8770357375987,13.1104852728286,13.8922367569247,14.0197685299534,13.7570760330527,14.6282487004382,15.175564329363,14.7490307866509,14.2234054660216,13.854353053383,14.1969096484752,14.3042843506917,14.1783878778031,14.2904296829695,14.8149900479326,15.2090135183913,16.1904987705875,17.401543998441,16.7457946948318,16.2218373294993,16.4189455224804,17.5834709883287,19.7768656512817,31.0540525234646,34.4633077573557,32.4207828726976,30.9725604401804,31.1897042675548,35.5146446258811,31.430054045279,28.2877532871849,20.1439686014429,18.8788634569549,17.7755671608965,16.6933229437146,15.1646011973793,13.4196228464984,11.6878871449853,10.5065361341999,8.48973125687447,7.37532642281048,6.70262049575372,7.20806791956384,6.98323767839883,6.97496959389839,6.6272448686866,6.44276427069401,6.15109185504279,6.30960878734482,6.03380893431089,6.12410969743315,6.00972443075266,5.39116774813343,5.75967455330539,5.949620296905,5.5433214571557,5.75008026100342,5.94867011863348,6.56348054358841,6.85585313910773,7.02593305539844,7.31611398257027,7.40564176068141,7.95110066038855,8.42185989889928,8.31685622594854,8.32115132924003,8.40201485269965,8.27678410660442,8.24722863914382,7.89319448868697,8.09257862837866,8.18550828834831],"GREK^FG_TOTAL_RETURNC(0,-6AM)":5.53174,"ECH^FMA_DIV_YLD(NTMA,NOW,NOW,M,\"PORTAGG\",\"MEANR\")":82.266706913635,"CNYA^FMA_EVAL_EBIT(LTMA,NOW,NOW,M,\"PORTAGG\",\"MEANR\")":15.862512102157,"UAE^SIZE(FG_CONSTITUENTS)":43,"TRYVN10Y-FDS^PCTCHG(FG_YIELD(0,,,,\"YTM\"),FG_YIELD(-1AM,,,,\"YTM\"))":-0.022196349,"TRYTR7Y-FDS^FG_YIELD(0,,,,\"YTM\")":24.792559,"EWM^FG_COMPANY_NAME":"iShares MSCI Malaysia ETF","EPU^JULIAN(FMA_DIV_YLD(NTMA,NOW,NOW,M,\"PORTAGG\",\"MEANR\").DATES)":45504,"TRYPE10Y-FDS^FG_YIELD_NAME":"Treasury - Peru Benchmark Bond 10Y","TRYGR10Y-FDS^PCTCHG(FG_YIELD(0,,,,\"YTM\"),FG_YIELD(-3AM,,,,\"YTM\"))":-3.8851788,"EPHE^FMA_EVAL_EBIT(LTMA,NOW,NOW,M,\"PORTAGG\",\"MEANR\")":12.3119814604719,"NI-FDS^FG_PRICE(0)/MAX(FG_PRICE(0,-1AY))":0.7475910693302,"GREK^PERCENT_CHANGE(FMA_EPS(+1,0,,,,\"PORTAGG\",\"MEAN\"),FMA_EPS(+1,-3AM,,,,\"PORTAGG\",\"MEAN\"))":8.5890358794984,"EPHE^PERCENT_CHANGE(FMA_EPS(+1,0,,,,\"PORTAGG\",\"MEAN\"),FMA_EPS(+1,-3AM,,,,\"PORTAGG\",\"MEAN\"))":-2.67704101661233,"EWJ^FMA_COS_UP(\"EPS\",\"1M\",+1,NOW,,,\"PORTAGG\",\"MEANR\")":100.0,"CNYA^SIZE(FG_CONSTITUENTS)":485,"VWO^FMA_DIV_YLD(NTMA,NOW,NOW,M,\"PORTAGG\",\"MEANR\")":3.51157077332616,"TUR^FMA_EVAL_EBIT(LTMA,NOW,NOW,M,\"PORTAGG\",\"MEANR\")":8.50689087717583,"INDA^FMA_PE(NTMA,0,,,\"PORTAGG\",\"MEANR\")":23.4851716131202,"EWY^FMA_EVAL_EBITDA(NTMA,0,,,\"PORTAGG\",\"MEANR\")":5.71625865162799,"EWW^FG_COMPANY_NAME":"iShares MSCI Mexico ETF","TRYAE10Y-FDS^PCTCHG(FG_YIELD(0,,,,\"YTM\"),FG_YIELD(-3AM,,,,\"YTM\"))":-8.129462,"TRYPL10Y-FDS^FG_YIELD_NAME":"Treasury - Poland Benchmark Bond 10Y","VWO^FG_PE_NTM(0,,,90,0)":13.0065338290949,"EPU^FMA_DIV_YLD(NTMA,NOW,NOW,M,\"PORTAGG\",\"MEANR\")":4.14176308798544,"INDA^JULIAN(FMA_DIV_YLD(NTMA,NOW,NOW,M,\"PORTAGG\",\"MEANR\").DATES)":45504,"EWW^FMA_EVAL_EBIT(LTMA,NOW,NOW,M,\"PORTAGG\",\"MEANR\")":10.0818492263142,"EPU^FMA_PE(LTM,0,,,\"PORTAGG\",\"MEANR\")":15.9899181529491,"TUR^JULIAN(FMA_DIV_YLD(NTMA,NOW,NOW,M,\"PORTAGG\",\"MEANR\").DATES)":45504,"CNYA^FG_COMPANY_NAME":"iShares MSCI China A ETF","CPALM-FDS^FG_PRICE_CHANGE(0,-6AM)":-0.971867007672633,"EWW^FG_PRICE_MAVG(0,,,,60)":58.1975,"VWO^SIZE(FG_CONSTITUENTS)":4764,"TRYBR10Y-FDS^FG_YIELD_NAME":"Treasury - Brazil Benchmark Bond 10Y","REFBRSELIC-FDS^FG_YIELD(NOW,,,0)":10.5,"TUR^FG_FCF_YIELD_NTM(0)":7.45596275527655,"INDA^FMA_PE(LTM,0,,,\"PORTAGG\",\"MEANR\")":26.1946618020255,"EWY^FG_FCF_YIELD_NTM(0)":6.89955805552998,"ECH^FMA_PE(LTM,0,,,\"PORTAGG\",\"MEANR\")":12.5738043183316,"UAE^FMA_RBICS_REV_CURRENT(30, LOC, \"PORTAGG\")":61.2963333119011,"REFBRSELIC-FDS^PROPER_NAME(0,,,\"SECURITY\",\"NAME\")":"Brazil Target Selic Rate","TRYQA10Y-FDS^PCTCHG(FG_YIELD(0,,,,\"YTM\"),FG_YIELD(-1AM,,,,\"YTM\"))":null,"TRYCN10Y-FDS^FG_YIELD(0,,,,\"YTM\")":2.1988,"VWO^JULIAN(FMA_DIV_YLD(NTMA,NOW,NOW,M,\"PORTAGG\",\"MEANR\").DATES)":45471,"TUR^FMA_DIV_YLD(NTMA,NOW,NOW,M,\"PORTAGG\",\"MEANR\")":4.04701899993571,"GREK^PERCENT_CHANGE(FMA_EPS(+1,0,,,,\"PORTAGG\",\"MEAN\"),FMA_EPS(+1,-1AM,,,,\"PORTAGG\",\"MEAN\"))":3.41393092675466,"EIDO^P_PRICE(0)/P_PRICE_LOW_PR(0,,,,,,\"PRICE\",\"INTRA\",\"52W\")-1":0.1779989,"VWO^FMA_COS_DOWN(\"EPS\",\"1M\",+1,NOW,,,\"PORTAGG\",\"MEANR\")":971.0,"VNM^FMA_RBICS_REV_CURRENT(30, LOC, \"PORTAGG\")":54.2576267331264,"EWT^FG_COMPANY_NAME":"iShares MSCI Taiwan ETF","EIDO^FG_TOTAL_RETURNC(0,-6AM)":-2.9935539,"ECH^JULIAN(FMA_DIV_YLD(NTMA,NOW,NOW,M,\"PORTAGG\",\"MEANR\").DATES)":45504,"EZA^FG_TOTAL_RETURNC(0,-1AM)":4.060352,"EWW^FMA_DIV_YLD(NTMA,NOW,NOW,M,\"PORTAGG\",\"MEANR\")":4.51295110617391,"QAT^FMA_RBICS_REV_CURRENT(30, LOC, \"PORTAGG\")":60.7439603557902,"COPP-FDS^FG_PRICE_MAVG(0,,,,30)":4.203,"EPOL^FG_PRICE_MAVG(0,,,,60)":24.135,"TRYIN10Y-FDS^PCTCHG(FG_YIELD(0,,,,\"YTM\"),FG_YIELD(-1AM,,,,\"YTM\"))":-1.3912811,"EPOL^FMA_EVAL_EBIT(LTMA,NOW,NOW,M,\"PORTAGG\",\"MEANR\")":8.54600067139572,"TIOS-FDS^FG_PRICE_MAVG(0,,,,30)":105.49367,"EIDO^FG_TOTAL_RETURNC(0,-3AM)":4.9441695,"REFTWDISC-FDS^(SUBARRAY(NOT_NA(NO_REPEAT_F(FG_YIELD(NOW,-10AY,D))),0,1)-SUBARRAY(NOT_NA(NO_REPEAT_F(FG_YIELD(NOW,-10AY,D))),1,1))*100":12.5,"TRYIN10Y-FDS^PCTCHG(FG_YIELD(0,,,,\"YTM\"),FG_YIELD(-3AM,,,,\"YTM\"))":-2.8268523,"VGK^FG_PE(0)":14.2394767926223,"TUR^FMA_PE(NTMA,0,,,\"PORTAGG\",\"MEANR\")":5.62279133115475,"VGK^JULIAN(FMA_DIV_YLD(NTMA,NOW,NOW,M,\"PORTAGG\",\"MEANR\").DATES)":45471,"KSA^FG_COMPANY_NAME":"iShares MSCI Saudi Arabia ETF","EIDO^FG_PRICE_MAVG(0,,,,60)":19.856667,"TRYTH10Y-FDS^FG_YIELD(0,,,,\"YTM\")":2.556529,"CNYA^FMA_EVAL_EBITDA(NTMA,0,,,\"PORTAGG\",\"MEANR\")":9.12054746588401,"EIDO^FG_PRICE_MAVG(0,,,,30)":20.289667,"EWZ^PERCENT_CHANGE(FMA_EPS(+1,0,,,,\"PORTAGG\",\"MEAN\"),FMA_EPS(+1,-3AM,,,,\"PORTAGG\",\"MEAN\"))":-8.09079319598387,"ECH^FG_TOTAL_RETURNC(0,-3AM)":-7.5992403,"EWW^FMA_PE(NTMA,0,,,\"PORTAGG\",\"MEANR\")":11.0971186950727,"EPOL^FG_FCF_YIELD_NTM(0)":null,"KSA^FMA_EVAL_EBITDA(NTMA,0,,,\"PORTAGG\",\"MEANR\")":10.8276301323924,"MCHI^FMA_RBICS_REV_CURRENT(30, LOC, \"PORTAGG\")":24.8477672636607,"CC_VN^IMF_IFS_RCPI_Q(0)":4.3949327,"SET-BKK^FMA_DIV_YLD(NTMA,NOW,NOW,M,\"PORTAGG\",\"MEANR\")":3.78953807899777,"KSA^FMA_EVAL_EBIT(LTMA,NOW,NOW,M,\"PORTAGG\",\"MEANR\")":20.9650982216436,"GREK^FMA_DIV_YLD(NTMA,NOW,NOW,M,\"PORTAGG\",\"MEANR\")":5.98060545691098,"EWW^FMA_PE(LTM,0,,,\"PORTAGG\",\"MEANR\")":14.3542766930869,"EWW^JULIAN(FMA_DIV_YLD(NTMA,NOW,NOW,M,\"PORTAGG\",\"MEANR\").DATES)":45504,"KSA^FG_TOTAL_RETURNC(0,-12AM)":6.008482,"CNYA^FG_TOTAL_RETURNC(0,-12AM)":-8.473164,"TRYGR10Y-FDS^PCTCHG(FG_YIELD(0,,,,\"YTM\"),FG_YIELD(-1AM,,,,\"YTM\"))":-2.7859247,"EWY^PERCENT_CHANGE(FMA_EPS(+1,0,,,,\"PORTAGG\",\"MEAN\"),FMA_EPS(+1,-1AM,,,,\"PORTAGG\",\"MEAN\"))":3.82282007080234,"SET-BKK^FMA_COS_DOWN(\"EPS\",\"1M\",+1,NOW,,,\"PORTAGG\",\"MEANR\")":98.0,"EPOL^FMA_RBICS_REV_CURRENT(30, LOC, \"PORTAGG\")":48.3374991491941,"REFMYON-FDS^FG_YIELD(NOW,,,0)":3.0,"CC_AE^IMF_IFS_RCPI_Q(0)":null,"SET-BKK^FMA_PE(LTM,0,,,\"PORTAGG\",\"MEANR\")":15.4781218874871,"CNYA^FMA_PE(NTMA,0,,,\"PORTAGG\",\"MEANR\")":11.2487296421618,"EWW^P_PRICE(0)/P_PRICE_HIGH_PR(0,,,,,,\"PRICE\",\"INTRA\",\"52W\")":0.8055399,"QAT^SIZE(FG_CONSTITUENTS)":35,"REFVNDISC-FDS^FG_YIELD(NOW,,,0)":3.0,"REFMYON-FDS^PROPER_NAME(0,,,\"SECURITY\",\"NAME\")":"Malaysia Policy Rate - Overnight","TRYZA10Y-FDS^PCTCHG(FG_YIELD(0,,,,\"YTM\"),FG_YIELD(-3AM,,,,\"YTM\"))":-10.214755,"GREK^FMA_PE(NTMA,0,,,\"PORTAGG\",\"MEANR\")":6.93168273849453,"VNM^PERCENT_CHANGE(FMA_EPS(+1,0,,,,\"PORTAGG\",\"MEAN\"),FMA_EPS(+1,-1AM,,,,\"PORTAGG\",\"MEAN\"))":4.30389768073139,"CNYA^FG_TOTAL_RETURNC(0,-6AM)":-0.8096516,"REFPEMPR-FDS^(SUBARRAY(NOT_NA(NO_REPEAT_F(FG_YIELD(NOW,-10AY,D))),0,1)-SUBARRAY(NOT_NA(NO_REPEAT_F(FG_YIELD(NOW,-10AY,D))),1,1))*100":-25.0,"CC_TH^IMF_IFS_RCPI_Q(0)":null,"SET-BKK^JULIAN(FMA_DIV_YLD(NTMA,NOW,NOW,M,\"PORTAGG\",\"MEANR\").DATES)":45504,"TRYBR10Y-FDS^PCTCHG(FG_YIELD(0,,,,\"YTM\"),FG_YIELD(-3AM,,,,\"YTM\"))":-0.9103958,"KSA^FG_FCF_YIELD_NTM(0)":4.41819588746051,"EWT^FMA_EVAL_EBIT(LTMA,NOW,NOW,M,\"PORTAGG\",\"MEANR\")":19.3044622700953,"EPHE^FG_FCF_YIELD_NTM(0)":6.70946286478579,"CNYA^FMA_PE(LTM,0,,,\"PORTAGG\",\"MEANR\")":13.6043970882805,"UAE^PERCENT_CHANGE(FMA_EPS(+1,0,,,,\"PORTAGG\",\"MEAN\"),FMA_EPS(+1,-3AM,,,,\"PORTAGG\",\"MEAN\"))":-3.7833430899704,"EWW^PERCENT_CHANGE(FMA_EPS(+1,0,,,,\"PORTAGG\",\"MEAN\"),FMA_EPS(+1,-3AM,,,,\"PORTAGG\",\"MEAN\"))":-10.1108661940168,"REFPL7D-FDS^(SUBARRAY(NOT_NA(NO_REPEAT_F(FG_YIELD(NOW,-10AY,D))),0,1)-SUBARRAY(NOT_NA(NO_REPEAT_F(FG_YIELD(NOW,-10AY,D))),1,1))*100":-25.0,"TRYBR10Y-FDS^PCTCHG(FG_YIELD(0,,,,\"YTM\"),FG_YIELD(-1AM,,,,\"YTM\"))":-2.5190687,"KSA^FMA_PE(LTM,0,,,\"PORTAGG\",\"MEANR\")":20.3654739306261,"TRYMX10Y-FDS^PCTCHG(FG_YIELD(0,,,,\"YTM\"),FG_YIELD(-3AM,,,,\"YTM\"))":-2.25726,"EZA^JULIAN(FMA_DIV_YLD(NTMA,NOW,NOW,M,\"PORTAGG\",\"MEANR\").DATES)":45504,"TUR^FMA_PCT_ABOVE_MAVG(200,0,,,,\"PORTAGG\")":41.6666666666667,"REFTR1WREPO-FDS^FG_YIELD(NOW,,,0)":50.0,"VNM^FMA_EVAL_EBIT(LTMA,NOW,NOW,M,\"PORTAGG\",\"MEANR\")":17.2718323156402,"EWW^FG_TOTAL_RETURNC(0,-1AM)":-6.035757,"QAT^FMA_COS_DOWN(\"EPS\",\"1M\",+1,NOW,,,\"PORTAGG\",\"MEANR\")":11.0,"CNYA^FMA_RBICS_REV_CURRENT(30, LOC, \"PORTAGG\")":21.3562390408301,"REFAEREPO-FDS^(SUBARRAY(NOT_NA(NO_REPEAT_F(FG_YIELD(NOW,-10AY,D))),0,1)-SUBARRAY(NOT_NA(NO_REPEAT_F(FG_YIELD(NOW,-10AY,D))),1,1))*100":25.0,"REFPEMPR-FDS^FG_YIELD(NOW,,,0)":5.5,"QAT^FMA_EVAL_EBITDA(NTMA,0,,,\"PORTAGG\",\"MEANR\")":8.6926230579953,"EPHE^FMA_DIV_YLD(NTMA,NOW,NOW,M,\"PORTAGG\",\"MEANR\")":3.29784870303116,"CNYA^JULIAN(FMA_DIV_YLD(NTMA,NOW,NOW,M,\"PORTAGG\",\"MEANR\").DATES)":45504,"QAT^FMA_DIV_YLD(NTMA,NOW,NOW,M,\"PORTAGG\",\"MEANR\")":5.48637958802737,"QAT^FG_ROE(0)":10.9963637208519,"UAE^FG_TOTAL_RETURNC(0,-6AM)":1.0132551,"CNYA^FG_TOTAL_RETURNC(0,-3AM)":-6.866801,"VNM^FG_ROE(0)":9.321092428666,"CC_QA^IMF_IFS_RCPI_Q(0)":null,"QAT^FMA_EVAL_EBIT(LTMA,NOW,NOW,M,\"PORTAGG\",\"MEANR\")":15.147000957855,"GREK^JULIAN(FMA_DIV_YLD(NTMA,NOW,NOW,M,\"PORTAGG\",\"MEANR\").DATES)":45504,"REFAEREPO-FDS^PROPER_NAME(0,,,\"SECURITY\",\"NAME\")":"United Arab Emirates Repo Rate","EZA^FMA_DIV_YLD(NTMA,NOW,NOW,M,\"PORTAGG\",\"MEANR\")":3.79149354074386,"EWT^FG_FCF_YIELD_NTM(0)":4.08365115783568,"URTH^P_PRICE(0)/P_PRICE_HIGH_PR(0,,,,,,\"PRICE\",\"INTRA\",\"52W\")":0.9823361,"UAE^FMA_PCT_ABOVE_MAVG(200,0,,,,\"PORTAGG\")":37.8378378378378,"EWT^FG_TOTAL_RETURNC(0,-1AM)":-4.9142656,"EWJ^P_PRICE(0)/P_PRICE_HIGH_PR(0,,,,,,\"PRICE\",\"INTRA\",\"52W\")":0.9626032,"GREK^FMA_COS_DOWN(\"EPS\",\"1M\",+1,NOW,,,\"PORTAGG\",\"MEANR\")":10.0,"UAE^FG_ROE(0)":13.8108266283608,"REFTR1WREPO-FDS^(SUBARRAY(NOT_NA(NO_REPEAT_F(FG_YIELD(NOW,-10AY,D))),0,1)-SUBARRAY(NOT_NA(NO_REPEAT_F(FG_YIELD(NOW,-10AY,D))),1,1))*100":500.0,"KSA^JULIAN(FMA_DIV_YLD(NTMA,NOW,NOW,M,\"PORTAGG\",\"MEANR\").DATES)":45504,"QAT^FG_FCF_YIELD_NTM(0)":null,"TRYMY10Y-FDS^PCTCHG(FG_YIELD(0,,,,\"YTM\"),FG_YIELD(-1AM,,,,\"YTM\"))":-0.88613904,"EWZ^FMA_EVAL_EBIT(LTMA,NOW,NOW,M,\"PORTAGG\",\"MEANR\")":6.7546298480017,"EWT^PERCENT_CHANGE(FMA_EPS(+1,0,,,,\"PORTAGG\",\"MEAN\"),FMA_EPS(+1,-1AM,,,,\"PORTAGG\",\"MEAN\"))":4.13946839172445,"EWZ^SIZE(FG_CONSTITUENTS)":50,"REFPL7D-FDS^FG_YIELD(NOW,,,0)":5.75,"CC_IN^IMF_IFS_RCPI_Q(0)":null,"EWT^FMA_DIV_YLD(NTMA,NOW,NOW,M,\"PORTAGG\",\"MEANR\")":3.17539815307626,"EPHE^FMA_PE(NTMA,0,,,\"PORTAGG\",\"MEANR\")":9.45396953889675,"EWM^FG_TOTAL_RETURNC(0,-3AM)":7.180369,"URTH^FG_TOTAL_RETURNC(0,-3AM)":3.7544012,"EWY^FG_ROE(0)":7.15889186915145,"REFTHREPO-FDS^(SUBARRAY(NOT_NA(NO_REPEAT_F(FG_YIELD(NOW,-10AY,D))),0,1)-SUBARRAY(NOT_NA(NO_REPEAT_F(FG_YIELD(NOW,-10AY,D))),1,1))*100":25.0,"REFPHRREPO-FDS^FG_YIELD(NOW,,,0)":6.25,"CC_MY^IMF_IFS_RCPI_Q(0)":null,"QAT^FMA_PE(NTMA,0,,,\"PORTAGG\",\"MEANR\")":10.5868917577877,"EWT^FMA_PE(NTMA,0,,,\"PORTAGG\",\"MEANR\")":16.5392613941699,"EPHE^FMA_PE(LTM,0,,,\"PORTAGG\",\"MEANR\")":11.0068717049248,"VNM^FMA_EVAL_EBITDA(NTMA,0,,,\"PORTAGG\",\"MEANR\")":10.606703043006,"SET-BKK^PERCENT_CHANGE(FMA_EPS(+1,0,,,,\"PORTAGG\",\"MEAN\"),FMA_EPS(+1,-1AM,,,,\"PORTAGG\",\"MEAN\"))":-1.99383755470774,"VWO^P_PRICE(0)/P_PRICE_LOW_PR(0,,,,,,\"PRICE\",\"INTRA\",\"52W\")-1":0.19423306,"EWY^SIZE(FG_CONSTITUENTS)":100,"REFTHREPO-FDS^FG_YIELD(NOW,,,0)":2.5,"TRYPL10Y-FDS^PCTCHG(FG_YIELD(0,,,,\"YTM\"),FG_YIELD(-3AM,,,,\"YTM\"))":-5.8721123,"EWZ^FMA_EVAL_EBITDA(NTMA,0,,,\"PORTAGG\",\"MEANR\")":4.62287280663839,"SET-BKK^FG_COMPANY_NAME":"Thailand SET","EWM^FG_TOTAL_RETURNC(0,-1AM)":4.6761036,"VWO^P_PRICE(0)/P_PRICE_HIGH_PR(0,,,,,,\"PRICE\",\"INTRA\",\"52W\")":0.9782395,"REFTHREPO-FDS^PROPER_NAME(0,,,\"SECURITY\",\"NAME\")":"Thailand Repo Rate - 1 Day","REFCLMPR-FDS^FG_YIELD(NOW,,,0)":5.75,"CC_PL^IMF_IFS_RCPI_Q(0)":2.6024375,"QAT^JULIAN(FMA_DIV_YLD(NTMA,NOW,NOW,M,\"PORTAGG\",\"MEANR\").DATES)":45504,"EPHE^JULIAN(FMA_DIV_YLD(NTMA,NOW,NOW,M,\"PORTAGG\",\"MEANR\").DATES)":45504,"GREK^FG_FCF_YIELD_NTM(0)":2.3892898907848,"CNYA^FG_FCF_YIELD_NTM(0)":6.03209859968868,"DUMMY^ECON_DATE(45400,,, 'MM/YYYY')":"04/2024","DUMMY^ECON_DATE(45491,,, 'MM/YYYY')":"07/2024","CC_CL^IMF_IFS_RCPI_Q(-1AM)":null,"CC_ID^IMF_IFS_RCPI_Q(-1AM)":null,"CC_PH^IMF_IFS_RCPI_Q(-1AM)":null,"CC_AE^IMF_IFS_RCPI_Q(-1AM)":null,"CC_QA^IMF_IFS_RCPI_Q(-1AM)":null,"CC_TH^IMF_IFS_RCPI_Q(-1AM)":null,"CC_IN^IMF_IFS_RCPI_Q(-1AM)":null,"CC_PE^IMF_IFS_RCPI_Q(-1AM)":null,"CC_MY^IMF_IFS_RCPI_Q(-1AM)":null,"CC_TW^IMF_IFS_RCPI_Q(-1AM)":null,"DUMMY^ECON_EXPR_DATA('FDS_ECON[NTCPMIMFGSA@CN]',07/2024,,Q)":51.64454,"DUMMY^ECON_EXPR_DATA('FDS_ECON[NTCPMIMFGSA@CN]',04/2024,,Q)":50.938282,"DUMMY^ECON_EXPR_DATA('FDS_ECON[NTCPMIMFGSA@CL]',07/2024,,Q)":null,"DUMMY^ECON_EXPR_DATA('FDS_ECON[NTCPMIMFGSA@CL]',04/2024,,Q)":null,"DUMMY^ECON_EXPR_DATA('FDS_ECON[NTCPMIMFGSA@ID]',07/2024,,Q)":51.87755,"DUMMY^ECON_EXPR_DATA('FDS_ECON[NTCPMIMFGSA@ID]',04/2024,,Q)":53.247562,"DUMMY^ECON_EXPR_DATA('FDS_ECON[NTCPMIPHMANHE]',07/2024,,Q)":51.78043,"DUMMY^ECON_EXPR_DATA('FDS_ECON[NTCPMIPHMANHE]',04/2024,,Q)":50.931423,"DUMMY^ECON_EXPR_DATA('FDS_ECON[NTCPMIMFGSA@PL]',07/2024,,Q)":45.313137,"DUMMY^ECON_EXPR_DATA('FDS_ECON[NTCPMIMFGSA@PL]',04/2024,,Q)":47.64948,"DUMMY^ECON_EXPR_DATA('FDS_ECON[NTCPMIMFGSA@PE]',07/2024,,Q)":null,"DUMMY^ECON_EXPR_DATA('FDS_ECON[NTCPMIMFGSA@PE]',04/2024,,Q)":null,"DUMMY^ECON_EXPR_DATA('FDS_ECON[PMIMYMANHE]',07/2024,,Q)":49.6697,"DUMMY^ECON_EXPR_DATA('FDS_ECON[PMIMYMANHE]',04/2024,,Q)":48.94971,"DUMMY^ECON_EXPR_DATA('FDS_ECON[NTCPMIMFGSA@TW]',07/2024,,Q)":51.407047,"DUMMY^ECON_EXPR_DATA('FDS_ECON[NTCPMIMFGSA@TW]',04/2024,,Q)":48.895138,"DUMMY^ECON_EXPR_DATA('FDS_ECON[NTCPMIMFGSA@MX]',07/2024,,Q)":51.090343,"DUMMY^ECON_EXPR_DATA('FDS_ECON[NTCPMIMFGSA@MX]',04/2024,,Q)":51.565502,"DUMMY^ECON_EXPR_DATA('FDS_ECON[NTCPMIMFGSA@KR]',07/2024,,Q)":51.02443,"DUMMY^ECON_EXPR_DATA('FDS_ECON[NTCPMIMFGSA@KR]',04/2024,,Q)":50.57622,"DUMMY^ECON_EXPR_DATA('FDS_ECON[NTCPMIMFGSA@BR]',07/2024,,Q)":53.488384,"DUMMY^ECON_EXPR_DATA('FDS_ECON[NTCPMIMFGSA@BR]',04/2024,,Q)":53.509575,"DUMMY^ECON_EXPR_DATA('FDS_ECON[PMIMFGSA@ZA]',07/2024,,Q)":49.992886,"DUMMY^ECON_EXPR_DATA('FDS_ECON[PMIMFGSA@ZA]',04/2024,,Q)":49.458923,"DUMMY^ECON_EXPR_DATA('FDS_ECON[NTCPMIMFGSA@GR]',07/2024,,Q)":54.69078,"DUMMY^ECON_EXPR_DATA('FDS_ECON[NTCPMIMFGSA@GR]',04/2024,,Q)":55.77546,"DUMMY^ECON_EXPR_DATA('FDS_ECON[NTCPMIMFGSA@IN]',07/2024,,Q)":58.243446,"DUMMY^ECON_EXPR_DATA('FDS_ECON[NTCPMIMFGSA@IN]',04/2024,,Q)":57.516636,"DUMMY^ECON_EXPR_DATA('FDS_ECON[PMIQAWHEHE]',07/2024,,Q)":53.838383,"DUMMY^ECON_EXPR_DATA('FDS_ECON[PMIQAWHEHE]',04/2024,,Q)":50.683044,"DUMMY^ECON_EXPR_DATA('FDS_ECON[NTCPMITHMANHE]',07/2024,,Q)":50.221676,"DUMMY^ECON_EXPR_DATA('FDS_ECON[NTCPMITHMANHE]',04/2024,,Q)":47.04389,"DUMMY^ECON_EXPR_DATA('FDS_ECON[NTCPMIMFGSA@TR]',07/2024,,Q)":48.55242,"DUMMY^ECON_EXPR_DATA('FDS_ECON[NTCPMIMFGSA@TR]',04/2024,,Q)":49.822453,"DUMMY^ECON_EXPR_DATA('FDS_ECON[NTCPMIMFGSA@AE]',07/2024,,Q)":null,"DUMMY^ECON_EXPR_DATA('FDS_ECON[NTCPMIMFGSA@AE]',04/2024,,Q)":null,"DUMMY^ECON_EXPR_DATA('FDS_ECON[NTCPMIMFGSA@VN]',07/2024,,Q)":51.776978,"DUMMY^ECON_EXPR_DATA('FDS_ECON[NTCPMIMFGSA@VN]',04/2024,,Q)":50.18627,"DUMMY^ECON_EXPR_DATA('FDS_ECON[NTCPMIINDEXSA@SA]',07/2024,,Q)":56.14742,"DUMMY^ECON_EXPR_DATA('FDS_ECON[NTCPMIINDEXSA@SA]',04/2024,,Q)":56.53707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,"CC_PE^IMF_IFS_RCPI_Q(-2AM)":2.8496776,"CC_MY^IMF_IFS_RCPI_Q(-2AM)":1.6700923,"CC_TW^IMF_IFS_RCPI_Q(-2AM)":null,"CC_IN^IMF_IFS_RCPI_Q(-2AM)":5.014141,"CC_QA^IMF_IFS_RCPI_Q(-2AM)":null,"CC_TH^IMF_IFS_RCPI_Q(-2AM)":-0.78397644,"CC_AE^IMF_IFS_RCPI_Q(-2AM)":null,"CC_CL^IMF_IFS_RCPI_Q(-2AM)":4.041295,"CC_ID^IMF_IFS_RCPI_Q(-2AM)":null,"CC_PH^IMF_IFS_RCPI_Q(-2AM)":3.2976058,"CC_ID^IMF_IFS_RCPI_Q(-3AM)":null,"CC_AE^IMF_IFS_RCPI_Q(-3AM)":null,"CC_QA^IMF_IFS_RCPI_Q(-3AM)":null,"CC_TW^IMF_IFS_RCPI_Q(-3AM)":null}]]></FdsFormulaCache>
</file>

<file path=customXml/itemProps1.xml><?xml version="1.0" encoding="utf-8"?>
<ds:datastoreItem xmlns:ds="http://schemas.openxmlformats.org/officeDocument/2006/customXml" ds:itemID="{A8B22868-5BFF-48D6-A59D-28CE96C34AE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2024-08-18T05:40:28Z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