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ACEF8DA5-B47F-4EF4-9BC0-A3D62711E19F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5" i="1" a="1"/>
  <c r="O5" i="1" l="1"/>
  <c r="O18" i="1" a="1"/>
  <c r="O18" i="1" l="1"/>
  <c r="O21" i="1" a="1"/>
  <c r="O9" i="1" a="1"/>
  <c r="O21" i="1" l="1"/>
  <c r="O9" i="1"/>
  <c r="O8" i="1" a="1"/>
  <c r="O8" i="1" l="1"/>
  <c r="O7" i="1" a="1"/>
  <c r="O7" i="1" l="1"/>
  <c r="O6" i="1" a="1"/>
  <c r="O6" i="1" l="1"/>
  <c r="O4" i="1" a="1"/>
  <c r="O4" i="1" l="1"/>
  <c r="O19" i="1" a="1"/>
  <c r="O19" i="1" l="1"/>
  <c r="O23" i="1" a="1"/>
  <c r="O23" i="1" l="1"/>
  <c r="O14" i="1" a="1"/>
  <c r="O14" i="1" l="1"/>
  <c r="O16" i="1" a="1"/>
  <c r="G33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24" i="57" a="1"/>
  <c r="G9" i="57" a="1"/>
  <c r="G8" i="57" a="1"/>
  <c r="D25" i="57" a="1"/>
  <c r="D24" i="57" a="1"/>
  <c r="D9" i="57" a="1"/>
  <c r="D8" i="57" a="1"/>
  <c r="O16" i="1" l="1"/>
  <c r="D8" i="57"/>
  <c r="D9" i="57"/>
  <c r="D24" i="57"/>
  <c r="D25" i="57"/>
  <c r="G8" i="57"/>
  <c r="G9" i="57"/>
  <c r="G24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G33" i="57"/>
  <c r="M24" i="48" a="1"/>
  <c r="M23" i="48" a="1"/>
  <c r="M7" i="48" a="1"/>
  <c r="M6" i="48" a="1"/>
  <c r="M20" i="48" a="1"/>
  <c r="M19" i="48" a="1"/>
  <c r="M17" i="48" a="1"/>
  <c r="M16" i="48" a="1"/>
  <c r="M14" i="48" a="1"/>
  <c r="M12" i="48" a="1"/>
  <c r="M10" i="48" a="1"/>
  <c r="M8" i="48" a="1"/>
  <c r="M21" i="48" a="1"/>
  <c r="M4" i="48" a="1"/>
  <c r="M18" i="48" a="1"/>
  <c r="M15" i="48" a="1"/>
  <c r="M13" i="48" a="1"/>
  <c r="M11" i="48" a="1"/>
  <c r="M11" i="48" l="1"/>
  <c r="M13" i="48"/>
  <c r="M15" i="48"/>
  <c r="M18" i="48"/>
  <c r="M4" i="48"/>
  <c r="M21" i="48"/>
  <c r="M8" i="48"/>
  <c r="M10" i="48"/>
  <c r="M12" i="48"/>
  <c r="M14" i="48"/>
  <c r="M16" i="48"/>
  <c r="M17" i="48"/>
  <c r="M19" i="48"/>
  <c r="M20" i="48"/>
  <c r="M6" i="48"/>
  <c r="M7" i="48"/>
  <c r="M23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23" i="28" a="1"/>
  <c r="E15" i="28" a="1"/>
  <c r="E7" i="28" a="1"/>
  <c r="O17" i="1" a="1"/>
  <c r="K28" i="1" a="1"/>
  <c r="I23" i="1" a="1"/>
  <c r="G21" i="1" a="1"/>
  <c r="L18" i="1" a="1"/>
  <c r="J16" i="1" a="1"/>
  <c r="H14" i="1" a="1"/>
  <c r="F12" i="1" a="1"/>
  <c r="K9" i="1" a="1"/>
  <c r="I7" i="1" a="1"/>
  <c r="G5" i="1" a="1"/>
  <c r="D31" i="1" a="1"/>
  <c r="J28" i="48" a="1"/>
  <c r="H2" i="38" a="1"/>
  <c r="AF4" i="9" a="1"/>
  <c r="P4" i="9" a="1"/>
  <c r="O2" i="38" a="1"/>
  <c r="AM4" i="9" a="1"/>
  <c r="W4" i="9" a="1"/>
  <c r="G4" i="9" a="1"/>
  <c r="F2" i="38" a="1"/>
  <c r="K4" i="9" a="1"/>
  <c r="H22" i="43" a="1"/>
  <c r="C10" i="43" a="1"/>
  <c r="G20" i="42" a="1"/>
  <c r="C16" i="42" a="1"/>
  <c r="H11" i="42" a="1"/>
  <c r="E7" i="42" a="1"/>
  <c r="C5" i="42" a="1"/>
  <c r="D3" i="18" a="1"/>
  <c r="C29" i="55" a="1"/>
  <c r="C13" i="55" a="1"/>
  <c r="S10" i="12" a="1"/>
  <c r="L15" i="28" a="1"/>
  <c r="G22" i="1" a="1"/>
  <c r="H17" i="1" a="1"/>
  <c r="I12" i="1" a="1"/>
  <c r="J27" i="48" a="1"/>
  <c r="AB4" i="9" a="1"/>
  <c r="H13" i="43" a="1"/>
  <c r="H4" i="43" a="1"/>
  <c r="H22" i="42" a="1"/>
  <c r="D18" i="42" a="1"/>
  <c r="I13" i="42" a="1"/>
  <c r="F9" i="42" a="1"/>
  <c r="D7" i="42" a="1"/>
  <c r="U3" i="18" a="1"/>
  <c r="G2" i="15" a="1"/>
  <c r="L2" i="5" a="1"/>
  <c r="Q2" i="7" a="1"/>
  <c r="V2" i="47" a="1"/>
  <c r="E2" i="47" a="1"/>
  <c r="J2" i="46" a="1"/>
  <c r="C12" i="52" a="1"/>
  <c r="J9" i="52" a="1"/>
  <c r="I7" i="52" a="1"/>
  <c r="H5" i="52" a="1"/>
  <c r="G3" i="52" a="1"/>
  <c r="V22" i="56" a="1"/>
  <c r="U18" i="56" a="1"/>
  <c r="T14" i="56" a="1"/>
  <c r="S10" i="56" a="1"/>
  <c r="U5" i="56" a="1"/>
  <c r="H22" i="56" a="1"/>
  <c r="G18" i="56" a="1"/>
  <c r="J13" i="56" a="1"/>
  <c r="I9" i="56" a="1"/>
  <c r="H5" i="56" a="1"/>
  <c r="M22" i="12" a="1"/>
  <c r="N20" i="12" a="1"/>
  <c r="O18" i="12" a="1"/>
  <c r="P16" i="12" a="1"/>
  <c r="Q14" i="12" a="1"/>
  <c r="R12" i="12" a="1"/>
  <c r="K9" i="12" a="1"/>
  <c r="L7" i="12" a="1"/>
  <c r="L5" i="12" a="1"/>
  <c r="M3" i="12" a="1"/>
  <c r="P31" i="12" a="1"/>
  <c r="K31" i="12" a="1"/>
  <c r="F30" i="12" a="1"/>
  <c r="G18" i="12" a="1"/>
  <c r="E13" i="12" a="1"/>
  <c r="F7" i="12" a="1"/>
  <c r="J19" i="39" a="1"/>
  <c r="J2" i="39" a="1"/>
  <c r="H6" i="39" a="1"/>
  <c r="F10" i="39" a="1"/>
  <c r="K21" i="28" a="1"/>
  <c r="M9" i="28" a="1"/>
  <c r="M3" i="28" a="1"/>
  <c r="H16" i="28" a="1"/>
  <c r="G8" i="28" a="1"/>
  <c r="D13" i="28" a="1"/>
  <c r="E4" i="28" a="1"/>
  <c r="J27" i="1" a="1"/>
  <c r="K19" i="1" a="1"/>
  <c r="L14" i="1" a="1"/>
  <c r="F10" i="1" a="1"/>
  <c r="F5" i="1" a="1"/>
  <c r="E2" i="38" a="1"/>
  <c r="J4" i="9" a="1"/>
  <c r="E4" i="9" a="1"/>
  <c r="G19" i="43" a="1"/>
  <c r="C18" i="43" a="1"/>
  <c r="E21" i="42" a="1"/>
  <c r="J18" i="42" a="1"/>
  <c r="D14" i="42" a="1"/>
  <c r="G9" i="42" a="1"/>
  <c r="C7" i="42" a="1"/>
  <c r="Q3" i="18" a="1"/>
  <c r="B2" i="15" a="1"/>
  <c r="F2" i="5" a="1"/>
  <c r="J2" i="7" a="1"/>
  <c r="N2" i="47" a="1"/>
  <c r="R2" i="46" a="1"/>
  <c r="I12" i="52" a="1"/>
  <c r="G10" i="52" a="1"/>
  <c r="E8" i="52" a="1"/>
  <c r="C6" i="52" a="1"/>
  <c r="I3" i="52" a="1"/>
  <c r="S23" i="56" a="1"/>
  <c r="T18" i="56" a="1"/>
  <c r="U13" i="56" a="1"/>
  <c r="S9" i="56" a="1"/>
  <c r="I25" i="56" a="1"/>
  <c r="G21" i="56" a="1"/>
  <c r="I16" i="56" a="1"/>
  <c r="G12" i="56" a="1"/>
  <c r="I7" i="56" a="1"/>
  <c r="L23" i="12" a="1"/>
  <c r="K21" i="12" a="1"/>
  <c r="K19" i="12" a="1"/>
  <c r="K17" i="12" a="1"/>
  <c r="K15" i="12" a="1"/>
  <c r="K13" i="12" a="1"/>
  <c r="K11" i="12" a="1"/>
  <c r="S8" i="12" a="1"/>
  <c r="R6" i="12" a="1"/>
  <c r="R4" i="12" a="1"/>
  <c r="Q34" i="12" a="1"/>
  <c r="O30" i="12" a="1"/>
  <c r="E34" i="12" a="1"/>
  <c r="E22" i="12" a="1"/>
  <c r="E16" i="12" a="1"/>
  <c r="G9" i="12" a="1"/>
  <c r="G3" i="12" a="1"/>
  <c r="J7" i="39" a="1"/>
  <c r="H10" i="39" a="1"/>
  <c r="F13" i="39" a="1"/>
  <c r="M21" i="28" a="1"/>
  <c r="M15" i="28" a="1"/>
  <c r="K9" i="28" a="1"/>
  <c r="K3" i="28" a="1"/>
  <c r="G15" i="28" a="1"/>
  <c r="G6" i="28" a="1"/>
  <c r="D19" i="28" a="1"/>
  <c r="D10" i="28" a="1"/>
  <c r="O20" i="1" a="1"/>
  <c r="L28" i="1" a="1"/>
  <c r="G23" i="1" a="1"/>
  <c r="J20" i="1" a="1"/>
  <c r="F18" i="1" a="1"/>
  <c r="I15" i="1" a="1"/>
  <c r="L12" i="1" a="1"/>
  <c r="H10" i="1" a="1"/>
  <c r="K7" i="1" a="1"/>
  <c r="L4" i="1" a="1"/>
  <c r="P34" i="12" a="1"/>
  <c r="F12" i="39" a="1"/>
  <c r="M8" i="28" a="1"/>
  <c r="H14" i="28" a="1"/>
  <c r="E9" i="28" a="1"/>
  <c r="J28" i="1" a="1"/>
  <c r="F23" i="1" a="1"/>
  <c r="L17" i="1" a="1"/>
  <c r="K12" i="1" a="1"/>
  <c r="G10" i="1" a="1"/>
  <c r="K4" i="1" a="1"/>
  <c r="U2" i="38" a="1"/>
  <c r="V2" i="38" a="1"/>
  <c r="C2" i="38" a="1"/>
  <c r="X4" i="9" a="1"/>
  <c r="G9" i="43" a="1"/>
  <c r="G23" i="42" a="1"/>
  <c r="D21" i="42" a="1"/>
  <c r="G16" i="42" a="1"/>
  <c r="I11" i="42" a="1"/>
  <c r="H4" i="42" a="1"/>
  <c r="T2" i="15" a="1"/>
  <c r="C26" i="55" a="1"/>
  <c r="C9" i="55" a="1"/>
  <c r="D4" i="9" a="1"/>
  <c r="H18" i="43" a="1"/>
  <c r="C17" i="43" a="1"/>
  <c r="I18" i="42" a="1"/>
  <c r="C14" i="42" a="1"/>
  <c r="E9" i="42" a="1"/>
  <c r="J6" i="42" a="1"/>
  <c r="P3" i="18" a="1"/>
  <c r="A2" i="15" a="1"/>
  <c r="E2" i="5" a="1"/>
  <c r="I2" i="7" a="1"/>
  <c r="M2" i="47" a="1"/>
  <c r="Q2" i="46" a="1"/>
  <c r="H12" i="52" a="1"/>
  <c r="F10" i="52" a="1"/>
  <c r="D8" i="52" a="1"/>
  <c r="J5" i="52" a="1"/>
  <c r="H3" i="52" a="1"/>
  <c r="U22" i="56" a="1"/>
  <c r="S18" i="56" a="1"/>
  <c r="T13" i="56" a="1"/>
  <c r="V8" i="56" a="1"/>
  <c r="H25" i="56" a="1"/>
  <c r="J20" i="56" a="1"/>
  <c r="H16" i="56" a="1"/>
  <c r="J11" i="56" a="1"/>
  <c r="H7" i="56" a="1"/>
  <c r="S22" i="12" a="1"/>
  <c r="S20" i="12" a="1"/>
  <c r="S18" i="12" a="1"/>
  <c r="S16" i="12" a="1"/>
  <c r="S14" i="12" a="1"/>
  <c r="S12" i="12" a="1"/>
  <c r="R10" i="12" a="1"/>
  <c r="Q8" i="12" a="1"/>
  <c r="Q6" i="12" a="1"/>
  <c r="Q4" i="12" a="1"/>
  <c r="M34" i="12" a="1"/>
  <c r="G33" i="12" a="1"/>
  <c r="G21" i="12" a="1"/>
  <c r="G15" i="12" a="1"/>
  <c r="F9" i="12" a="1"/>
  <c r="F3" i="12" a="1"/>
  <c r="J6" i="39" a="1"/>
  <c r="H9" i="39" a="1"/>
  <c r="L21" i="28" a="1"/>
  <c r="K15" i="28" a="1"/>
  <c r="H23" i="28" a="1"/>
  <c r="H5" i="28" a="1"/>
  <c r="I20" i="1" a="1"/>
  <c r="H15" i="1" a="1"/>
  <c r="H7" i="1" a="1"/>
  <c r="B2" i="38" a="1"/>
  <c r="H8" i="43" a="1"/>
  <c r="F23" i="42" a="1"/>
  <c r="C21" i="42" a="1"/>
  <c r="E16" i="42" a="1"/>
  <c r="G11" i="42" a="1"/>
  <c r="D9" i="42" a="1"/>
  <c r="G4" i="42" a="1"/>
  <c r="S2" i="15" a="1"/>
  <c r="R4" i="9" a="1"/>
  <c r="C23" i="43" a="1"/>
  <c r="E18" i="42" a="1"/>
  <c r="E10" i="42" a="1"/>
  <c r="O3" i="18" a="1"/>
  <c r="R2" i="5" a="1"/>
  <c r="S2" i="7" a="1"/>
  <c r="T2" i="47" a="1"/>
  <c r="V2" i="46" a="1"/>
  <c r="B2" i="46" a="1"/>
  <c r="E10" i="52" a="1"/>
  <c r="H7" i="52" a="1"/>
  <c r="D5" i="52" a="1"/>
  <c r="S25" i="56" a="1"/>
  <c r="S20" i="56" a="1"/>
  <c r="S15" i="56" a="1"/>
  <c r="U9" i="56" a="1"/>
  <c r="G25" i="56" a="1"/>
  <c r="G20" i="56" a="1"/>
  <c r="G15" i="56" a="1"/>
  <c r="J9" i="56" a="1"/>
  <c r="R23" i="12" a="1"/>
  <c r="P21" i="12" a="1"/>
  <c r="M19" i="12" a="1"/>
  <c r="R16" i="12" a="1"/>
  <c r="O14" i="12" a="1"/>
  <c r="L12" i="12" a="1"/>
  <c r="S9" i="12" a="1"/>
  <c r="Q7" i="12" a="1"/>
  <c r="O5" i="12" a="1"/>
  <c r="K3" i="12" a="1"/>
  <c r="AA4" i="9" a="1"/>
  <c r="H6" i="43" a="1"/>
  <c r="C9" i="43" a="1"/>
  <c r="G19" i="42" a="1"/>
  <c r="J16" i="42" a="1"/>
  <c r="E11" i="42" a="1"/>
  <c r="H8" i="42" a="1"/>
  <c r="F3" i="42" a="1"/>
  <c r="E3" i="18" a="1"/>
  <c r="P32" i="12" a="1"/>
  <c r="M30" i="12" a="1"/>
  <c r="E23" i="12" a="1"/>
  <c r="F16" i="12" a="1"/>
  <c r="G8" i="12" a="1"/>
  <c r="J20" i="39" a="1"/>
  <c r="H20" i="39" a="1"/>
  <c r="F20" i="39" a="1"/>
  <c r="K17" i="28" a="1"/>
  <c r="L3" i="28" a="1"/>
  <c r="G14" i="28" a="1"/>
  <c r="E16" i="28" a="1"/>
  <c r="O11" i="1" a="1"/>
  <c r="I21" i="1" a="1"/>
  <c r="K15" i="1" a="1"/>
  <c r="L6" i="1" a="1"/>
  <c r="J2" i="38" a="1"/>
  <c r="C4" i="9" a="1"/>
  <c r="H16" i="43" a="1"/>
  <c r="C22" i="42" a="1"/>
  <c r="J13" i="42" a="1"/>
  <c r="D11" i="42" a="1"/>
  <c r="J5" i="42" a="1"/>
  <c r="D2" i="15" a="1"/>
  <c r="D2" i="5" a="1"/>
  <c r="F2" i="7" a="1"/>
  <c r="G2" i="47" a="1"/>
  <c r="H2" i="46" a="1"/>
  <c r="F11" i="52" a="1"/>
  <c r="I8" i="52" a="1"/>
  <c r="E6" i="52" a="1"/>
  <c r="F3" i="52" a="1"/>
  <c r="U21" i="56" a="1"/>
  <c r="U16" i="56" a="1"/>
  <c r="U11" i="56" a="1"/>
  <c r="U6" i="56" a="1"/>
  <c r="G22" i="56" a="1"/>
  <c r="G17" i="56" a="1"/>
  <c r="I11" i="56" a="1"/>
  <c r="H6" i="56" a="1"/>
  <c r="N22" i="12" a="1"/>
  <c r="K20" i="12" a="1"/>
  <c r="R17" i="12" a="1"/>
  <c r="O15" i="12" a="1"/>
  <c r="M13" i="12" a="1"/>
  <c r="Q10" i="12" a="1"/>
  <c r="N8" i="12" a="1"/>
  <c r="L6" i="12" a="1"/>
  <c r="S3" i="12" a="1"/>
  <c r="L23" i="28" a="1"/>
  <c r="L10" i="28" a="1"/>
  <c r="G4" i="28" a="1"/>
  <c r="D6" i="28" a="1"/>
  <c r="G27" i="1" a="1"/>
  <c r="I18" i="1" a="1"/>
  <c r="J9" i="1" a="1"/>
  <c r="F4" i="1" a="1"/>
  <c r="C19" i="55" a="1"/>
  <c r="Z4" i="9" a="1"/>
  <c r="G6" i="43" a="1"/>
  <c r="C8" i="43" a="1"/>
  <c r="F19" i="42" a="1"/>
  <c r="I16" i="42" a="1"/>
  <c r="G8" i="42" a="1"/>
  <c r="E3" i="42" a="1"/>
  <c r="C3" i="18" a="1"/>
  <c r="R31" i="12" a="1"/>
  <c r="L30" i="12" a="1"/>
  <c r="G22" i="12" a="1"/>
  <c r="E15" i="12" a="1"/>
  <c r="F8" i="12" a="1"/>
  <c r="J18" i="39" a="1"/>
  <c r="H19" i="39" a="1"/>
  <c r="F19" i="39" a="1"/>
  <c r="M16" i="28" a="1"/>
  <c r="H13" i="28" a="1"/>
  <c r="D16" i="28" a="1"/>
  <c r="H21" i="1" a="1"/>
  <c r="J12" i="1" a="1"/>
  <c r="K6" i="1" a="1"/>
  <c r="T2" i="38" a="1"/>
  <c r="G7" i="43" a="1"/>
  <c r="G21" i="42" a="1"/>
  <c r="E15" i="42" a="1"/>
  <c r="E12" i="42" a="1"/>
  <c r="C9" i="42" a="1"/>
  <c r="C3" i="42" a="1"/>
  <c r="G8" i="52" a="1"/>
  <c r="F5" i="52" a="1"/>
  <c r="G16" i="56" a="1"/>
  <c r="H10" i="56" a="1"/>
  <c r="N10" i="12" a="1"/>
  <c r="S7" i="12" a="1"/>
  <c r="O34" i="12" a="1"/>
  <c r="G30" i="12" a="1"/>
  <c r="E9" i="12" a="1"/>
  <c r="J17" i="39" a="1"/>
  <c r="F15" i="39" a="1"/>
  <c r="E17" i="28" a="1"/>
  <c r="E6" i="28" a="1"/>
  <c r="H20" i="1" a="1"/>
  <c r="G17" i="1" a="1"/>
  <c r="F14" i="1" a="1"/>
  <c r="F11" i="1" a="1"/>
  <c r="F8" i="1" a="1"/>
  <c r="C21" i="55" a="1"/>
  <c r="T7" i="56" a="1"/>
  <c r="L21" i="12" a="1"/>
  <c r="N18" i="12" a="1"/>
  <c r="N13" i="12" a="1"/>
  <c r="K33" i="12" a="1"/>
  <c r="E17" i="12" a="1"/>
  <c r="H15" i="39" a="1"/>
  <c r="L20" i="28" a="1"/>
  <c r="K6" i="28" a="1"/>
  <c r="G18" i="28" a="1"/>
  <c r="H6" i="28" a="1"/>
  <c r="E5" i="28" a="1"/>
  <c r="AJ4" i="9" a="1"/>
  <c r="L4" i="9" a="1"/>
  <c r="H19" i="43" a="1"/>
  <c r="C5" i="43" a="1"/>
  <c r="C18" i="42" a="1"/>
  <c r="D15" i="42" a="1"/>
  <c r="C6" i="42" a="1"/>
  <c r="R2" i="15" a="1"/>
  <c r="Q2" i="5" a="1"/>
  <c r="O2" i="7" a="1"/>
  <c r="O2" i="47" a="1"/>
  <c r="L2" i="46" a="1"/>
  <c r="G11" i="52" a="1"/>
  <c r="V24" i="56" a="1"/>
  <c r="T19" i="56" a="1"/>
  <c r="V12" i="56" a="1"/>
  <c r="I22" i="56" a="1"/>
  <c r="Q23" i="12" a="1"/>
  <c r="R15" i="12" a="1"/>
  <c r="N5" i="12" a="1"/>
  <c r="K13" i="28" a="1"/>
  <c r="J23" i="1" a="1"/>
  <c r="I4" i="1" a="1"/>
  <c r="S2" i="38" a="1"/>
  <c r="F21" i="42" a="1"/>
  <c r="D12" i="42" a="1"/>
  <c r="J8" i="42" a="1"/>
  <c r="I5" i="42" a="1"/>
  <c r="V3" i="18" a="1"/>
  <c r="E11" i="52" a="1"/>
  <c r="F8" i="52" a="1"/>
  <c r="E5" i="52" a="1"/>
  <c r="J21" i="56" a="1"/>
  <c r="J15" i="56" a="1"/>
  <c r="G10" i="56" a="1"/>
  <c r="L13" i="12" a="1"/>
  <c r="M10" i="12" a="1"/>
  <c r="R7" i="12" a="1"/>
  <c r="R33" i="12" a="1"/>
  <c r="E30" i="12" a="1"/>
  <c r="J16" i="39" a="1"/>
  <c r="F14" i="39" a="1"/>
  <c r="D17" i="28" a="1"/>
  <c r="G20" i="1" a="1"/>
  <c r="F17" i="1" a="1"/>
  <c r="L13" i="1" a="1"/>
  <c r="L10" i="1" a="1"/>
  <c r="L7" i="1" a="1"/>
  <c r="C20" i="55" a="1"/>
  <c r="AI4" i="9" a="1"/>
  <c r="H17" i="43" a="1"/>
  <c r="H5" i="43" a="1"/>
  <c r="C4" i="43" a="1"/>
  <c r="J17" i="42" a="1"/>
  <c r="C15" i="42" a="1"/>
  <c r="Q2" i="15" a="1"/>
  <c r="P2" i="5" a="1"/>
  <c r="N2" i="7" a="1"/>
  <c r="L2" i="47" a="1"/>
  <c r="K2" i="46" a="1"/>
  <c r="U24" i="56" a="1"/>
  <c r="S19" i="56" a="1"/>
  <c r="U12" i="56" a="1"/>
  <c r="S7" i="56" a="1"/>
  <c r="P23" i="12" a="1"/>
  <c r="R20" i="12" a="1"/>
  <c r="M18" i="12" a="1"/>
  <c r="Q15" i="12" a="1"/>
  <c r="K5" i="12" a="1"/>
  <c r="M32" i="12" a="1"/>
  <c r="G16" i="12" a="1"/>
  <c r="E8" i="12" a="1"/>
  <c r="H14" i="39" a="1"/>
  <c r="M19" i="28" a="1"/>
  <c r="M12" i="28" a="1"/>
  <c r="M5" i="28" a="1"/>
  <c r="G17" i="28" a="1"/>
  <c r="D5" i="28" a="1"/>
  <c r="H23" i="1" a="1"/>
  <c r="H4" i="1" a="1"/>
  <c r="C18" i="55" a="1"/>
  <c r="R2" i="38" a="1"/>
  <c r="I4" i="9" a="1"/>
  <c r="G5" i="43" a="1"/>
  <c r="J20" i="42" a="1"/>
  <c r="C12" i="42" a="1"/>
  <c r="I8" i="42" a="1"/>
  <c r="H5" i="42" a="1"/>
  <c r="T3" i="18" a="1"/>
  <c r="P2" i="15" a="1"/>
  <c r="D11" i="52" a="1"/>
  <c r="C8" i="52" a="1"/>
  <c r="I21" i="56" a="1"/>
  <c r="I15" i="56" a="1"/>
  <c r="Q12" i="12" a="1"/>
  <c r="L10" i="12" a="1"/>
  <c r="Q33" i="12" a="1"/>
  <c r="G23" i="12" a="1"/>
  <c r="J15" i="39" a="1"/>
  <c r="G5" i="28" a="1"/>
  <c r="F20" i="1" a="1"/>
  <c r="L16" i="1" a="1"/>
  <c r="K13" i="1" a="1"/>
  <c r="K10" i="1" a="1"/>
  <c r="AH4" i="9" a="1"/>
  <c r="G17" i="43" a="1"/>
  <c r="C3" i="43" a="1"/>
  <c r="I17" i="42" a="1"/>
  <c r="J14" i="42" a="1"/>
  <c r="O2" i="5" a="1"/>
  <c r="M2" i="7" a="1"/>
  <c r="K2" i="47" a="1"/>
  <c r="I2" i="46" a="1"/>
  <c r="C5" i="52" a="1"/>
  <c r="T24" i="56" a="1"/>
  <c r="V18" i="56" a="1"/>
  <c r="T12" i="56" a="1"/>
  <c r="V6" i="56" a="1"/>
  <c r="H9" i="56" a="1"/>
  <c r="O23" i="12" a="1"/>
  <c r="Q20" i="12" a="1"/>
  <c r="L18" i="12" a="1"/>
  <c r="P15" i="12" a="1"/>
  <c r="P7" i="12" a="1"/>
  <c r="S4" i="12" a="1"/>
  <c r="K32" i="12" a="1"/>
  <c r="G7" i="12" a="1"/>
  <c r="H13" i="39" a="1"/>
  <c r="F11" i="39" a="1"/>
  <c r="L19" i="28" a="1"/>
  <c r="L12" i="28" a="1"/>
  <c r="L5" i="28" a="1"/>
  <c r="G16" i="28" a="1"/>
  <c r="D15" i="28" a="1"/>
  <c r="D4" i="28" a="1"/>
  <c r="G7" i="1" a="1"/>
  <c r="G4" i="1" a="1"/>
  <c r="C17" i="55" a="1"/>
  <c r="Q2" i="38" a="1"/>
  <c r="H4" i="9" a="1"/>
  <c r="G16" i="43" a="1"/>
  <c r="G4" i="43" a="1"/>
  <c r="I20" i="42" a="1"/>
  <c r="J11" i="42" a="1"/>
  <c r="G5" i="42" a="1"/>
  <c r="S3" i="18" a="1"/>
  <c r="O2" i="15" a="1"/>
  <c r="G2" i="46" a="1"/>
  <c r="C11" i="52" a="1"/>
  <c r="J7" i="52" a="1"/>
  <c r="T6" i="56" a="1"/>
  <c r="H21" i="56" a="1"/>
  <c r="H15" i="56" a="1"/>
  <c r="N15" i="12" a="1"/>
  <c r="P12" i="12" a="1"/>
  <c r="K10" i="12" a="1"/>
  <c r="P33" i="12" a="1"/>
  <c r="F23" i="12" a="1"/>
  <c r="G14" i="12" a="1"/>
  <c r="J14" i="39" a="1"/>
  <c r="H4" i="28" a="1"/>
  <c r="L22" i="1" a="1"/>
  <c r="L19" i="1" a="1"/>
  <c r="K16" i="1" a="1"/>
  <c r="J13" i="1" a="1"/>
  <c r="J10" i="1" a="1"/>
  <c r="L3" i="1" a="1"/>
  <c r="AG4" i="9" a="1"/>
  <c r="J23" i="42" a="1"/>
  <c r="H17" i="42" a="1"/>
  <c r="I14" i="42" a="1"/>
  <c r="E8" i="42" a="1"/>
  <c r="N2" i="15" a="1"/>
  <c r="M2" i="5" a="1"/>
  <c r="L2" i="7" a="1"/>
  <c r="I2" i="47" a="1"/>
  <c r="I4" i="52" a="1"/>
  <c r="S24" i="56" a="1"/>
  <c r="U17" i="56" a="1"/>
  <c r="S12" i="56" a="1"/>
  <c r="G9" i="56" a="1"/>
  <c r="N23" i="12" a="1"/>
  <c r="P20" i="12" a="1"/>
  <c r="K18" i="12" a="1"/>
  <c r="O7" i="12" a="1"/>
  <c r="P4" i="12" a="1"/>
  <c r="M31" i="12" a="1"/>
  <c r="E7" i="12" a="1"/>
  <c r="H12" i="39" a="1"/>
  <c r="F9" i="39" a="1"/>
  <c r="K19" i="28" a="1"/>
  <c r="A4" i="9" a="1"/>
  <c r="C16" i="43" a="1"/>
  <c r="I22" i="42" a="1"/>
  <c r="H16" i="42" a="1"/>
  <c r="I3" i="18" a="1"/>
  <c r="F2" i="15" a="1"/>
  <c r="G12" i="52" a="1"/>
  <c r="H9" i="52" a="1"/>
  <c r="I6" i="52" a="1"/>
  <c r="C4" i="52" a="1"/>
  <c r="I24" i="56" a="1"/>
  <c r="G19" i="56" a="1"/>
  <c r="G13" i="56" a="1"/>
  <c r="G7" i="56" a="1"/>
  <c r="M14" i="12" a="1"/>
  <c r="Q11" i="12" a="1"/>
  <c r="M9" i="12" a="1"/>
  <c r="N6" i="12" a="1"/>
  <c r="R30" i="12" a="1"/>
  <c r="G19" i="12" a="1"/>
  <c r="E5" i="12" a="1"/>
  <c r="H3" i="39" a="1"/>
  <c r="F2" i="39" a="1"/>
  <c r="L8" i="28" a="1"/>
  <c r="H21" i="28" a="1"/>
  <c r="G11" i="28" a="1"/>
  <c r="D22" i="28" a="1"/>
  <c r="D11" i="28" a="1"/>
  <c r="G2" i="38" a="1"/>
  <c r="T4" i="9" a="1"/>
  <c r="H23" i="43" a="1"/>
  <c r="H11" i="43" a="1"/>
  <c r="H19" i="42" a="1"/>
  <c r="E13" i="42" a="1"/>
  <c r="F7" i="42" a="1"/>
  <c r="C4" i="42" a="1"/>
  <c r="H3" i="18" a="1"/>
  <c r="B2" i="5" a="1"/>
  <c r="A2" i="7" a="1"/>
  <c r="S21" i="56" a="1"/>
  <c r="U15" i="56" a="1"/>
  <c r="K22" i="12" a="1"/>
  <c r="P19" i="12" a="1"/>
  <c r="Q3" i="12" a="1"/>
  <c r="E33" i="12" a="1"/>
  <c r="E12" i="12" a="1"/>
  <c r="J4" i="39" a="1"/>
  <c r="L16" i="28" a="1"/>
  <c r="L27" i="1" a="1"/>
  <c r="K21" i="1" a="1"/>
  <c r="G15" i="1" a="1"/>
  <c r="L11" i="1" a="1"/>
  <c r="L8" i="1" a="1"/>
  <c r="L5" i="1" a="1"/>
  <c r="C15" i="43" a="1"/>
  <c r="G22" i="42" a="1"/>
  <c r="D16" i="42" a="1"/>
  <c r="D13" i="42" a="1"/>
  <c r="D10" i="42" a="1"/>
  <c r="E2" i="15" a="1"/>
  <c r="U2" i="46" a="1"/>
  <c r="F12" i="52" a="1"/>
  <c r="G9" i="52" a="1"/>
  <c r="H6" i="52" a="1"/>
  <c r="J3" i="52" a="1"/>
  <c r="T9" i="56" a="1"/>
  <c r="H24" i="56" a="1"/>
  <c r="I18" i="56" a="1"/>
  <c r="J12" i="56" a="1"/>
  <c r="I6" i="56" a="1"/>
  <c r="Q16" i="12" a="1"/>
  <c r="K14" i="12" a="1"/>
  <c r="P11" i="12" a="1"/>
  <c r="L9" i="12" a="1"/>
  <c r="M6" i="12" a="1"/>
  <c r="Q30" i="12" a="1"/>
  <c r="F19" i="12" a="1"/>
  <c r="F4" i="12" a="1"/>
  <c r="H2" i="39" a="1"/>
  <c r="M23" i="28" a="1"/>
  <c r="K8" i="28" a="1"/>
  <c r="G21" i="28" a="1"/>
  <c r="H10" i="28" a="1"/>
  <c r="D21" i="28" a="1"/>
  <c r="E10" i="28" a="1"/>
  <c r="H18" i="1" a="1"/>
  <c r="C28" i="55" a="1"/>
  <c r="S4" i="9" a="1"/>
  <c r="G23" i="43" a="1"/>
  <c r="G11" i="43" a="1"/>
  <c r="J3" i="42" a="1"/>
  <c r="G3" i="18" a="1"/>
  <c r="C2" i="15" a="1"/>
  <c r="A2" i="5" a="1"/>
  <c r="U2" i="47" a="1"/>
  <c r="E3" i="52" a="1"/>
  <c r="V20" i="56" a="1"/>
  <c r="T15" i="56" a="1"/>
  <c r="G6" i="56" a="1"/>
  <c r="S21" i="12" a="1"/>
  <c r="N19" i="12" a="1"/>
  <c r="K6" i="12" a="1"/>
  <c r="P3" i="12" a="1"/>
  <c r="G32" i="12" a="1"/>
  <c r="G11" i="12" a="1"/>
  <c r="J3" i="39" a="1"/>
  <c r="K23" i="28" a="1"/>
  <c r="K16" i="28" a="1"/>
  <c r="O15" i="1" a="1"/>
  <c r="K27" i="1" a="1"/>
  <c r="J21" i="1" a="1"/>
  <c r="F15" i="1" a="1"/>
  <c r="K11" i="1" a="1"/>
  <c r="K8" i="1" a="1"/>
  <c r="K5" i="1" a="1"/>
  <c r="D2" i="38" a="1"/>
  <c r="C14" i="43" a="1"/>
  <c r="E22" i="42" a="1"/>
  <c r="E19" i="42" a="1"/>
  <c r="J15" i="42" a="1"/>
  <c r="C13" i="42" a="1"/>
  <c r="C10" i="42" a="1"/>
  <c r="I6" i="42" a="1"/>
  <c r="T2" i="46" a="1"/>
  <c r="E12" i="52" a="1"/>
  <c r="F9" i="52" a="1"/>
  <c r="G6" i="52" a="1"/>
  <c r="U8" i="56" a="1"/>
  <c r="G24" i="56" a="1"/>
  <c r="H18" i="56" a="1"/>
  <c r="I12" i="56" a="1"/>
  <c r="O16" i="12" a="1"/>
  <c r="S13" i="12" a="1"/>
  <c r="O11" i="12" a="1"/>
  <c r="P8" i="12" a="1"/>
  <c r="P30" i="12" a="1"/>
  <c r="E19" i="12" a="1"/>
  <c r="E4" i="12" a="1"/>
  <c r="F21" i="39" a="1"/>
  <c r="M7" i="28" a="1"/>
  <c r="H20" i="28" a="1"/>
  <c r="G10" i="28" a="1"/>
  <c r="E20" i="28" a="1"/>
  <c r="G18" i="1" a="1"/>
  <c r="C27" i="55" a="1"/>
  <c r="G22" i="43" a="1"/>
  <c r="H10" i="43" a="1"/>
  <c r="D19" i="42" a="1"/>
  <c r="J12" i="42" a="1"/>
  <c r="I3" i="42" a="1"/>
  <c r="F3" i="18" a="1"/>
  <c r="V2" i="5" a="1"/>
  <c r="V2" i="7" a="1"/>
  <c r="D3" i="52" a="1"/>
  <c r="U20" i="56" a="1"/>
  <c r="J5" i="56" a="1"/>
  <c r="R21" i="12" a="1"/>
  <c r="S5" i="12" a="1"/>
  <c r="N3" i="12" a="1"/>
  <c r="F32" i="12" a="1"/>
  <c r="F11" i="12" a="1"/>
  <c r="H22" i="39" a="1"/>
  <c r="M22" i="28" a="1"/>
  <c r="D9" i="28" a="1"/>
  <c r="I27" i="1" a="1"/>
  <c r="K14" i="1" a="1"/>
  <c r="J11" i="1" a="1"/>
  <c r="J8" i="1" a="1"/>
  <c r="C25" i="55" a="1"/>
  <c r="A2" i="38" a="1"/>
  <c r="Q4" i="9" a="1"/>
  <c r="C13" i="43" a="1"/>
  <c r="D22" i="42" a="1"/>
  <c r="I15" i="42" a="1"/>
  <c r="J9" i="42" a="1"/>
  <c r="H6" i="42" a="1"/>
  <c r="S2" i="47" a="1"/>
  <c r="S2" i="46" a="1"/>
  <c r="D12" i="52" a="1"/>
  <c r="E9" i="52" a="1"/>
  <c r="F6" i="52" a="1"/>
  <c r="V14" i="56" a="1"/>
  <c r="T8" i="56" a="1"/>
  <c r="J23" i="56" a="1"/>
  <c r="J17" i="56" a="1"/>
  <c r="H12" i="56" a="1"/>
  <c r="L19" i="12" a="1"/>
  <c r="N16" i="12" a="1"/>
  <c r="R13" i="12" a="1"/>
  <c r="N11" i="12" a="1"/>
  <c r="O8" i="12" a="1"/>
  <c r="L34" i="12" a="1"/>
  <c r="F18" i="12" a="1"/>
  <c r="E3" i="12" a="1"/>
  <c r="L14" i="28" a="1"/>
  <c r="L7" i="28" a="1"/>
  <c r="G20" i="28" a="1"/>
  <c r="G9" i="28" a="1"/>
  <c r="D20" i="28" a="1"/>
  <c r="F21" i="1" a="1"/>
  <c r="P2" i="38" a="1"/>
  <c r="G8" i="43" a="1"/>
  <c r="J21" i="42" a="1"/>
  <c r="L2" i="15" a="1"/>
  <c r="K2" i="7" a="1"/>
  <c r="M2" i="46" a="1"/>
  <c r="C9" i="52" a="1"/>
  <c r="V15" i="56" a="1"/>
  <c r="P17" i="12" a="1"/>
  <c r="O12" i="12" a="1"/>
  <c r="K8" i="12" a="1"/>
  <c r="G31" i="12" a="1"/>
  <c r="F5" i="39" a="1"/>
  <c r="H18" i="28" a="1"/>
  <c r="E19" i="28" a="1"/>
  <c r="I22" i="1" a="1"/>
  <c r="I16" i="1" a="1"/>
  <c r="H11" i="1" a="1"/>
  <c r="G6" i="1" a="1"/>
  <c r="M4" i="9" a="1"/>
  <c r="H10" i="42" a="1"/>
  <c r="I4" i="42" a="1"/>
  <c r="F2" i="46" a="1"/>
  <c r="H8" i="52" a="1"/>
  <c r="U25" i="56" a="1"/>
  <c r="J24" i="56" a="1"/>
  <c r="I13" i="56" a="1"/>
  <c r="Q22" i="12" a="1"/>
  <c r="R34" i="12" a="1"/>
  <c r="F12" i="12" a="1"/>
  <c r="J8" i="39" a="1"/>
  <c r="F4" i="39" a="1"/>
  <c r="B4" i="9" a="1"/>
  <c r="F22" i="1" a="1"/>
  <c r="G16" i="1" a="1"/>
  <c r="I5" i="1" a="1"/>
  <c r="M2" i="38" a="1"/>
  <c r="I9" i="42" a="1"/>
  <c r="D4" i="42" a="1"/>
  <c r="E2" i="7" a="1"/>
  <c r="D2" i="46" a="1"/>
  <c r="H11" i="56" a="1"/>
  <c r="O22" i="12" a="1"/>
  <c r="K12" i="12" a="1"/>
  <c r="M7" i="12" a="1"/>
  <c r="M10" i="28" a="1"/>
  <c r="G13" i="28" a="1"/>
  <c r="E14" i="28" a="1"/>
  <c r="O12" i="1" a="1"/>
  <c r="I10" i="1" a="1"/>
  <c r="C11" i="55" a="1"/>
  <c r="G3" i="43" a="1"/>
  <c r="H20" i="42" a="1"/>
  <c r="F15" i="42" a="1"/>
  <c r="H3" i="42" a="1"/>
  <c r="I2" i="15" a="1"/>
  <c r="V23" i="56" a="1"/>
  <c r="S13" i="56" a="1"/>
  <c r="H23" i="56" a="1"/>
  <c r="L22" i="12" a="1"/>
  <c r="M17" i="12" a="1"/>
  <c r="R32" i="12" a="1"/>
  <c r="F10" i="12" a="1"/>
  <c r="L22" i="28" a="1"/>
  <c r="L21" i="1" a="1"/>
  <c r="F16" i="1" a="1"/>
  <c r="H5" i="1" a="1"/>
  <c r="L2" i="38" a="1"/>
  <c r="I9" i="1" a="1"/>
  <c r="I2" i="38" a="1"/>
  <c r="D3" i="42" a="1"/>
  <c r="T2" i="5" a="1"/>
  <c r="T23" i="56" a="1"/>
  <c r="K7" i="28" a="1"/>
  <c r="S11" i="56" a="1"/>
  <c r="O6" i="12" a="1"/>
  <c r="E21" i="12" a="1"/>
  <c r="M20" i="28" a="1"/>
  <c r="J14" i="1" a="1"/>
  <c r="C7" i="52" a="1"/>
  <c r="M11" i="12" a="1"/>
  <c r="E14" i="42" a="1"/>
  <c r="C8" i="42" a="1"/>
  <c r="N3" i="18" a="1"/>
  <c r="Q2" i="47" a="1"/>
  <c r="R5" i="12" a="1"/>
  <c r="E6" i="12" a="1"/>
  <c r="I14" i="1" a="1"/>
  <c r="J3" i="1" a="1"/>
  <c r="G21" i="43" a="1"/>
  <c r="H13" i="42" a="1"/>
  <c r="I8" i="56" a="1"/>
  <c r="K16" i="12" a="1"/>
  <c r="L11" i="12" a="1"/>
  <c r="H8" i="28" a="1"/>
  <c r="I28" i="1" a="1"/>
  <c r="J7" i="42" a="1"/>
  <c r="M3" i="18" a="1"/>
  <c r="P2" i="47" a="1"/>
  <c r="T21" i="56" a="1"/>
  <c r="O10" i="12" a="1"/>
  <c r="I19" i="56" a="1"/>
  <c r="H15" i="43" a="1"/>
  <c r="H18" i="42" a="1"/>
  <c r="I12" i="42" a="1"/>
  <c r="K3" i="18" a="1"/>
  <c r="I2" i="5" a="1"/>
  <c r="V19" i="56" a="1"/>
  <c r="S8" i="56" a="1"/>
  <c r="S19" i="12" a="1"/>
  <c r="R14" i="12" a="1"/>
  <c r="H4" i="39" a="1"/>
  <c r="M17" i="28" a="1"/>
  <c r="L4" i="28" a="1"/>
  <c r="H3" i="28" a="1"/>
  <c r="D8" i="28" a="1"/>
  <c r="H8" i="1" a="1"/>
  <c r="G3" i="1" a="1"/>
  <c r="AD4" i="9" a="1"/>
  <c r="C7" i="43" a="1"/>
  <c r="G7" i="42" a="1"/>
  <c r="D2" i="47" a="1"/>
  <c r="H10" i="52" a="1"/>
  <c r="J7" i="56" a="1"/>
  <c r="Q9" i="12" a="1"/>
  <c r="O4" i="12" a="1"/>
  <c r="L33" i="12" a="1"/>
  <c r="G17" i="12" a="1"/>
  <c r="J22" i="39" a="1"/>
  <c r="F28" i="1" a="1"/>
  <c r="G19" i="1" a="1"/>
  <c r="H13" i="1" a="1"/>
  <c r="G15" i="43" a="1"/>
  <c r="I23" i="42" a="1"/>
  <c r="G18" i="42" a="1"/>
  <c r="H12" i="42" a="1"/>
  <c r="J3" i="18" a="1"/>
  <c r="H2" i="5" a="1"/>
  <c r="H4" i="52" a="1"/>
  <c r="U19" i="56" a="1"/>
  <c r="V7" i="56" a="1"/>
  <c r="I17" i="56" a="1"/>
  <c r="R19" i="12" a="1"/>
  <c r="P14" i="12" a="1"/>
  <c r="F18" i="39" a="1"/>
  <c r="L17" i="28" a="1"/>
  <c r="G23" i="28" a="1"/>
  <c r="G3" i="28" a="1"/>
  <c r="D7" i="28" a="1"/>
  <c r="H27" i="1" a="1"/>
  <c r="G8" i="1" a="1"/>
  <c r="F3" i="1" a="1"/>
  <c r="AC4" i="9" a="1"/>
  <c r="G6" i="42" a="1"/>
  <c r="C2" i="47" a="1"/>
  <c r="I5" i="56" a="1"/>
  <c r="P9" i="12" a="1"/>
  <c r="N4" i="12" a="1"/>
  <c r="L31" i="12" a="1"/>
  <c r="F17" i="12" a="1"/>
  <c r="J21" i="39" a="1"/>
  <c r="F27" i="1" a="1"/>
  <c r="F19" i="1" a="1"/>
  <c r="G13" i="1" a="1"/>
  <c r="H14" i="43" a="1"/>
  <c r="H23" i="42" a="1"/>
  <c r="G12" i="42" a="1"/>
  <c r="G2" i="5" a="1"/>
  <c r="D10" i="52" a="1"/>
  <c r="G4" i="52" a="1"/>
  <c r="T17" i="56" a="1"/>
  <c r="U7" i="56" a="1"/>
  <c r="H17" i="56" a="1"/>
  <c r="Q19" i="12" a="1"/>
  <c r="F14" i="12" a="1"/>
  <c r="F17" i="39" a="1"/>
  <c r="H22" i="28" a="1"/>
  <c r="E26" i="28" a="1"/>
  <c r="E3" i="28" a="1"/>
  <c r="F7" i="1" a="1"/>
  <c r="C24" i="55" a="1"/>
  <c r="Y4" i="9" a="1"/>
  <c r="G17" i="42" a="1"/>
  <c r="E6" i="42" a="1"/>
  <c r="A3" i="18" a="1"/>
  <c r="C2" i="5" a="1"/>
  <c r="B2" i="47" a="1"/>
  <c r="S6" i="56" a="1"/>
  <c r="J16" i="56" a="1"/>
  <c r="G5" i="56" a="1"/>
  <c r="N14" i="12" a="1"/>
  <c r="O9" i="12" a="1"/>
  <c r="M4" i="12" a="1"/>
  <c r="K14" i="28" a="1"/>
  <c r="L23" i="1" a="1"/>
  <c r="K18" i="1" a="1"/>
  <c r="F13" i="1" a="1"/>
  <c r="V4" i="9" a="1"/>
  <c r="G14" i="43" a="1"/>
  <c r="E23" i="42" a="1"/>
  <c r="F11" i="42" a="1"/>
  <c r="U2" i="7" a="1"/>
  <c r="C10" i="52" a="1"/>
  <c r="F4" i="52" a="1"/>
  <c r="S17" i="56" a="1"/>
  <c r="R18" i="12" a="1"/>
  <c r="K30" i="12" a="1"/>
  <c r="E14" i="12" a="1"/>
  <c r="J13" i="39" a="1"/>
  <c r="F16" i="39" a="1"/>
  <c r="G22" i="28" a="1"/>
  <c r="D26" i="28" a="1"/>
  <c r="D3" i="28" a="1"/>
  <c r="K17" i="1" a="1"/>
  <c r="C23" i="55" a="1"/>
  <c r="G13" i="43" a="1"/>
  <c r="D23" i="42" a="1"/>
  <c r="F17" i="42" a="1"/>
  <c r="D6" i="42" a="1"/>
  <c r="V2" i="15" a="1"/>
  <c r="A2" i="47" a="1"/>
  <c r="T5" i="56" a="1"/>
  <c r="S23" i="12" a="1"/>
  <c r="N9" i="12" a="1"/>
  <c r="L4" i="12" a="1"/>
  <c r="M13" i="28" a="1"/>
  <c r="K23" i="1" a="1"/>
  <c r="H12" i="1" a="1"/>
  <c r="J6" i="1" a="1"/>
  <c r="U4" i="9" a="1"/>
  <c r="H12" i="43" a="1"/>
  <c r="C11" i="42" a="1"/>
  <c r="F5" i="42" a="1"/>
  <c r="I9" i="52" a="1"/>
  <c r="E4" i="52" a="1"/>
  <c r="V16" i="56" a="1"/>
  <c r="I14" i="56" a="1"/>
  <c r="Q18" i="12" a="1"/>
  <c r="Q13" i="12" a="1"/>
  <c r="G34" i="12" a="1"/>
  <c r="G13" i="12" a="1"/>
  <c r="J11" i="39" a="1"/>
  <c r="D23" i="28" a="1"/>
  <c r="J17" i="1" a="1"/>
  <c r="C22" i="55" a="1"/>
  <c r="C23" i="42" a="1"/>
  <c r="E17" i="42" a="1"/>
  <c r="U2" i="15" a="1"/>
  <c r="R2" i="7" a="1"/>
  <c r="O2" i="46" a="1"/>
  <c r="T16" i="56" a="1"/>
  <c r="S5" i="56" a="1"/>
  <c r="M8" i="12" a="1"/>
  <c r="K4" i="12" a="1"/>
  <c r="F8" i="39" a="1"/>
  <c r="L13" i="28" a="1"/>
  <c r="H19" i="28" a="1"/>
  <c r="K22" i="1" a="1"/>
  <c r="G12" i="1" a="1"/>
  <c r="I6" i="1" a="1"/>
  <c r="O4" i="9" a="1"/>
  <c r="G12" i="43" a="1"/>
  <c r="D17" i="42" a="1"/>
  <c r="J10" i="42" a="1"/>
  <c r="E5" i="42" a="1"/>
  <c r="D4" i="52" a="1"/>
  <c r="H14" i="56" a="1"/>
  <c r="M23" i="12" a="1"/>
  <c r="P18" i="12" a="1"/>
  <c r="P13" i="12" a="1"/>
  <c r="R3" i="12" a="1"/>
  <c r="F34" i="12" a="1"/>
  <c r="F13" i="12" a="1"/>
  <c r="J10" i="39" a="1"/>
  <c r="K12" i="28" a="1"/>
  <c r="E22" i="28" a="1"/>
  <c r="O22" i="1" a="1"/>
  <c r="I17" i="1" a="1"/>
  <c r="C16" i="55" a="1"/>
  <c r="H9" i="43" a="1"/>
  <c r="J22" i="42" a="1"/>
  <c r="D5" i="42" a="1"/>
  <c r="M2" i="15" a="1"/>
  <c r="P2" i="7" a="1"/>
  <c r="N2" i="46" a="1"/>
  <c r="D9" i="52" a="1"/>
  <c r="S16" i="56" a="1"/>
  <c r="J25" i="56" a="1"/>
  <c r="L8" i="12" a="1"/>
  <c r="L3" i="12" a="1"/>
  <c r="F7" i="39" a="1"/>
  <c r="G19" i="28" a="1"/>
  <c r="J22" i="1" a="1"/>
  <c r="I11" i="1" a="1"/>
  <c r="H6" i="1" a="1"/>
  <c r="N4" i="9" a="1"/>
  <c r="C17" i="42" a="1"/>
  <c r="I10" i="42" a="1"/>
  <c r="J4" i="42" a="1"/>
  <c r="C3" i="52" a="1"/>
  <c r="G14" i="56" a="1"/>
  <c r="R22" i="12" a="1"/>
  <c r="S17" i="12" a="1"/>
  <c r="O13" i="12" a="1"/>
  <c r="F33" i="12" a="1"/>
  <c r="G12" i="12" a="1"/>
  <c r="J9" i="39" a="1"/>
  <c r="M11" i="28" a="1"/>
  <c r="C15" i="55" a="1"/>
  <c r="L11" i="28" a="1"/>
  <c r="H15" i="28" a="1"/>
  <c r="C14" i="55" a="1"/>
  <c r="H7" i="43" a="1"/>
  <c r="I21" i="42" a="1"/>
  <c r="K2" i="15" a="1"/>
  <c r="H2" i="7" a="1"/>
  <c r="U14" i="56" a="1"/>
  <c r="O17" i="12" a="1"/>
  <c r="M12" i="12" a="1"/>
  <c r="F31" i="12" a="1"/>
  <c r="E11" i="12" a="1"/>
  <c r="H22" i="1" a="1"/>
  <c r="H16" i="1" a="1"/>
  <c r="G11" i="1" a="1"/>
  <c r="F6" i="1" a="1"/>
  <c r="N2" i="38" a="1"/>
  <c r="F4" i="9" a="1"/>
  <c r="H15" i="42" a="1"/>
  <c r="G10" i="42" a="1"/>
  <c r="E4" i="42" a="1"/>
  <c r="E2" i="46" a="1"/>
  <c r="T25" i="56" a="1"/>
  <c r="H13" i="56" a="1"/>
  <c r="P22" i="12" a="1"/>
  <c r="N7" i="12" a="1"/>
  <c r="J5" i="39" a="1"/>
  <c r="K11" i="28" a="1"/>
  <c r="D18" i="28" a="1"/>
  <c r="O13" i="1" a="1"/>
  <c r="C12" i="55" a="1"/>
  <c r="H3" i="43" a="1"/>
  <c r="H21" i="42" a="1"/>
  <c r="G15" i="42" a="1"/>
  <c r="J2" i="15" a="1"/>
  <c r="G2" i="7" a="1"/>
  <c r="G7" i="52" a="1"/>
  <c r="S14" i="56" a="1"/>
  <c r="I23" i="56" a="1"/>
  <c r="N17" i="12" a="1"/>
  <c r="O33" i="12" a="1"/>
  <c r="E31" i="12" a="1"/>
  <c r="G10" i="12" a="1"/>
  <c r="H21" i="39" a="1"/>
  <c r="F3" i="39" a="1"/>
  <c r="F7" i="52" a="1"/>
  <c r="K10" i="28" a="1"/>
  <c r="H9" i="42" a="1"/>
  <c r="C2" i="7" a="1"/>
  <c r="C2" i="46" a="1"/>
  <c r="G11" i="56" a="1"/>
  <c r="Q21" i="12" a="1"/>
  <c r="S11" i="12" a="1"/>
  <c r="S6" i="12" a="1"/>
  <c r="F22" i="12" a="1"/>
  <c r="H18" i="39" a="1"/>
  <c r="H12" i="28" a="1"/>
  <c r="D14" i="28" a="1"/>
  <c r="C10" i="55" a="1"/>
  <c r="E20" i="42" a="1"/>
  <c r="G3" i="42" a="1"/>
  <c r="U2" i="5" a="1"/>
  <c r="E7" i="52" a="1"/>
  <c r="U23" i="56" a="1"/>
  <c r="V11" i="56" a="1"/>
  <c r="G23" i="56" a="1"/>
  <c r="L17" i="12" a="1"/>
  <c r="Q32" i="12" a="1"/>
  <c r="K22" i="28" a="1"/>
  <c r="L20" i="1" a="1"/>
  <c r="L15" i="1" a="1"/>
  <c r="L9" i="1" a="1"/>
  <c r="K2" i="38" a="1"/>
  <c r="C21" i="43" a="1"/>
  <c r="H14" i="42" a="1"/>
  <c r="B2" i="7" a="1"/>
  <c r="T11" i="56" a="1"/>
  <c r="I20" i="56" a="1"/>
  <c r="I10" i="56" a="1"/>
  <c r="R11" i="12" a="1"/>
  <c r="P6" i="12" a="1"/>
  <c r="F21" i="12" a="1"/>
  <c r="G6" i="12" a="1"/>
  <c r="H16" i="39" a="1"/>
  <c r="G12" i="28" a="1"/>
  <c r="E13" i="28" a="1"/>
  <c r="J4" i="1" a="1"/>
  <c r="A2" i="46" a="1"/>
  <c r="M16" i="12" a="1"/>
  <c r="K20" i="1" a="1"/>
  <c r="C20" i="43" a="1"/>
  <c r="D8" i="42" a="1"/>
  <c r="R2" i="47" a="1"/>
  <c r="Q31" i="12" a="1"/>
  <c r="F6" i="12" a="1"/>
  <c r="H11" i="28" a="1"/>
  <c r="E12" i="28" a="1"/>
  <c r="H9" i="1" a="1"/>
  <c r="AN4" i="9" a="1"/>
  <c r="C20" i="42" a="1"/>
  <c r="S2" i="5" a="1"/>
  <c r="T22" i="56" a="1"/>
  <c r="N21" i="12" a="1"/>
  <c r="M6" i="28" a="1"/>
  <c r="H21" i="43" a="1"/>
  <c r="J11" i="52" a="1"/>
  <c r="V10" i="56" a="1"/>
  <c r="O31" i="12" a="1"/>
  <c r="H8" i="39" a="1"/>
  <c r="G9" i="1" a="1"/>
  <c r="AL4" i="9" a="1"/>
  <c r="J19" i="42" a="1"/>
  <c r="S22" i="56" a="1"/>
  <c r="O20" i="12" a="1"/>
  <c r="L6" i="28" a="1"/>
  <c r="C12" i="43" a="1"/>
  <c r="K2" i="5" a="1"/>
  <c r="I11" i="52" a="1"/>
  <c r="Q5" i="12" a="1"/>
  <c r="G5" i="12" a="1"/>
  <c r="L18" i="28" a="1"/>
  <c r="K5" i="28" a="1"/>
  <c r="E11" i="28" a="1"/>
  <c r="G14" i="1" a="1"/>
  <c r="I3" i="1" a="1"/>
  <c r="H20" i="43" a="1"/>
  <c r="T20" i="56" a="1"/>
  <c r="M20" i="12" a="1"/>
  <c r="D20" i="42" a="1"/>
  <c r="D7" i="52" a="1"/>
  <c r="O21" i="12" a="1"/>
  <c r="G14" i="42" a="1"/>
  <c r="H20" i="56" a="1"/>
  <c r="H11" i="39" a="1"/>
  <c r="O3" i="1" a="1"/>
  <c r="K3" i="1" a="1"/>
  <c r="J8" i="56" a="1"/>
  <c r="L16" i="12" a="1"/>
  <c r="C19" i="43" a="1"/>
  <c r="F20" i="12" a="1"/>
  <c r="M18" i="28" a="1"/>
  <c r="D12" i="28" a="1"/>
  <c r="D6" i="52" a="1"/>
  <c r="J19" i="56" a="1"/>
  <c r="J19" i="1" a="1"/>
  <c r="U10" i="56" a="1"/>
  <c r="M15" i="12" a="1"/>
  <c r="E20" i="12" a="1"/>
  <c r="H7" i="39" a="1"/>
  <c r="F9" i="1" a="1"/>
  <c r="AK4" i="9" a="1"/>
  <c r="I19" i="42" a="1"/>
  <c r="G13" i="42" a="1"/>
  <c r="I5" i="52" a="1"/>
  <c r="H8" i="56" a="1"/>
  <c r="L15" i="12" a="1"/>
  <c r="F5" i="12" a="1"/>
  <c r="H5" i="39" a="1"/>
  <c r="AE4" i="9" a="1"/>
  <c r="G28" i="1" a="1"/>
  <c r="I19" i="1" a="1"/>
  <c r="G20" i="43" a="1"/>
  <c r="R9" i="12" a="1"/>
  <c r="C11" i="43" a="1"/>
  <c r="H19" i="1" a="1"/>
  <c r="P5" i="12" a="1"/>
  <c r="C19" i="42" a="1"/>
  <c r="K34" i="12" a="1"/>
  <c r="I13" i="1" a="1"/>
  <c r="F13" i="42" a="1"/>
  <c r="M33" i="12" a="1"/>
  <c r="I8" i="1" a="1"/>
  <c r="I7" i="42" a="1"/>
  <c r="H7" i="42" a="1"/>
  <c r="L3" i="18" a="1"/>
  <c r="E18" i="12" a="1"/>
  <c r="H3" i="1" a="1"/>
  <c r="J2" i="5" a="1"/>
  <c r="H2" i="47" a="1"/>
  <c r="F2" i="47" a="1"/>
  <c r="H11" i="52" a="1"/>
  <c r="I10" i="52" a="1"/>
  <c r="K18" i="28" a="1"/>
  <c r="G5" i="52" a="1"/>
  <c r="M4" i="28" a="1"/>
  <c r="T10" i="56" a="1"/>
  <c r="H7" i="28" a="1"/>
  <c r="H19" i="56" a="1"/>
  <c r="G7" i="28" a="1"/>
  <c r="G8" i="56" a="1"/>
  <c r="E8" i="28" a="1"/>
  <c r="L20" i="12" a="1"/>
  <c r="H28" i="1" a="1"/>
  <c r="H28" i="1" l="1"/>
  <c r="L20" i="12"/>
  <c r="E8" i="28"/>
  <c r="G8" i="56"/>
  <c r="G7" i="28"/>
  <c r="H19" i="56"/>
  <c r="H7" i="28"/>
  <c r="T10" i="56"/>
  <c r="M4" i="28"/>
  <c r="G5" i="52"/>
  <c r="K18" i="28"/>
  <c r="I10" i="52"/>
  <c r="H11" i="52"/>
  <c r="F2" i="47"/>
  <c r="H2" i="47"/>
  <c r="J2" i="5"/>
  <c r="H3" i="1"/>
  <c r="E18" i="12"/>
  <c r="L3" i="18"/>
  <c r="H7" i="42"/>
  <c r="I7" i="42"/>
  <c r="I8" i="1"/>
  <c r="M33" i="12"/>
  <c r="F13" i="42"/>
  <c r="I13" i="1"/>
  <c r="K34" i="12"/>
  <c r="C19" i="42"/>
  <c r="P5" i="12"/>
  <c r="H19" i="1"/>
  <c r="C11" i="43"/>
  <c r="R9" i="12"/>
  <c r="G20" i="43"/>
  <c r="I19" i="1"/>
  <c r="G28" i="1"/>
  <c r="AE4" i="9"/>
  <c r="H5" i="39"/>
  <c r="F5" i="12"/>
  <c r="L15" i="12"/>
  <c r="H8" i="56"/>
  <c r="I5" i="52"/>
  <c r="G13" i="42"/>
  <c r="I19" i="42"/>
  <c r="AK4" i="9"/>
  <c r="F9" i="1"/>
  <c r="H7" i="39"/>
  <c r="E20" i="12"/>
  <c r="M15" i="12"/>
  <c r="U10" i="56"/>
  <c r="J19" i="1"/>
  <c r="J19" i="56"/>
  <c r="D6" i="52"/>
  <c r="D12" i="28"/>
  <c r="M18" i="28"/>
  <c r="F20" i="12"/>
  <c r="C19" i="43"/>
  <c r="L16" i="12"/>
  <c r="J8" i="56"/>
  <c r="K3" i="1"/>
  <c r="O3" i="1"/>
  <c r="H11" i="39"/>
  <c r="H20" i="56"/>
  <c r="G14" i="42"/>
  <c r="O21" i="12"/>
  <c r="D7" i="52"/>
  <c r="D20" i="42"/>
  <c r="M20" i="12"/>
  <c r="T20" i="56"/>
  <c r="H20" i="43"/>
  <c r="I3" i="1"/>
  <c r="G14" i="1"/>
  <c r="E11" i="28"/>
  <c r="K5" i="28"/>
  <c r="L18" i="28"/>
  <c r="G5" i="12"/>
  <c r="Q5" i="12"/>
  <c r="I11" i="52"/>
  <c r="K2" i="5"/>
  <c r="C12" i="43"/>
  <c r="L6" i="28"/>
  <c r="O20" i="12"/>
  <c r="S22" i="56"/>
  <c r="J19" i="42"/>
  <c r="AL4" i="9"/>
  <c r="G9" i="1"/>
  <c r="H8" i="39"/>
  <c r="O31" i="12"/>
  <c r="V10" i="56"/>
  <c r="J11" i="52"/>
  <c r="H21" i="43"/>
  <c r="M6" i="28"/>
  <c r="N21" i="12"/>
  <c r="T22" i="56"/>
  <c r="S2" i="5"/>
  <c r="C20" i="42"/>
  <c r="AN4" i="9"/>
  <c r="H9" i="1"/>
  <c r="E12" i="28"/>
  <c r="H11" i="28"/>
  <c r="F6" i="12"/>
  <c r="Q31" i="12"/>
  <c r="R2" i="47"/>
  <c r="D8" i="42"/>
  <c r="C20" i="43"/>
  <c r="K20" i="1"/>
  <c r="M16" i="12"/>
  <c r="A2" i="46"/>
  <c r="J4" i="1"/>
  <c r="E13" i="28"/>
  <c r="G12" i="28"/>
  <c r="H16" i="39"/>
  <c r="G6" i="12"/>
  <c r="F21" i="12"/>
  <c r="P6" i="12"/>
  <c r="R11" i="12"/>
  <c r="I10" i="56"/>
  <c r="I20" i="56"/>
  <c r="T11" i="56"/>
  <c r="B2" i="7"/>
  <c r="H14" i="42"/>
  <c r="C21" i="43"/>
  <c r="K2" i="38"/>
  <c r="L9" i="1"/>
  <c r="L15" i="1"/>
  <c r="L20" i="1"/>
  <c r="K22" i="28"/>
  <c r="Q32" i="12"/>
  <c r="L17" i="12"/>
  <c r="G23" i="56"/>
  <c r="V11" i="56"/>
  <c r="U23" i="56"/>
  <c r="E7" i="52"/>
  <c r="U2" i="5"/>
  <c r="G3" i="42"/>
  <c r="E20" i="42"/>
  <c r="C10" i="55"/>
  <c r="D14" i="28"/>
  <c r="H12" i="28"/>
  <c r="H18" i="39"/>
  <c r="F22" i="12"/>
  <c r="S6" i="12"/>
  <c r="S11" i="12"/>
  <c r="Q21" i="12"/>
  <c r="G11" i="56"/>
  <c r="C2" i="46"/>
  <c r="C2" i="7"/>
  <c r="H9" i="42"/>
  <c r="K10" i="28"/>
  <c r="F7" i="52"/>
  <c r="F3" i="39"/>
  <c r="H21" i="39"/>
  <c r="G10" i="12"/>
  <c r="E31" i="12"/>
  <c r="O33" i="12"/>
  <c r="N17" i="12"/>
  <c r="I23" i="56"/>
  <c r="S14" i="56"/>
  <c r="G7" i="52"/>
  <c r="G2" i="7"/>
  <c r="J2" i="15"/>
  <c r="G15" i="42"/>
  <c r="H21" i="42"/>
  <c r="H3" i="43"/>
  <c r="C12" i="55"/>
  <c r="O13" i="1"/>
  <c r="D18" i="28"/>
  <c r="K11" i="28"/>
  <c r="J5" i="39"/>
  <c r="N7" i="12"/>
  <c r="P22" i="12"/>
  <c r="H13" i="56"/>
  <c r="T25" i="56"/>
  <c r="E2" i="46"/>
  <c r="E4" i="42"/>
  <c r="G10" i="42"/>
  <c r="H15" i="42"/>
  <c r="F4" i="9"/>
  <c r="N2" i="38"/>
  <c r="F6" i="1"/>
  <c r="G11" i="1"/>
  <c r="H16" i="1"/>
  <c r="H22" i="1"/>
  <c r="E11" i="12"/>
  <c r="F31" i="12"/>
  <c r="M12" i="12"/>
  <c r="O17" i="12"/>
  <c r="U14" i="56"/>
  <c r="H2" i="7"/>
  <c r="K2" i="15"/>
  <c r="I21" i="42"/>
  <c r="H7" i="43"/>
  <c r="C14" i="55"/>
  <c r="H15" i="28"/>
  <c r="L11" i="28"/>
  <c r="C15" i="55"/>
  <c r="M11" i="28"/>
  <c r="J9" i="39"/>
  <c r="G12" i="12"/>
  <c r="F33" i="12"/>
  <c r="O13" i="12"/>
  <c r="S17" i="12"/>
  <c r="R22" i="12"/>
  <c r="G14" i="56"/>
  <c r="C3" i="52"/>
  <c r="J4" i="42"/>
  <c r="I10" i="42"/>
  <c r="C17" i="42"/>
  <c r="N4" i="9"/>
  <c r="H6" i="1"/>
  <c r="I11" i="1"/>
  <c r="J22" i="1"/>
  <c r="G19" i="28"/>
  <c r="F7" i="39"/>
  <c r="L3" i="12"/>
  <c r="L8" i="12"/>
  <c r="J25" i="56"/>
  <c r="S16" i="56"/>
  <c r="D9" i="52"/>
  <c r="N2" i="46"/>
  <c r="P2" i="7"/>
  <c r="M2" i="15"/>
  <c r="D5" i="42"/>
  <c r="J22" i="42"/>
  <c r="H9" i="43"/>
  <c r="C16" i="55"/>
  <c r="I17" i="1"/>
  <c r="O22" i="1"/>
  <c r="E22" i="28"/>
  <c r="K12" i="28"/>
  <c r="J10" i="39"/>
  <c r="F13" i="12"/>
  <c r="F34" i="12"/>
  <c r="R3" i="12"/>
  <c r="P13" i="12"/>
  <c r="P18" i="12"/>
  <c r="M23" i="12"/>
  <c r="H14" i="56"/>
  <c r="D4" i="52"/>
  <c r="E5" i="42"/>
  <c r="J10" i="42"/>
  <c r="D17" i="42"/>
  <c r="G12" i="43"/>
  <c r="O4" i="9"/>
  <c r="I6" i="1"/>
  <c r="G12" i="1"/>
  <c r="K22" i="1"/>
  <c r="H19" i="28"/>
  <c r="L13" i="28"/>
  <c r="F8" i="39"/>
  <c r="K4" i="12"/>
  <c r="M8" i="12"/>
  <c r="S5" i="56"/>
  <c r="T16" i="56"/>
  <c r="O2" i="46"/>
  <c r="R2" i="7"/>
  <c r="U2" i="15"/>
  <c r="E17" i="42"/>
  <c r="C23" i="42"/>
  <c r="C22" i="55"/>
  <c r="J17" i="1"/>
  <c r="D23" i="28"/>
  <c r="J11" i="39"/>
  <c r="G13" i="12"/>
  <c r="G34" i="12"/>
  <c r="Q13" i="12"/>
  <c r="Q18" i="12"/>
  <c r="I14" i="56"/>
  <c r="V16" i="56"/>
  <c r="E4" i="52"/>
  <c r="I9" i="52"/>
  <c r="F5" i="42"/>
  <c r="C11" i="42"/>
  <c r="H12" i="43"/>
  <c r="U4" i="9"/>
  <c r="J6" i="1"/>
  <c r="H12" i="1"/>
  <c r="K23" i="1"/>
  <c r="M13" i="28"/>
  <c r="L4" i="12"/>
  <c r="N9" i="12"/>
  <c r="S23" i="12"/>
  <c r="T5" i="56"/>
  <c r="A2" i="47"/>
  <c r="V2" i="15"/>
  <c r="D6" i="42"/>
  <c r="F17" i="42"/>
  <c r="D23" i="42"/>
  <c r="G13" i="43"/>
  <c r="C23" i="55"/>
  <c r="K17" i="1"/>
  <c r="D3" i="28"/>
  <c r="D26" i="28"/>
  <c r="G22" i="28"/>
  <c r="F16" i="39"/>
  <c r="J13" i="39"/>
  <c r="E14" i="12"/>
  <c r="K30" i="12"/>
  <c r="R18" i="12"/>
  <c r="S17" i="56"/>
  <c r="F4" i="52"/>
  <c r="C10" i="52"/>
  <c r="U2" i="7"/>
  <c r="F11" i="42"/>
  <c r="E23" i="42"/>
  <c r="G14" i="43"/>
  <c r="V4" i="9"/>
  <c r="F13" i="1"/>
  <c r="K18" i="1"/>
  <c r="L23" i="1"/>
  <c r="K14" i="28"/>
  <c r="M4" i="12"/>
  <c r="O9" i="12"/>
  <c r="N14" i="12"/>
  <c r="G5" i="56"/>
  <c r="J16" i="56"/>
  <c r="S6" i="56"/>
  <c r="B2" i="47"/>
  <c r="C2" i="5"/>
  <c r="A3" i="18"/>
  <c r="E6" i="42"/>
  <c r="G17" i="42"/>
  <c r="Y4" i="9"/>
  <c r="C24" i="55"/>
  <c r="F7" i="1"/>
  <c r="E3" i="28"/>
  <c r="E26" i="28"/>
  <c r="H22" i="28"/>
  <c r="F17" i="39"/>
  <c r="F14" i="12"/>
  <c r="Q19" i="12"/>
  <c r="H17" i="56"/>
  <c r="U7" i="56"/>
  <c r="T17" i="56"/>
  <c r="G4" i="52"/>
  <c r="D10" i="52"/>
  <c r="G2" i="5"/>
  <c r="G12" i="42"/>
  <c r="H23" i="42"/>
  <c r="H14" i="43"/>
  <c r="G13" i="1"/>
  <c r="F19" i="1"/>
  <c r="F27" i="1"/>
  <c r="J21" i="39"/>
  <c r="F17" i="12"/>
  <c r="L31" i="12"/>
  <c r="N4" i="12"/>
  <c r="P9" i="12"/>
  <c r="I5" i="56"/>
  <c r="C2" i="47"/>
  <c r="G6" i="42"/>
  <c r="AC4" i="9"/>
  <c r="F3" i="1"/>
  <c r="G8" i="1"/>
  <c r="H27" i="1"/>
  <c r="D7" i="28"/>
  <c r="G3" i="28"/>
  <c r="G23" i="28"/>
  <c r="L17" i="28"/>
  <c r="F18" i="39"/>
  <c r="P14" i="12"/>
  <c r="R19" i="12"/>
  <c r="I17" i="56"/>
  <c r="V7" i="56"/>
  <c r="U19" i="56"/>
  <c r="H4" i="52"/>
  <c r="H2" i="5"/>
  <c r="J3" i="18"/>
  <c r="H12" i="42"/>
  <c r="G18" i="42"/>
  <c r="I23" i="42"/>
  <c r="G15" i="43"/>
  <c r="H13" i="1"/>
  <c r="G19" i="1"/>
  <c r="F28" i="1"/>
  <c r="J22" i="39"/>
  <c r="G17" i="12"/>
  <c r="L33" i="12"/>
  <c r="O4" i="12"/>
  <c r="Q9" i="12"/>
  <c r="J7" i="56"/>
  <c r="H10" i="52"/>
  <c r="D2" i="47"/>
  <c r="G7" i="42"/>
  <c r="C7" i="43"/>
  <c r="AD4" i="9"/>
  <c r="G3" i="1"/>
  <c r="H8" i="1"/>
  <c r="D8" i="28"/>
  <c r="H3" i="28"/>
  <c r="L4" i="28"/>
  <c r="M17" i="28"/>
  <c r="H4" i="39"/>
  <c r="R14" i="12"/>
  <c r="S19" i="12"/>
  <c r="S8" i="56"/>
  <c r="V19" i="56"/>
  <c r="I2" i="5"/>
  <c r="K3" i="18"/>
  <c r="I12" i="42"/>
  <c r="H18" i="42"/>
  <c r="H15" i="43"/>
  <c r="I19" i="56"/>
  <c r="O10" i="12"/>
  <c r="T21" i="56"/>
  <c r="P2" i="47"/>
  <c r="M3" i="18"/>
  <c r="J7" i="42"/>
  <c r="I28" i="1"/>
  <c r="H8" i="28"/>
  <c r="L11" i="12"/>
  <c r="K16" i="12"/>
  <c r="I8" i="56"/>
  <c r="H13" i="42"/>
  <c r="G21" i="43"/>
  <c r="J3" i="1"/>
  <c r="I14" i="1"/>
  <c r="E6" i="12"/>
  <c r="R5" i="12"/>
  <c r="Q2" i="47"/>
  <c r="N3" i="18"/>
  <c r="C8" i="42"/>
  <c r="E14" i="42"/>
  <c r="M11" i="12"/>
  <c r="C7" i="52"/>
  <c r="J14" i="1"/>
  <c r="M20" i="28"/>
  <c r="E21" i="12"/>
  <c r="O6" i="12"/>
  <c r="S11" i="56"/>
  <c r="K7" i="28"/>
  <c r="T23" i="56"/>
  <c r="T2" i="5"/>
  <c r="D3" i="42"/>
  <c r="I2" i="38"/>
  <c r="I9" i="1"/>
  <c r="L2" i="38"/>
  <c r="H5" i="1"/>
  <c r="F16" i="1"/>
  <c r="L21" i="1"/>
  <c r="L22" i="28"/>
  <c r="F10" i="12"/>
  <c r="R32" i="12"/>
  <c r="M17" i="12"/>
  <c r="L22" i="12"/>
  <c r="H23" i="56"/>
  <c r="S13" i="56"/>
  <c r="V23" i="56"/>
  <c r="I2" i="15"/>
  <c r="H3" i="42"/>
  <c r="F15" i="42"/>
  <c r="H20" i="42"/>
  <c r="G3" i="43"/>
  <c r="C11" i="55"/>
  <c r="I10" i="1"/>
  <c r="O12" i="1"/>
  <c r="E14" i="28"/>
  <c r="G13" i="28"/>
  <c r="M10" i="28"/>
  <c r="M7" i="12"/>
  <c r="K12" i="12"/>
  <c r="O22" i="12"/>
  <c r="H11" i="56"/>
  <c r="D2" i="46"/>
  <c r="E2" i="7"/>
  <c r="D4" i="42"/>
  <c r="I9" i="42"/>
  <c r="M2" i="38"/>
  <c r="I5" i="1"/>
  <c r="G16" i="1"/>
  <c r="F22" i="1"/>
  <c r="B4" i="9"/>
  <c r="F4" i="39"/>
  <c r="J8" i="39"/>
  <c r="F12" i="12"/>
  <c r="R34" i="12"/>
  <c r="Q22" i="12"/>
  <c r="I13" i="56"/>
  <c r="J24" i="56"/>
  <c r="U25" i="56"/>
  <c r="H8" i="52"/>
  <c r="F2" i="46"/>
  <c r="I4" i="42"/>
  <c r="H10" i="42"/>
  <c r="M4" i="9"/>
  <c r="G6" i="1"/>
  <c r="H11" i="1"/>
  <c r="I16" i="1"/>
  <c r="I22" i="1"/>
  <c r="E19" i="28"/>
  <c r="H18" i="28"/>
  <c r="F5" i="39"/>
  <c r="G31" i="12"/>
  <c r="K8" i="12"/>
  <c r="O12" i="12"/>
  <c r="P17" i="12"/>
  <c r="V15" i="56"/>
  <c r="C9" i="52"/>
  <c r="M2" i="46"/>
  <c r="K2" i="7"/>
  <c r="L2" i="15"/>
  <c r="J21" i="42"/>
  <c r="G8" i="43"/>
  <c r="P2" i="38"/>
  <c r="F21" i="1"/>
  <c r="D20" i="28"/>
  <c r="G9" i="28"/>
  <c r="G20" i="28"/>
  <c r="L7" i="28"/>
  <c r="L14" i="28"/>
  <c r="E3" i="12"/>
  <c r="F18" i="12"/>
  <c r="L34" i="12"/>
  <c r="O8" i="12"/>
  <c r="N11" i="12"/>
  <c r="R13" i="12"/>
  <c r="N16" i="12"/>
  <c r="L19" i="12"/>
  <c r="H12" i="56"/>
  <c r="J17" i="56"/>
  <c r="J23" i="56"/>
  <c r="T8" i="56"/>
  <c r="V14" i="56"/>
  <c r="F6" i="52"/>
  <c r="E9" i="52"/>
  <c r="D12" i="52"/>
  <c r="S2" i="46"/>
  <c r="S2" i="47"/>
  <c r="H6" i="42"/>
  <c r="J9" i="42"/>
  <c r="I15" i="42"/>
  <c r="D22" i="42"/>
  <c r="C13" i="43"/>
  <c r="Q4" i="9"/>
  <c r="A2" i="38"/>
  <c r="C25" i="55"/>
  <c r="J8" i="1"/>
  <c r="J11" i="1"/>
  <c r="K14" i="1"/>
  <c r="I27" i="1"/>
  <c r="D9" i="28"/>
  <c r="M22" i="28"/>
  <c r="H22" i="39"/>
  <c r="F11" i="12"/>
  <c r="F32" i="12"/>
  <c r="N3" i="12"/>
  <c r="S5" i="12"/>
  <c r="R21" i="12"/>
  <c r="J5" i="56"/>
  <c r="U20" i="56"/>
  <c r="D3" i="52"/>
  <c r="V2" i="7"/>
  <c r="V2" i="5"/>
  <c r="F3" i="18"/>
  <c r="I3" i="42"/>
  <c r="J12" i="42"/>
  <c r="D19" i="42"/>
  <c r="H10" i="43"/>
  <c r="G22" i="43"/>
  <c r="C27" i="55"/>
  <c r="G18" i="1"/>
  <c r="E20" i="28"/>
  <c r="G10" i="28"/>
  <c r="H20" i="28"/>
  <c r="M7" i="28"/>
  <c r="F21" i="39"/>
  <c r="E4" i="12"/>
  <c r="E19" i="12"/>
  <c r="P30" i="12"/>
  <c r="P8" i="12"/>
  <c r="O11" i="12"/>
  <c r="S13" i="12"/>
  <c r="O16" i="12"/>
  <c r="I12" i="56"/>
  <c r="H18" i="56"/>
  <c r="G24" i="56"/>
  <c r="U8" i="56"/>
  <c r="G6" i="52"/>
  <c r="F9" i="52"/>
  <c r="E12" i="52"/>
  <c r="T2" i="46"/>
  <c r="I6" i="42"/>
  <c r="C10" i="42"/>
  <c r="C13" i="42"/>
  <c r="J15" i="42"/>
  <c r="E19" i="42"/>
  <c r="E22" i="42"/>
  <c r="C14" i="43"/>
  <c r="D2" i="38"/>
  <c r="K5" i="1"/>
  <c r="K8" i="1"/>
  <c r="K11" i="1"/>
  <c r="F15" i="1"/>
  <c r="J21" i="1"/>
  <c r="K27" i="1"/>
  <c r="O15" i="1"/>
  <c r="K16" i="28"/>
  <c r="K23" i="28"/>
  <c r="J3" i="39"/>
  <c r="G11" i="12"/>
  <c r="G32" i="12"/>
  <c r="P3" i="12"/>
  <c r="K6" i="12"/>
  <c r="N19" i="12"/>
  <c r="S21" i="12"/>
  <c r="G6" i="56"/>
  <c r="T15" i="56"/>
  <c r="V20" i="56"/>
  <c r="E3" i="52"/>
  <c r="U2" i="47"/>
  <c r="A2" i="5"/>
  <c r="C2" i="15"/>
  <c r="G3" i="18"/>
  <c r="J3" i="42"/>
  <c r="G11" i="43"/>
  <c r="G23" i="43"/>
  <c r="S4" i="9"/>
  <c r="C28" i="55"/>
  <c r="H18" i="1"/>
  <c r="E10" i="28"/>
  <c r="D21" i="28"/>
  <c r="H10" i="28"/>
  <c r="G21" i="28"/>
  <c r="K8" i="28"/>
  <c r="M23" i="28"/>
  <c r="H2" i="39"/>
  <c r="F4" i="12"/>
  <c r="F19" i="12"/>
  <c r="Q30" i="12"/>
  <c r="M6" i="12"/>
  <c r="L9" i="12"/>
  <c r="P11" i="12"/>
  <c r="K14" i="12"/>
  <c r="Q16" i="12"/>
  <c r="I6" i="56"/>
  <c r="J12" i="56"/>
  <c r="I18" i="56"/>
  <c r="H24" i="56"/>
  <c r="T9" i="56"/>
  <c r="J3" i="52"/>
  <c r="H6" i="52"/>
  <c r="G9" i="52"/>
  <c r="F12" i="52"/>
  <c r="U2" i="46"/>
  <c r="E2" i="15"/>
  <c r="D10" i="42"/>
  <c r="D13" i="42"/>
  <c r="D16" i="42"/>
  <c r="G22" i="42"/>
  <c r="C15" i="43"/>
  <c r="L5" i="1"/>
  <c r="L8" i="1"/>
  <c r="L11" i="1"/>
  <c r="G15" i="1"/>
  <c r="K21" i="1"/>
  <c r="L27" i="1"/>
  <c r="L16" i="28"/>
  <c r="J4" i="39"/>
  <c r="E12" i="12"/>
  <c r="E33" i="12"/>
  <c r="Q3" i="12"/>
  <c r="P19" i="12"/>
  <c r="K22" i="12"/>
  <c r="U15" i="56"/>
  <c r="S21" i="56"/>
  <c r="A2" i="7"/>
  <c r="B2" i="5"/>
  <c r="H3" i="18"/>
  <c r="C4" i="42"/>
  <c r="F7" i="42"/>
  <c r="E13" i="42"/>
  <c r="H19" i="42"/>
  <c r="H11" i="43"/>
  <c r="H23" i="43"/>
  <c r="T4" i="9"/>
  <c r="G2" i="38"/>
  <c r="D11" i="28"/>
  <c r="D22" i="28"/>
  <c r="G11" i="28"/>
  <c r="H21" i="28"/>
  <c r="L8" i="28"/>
  <c r="F2" i="39"/>
  <c r="H3" i="39"/>
  <c r="E5" i="12"/>
  <c r="G19" i="12"/>
  <c r="R30" i="12"/>
  <c r="N6" i="12"/>
  <c r="M9" i="12"/>
  <c r="Q11" i="12"/>
  <c r="M14" i="12"/>
  <c r="G7" i="56"/>
  <c r="G13" i="56"/>
  <c r="G19" i="56"/>
  <c r="I24" i="56"/>
  <c r="C4" i="52"/>
  <c r="I6" i="52"/>
  <c r="H9" i="52"/>
  <c r="G12" i="52"/>
  <c r="F2" i="15"/>
  <c r="I3" i="18"/>
  <c r="H16" i="42"/>
  <c r="I22" i="42"/>
  <c r="C16" i="43"/>
  <c r="A11" i="9"/>
  <c r="A10" i="9"/>
  <c r="A13" i="9"/>
  <c r="A12" i="9"/>
  <c r="A5" i="9"/>
  <c r="A4" i="9"/>
  <c r="A9" i="9"/>
  <c r="A8" i="9"/>
  <c r="A7" i="9"/>
  <c r="A6" i="9"/>
  <c r="K19" i="28"/>
  <c r="F9" i="39"/>
  <c r="H12" i="39"/>
  <c r="E7" i="12"/>
  <c r="M31" i="12"/>
  <c r="P4" i="12"/>
  <c r="O7" i="12"/>
  <c r="K18" i="12"/>
  <c r="P20" i="12"/>
  <c r="N23" i="12"/>
  <c r="G9" i="56"/>
  <c r="S12" i="56"/>
  <c r="U17" i="56"/>
  <c r="S24" i="56"/>
  <c r="I4" i="52"/>
  <c r="I2" i="47"/>
  <c r="L2" i="7"/>
  <c r="M2" i="5"/>
  <c r="N2" i="15"/>
  <c r="E8" i="42"/>
  <c r="I14" i="42"/>
  <c r="H17" i="42"/>
  <c r="J23" i="42"/>
  <c r="AG4" i="9"/>
  <c r="L3" i="1"/>
  <c r="J10" i="1"/>
  <c r="J13" i="1"/>
  <c r="K16" i="1"/>
  <c r="L19" i="1"/>
  <c r="L22" i="1"/>
  <c r="H4" i="28"/>
  <c r="J14" i="39"/>
  <c r="G14" i="12"/>
  <c r="F23" i="12"/>
  <c r="P33" i="12"/>
  <c r="K10" i="12"/>
  <c r="P12" i="12"/>
  <c r="N15" i="12"/>
  <c r="H15" i="56"/>
  <c r="H21" i="56"/>
  <c r="T6" i="56"/>
  <c r="J7" i="52"/>
  <c r="C11" i="52"/>
  <c r="G2" i="46"/>
  <c r="O2" i="15"/>
  <c r="S3" i="18"/>
  <c r="G5" i="42"/>
  <c r="J11" i="42"/>
  <c r="I20" i="42"/>
  <c r="G4" i="43"/>
  <c r="G16" i="43"/>
  <c r="H4" i="9"/>
  <c r="Q2" i="38"/>
  <c r="C17" i="55"/>
  <c r="G4" i="1"/>
  <c r="G7" i="1"/>
  <c r="D4" i="28"/>
  <c r="D15" i="28"/>
  <c r="G16" i="28"/>
  <c r="L5" i="28"/>
  <c r="L12" i="28"/>
  <c r="L19" i="28"/>
  <c r="F11" i="39"/>
  <c r="H13" i="39"/>
  <c r="G7" i="12"/>
  <c r="K32" i="12"/>
  <c r="S4" i="12"/>
  <c r="P7" i="12"/>
  <c r="P15" i="12"/>
  <c r="L18" i="12"/>
  <c r="Q20" i="12"/>
  <c r="O23" i="12"/>
  <c r="H9" i="56"/>
  <c r="V6" i="56"/>
  <c r="T12" i="56"/>
  <c r="V18" i="56"/>
  <c r="T24" i="56"/>
  <c r="C5" i="52"/>
  <c r="I2" i="46"/>
  <c r="K2" i="47"/>
  <c r="M2" i="7"/>
  <c r="O2" i="5"/>
  <c r="J14" i="42"/>
  <c r="I17" i="42"/>
  <c r="C3" i="43"/>
  <c r="G17" i="43"/>
  <c r="AH4" i="9"/>
  <c r="K10" i="1"/>
  <c r="K13" i="1"/>
  <c r="L16" i="1"/>
  <c r="F20" i="1"/>
  <c r="G5" i="28"/>
  <c r="J15" i="39"/>
  <c r="G23" i="12"/>
  <c r="Q33" i="12"/>
  <c r="L10" i="12"/>
  <c r="Q12" i="12"/>
  <c r="I15" i="56"/>
  <c r="I21" i="56"/>
  <c r="C8" i="52"/>
  <c r="D11" i="52"/>
  <c r="P2" i="15"/>
  <c r="T3" i="18"/>
  <c r="H5" i="42"/>
  <c r="I8" i="42"/>
  <c r="C12" i="42"/>
  <c r="J20" i="42"/>
  <c r="G5" i="43"/>
  <c r="I4" i="9"/>
  <c r="R2" i="38"/>
  <c r="C18" i="55"/>
  <c r="H4" i="1"/>
  <c r="H23" i="1"/>
  <c r="D5" i="28"/>
  <c r="G17" i="28"/>
  <c r="M5" i="28"/>
  <c r="M12" i="28"/>
  <c r="M19" i="28"/>
  <c r="H14" i="39"/>
  <c r="E8" i="12"/>
  <c r="G16" i="12"/>
  <c r="M32" i="12"/>
  <c r="K5" i="12"/>
  <c r="Q15" i="12"/>
  <c r="M18" i="12"/>
  <c r="R20" i="12"/>
  <c r="P23" i="12"/>
  <c r="S7" i="56"/>
  <c r="U12" i="56"/>
  <c r="S19" i="56"/>
  <c r="U24" i="56"/>
  <c r="K2" i="46"/>
  <c r="L2" i="47"/>
  <c r="N2" i="7"/>
  <c r="P2" i="5"/>
  <c r="Q2" i="15"/>
  <c r="C15" i="42"/>
  <c r="J17" i="42"/>
  <c r="C4" i="43"/>
  <c r="H5" i="43"/>
  <c r="H17" i="43"/>
  <c r="AI4" i="9"/>
  <c r="C20" i="55"/>
  <c r="L7" i="1"/>
  <c r="L10" i="1"/>
  <c r="L13" i="1"/>
  <c r="F17" i="1"/>
  <c r="G20" i="1"/>
  <c r="D17" i="28"/>
  <c r="F14" i="39"/>
  <c r="J16" i="39"/>
  <c r="E30" i="12"/>
  <c r="R33" i="12"/>
  <c r="R7" i="12"/>
  <c r="M10" i="12"/>
  <c r="L13" i="12"/>
  <c r="G10" i="56"/>
  <c r="J15" i="56"/>
  <c r="J21" i="56"/>
  <c r="E5" i="52"/>
  <c r="F8" i="52"/>
  <c r="E11" i="52"/>
  <c r="V3" i="18"/>
  <c r="I5" i="42"/>
  <c r="J8" i="42"/>
  <c r="D12" i="42"/>
  <c r="F21" i="42"/>
  <c r="S2" i="38"/>
  <c r="I4" i="1"/>
  <c r="J23" i="1"/>
  <c r="K13" i="28"/>
  <c r="N5" i="12"/>
  <c r="R15" i="12"/>
  <c r="Q23" i="12"/>
  <c r="I22" i="56"/>
  <c r="V12" i="56"/>
  <c r="T19" i="56"/>
  <c r="V24" i="56"/>
  <c r="G11" i="52"/>
  <c r="L2" i="46"/>
  <c r="O2" i="47"/>
  <c r="O2" i="7"/>
  <c r="Q2" i="5"/>
  <c r="R2" i="15"/>
  <c r="C6" i="42"/>
  <c r="D15" i="42"/>
  <c r="C18" i="42"/>
  <c r="C5" i="43"/>
  <c r="H19" i="43"/>
  <c r="L4" i="9"/>
  <c r="AJ4" i="9"/>
  <c r="E5" i="28"/>
  <c r="H6" i="28"/>
  <c r="G18" i="28"/>
  <c r="K6" i="28"/>
  <c r="L20" i="28"/>
  <c r="H15" i="39"/>
  <c r="E17" i="12"/>
  <c r="K33" i="12"/>
  <c r="N13" i="12"/>
  <c r="N18" i="12"/>
  <c r="L21" i="12"/>
  <c r="T7" i="56"/>
  <c r="C21" i="55"/>
  <c r="F8" i="1"/>
  <c r="F11" i="1"/>
  <c r="F14" i="1"/>
  <c r="G17" i="1"/>
  <c r="H20" i="1"/>
  <c r="E6" i="28"/>
  <c r="E17" i="28"/>
  <c r="F15" i="39"/>
  <c r="J17" i="39"/>
  <c r="E9" i="12"/>
  <c r="G30" i="12"/>
  <c r="O34" i="12"/>
  <c r="S7" i="12"/>
  <c r="N10" i="12"/>
  <c r="H10" i="56"/>
  <c r="G16" i="56"/>
  <c r="F5" i="52"/>
  <c r="G8" i="52"/>
  <c r="C3" i="42"/>
  <c r="C9" i="42"/>
  <c r="E12" i="42"/>
  <c r="E15" i="42"/>
  <c r="G21" i="42"/>
  <c r="G7" i="43"/>
  <c r="T2" i="38"/>
  <c r="K6" i="1"/>
  <c r="J12" i="1"/>
  <c r="H21" i="1"/>
  <c r="D16" i="28"/>
  <c r="H13" i="28"/>
  <c r="M16" i="28"/>
  <c r="F19" i="39"/>
  <c r="H19" i="39"/>
  <c r="J18" i="39"/>
  <c r="F8" i="12"/>
  <c r="E15" i="12"/>
  <c r="G22" i="12"/>
  <c r="L30" i="12"/>
  <c r="R31" i="12"/>
  <c r="C3" i="18"/>
  <c r="E3" i="42"/>
  <c r="G8" i="42"/>
  <c r="I16" i="42"/>
  <c r="F19" i="42"/>
  <c r="C8" i="43"/>
  <c r="G6" i="43"/>
  <c r="Z4" i="9"/>
  <c r="C19" i="55"/>
  <c r="F4" i="1"/>
  <c r="J9" i="1"/>
  <c r="I18" i="1"/>
  <c r="G27" i="1"/>
  <c r="D6" i="28"/>
  <c r="G4" i="28"/>
  <c r="L10" i="28"/>
  <c r="L23" i="28"/>
  <c r="S3" i="12"/>
  <c r="L6" i="12"/>
  <c r="N8" i="12"/>
  <c r="Q10" i="12"/>
  <c r="M13" i="12"/>
  <c r="O15" i="12"/>
  <c r="R17" i="12"/>
  <c r="K20" i="12"/>
  <c r="N22" i="12"/>
  <c r="H6" i="56"/>
  <c r="I11" i="56"/>
  <c r="G17" i="56"/>
  <c r="G22" i="56"/>
  <c r="U6" i="56"/>
  <c r="U11" i="56"/>
  <c r="U16" i="56"/>
  <c r="U21" i="56"/>
  <c r="F3" i="52"/>
  <c r="E6" i="52"/>
  <c r="I8" i="52"/>
  <c r="F11" i="52"/>
  <c r="H2" i="46"/>
  <c r="G2" i="47"/>
  <c r="F2" i="7"/>
  <c r="D2" i="5"/>
  <c r="D2" i="15"/>
  <c r="J5" i="42"/>
  <c r="D11" i="42"/>
  <c r="J13" i="42"/>
  <c r="C22" i="42"/>
  <c r="H16" i="43"/>
  <c r="C4" i="9"/>
  <c r="J2" i="38"/>
  <c r="L6" i="1"/>
  <c r="K15" i="1"/>
  <c r="I21" i="1"/>
  <c r="O11" i="1"/>
  <c r="E16" i="28"/>
  <c r="G14" i="28"/>
  <c r="L3" i="28"/>
  <c r="K17" i="28"/>
  <c r="F20" i="39"/>
  <c r="H20" i="39"/>
  <c r="J20" i="39"/>
  <c r="G8" i="12"/>
  <c r="F16" i="12"/>
  <c r="E23" i="12"/>
  <c r="M30" i="12"/>
  <c r="P32" i="12"/>
  <c r="E3" i="18"/>
  <c r="F3" i="42"/>
  <c r="H8" i="42"/>
  <c r="E11" i="42"/>
  <c r="J16" i="42"/>
  <c r="G19" i="42"/>
  <c r="C9" i="43"/>
  <c r="H6" i="43"/>
  <c r="AA4" i="9"/>
  <c r="K3" i="12"/>
  <c r="O5" i="12"/>
  <c r="Q7" i="12"/>
  <c r="S9" i="12"/>
  <c r="L12" i="12"/>
  <c r="O14" i="12"/>
  <c r="R16" i="12"/>
  <c r="M19" i="12"/>
  <c r="P21" i="12"/>
  <c r="R23" i="12"/>
  <c r="J9" i="56"/>
  <c r="G15" i="56"/>
  <c r="G20" i="56"/>
  <c r="G25" i="56"/>
  <c r="U9" i="56"/>
  <c r="S15" i="56"/>
  <c r="S20" i="56"/>
  <c r="S25" i="56"/>
  <c r="D5" i="52"/>
  <c r="H7" i="52"/>
  <c r="E10" i="52"/>
  <c r="B2" i="46"/>
  <c r="V2" i="46"/>
  <c r="T2" i="47"/>
  <c r="S2" i="7"/>
  <c r="R2" i="5"/>
  <c r="O3" i="18"/>
  <c r="E10" i="42"/>
  <c r="E18" i="42"/>
  <c r="C23" i="43"/>
  <c r="R4" i="9"/>
  <c r="S2" i="15"/>
  <c r="G4" i="42"/>
  <c r="D9" i="42"/>
  <c r="G11" i="42"/>
  <c r="E16" i="42"/>
  <c r="C21" i="42"/>
  <c r="F23" i="42"/>
  <c r="H8" i="43"/>
  <c r="B2" i="38"/>
  <c r="H7" i="1"/>
  <c r="H15" i="1"/>
  <c r="I20" i="1"/>
  <c r="H5" i="28"/>
  <c r="H23" i="28"/>
  <c r="K15" i="28"/>
  <c r="L21" i="28"/>
  <c r="H9" i="39"/>
  <c r="J6" i="39"/>
  <c r="F3" i="12"/>
  <c r="F9" i="12"/>
  <c r="G15" i="12"/>
  <c r="G21" i="12"/>
  <c r="G33" i="12"/>
  <c r="M34" i="12"/>
  <c r="Q4" i="12"/>
  <c r="Q6" i="12"/>
  <c r="Q8" i="12"/>
  <c r="R10" i="12"/>
  <c r="S12" i="12"/>
  <c r="S14" i="12"/>
  <c r="S16" i="12"/>
  <c r="S18" i="12"/>
  <c r="S20" i="12"/>
  <c r="S22" i="12"/>
  <c r="H7" i="56"/>
  <c r="J11" i="56"/>
  <c r="H16" i="56"/>
  <c r="J20" i="56"/>
  <c r="H25" i="56"/>
  <c r="V8" i="56"/>
  <c r="T13" i="56"/>
  <c r="S18" i="56"/>
  <c r="U22" i="56"/>
  <c r="H3" i="52"/>
  <c r="J5" i="52"/>
  <c r="D8" i="52"/>
  <c r="F10" i="52"/>
  <c r="H12" i="52"/>
  <c r="Q2" i="46"/>
  <c r="M2" i="47"/>
  <c r="I2" i="7"/>
  <c r="E2" i="5"/>
  <c r="A2" i="15"/>
  <c r="P3" i="18"/>
  <c r="J6" i="42"/>
  <c r="E9" i="42"/>
  <c r="C14" i="42"/>
  <c r="I18" i="42"/>
  <c r="C17" i="43"/>
  <c r="H18" i="43"/>
  <c r="D4" i="9"/>
  <c r="C9" i="55"/>
  <c r="C26" i="55"/>
  <c r="T2" i="15"/>
  <c r="H4" i="42"/>
  <c r="I11" i="42"/>
  <c r="G16" i="42"/>
  <c r="D21" i="42"/>
  <c r="G23" i="42"/>
  <c r="G9" i="43"/>
  <c r="X4" i="9"/>
  <c r="C2" i="38"/>
  <c r="V2" i="38"/>
  <c r="U2" i="38"/>
  <c r="K4" i="1"/>
  <c r="G10" i="1"/>
  <c r="K12" i="1"/>
  <c r="L17" i="1"/>
  <c r="F23" i="1"/>
  <c r="J28" i="1"/>
  <c r="E9" i="28"/>
  <c r="H14" i="28"/>
  <c r="M8" i="28"/>
  <c r="F12" i="39"/>
  <c r="P34" i="12"/>
  <c r="L4" i="1"/>
  <c r="K7" i="1"/>
  <c r="H10" i="1"/>
  <c r="L12" i="1"/>
  <c r="I15" i="1"/>
  <c r="F18" i="1"/>
  <c r="J20" i="1"/>
  <c r="G23" i="1"/>
  <c r="L28" i="1"/>
  <c r="O20" i="1"/>
  <c r="D10" i="28"/>
  <c r="D19" i="28"/>
  <c r="G6" i="28"/>
  <c r="G15" i="28"/>
  <c r="K3" i="28"/>
  <c r="K9" i="28"/>
  <c r="M15" i="28"/>
  <c r="M21" i="28"/>
  <c r="F13" i="39"/>
  <c r="H10" i="39"/>
  <c r="J7" i="39"/>
  <c r="G3" i="12"/>
  <c r="G9" i="12"/>
  <c r="E16" i="12"/>
  <c r="E22" i="12"/>
  <c r="E34" i="12"/>
  <c r="O30" i="12"/>
  <c r="Q34" i="12"/>
  <c r="R4" i="12"/>
  <c r="R6" i="12"/>
  <c r="S8" i="12"/>
  <c r="K11" i="12"/>
  <c r="K13" i="12"/>
  <c r="K15" i="12"/>
  <c r="K17" i="12"/>
  <c r="K19" i="12"/>
  <c r="K21" i="12"/>
  <c r="L23" i="12"/>
  <c r="I7" i="56"/>
  <c r="G12" i="56"/>
  <c r="I16" i="56"/>
  <c r="G21" i="56"/>
  <c r="I25" i="56"/>
  <c r="S9" i="56"/>
  <c r="U13" i="56"/>
  <c r="T18" i="56"/>
  <c r="S23" i="56"/>
  <c r="I3" i="52"/>
  <c r="C6" i="52"/>
  <c r="E8" i="52"/>
  <c r="G10" i="52"/>
  <c r="I12" i="52"/>
  <c r="R2" i="46"/>
  <c r="N2" i="47"/>
  <c r="J2" i="7"/>
  <c r="F2" i="5"/>
  <c r="B2" i="15"/>
  <c r="Q3" i="18"/>
  <c r="C7" i="42"/>
  <c r="G9" i="42"/>
  <c r="D14" i="42"/>
  <c r="J18" i="42"/>
  <c r="E21" i="42"/>
  <c r="C18" i="43"/>
  <c r="G19" i="43"/>
  <c r="E4" i="9"/>
  <c r="J4" i="9"/>
  <c r="E2" i="38"/>
  <c r="F5" i="1"/>
  <c r="F10" i="1"/>
  <c r="L14" i="1"/>
  <c r="K19" i="1"/>
  <c r="J27" i="1"/>
  <c r="E4" i="28"/>
  <c r="D13" i="28"/>
  <c r="G8" i="28"/>
  <c r="H16" i="28"/>
  <c r="M3" i="28"/>
  <c r="M9" i="28"/>
  <c r="K21" i="28"/>
  <c r="F10" i="39"/>
  <c r="H6" i="39"/>
  <c r="J2" i="39"/>
  <c r="J19" i="39"/>
  <c r="F7" i="12"/>
  <c r="E13" i="12"/>
  <c r="G18" i="12"/>
  <c r="F30" i="12"/>
  <c r="K31" i="12"/>
  <c r="P31" i="12"/>
  <c r="M3" i="12"/>
  <c r="L5" i="12"/>
  <c r="L7" i="12"/>
  <c r="K9" i="12"/>
  <c r="R12" i="12"/>
  <c r="Q14" i="12"/>
  <c r="P16" i="12"/>
  <c r="O18" i="12"/>
  <c r="N20" i="12"/>
  <c r="M22" i="12"/>
  <c r="H5" i="56"/>
  <c r="I9" i="56"/>
  <c r="J13" i="56"/>
  <c r="G18" i="56"/>
  <c r="H22" i="56"/>
  <c r="U5" i="56"/>
  <c r="S10" i="56"/>
  <c r="T14" i="56"/>
  <c r="U18" i="56"/>
  <c r="V22" i="56"/>
  <c r="G3" i="52"/>
  <c r="H5" i="52"/>
  <c r="I7" i="52"/>
  <c r="J9" i="52"/>
  <c r="C12" i="52"/>
  <c r="J2" i="46"/>
  <c r="E2" i="47"/>
  <c r="V2" i="47"/>
  <c r="Q2" i="7"/>
  <c r="L2" i="5"/>
  <c r="G2" i="15"/>
  <c r="U3" i="18"/>
  <c r="D7" i="42"/>
  <c r="F9" i="42"/>
  <c r="I13" i="42"/>
  <c r="D18" i="42"/>
  <c r="H22" i="42"/>
  <c r="H4" i="43"/>
  <c r="H13" i="43"/>
  <c r="AB4" i="9"/>
  <c r="J27" i="48"/>
  <c r="I12" i="1"/>
  <c r="H17" i="1"/>
  <c r="G22" i="1"/>
  <c r="L15" i="28"/>
  <c r="S10" i="12"/>
  <c r="C13" i="55"/>
  <c r="C29" i="55"/>
  <c r="D3" i="18"/>
  <c r="C5" i="42"/>
  <c r="E7" i="42"/>
  <c r="H11" i="42"/>
  <c r="C16" i="42"/>
  <c r="G20" i="42"/>
  <c r="C10" i="43"/>
  <c r="H22" i="43"/>
  <c r="K4" i="9"/>
  <c r="F2" i="38"/>
  <c r="G4" i="9"/>
  <c r="W4" i="9"/>
  <c r="AM4" i="9"/>
  <c r="O2" i="38"/>
  <c r="P4" i="9"/>
  <c r="AF4" i="9"/>
  <c r="H2" i="38"/>
  <c r="J28" i="48"/>
  <c r="D31" i="1"/>
  <c r="G5" i="1"/>
  <c r="I7" i="1"/>
  <c r="K9" i="1"/>
  <c r="F12" i="1"/>
  <c r="H14" i="1"/>
  <c r="J16" i="1"/>
  <c r="L18" i="1"/>
  <c r="G21" i="1"/>
  <c r="I23" i="1"/>
  <c r="K28" i="1"/>
  <c r="O17" i="1"/>
  <c r="E7" i="28"/>
  <c r="E15" i="28"/>
  <c r="E23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M9" i="48" a="1"/>
  <c r="M5" i="48" a="1"/>
  <c r="M22" i="48" a="1"/>
  <c r="J5" i="1" a="1"/>
  <c r="J7" i="1" a="1"/>
  <c r="E18" i="28" a="1"/>
  <c r="E21" i="28" a="1"/>
  <c r="J18" i="1" a="1"/>
  <c r="J15" i="1" a="1"/>
  <c r="J15" i="1" l="1"/>
  <c r="J18" i="1"/>
  <c r="E21" i="28"/>
  <c r="E18" i="28"/>
  <c r="J7" i="1"/>
  <c r="J5" i="1"/>
  <c r="M22" i="48"/>
  <c r="M5" i="48"/>
  <c r="M9" i="48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55FE7B2-89C7-42FB-BEFE-FE5AFB9A584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Timestamp="1722226151"&gt;&lt;FQL&gt;&lt;Q&gt;FC0000ZA^FG_MCAP_IDX(0,,,USD)&lt;/Q&gt;&lt;R&gt;1&lt;/R&gt;&lt;C&gt;1&lt;/C&gt;&lt;D xsi:type="xsd:double"&gt;333017.1&lt;/D&gt;&lt;/FQL&gt;&lt;FQL&gt;&lt;Q&gt;FC0000NZ^FMA_MCAP(0,,,USD,"PORTAGG")&lt;/Q&gt;&lt;R&gt;1&lt;/R&gt;&lt;C&gt;1&lt;/C&gt;&lt;D xsi:type="xsd:double"&gt;93169.89&lt;/D&gt;&lt;/FQL&gt;&lt;FQL&gt;&lt;Q&gt;FC0000PE^FMA_MCAP(0,,,USD,"PORTAGG")&lt;/Q&gt;&lt;R&gt;1&lt;/R&gt;&lt;C&gt;1&lt;/C&gt;&lt;D xsi:type="xsd:double"&gt;37914.484&lt;/D&gt;&lt;/FQL&gt;&lt;FQL&gt;&lt;Q&gt;ENZL^FREF_MARKET_VALUE_COMPANY(0,,,USD,,0,,"LEGACY")&lt;/Q&gt;&lt;R&gt;1&lt;/R&gt;&lt;C&gt;1&lt;/C&gt;&lt;D xsi:type="xsd:double"&gt;84.545&lt;/D&gt;&lt;/FQL&gt;&lt;FQL&gt;&lt;Q&gt;EPU^FREF_MARKET_VALUE_COMPANY(0,,,USD,,0,,"LEGACY")&lt;/Q&gt;&lt;R&gt;1&lt;/R&gt;&lt;C&gt;1&lt;/C&gt;&lt;D xsi:type="xsd:double"&gt;121.92&lt;/D&gt;&lt;/FQL&gt;&lt;FQL&gt;&lt;Q&gt;FC0000SA^FMA_MCAP(0,,,USD,"PORTAGG")&lt;/Q&gt;&lt;R&gt;1&lt;/R&gt;&lt;C&gt;1&lt;/C&gt;&lt;D xsi:type="xsd:double"&gt;2746664&lt;/D&gt;&lt;/FQL&gt;&lt;FQL&gt;&lt;Q&gt;FC0000PL^FMA_MCAP(0,,,USD,"PORTAGG")&lt;/Q&gt;&lt;R&gt;1&lt;/R&gt;&lt;C&gt;1&lt;/C&gt;&lt;D xsi:type="xsd:double"&gt;202874.38&lt;/D&gt;&lt;/FQL&gt;&lt;FQL&gt;&lt;Q&gt;KSA^FREF_MARKET_VALUE_COMPANY(0,,,USD,,0,,"LEGACY")&lt;/Q&gt;&lt;R&gt;1&lt;/R&gt;&lt;C&gt;1&lt;/C&gt;&lt;D xsi:type="xsd:double"&gt;604.795&lt;/D&gt;&lt;/FQL&gt;&lt;FQL&gt;&lt;Q&gt;EPOL^FREF_MARKET_VALUE_COMPANY(0,,,USD,,0,,"LEGACY")&lt;/Q&gt;&lt;R&gt;1&lt;/R&gt;&lt;C&gt;1&lt;/C&gt;&lt;D xsi:type="xsd:double"&gt;334.04&lt;/D&gt;&lt;/FQL&gt;&lt;FQL&gt;&lt;Q&gt;FTSEWIVNXXXX^FMA_MCAP(0,,,USD,"PORTAGG")&lt;/Q&gt;&lt;R&gt;1&lt;/R&gt;&lt;C&gt;1&lt;/C&gt;&lt;D xsi:type="xsd:double"&gt;22988.18148&lt;/D&gt;&lt;/FQL&gt;&lt;FQL&gt;&lt;Q&gt;FC0000PH^FMA_MCAP(0,,,USD,"PORTAGG")&lt;/Q&gt;&lt;R&gt;1&lt;/R&gt;&lt;C&gt;1&lt;/C&gt;&lt;D xsi:type="xsd:double"&gt;212938.33&lt;/D&gt;&lt;/FQL&gt;&lt;FQL&gt;&lt;Q&gt;VNM^FREF_MARKET_VALUE_COMPANY(0,,,USD,,0,,"LEGACY")&lt;/Q&gt;&lt;R&gt;1&lt;/R&gt;&lt;C&gt;1&lt;/C&gt;&lt;D xsi:type="xsd:double"&gt;485.615&lt;/D&gt;&lt;/FQL&gt;&lt;FQL&gt;&lt;Q&gt;EPHE^FREF_MARKET_VALUE_COMPANY(0,,,USD,,0,,"LEGACY")&lt;/Q&gt;&lt;R&gt;1&lt;/R&gt;&lt;C&gt;1&lt;/C&gt;&lt;D xsi:type="xsd:double"&gt;96.52&lt;/D&gt;&lt;/FQL&gt;&lt;FQL&gt;&lt;Q&gt;FC0000AE^FMA_MCAP(0,,,USD,"PORTAGG")&lt;/Q&gt;&lt;R&gt;1&lt;/R&gt;&lt;C&gt;1&lt;/C&gt;&lt;D xsi:type="xsd:double"&gt;884312.3&lt;/D&gt;&lt;/FQL&gt;&lt;FQL&gt;&lt;Q&gt;FC0000ID^FMA_MCAP(0,,,USD,"PORTAGG")&lt;/Q&gt;&lt;R&gt;1&lt;/R&gt;&lt;C&gt;1&lt;/C&gt;&lt;D xsi:type="xsd:double"&gt;671402.94&lt;/D&gt;&lt;/FQL&gt;&lt;FQL&gt;&lt;Q&gt;UAE^FREF_MARKET_VALUE_COMPANY(0,,,USD,,0,,"LEGACY")&lt;/Q&gt;&lt;R&gt;1&lt;/R&gt;&lt;C&gt;1&lt;/C&gt;&lt;D xsi:type="xsd:double"&gt;35.208&lt;/D&gt;&lt;/FQL&gt;&lt;FQL&gt;&lt;Q&gt;EIDO^FREF_MARKET_VALUE_COMPANY(0,,,USD,,0,,"LEGACY")&lt;/Q&gt;&lt;R&gt;1&lt;/R&gt;&lt;C&gt;1&lt;/C&gt;&lt;D xsi:type="xsd:double"&gt;325.782&lt;/D&gt;&lt;/FQL&gt;&lt;FQL&gt;&lt;Q&gt;FC0000TR^FMA_MCAP(0,,,USD,"PORTAGG")&lt;/Q&gt;&lt;R&gt;1&lt;/R&gt;&lt;C&gt;1&lt;/C&gt;&lt;D xsi:type="xsd:double"&gt;417514.97&lt;/D&gt;&lt;/FQL&gt;&lt;FQL&gt;&lt;Q&gt;FC0000CL^FMA_MCAP(0,,,USD,"PORTAGG")&lt;/Q&gt;&lt;R&gt;1&lt;/R&gt;&lt;C&gt;1&lt;/C&gt;&lt;D xsi:type="xsd:double"&gt;140349.92&lt;/D&gt;&lt;/FQL&gt;&lt;FQL&gt;&lt;Q&gt;TUR^FREF_MARKET_VALUE_COMPANY(0,,,USD,,0,,"LEGACY")&lt;/Q&gt;&lt;R&gt;1&lt;/R&gt;&lt;C&gt;1&lt;/C&gt;&lt;D xsi:type="xsd:double"&gt;245.755&lt;/D&gt;&lt;/FQL&gt;&lt;FQL&gt;&lt;Q&gt;ECH^FREF_MARKET_VALUE_COMPANY(0,,,USD,,0,,"LEGACY")&lt;/Q&gt;&lt;R&gt;1&lt;/R&gt;&lt;C&gt;1&lt;/C&gt;&lt;D xsi:type="xsd:double"&gt;526.1785&lt;/D&gt;&lt;/FQL&gt;&lt;FQL&gt;&lt;Q&gt;SET-BKK^FMA_MCAP(0,,,USD,"PORTAGG")&lt;/Q&gt;&lt;R&gt;1&lt;/R&gt;&lt;C&gt;1&lt;/C&gt;&lt;D xsi:type="xsd:double"&gt;448334.627846762&lt;/D&gt;&lt;/FQL&gt;&lt;FQL&gt;&lt;Q&gt;FC0000CN^FMA_MCAP(0,,,USD,"PORTAGG")&lt;/Q&gt;&lt;R&gt;1&lt;/R&gt;&lt;C&gt;1&lt;/C&gt;&lt;D xsi:type="xsd:double"&gt;6870583&lt;/D&gt;&lt;/FQL&gt;&lt;FQL&gt;&lt;Q&gt;SET-BKK^FG_MCAP_IDX(0,,,USD)&lt;/Q&gt;&lt;R&gt;1&lt;/R&gt;&lt;C&gt;1&lt;/C&gt;&lt;D xsi:type="xsd:double"&gt;448334.627846762&lt;/D&gt;&lt;/FQL&gt;&lt;FQL&gt;&lt;Q&gt;CNYA^FREF_MARKET_VALUE_COMPANY(0,,,USD,,0,,"LEGACY")&lt;/Q&gt;&lt;R&gt;1&lt;/R&gt;&lt;C&gt;1&lt;/C&gt;&lt;D xsi:type="xsd:double"&gt;263.34&lt;/D&gt;&lt;/FQL&gt;&lt;FQL&gt;&lt;Q&gt;FC0000QA^FMA_MCAP(0,,,USD,"PORTAGG")&lt;/Q&gt;&lt;R&gt;1&lt;/R&gt;&lt;C&gt;1&lt;/C&gt;&lt;D xsi:type="xsd:double"&gt;160010.52&lt;/D&gt;&lt;/FQL&gt;&lt;FQL&gt;&lt;Q&gt;CC_ZA^FG_COMPANY_NAME&lt;/Q&gt;&lt;R&gt;1&lt;/R&gt;&lt;C&gt;1&lt;/C&gt;&lt;D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xsi:type="xsd:double"&gt;64.9125&lt;/D&gt;&lt;/FQL&gt;&lt;FQL&gt;&lt;Q&gt;NQG00809^FG_COMPANY_NAME&lt;/Q&gt;&lt;R&gt;1&lt;/R&gt;&lt;C&gt;1&lt;/C&gt;&lt;D xsi:type="xsd:string"&gt;Nasdaq South Africa&lt;/D&gt;&lt;/FQL&gt;&lt;FQL&gt;&lt;Q&gt;NQG00809^FMA_MCAP(0,,,USD,"PORTAGG")&lt;/Q&gt;&lt;R&gt;0&lt;/R&gt;&lt;C&gt;0&lt;/C&gt;&lt;/FQL&gt;&lt;FQL&gt;&lt;Q&gt;MCHI^FREF_MARKET_VALUE_COMPANY(0,,,USD,,0,,"LEGACY")&lt;/Q&gt;&lt;R&gt;1&lt;/R&gt;&lt;C&gt;1&lt;/C&gt;&lt;D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xsi:type="xsd:double"&gt;4991.25&lt;/D&gt;&lt;/FQL&gt;&lt;FQL&gt;&lt;Q&gt;FC0000US^FMA_MCAP(0,,,USD,"PORTAGG")&lt;/Q&gt;&lt;R&gt;1&lt;/R&gt;&lt;C&gt;1&lt;/C&gt;&lt;D xsi:type="xsd:double"&gt;56951612&lt;/D&gt;&lt;/FQL&gt;&lt;FQL&gt;&lt;Q&gt;FC0000IN^FMA_MCAP(0,,,USD,"PORTAGG")&lt;/Q&gt;&lt;R&gt;1&lt;/R&gt;&lt;C&gt;1&lt;/C&gt;&lt;D xsi:type="xsd:double"&gt;5386466&lt;/D&gt;&lt;/FQL&gt;&lt;FQL&gt;&lt;Q&gt;SPY^FREF_MARKET_VALUE_COMPANY(0,,,USD,,0,,"LEGACY")&lt;/Q&gt;&lt;R&gt;1&lt;/R&gt;&lt;C&gt;1&lt;/C&gt;&lt;D xsi:type="xsd:double"&gt;558640.192968&lt;/D&gt;&lt;/FQL&gt;&lt;FQL&gt;&lt;Q&gt;INDA^FREF_MARKET_VALUE_COMPANY(0,,,USD,,0,,"LEGACY")&lt;/Q&gt;&lt;R&gt;1&lt;/R&gt;&lt;C&gt;1&lt;/C&gt;&lt;D xsi:type="xsd:double"&gt;11284.452&lt;/D&gt;&lt;/FQL&gt;&lt;FQL&gt;&lt;Q&gt;FC0000GR^FMA_MCAP(0,,,USD,"PORTAGG")&lt;/Q&gt;&lt;R&gt;1&lt;/R&gt;&lt;C&gt;1&lt;/C&gt;&lt;D xsi:type="xsd:double"&gt;84676.195&lt;/D&gt;&lt;/FQL&gt;&lt;FQL&gt;&lt;Q&gt;QQQ^FREF_MARKET_VALUE_COMPANY(0,,,USD,,0,,"LEGACY")&lt;/Q&gt;&lt;R&gt;1&lt;/R&gt;&lt;C&gt;1&lt;/C&gt;&lt;D xsi:type="xsd:double"&gt;283569.125&lt;/D&gt;&lt;/FQL&gt;&lt;FQL&gt;&lt;Q&gt;GREK^FREF_MARKET_VALUE_COMPANY(0,,,USD,,0,,"LEGACY")&lt;/Q&gt;&lt;R&gt;1&lt;/R&gt;&lt;C&gt;1&lt;/C&gt;&lt;D xsi:type="xsd:double"&gt;206.43013287&lt;/D&gt;&lt;/FQL&gt;&lt;FQL&gt;&lt;Q&gt;FC0000GB^FMA_MCAP(0,,,USD,"PORTAGG")&lt;/Q&gt;&lt;R&gt;1&lt;/R&gt;&lt;C&gt;1&lt;/C&gt;&lt;D xsi:type="xsd:double"&gt;3309482.3&lt;/D&gt;&lt;/FQL&gt;&lt;FQL&gt;&lt;Q&gt;FC0000ZA^FMA_MCAP(0,,,USD,"PORTAGG")&lt;/Q&gt;&lt;R&gt;1&lt;/R&gt;&lt;C&gt;1&lt;/C&gt;&lt;D xsi:type="xsd:double"&gt;333017.1&lt;/D&gt;&lt;/FQL&gt;&lt;FQL&gt;&lt;Q&gt;EWU^FREF_MARKET_VALUE_COMPANY(0,,,USD,,0,,"LEGACY")&lt;/Q&gt;&lt;R&gt;1&lt;/R&gt;&lt;C&gt;1&lt;/C&gt;&lt;D xsi:type="xsd:double"&gt;3036.486&lt;/D&gt;&lt;/FQL&gt;&lt;FQL&gt;&lt;Q&gt;EZA^FREF_MARKET_VALUE_COMPANY(0,,,USD,,0,,"LEGACY")&lt;/Q&gt;&lt;R&gt;1&lt;/R&gt;&lt;C&gt;1&lt;/C&gt;&lt;D xsi:type="xsd:double"&gt;276.381&lt;/D&gt;&lt;/FQL&gt;&lt;FQL&gt;&lt;Q&gt;FC0000CH^FMA_MCAP(0,,,USD,"PORTAGG")&lt;/Q&gt;&lt;R&gt;1&lt;/R&gt;&lt;C&gt;1&lt;/C&gt;&lt;D xsi:type="xsd:double"&gt;2248412.8&lt;/D&gt;&lt;/FQL&gt;&lt;FQL&gt;&lt;Q&gt;FC0000BR^FMA_MCAP(0,,,USD,"PORTAGG")&lt;/Q&gt;&lt;R&gt;1&lt;/R&gt;&lt;C&gt;1&lt;/C&gt;&lt;D xsi:type="xsd:double"&gt;666655.56&lt;/D&gt;&lt;/FQL&gt;&lt;FQL&gt;&lt;Q&gt;EWL^FREF_MARKET_VALUE_COMPANY(0,,,USD,,0,,"LEGACY")&lt;/Q&gt;&lt;R&gt;1&lt;/R&gt;&lt;C&gt;1&lt;/C&gt;&lt;D xsi:type="xsd:double"&gt;1238.985&lt;/D&gt;&lt;/FQL&gt;&lt;FQL&gt;&lt;Q&gt;EWZ^FREF_MARKET_VALUE_COMPANY(0,,,USD,,0,,"LEGACY")&lt;/Q&gt;&lt;R&gt;1&lt;/R&gt;&lt;C&gt;1&lt;/C&gt;&lt;D xsi:type="xsd:double"&gt;4238.672&lt;/D&gt;&lt;/FQL&gt;&lt;FQL&gt;&lt;Q&gt;FC0000JP^FMA_MCAP(0,,,USD,"PORTAGG")&lt;/Q&gt;&lt;R&gt;1&lt;/R&gt;&lt;C&gt;1&lt;/C&gt;&lt;D xsi:type="xsd:double"&gt;6395283.5&lt;/D&gt;&lt;/FQL&gt;&lt;FQL&gt;&lt;Q&gt;FC0000KR^FMA_MCAP(0,,,USD,"PORTAGG")&lt;/Q&gt;&lt;R&gt;1&lt;/R&gt;&lt;C&gt;1&lt;/C&gt;&lt;D xsi:type="xsd:double"&gt;1858552.1&lt;/D&gt;&lt;/FQL&gt;&lt;FQL&gt;&lt;Q&gt;EWJ^FREF_MARKET_VALUE_COMPANY(0,,,USD,,0,,"LEGACY")&lt;/Q&gt;&lt;R&gt;1&lt;/R&gt;&lt;C&gt;1&lt;/C&gt;&lt;D xsi:type="xsd:double"&gt;15784.962&lt;/D&gt;&lt;/FQL&gt;&lt;FQL&gt;&lt;Q&gt;EWY^FREF_MARKET_VALUE_COMPANY(0,,,USD,,0,,"LEGACY")&lt;/Q&gt;&lt;R&gt;1&lt;/R&gt;&lt;C&gt;1&lt;/C&gt;&lt;D xsi:type="xsd:double"&gt;5441.4325&lt;/D&gt;&lt;/FQL&gt;&lt;FQL&gt;&lt;Q&gt;FC0000DE^FMA_MCAP(0,,,USD,"PORTAGG")&lt;/Q&gt;&lt;R&gt;1&lt;/R&gt;&lt;C&gt;1&lt;/C&gt;&lt;D xsi:type="xsd:double"&gt;2260596&lt;/D&gt;&lt;/FQL&gt;&lt;FQL&gt;&lt;Q&gt;FC0000MX^FMA_MCAP(0,,,USD,"PORTAGG")&lt;/Q&gt;&lt;R&gt;1&lt;/R&gt;&lt;C&gt;1&lt;/C&gt;&lt;D xsi:type="xsd:double"&gt;449266.94&lt;/D&gt;&lt;/FQL&gt;&lt;FQL&gt;&lt;Q&gt;EWG^FREF_MARKET_VALUE_COMPANY(0,,,USD,,0,,"LEGACY")&lt;/Q&gt;&lt;R&gt;1&lt;/R&gt;&lt;C&gt;1&lt;/C&gt;&lt;D xsi:type="xsd:double"&gt;929.907&lt;/D&gt;&lt;/FQL&gt;&lt;FQL&gt;&lt;Q&gt;EWW^FREF_MARKET_VALUE_COMPANY(0,,,USD,,0,,"LEGACY")&lt;/Q&gt;&lt;R&gt;1&lt;/R&gt;&lt;C&gt;1&lt;/C&gt;&lt;D xsi:type="xsd:double"&gt;1574.036&lt;/D&gt;&lt;/FQL&gt;&lt;FQL&gt;&lt;Q&gt;FC0000CA^FMA_MCAP(0,,,USD,"PORTAGG")&lt;/Q&gt;&lt;R&gt;1&lt;/R&gt;&lt;C&gt;1&lt;/C&gt;&lt;D xsi:type="xsd:double"&gt;2778568.8&lt;/D&gt;&lt;/FQL&gt;&lt;FQL&gt;&lt;Q&gt;FC0000AU^FMA_MCAP(0,,,USD,"PORTAGG")&lt;/Q&gt;&lt;R&gt;1&lt;/R&gt;&lt;C&gt;1&lt;/C&gt;&lt;D xsi:type="xsd:double"&gt;1694565.5&lt;/D&gt;&lt;/FQL&gt;&lt;FQL&gt;&lt;Q&gt;FC0000TW^FMA_MCAP(0,,,USD,"PORTAGG")&lt;/Q&gt;&lt;R&gt;1&lt;/R&gt;&lt;C&gt;1&lt;/C&gt;&lt;D xsi:type="xsd:double"&gt;2339273&lt;/D&gt;&lt;/FQL&gt;&lt;FQL&gt;&lt;Q&gt;FC0000MY^FMA_MCAP(0,,,USD,"PORTAGG")&lt;/Q&gt;&lt;R&gt;1&lt;/R&gt;&lt;C&gt;1&lt;/C&gt;&lt;D xsi:type="xsd:double"&gt;408226.97&lt;/D&gt;&lt;/FQL&gt;&lt;FQL&gt;&lt;Q&gt;EWC^FREF_MARKET_VALUE_COMPANY(0,,,USD,,0,,"LEGACY")&lt;/Q&gt;&lt;R&gt;1&lt;/R&gt;&lt;C&gt;1&lt;/C&gt;&lt;D xsi:type="xsd:double"&gt;2483.784&lt;/D&gt;&lt;/FQL&gt;&lt;FQL&gt;&lt;Q&gt;EWA^FREF_MARKET_VALUE_COMPANY(0,,,USD,,0,,"LEGACY")&lt;/Q&gt;&lt;R&gt;1&lt;/R&gt;&lt;C&gt;1&lt;/C&gt;&lt;D xsi:type="xsd:double"&gt;1490.672&lt;/D&gt;&lt;/FQL&gt;&lt;FQL&gt;&lt;Q&gt;EWT^FREF_MARKET_VALUE_COMPANY(0,,,USD,,0,,"LEGACY")&lt;/Q&gt;&lt;R&gt;1&lt;/R&gt;&lt;C&gt;1&lt;/C&gt;&lt;D xsi:type="xsd:double"&gt;5041.938&lt;/D&gt;&lt;/FQL&gt;&lt;FQL&gt;&lt;Q&gt;EWM^FREF_MARKET_VALUE_COMPANY(0,,,USD,,0,,"LEGACY")&lt;/Q&gt;&lt;R&gt;1&lt;/R&gt;&lt;C&gt;1&lt;/C&gt;&lt;D xsi:type="xsd:double"&gt;288.093&lt;/D&gt;&lt;/FQL&gt;&lt;FQL&gt;&lt;Q&gt;DUMMY^ECON_EXPR_DATA('FDS_ECON[NTCPMIINDEXSA@SA]',,,M)&lt;/Q&gt;&lt;R&gt;1&lt;/R&gt;&lt;C&gt;1&lt;/C&gt;&lt;D xsi:type="xsd:double"&gt;55.00529&lt;/D&gt;&lt;/FQL&gt;&lt;FQL&gt;&lt;Q&gt;DUMMY^ECON_EXPR_DATA('FDS_ECON[NTCPMIMFGSA@VN]',,,M)&lt;/Q&gt;&lt;R&gt;1&lt;/R&gt;&lt;C&gt;1&lt;/C&gt;&lt;D xsi:type="xsd:double"&gt;54.71824&lt;/D&gt;&lt;/FQL&gt;&lt;FQL&gt;&lt;Q&gt;DUMMY^ECON_EXPR_DATA('FDS_ECON[NTCPMIPHMANHE]',,,M)&lt;/Q&gt;&lt;R&gt;1&lt;/R&gt;&lt;C&gt;1&lt;/C&gt;&lt;D xsi:type="xsd:double"&gt;51.30511&lt;/D&gt;&lt;/FQL&gt;&lt;FQL&gt;&lt;Q&gt;DUMMY^ECON_EXPR_DATA('FDS_ECON[NTCPMIMFGSA@AE]',,,M)&lt;/Q&gt;&lt;R&gt;0&lt;/R&gt;&lt;C&gt;0&lt;/C&gt;&lt;/FQL&gt;&lt;FQL&gt;&lt;Q&gt;DUMMY^ECON_EXPR_DATA('FDS_ECON[NTCPMIMFGSA@ID]',,,M)&lt;/Q&gt;&lt;R&gt;1&lt;/R&gt;&lt;C&gt;1&lt;/C&gt;&lt;D xsi:type="xsd:double"&gt;50.6578&lt;/D&gt;&lt;/FQL&gt;&lt;FQL&gt;&lt;Q&gt;DUMMY^ECON_EXPR_DATA('FDS_ECON[NTCPMIMFGSA@CL]',,,M)&lt;/Q&gt;&lt;R&gt;0&lt;/R&gt;&lt;C&gt;0&lt;/C&gt;&lt;/FQL&gt;&lt;FQL&gt;&lt;Q&gt;DUMMY^ECON_EXPR_DATA('FDS_ECON[NTCPMITHMANHE]',,,M)&lt;/Q&gt;&lt;R&gt;1&lt;/R&gt;&lt;C&gt;1&lt;/C&gt;&lt;D xsi:type="xsd:double"&gt;51.7474&lt;/D&gt;&lt;/FQL&gt;&lt;FQL&gt;&lt;Q&gt;DUMMY^ECON_EXPR_DATA('FDS_ECON[PMIQAWHEHE]',,,M)&lt;/Q&gt;&lt;R&gt;1&lt;/R&gt;&lt;C&gt;1&lt;/C&gt;&lt;D xsi:type="xsd:double"&gt;55.90736&lt;/D&gt;&lt;/FQL&gt;&lt;FQL&gt;&lt;Q&gt;DUMMY^ECON_EXPR_DATA('FDS_ECON[NTCPMIMFGSA@IN]',,,M)&lt;/Q&gt;&lt;R&gt;1&lt;/R&gt;&lt;C&gt;1&lt;/C&gt;&lt;D xsi:type="xsd:double"&gt;58.348763&lt;/D&gt;&lt;/FQL&gt;&lt;FQL&gt;&lt;Q&gt;DUMMY^ECON_EXPR_DATA('FDS_ECON[NTCPMIMFGSA@GR]',,,M)&lt;/Q&gt;&lt;R&gt;1&lt;/R&gt;&lt;C&gt;1&lt;/C&gt;&lt;D xsi:type="xsd:double"&gt;54.023083&lt;/D&gt;&lt;/FQL&gt;&lt;FQL&gt;&lt;Q&gt;DUMMY^ECON_EXPR_DATA('FDS_ECON[NTCPMIMFGSA@BR]',,,M)&lt;/Q&gt;&lt;R&gt;1&lt;/R&gt;&lt;C&gt;1&lt;/C&gt;&lt;D xsi:type="xsd:double"&gt;52.50815&lt;/D&gt;&lt;/FQL&gt;&lt;FQL&gt;&lt;Q&gt;DUMMY^ECON_EXPR_DATA('FDS_ECON[NTCPMIMFGSA@MX]',,,M)&lt;/Q&gt;&lt;R&gt;1&lt;/R&gt;&lt;C&gt;1&lt;/C&gt;&lt;D xsi:type="xsd:double"&gt;51.121384&lt;/D&gt;&lt;/FQL&gt;&lt;FQL&gt;&lt;Q&gt;DUMMY^ECON_EXPR_DATA('FDS_ECON[PMIMYMANHE]',,,M)&lt;/Q&gt;&lt;R&gt;1&lt;/R&gt;&lt;C&gt;1&lt;/C&gt;&lt;D xsi:type="xsd:double"&gt;49.89638&lt;/D&gt;&lt;/FQL&gt;&lt;FQL&gt;&lt;Q&gt;DUMMY^ECON_EXPR_DATA('FDS_ECON[NTCPMIMFGSA@PE]',,,M)&lt;/Q&gt;&lt;R&gt;0&lt;/R&gt;&lt;C&gt;0&lt;/C&gt;&lt;/FQL&gt;&lt;FQL&gt;&lt;Q&gt;DUMMY^ECON_EXPR_DATA('FDS_ECON[NTCPMIMFGSA@PL]',,,M)&lt;/Q&gt;&lt;R&gt;1&lt;/R&gt;&lt;C&gt;1&lt;/C&gt;&lt;D xsi:type="xsd:double"&gt;45.049862&lt;/D&gt;&lt;/FQL&gt;&lt;FQL&gt;&lt;Q&gt;DUMMY^ECON_EXPR_DATA('FDS_ECON[NTCPMIMFGSA@TR]',,,M)&lt;/Q&gt;&lt;R&gt;1&lt;/R&gt;&lt;C&gt;1&lt;/C&gt;&lt;D xsi:type="xsd:double"&gt;47.89285&lt;/D&gt;&lt;/FQL&gt;&lt;FQL&gt;&lt;Q&gt;DUMMY^ECON_EXPR_DATA('FDS_ECON[NTCPMIMFGSA@CN]',,,M)&lt;/Q&gt;&lt;R&gt;1&lt;/R&gt;&lt;C&gt;1&lt;/C&gt;&lt;D xsi:type="xsd:double"&gt;51.78663&lt;/D&gt;&lt;/FQL&gt;&lt;FQL&gt;&lt;Q&gt;DUMMY^ECON_EXPR_DATA('FDS_ECON[PMIMFGSA@ZA]',,,M)&lt;/Q&gt;&lt;R&gt;1&lt;/R&gt;&lt;C&gt;1&lt;/C&gt;&lt;D xsi:type="xsd:double"&gt;49.24229&lt;/D&gt;&lt;/FQL&gt;&lt;FQL&gt;&lt;Q&gt;DUMMY^ECON_EXPR_DATA('FDS_ECON[NTCPMIMFGSA@KR]',,,M)&lt;/Q&gt;&lt;R&gt;1&lt;/R&gt;&lt;C&gt;1&lt;/C&gt;&lt;D xsi:type="xsd:double"&gt;52.0388&lt;/D&gt;&lt;/FQL&gt;&lt;FQL&gt;&lt;Q&gt;DUMMY^ECON_EXPR_DATA('FDS_ECON[NTCPMIMFGSA@TW]',,,M)&lt;/Q&gt;&lt;R&gt;1&lt;/R&gt;&lt;C&gt;1&lt;/C&gt;&lt;D xsi:type="xsd:double"&gt;53.188663&lt;/D&gt;&lt;/FQL&gt;&lt;FQL&gt;&lt;Q&gt;CAGDPY@QA^EE_ACTUAL_ANNUAL(MED,0)&lt;/Q&gt;&lt;R&gt;1&lt;/R&gt;&lt;C&gt;1&lt;/C&gt;&lt;D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xsi:type="xsd:double"&gt;-0.59490204&lt;/D&gt;&lt;/FQL&gt;&lt;FQL&gt;&lt;Q&gt;USDTRY^FG_PRICE_CHANGE(0,-1AM)&lt;/Q&gt;&lt;R&gt;1&lt;/R&gt;&lt;C&gt;1&lt;/C&gt;&lt;D xsi:type="xsd:double"&gt;0.3825426&lt;/D&gt;&lt;/FQL&gt;&lt;FQL&gt;&lt;Q&gt;USDQAR^FG_PRICE_CHANGE(0,-1AM)&lt;/Q&gt;&lt;R&gt;1&lt;/R&gt;&lt;C&gt;1&lt;/C&gt;&lt;D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xsi:type="xsd:double"&gt;0.17348528&lt;/D&gt;&lt;/FQL&gt;&lt;FQL&gt;&lt;Q&gt;USDZAR^FG_PRICE_CHANGE(0,-1AM)&lt;/Q&gt;&lt;R&gt;1&lt;/R&gt;&lt;C&gt;1&lt;/C&gt;&lt;D xsi:type="xsd:double"&gt;0.06161928&lt;/D&gt;&lt;/FQL&gt;&lt;FQL&gt;&lt;Q&gt;USDKRW^FG_PRICE_CHANGE(0,-1AM)&lt;/Q&gt;&lt;R&gt;1&lt;/R&gt;&lt;C&gt;1&lt;/C&gt;&lt;D xsi:type="xsd:double"&gt;-0.2232194&lt;/D&gt;&lt;/FQL&gt;&lt;FQL&gt;&lt;Q&gt;USDTWD^FG_PRICE_CHANGE(0,-1AM)&lt;/Q&gt;&lt;R&gt;1&lt;/R&gt;&lt;C&gt;1&lt;/C&gt;&lt;D xsi:type="xsd:double"&gt;0.8788943&lt;/D&gt;&lt;/FQL&gt;&lt;FQL&gt;&lt;Q&gt;USDPEN^FG_PRICE_CHANGE(0,-1AM)&lt;/Q&gt;&lt;R&gt;1&lt;/R&gt;&lt;C&gt;1&lt;/C&gt;&lt;D xsi:type="xsd:double"&gt;-1.7917514&lt;/D&gt;&lt;/FQL&gt;&lt;FQL&gt;&lt;Q&gt;USDPHP^FG_PRICE_CHANGE(0,-1AM)&lt;/Q&gt;&lt;R&gt;1&lt;/R&gt;&lt;C&gt;1&lt;/C&gt;&lt;D xsi:type="xsd:double"&gt;-0.8748889&lt;/D&gt;&lt;/FQL&gt;&lt;FQL&gt;&lt;Q&gt;USDCLP^FG_PRICE_CHANGE(0,-1AM)&lt;/Q&gt;&lt;R&gt;1&lt;/R&gt;&lt;C&gt;1&lt;/C&gt;&lt;D xsi:type="xsd:double"&gt;0.16872883&lt;/D&gt;&lt;/FQL&gt;&lt;FQL&gt;&lt;Q&gt;FC0000TH^FMA_EPS(NTMA,-20AY,0,CY,,"PORTAGG","MEANR")&lt;/Q&gt;&lt;R&gt;20&lt;/R&gt;&lt;C&gt;1&lt;/C&gt;&lt;D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xsi:type="xsd:double"&gt;17.6357008672975&lt;/D&gt;&lt;D xsi:type="xsd:double"&gt;17.4924650007554&lt;/D&gt;&lt;D xsi:type="xsd:double"&gt;21.2717365636996&lt;/D&gt;&lt;D xsi:type="xsd:double"&gt;20.3664428201426&lt;/D&gt;&lt;D xsi:type="xsd:double"&gt;19.104997030769&lt;/D&gt;&lt;/FQL&gt;&lt;FQL&gt;&lt;Q&gt;EWM^P_PRICE_RETURNS_PR('52W',2,-10AY,0,AM)&lt;/Q&gt;&lt;R&gt;121&lt;/R&gt;&lt;C&gt;1&lt;/C&gt;&lt;D xsi:type="xsd:double"&gt;5.4089785&lt;/D&gt;&lt;D xsi:type="xsd:double"&gt;16.530334&lt;/D&gt;&lt;D xsi:type="xsd:double"&gt;2.9827714&lt;/D&gt;&lt;D xsi:type="xsd:double"&gt;-1.9443512&lt;/D&gt;&lt;D xsi:type="xsd:double"&gt;-0.24944544&lt;/D&gt;&lt;D xsi:type="xsd:double"&gt;-8.430391&lt;/D&gt;&lt;D xsi:type="xsd:double"&gt;-3.6995947&lt;/D&gt;&lt;D xsi:type="xsd:double"&gt;-7.458961&lt;/D&gt;&lt;D xsi:type="xsd:double"&gt;-10.165215&lt;/D&gt;&lt;D xsi:type="xsd:double"&gt;-6.9821596&lt;/D&gt;&lt;D xsi:type="xsd:double"&gt;-16.289074&lt;/D&gt;&lt;D xsi:type="xsd:double"&gt;-21.798431&lt;/D&gt;&lt;D xsi:type="xsd:double"&gt;-22.911709&lt;/D&gt;&lt;D xsi:type="xsd:double"&gt;-36.546303&lt;/D&gt;&lt;D xsi:type="xsd:double"&gt;-34.46229&lt;/D&gt;&lt;D xsi:type="xsd:double"&gt;-27.01717&lt;/D&gt;&lt;D xsi:type="xsd:double"&gt;-25.475376&lt;/D&gt;&lt;D xsi:type="xsd:double"&gt;-20.747774&lt;/D&gt;&lt;D xsi:type="xsd:double"&gt;-21.48788&lt;/D&gt;&lt;D xsi:type="xsd:double"&gt;-20.83028&lt;/D&gt;&lt;D xsi:type="xsd:double"&gt;-11.681997&lt;/D&gt;&lt;D xsi:type="xsd:double"&gt;-14.506769&lt;/D&gt;&lt;D xsi:type="xsd:double"&gt;-13.806349&lt;/D&gt;&lt;D xsi:type="xsd:double"&gt;-10.731202&lt;/D&gt;&lt;D xsi:type="xsd:double"&gt;-5.9806466&lt;/D&gt;&lt;D xsi:type="xsd:double"&gt;16.519238&lt;/D&gt;&lt;D xsi:type="xsd:double"&gt;14.769566&lt;/D&gt;&lt;D xsi:type="xsd:double"&gt;3.6754847&lt;/D&gt;&lt;D xsi:type="xsd:double"&gt;-5.592084&lt;/D&gt;&lt;D xsi:type="xsd:double"&gt;-4.964471&lt;/D&gt;&lt;D xsi:type="xsd:double"&gt;1.6997337&lt;/D&gt;&lt;D xsi:type="xsd:double"&gt;-0.50964355&lt;/D&gt;&lt;D xsi:type="xsd:double"&gt;-4.844761&lt;/D&gt;&lt;D xsi:type="xsd:double"&gt;-3.8877845&lt;/D&gt;&lt;D xsi:type="xsd:double"&gt;5.649328&lt;/D&gt;&lt;D xsi:type="xsd:double"&gt;7.5810075&lt;/D&gt;&lt;D xsi:type="xsd:double"&gt;3.4064054&lt;/D&gt;&lt;D xsi:type="xsd:double"&gt;0.73491335&lt;/D&gt;&lt;D xsi:type="xsd:double"&gt;5.7374&lt;/D&gt;&lt;D xsi:type="xsd:double"&gt;3.7135243&lt;/D&gt;&lt;D xsi:type="xsd:double"&gt;17.173708&lt;/D&gt;&lt;D xsi:type="xsd:double"&gt;22.892738&lt;/D&gt;&lt;D xsi:type="xsd:double"&gt;29.641056&lt;/D&gt;&lt;D xsi:type="xsd:double"&gt;27.660418&lt;/D&gt;&lt;D xsi:type="xsd:double"&gt;22.59103&lt;/D&gt;&lt;D xsi:type="xsd:double"&gt;18.870354&lt;/D&gt;&lt;D xsi:type="xsd:double"&gt;10.533643&lt;/D&gt;&lt;D xsi:type="xsd:double"&gt;2.2998333&lt;/D&gt;&lt;D xsi:type="xsd:double"&gt;8.155537&lt;/D&gt;&lt;D xsi:type="xsd:double"&gt;10.012066&lt;/D&gt;&lt;D xsi:type="xsd:double"&gt;6.5876365&lt;/D&gt;&lt;D xsi:type="xsd:double"&gt;0.63420534&lt;/D&gt;&lt;D xsi:type="xsd:double"&gt;-0.38620234&lt;/D&gt;&lt;D xsi:type="xsd:double"&gt;-5.8498144&lt;/D&gt;&lt;D xsi:type="xsd:double"&gt;-10.957188&lt;/D&gt;&lt;D xsi:type="xsd:double"&gt;-8.991777&lt;/D&gt;&lt;D xsi:type="xsd:double"&gt;-12.274331&lt;/D&gt;&lt;D xsi:type="xsd:double"&gt;-13.071066&lt;/D&gt;&lt;D xsi:type="xsd:double"&gt;-12.298256&lt;/D&gt;&lt;D xsi:type="xsd:double"&gt;-0.036782026&lt;/D&gt;&lt;D xsi:type="xsd:double"&gt;-6.135207&lt;/D&gt;&lt;D xsi:type="xsd:double"&gt;-13.0373955&lt;/D&gt;&lt;D xsi:type="xsd:double"&gt;-10.740781&lt;/D&gt;&lt;D xsi:type="xsd:double"&gt;-4.053849&lt;/D&gt;&lt;D xsi:type="xsd:double"&gt;-4.950923&lt;/D&gt;&lt;D xsi:type="xsd:double"&gt;-0.18075109&lt;/D&gt;&lt;D xsi:type="xsd:double"&gt;-4.8577547&lt;/D&gt;&lt;D xsi:type="xsd:double"&gt;-15.58131&lt;/D&gt;&lt;D xsi:type="xsd:double"&gt;-20.619827&lt;/D&gt;&lt;D xsi:type="xsd:double"&gt;-18.773281&lt;/D&gt;&lt;D xsi:type="xsd:double"&gt;-9.685045&lt;/D&gt;&lt;D xsi:type="xsd:double"&gt;-13.305497&lt;/D&gt;&lt;D xsi:type="xsd:double"&gt;-4.7036767&lt;/D&gt;&lt;D xsi:type="xsd:double"&gt;0.44816732&lt;/D&gt;&lt;D xsi:type="xsd:double"&gt;-3.6464512&lt;/D&gt;&lt;D xsi:type="xsd:double"&gt;-3.142023&lt;/D&gt;&lt;D xsi:type="xsd:double"&gt;2.7971387&lt;/D&gt;&lt;D xsi:type="xsd:double"&gt;3.1330109&lt;/D&gt;&lt;D xsi:type="xsd:double"&gt;0.38052797&lt;/D&gt;&lt;D xsi:type="xsd:double"&gt;8.256793&lt;/D&gt;&lt;D xsi:type="xsd:double"&gt;22.482563&lt;/D&gt;&lt;D xsi:type="xsd:double"&gt;24.241257&lt;/D&gt;&lt;D xsi:type="xsd:double"&gt;12.154603&lt;/D&gt;&lt;D xsi:type="xsd:double"&gt;5.5448055&lt;/D&gt;&lt;D xsi:type="xsd:double"&gt;-5.562854&lt;/D&gt;&lt;D xsi:type="xsd:double"&gt;-0.59419274&lt;/D&gt;&lt;D xsi:type="xsd:double"&gt;0.51817894&lt;/D&gt;&lt;D xsi:type="xsd:double"&gt;4.848516&lt;/D&gt;&lt;D xsi:type="xsd:double"&gt;-9.665489&lt;/D&gt;&lt;D xsi:type="xsd:double"&gt;-10.392576&lt;/D&gt;&lt;D xsi:type="xsd:double"&gt;-7.0573688&lt;/D&gt;&lt;D xsi:type="xsd:double"&gt;0.13531446&lt;/D&gt;&lt;D xsi:type="xsd:double"&gt;1.1995673&lt;/D&gt;&lt;D xsi:type="xsd:double"&gt;-7.257974&lt;/D&gt;&lt;D xsi:type="xsd:double"&gt;-5.7679415&lt;/D&gt;&lt;D xsi:type="xsd:double"&gt;-10.581809&lt;/D&gt;&lt;D xsi:type="xsd:double"&gt;-7.369131&lt;/D&gt;&lt;D xsi:type="xsd:double"&gt;-9.588737&lt;/D&gt;&lt;D xsi:type="xsd:double"&gt;-14.000267&lt;/D&gt;&lt;D xsi:type="xsd:double"&gt;-16.562593&lt;/D&gt;&lt;D xsi:type="xsd:double"&gt;-4.87473&lt;/D&gt;&lt;D xsi:type="xsd:double"&gt;-4.7299623&lt;/D&gt;&lt;D xsi:type="xsd:double"&gt;2.9468417&lt;/D&gt;&lt;D xsi:type="xsd:double"&gt;-9.867054&lt;/D&gt;&lt;D xsi:type="xsd:double"&gt;-13.0099535&lt;/D&gt;&lt;D xsi:type="xsd:double"&gt;-9.07175&lt;/D&gt;&lt;D xsi:type="xsd:double"&gt;-10.296607&lt;/D&gt;&lt;D xsi:type="xsd:double"&gt;-6.3209534&lt;/D&gt;&lt;D xsi:type="xsd:double"&gt;1.5746832&lt;/D&gt;&lt;D xsi:type="xsd:double"&gt;-3.9821446&lt;/D&gt;&lt;D xsi:type="xsd:double"&gt;4.5435905&lt;/D&gt;&lt;D xsi:type="xsd:double"&gt;0.25035143&lt;/D&gt;&lt;D xsi:type="xsd:double"&gt;1.6454458&lt;/D&gt;&lt;D xsi:type="xsd:double"&gt;-2.6191175&lt;/D&gt;&lt;D xsi:type="xsd:double"&gt;-8.976263&lt;/D&gt;&lt;D xsi:type="xsd:double"&gt;1.5372276&lt;/D&gt;&lt;D xsi:type="xsd:double"&gt;4.8026443&lt;/D&gt;&lt;D xsi:type="xsd:double"&gt;6.328726&lt;/D&gt;&lt;D xsi:type="xsd:double"&gt;14.538026&lt;/D&gt;&lt;D xsi:type="xsd:double"&gt;15.470886&lt;/D&gt;&lt;D xsi:type="xsd:double"&gt;10.51358&lt;/D&gt;&lt;/FQL&gt;&lt;FQL&gt;&lt;Q&gt;GREK^FG_TOTAL_RETURNC(-10AY,0,AM)&lt;/Q&gt;&lt;R&gt;121&lt;/R&gt;&lt;C&gt;1&lt;/C&gt;&lt;D xsi:type="xsd:double"&gt;-2.3174465&lt;/D&gt;&lt;D xsi:type="xsd:double"&gt;-4.2077007&lt;/D&gt;&lt;D xsi:type="xsd:double"&gt;-11.401862&lt;/D&gt;&lt;D xsi:type="xsd:double"&gt;-8.544296&lt;/D&gt;&lt;D xsi:type="xsd:double"&gt;-2.306819&lt;/D&gt;&lt;D xsi:type="xsd:double"&gt;-12.750882&lt;/D&gt;&lt;D xsi:type="xsd:double"&gt;-13.94527&lt;/D&gt;&lt;D xsi:type="xsd:double"&gt;6.587291&lt;/D&gt;&lt;D xsi:type="xsd:double"&gt;-17.944897&lt;/D&gt;&lt;D xsi:type="xsd:double"&gt;-0.5444646&lt;/D&gt;&lt;D xsi:type="xsd:double"&gt;5.565679&lt;/D&gt;&lt;D xsi:type="xsd:double"&gt;1.8150449&lt;/D&gt;&lt;D xsi:type="xsd:double"&gt;-17.232597&lt;/D&gt;&lt;D xsi:type="xsd:double"&gt;-4.000008&lt;/D&gt;&lt;D xsi:type="xsd:double"&gt;3.953004&lt;/D&gt;&lt;D xsi:type="xsd:double"&gt;9.763622&lt;/D&gt;&lt;D xsi:type="xsd:double"&gt;-16.479403&lt;/D&gt;&lt;D xsi:type="xsd:double"&gt;-8.183861&lt;/D&gt;&lt;D xsi:type="xsd:double"&gt;-15.364563&lt;/D&gt;&lt;D xsi:type="xsd:double"&gt;-8.052707&lt;/D&gt;&lt;D xsi:type="xsd:double"&gt;12.261141&lt;/D&gt;&lt;D xsi:type="xsd:double"&gt;13.758862&lt;/D&gt;&lt;D xsi:type="xsd:double"&gt;8.478796&lt;/D&gt;&lt;D xsi:type="xsd:double"&gt;-20.344824&lt;/D&gt;&lt;D xsi:type="xsd:double"&gt;5.050504&lt;/D&gt;&lt;D xsi:type="xsd:double"&gt;-1.098907&lt;/D&gt;&lt;D xsi:type="xsd:double"&gt;-0.55555105&lt;/D&gt;&lt;D xsi:type="xsd:double"&gt;2.513969&lt;/D&gt;&lt;D xsi:type="xsd:double"&gt;7.901907&lt;/D&gt;&lt;D xsi:type="xsd:double"&gt;-2.020204&lt;/D&gt;&lt;D xsi:type="xsd:double"&gt;7.49259&lt;/D&gt;&lt;D xsi:type="xsd:double"&gt;-5.745709&lt;/D&gt;&lt;D xsi:type="xsd:double"&gt;-0.25941133&lt;/D&gt;&lt;D xsi:type="xsd:double"&gt;10.923279&lt;/D&gt;&lt;D xsi:type="xsd:double"&gt;11.371636&lt;/D&gt;&lt;D xsi:type="xsd:double"&gt;3.8947344&lt;/D&gt;&lt;D xsi:type="xsd:double"&gt;7.3961496&lt;/D&gt;&lt;D xsi:type="xsd:double"&gt;-0.14150143&lt;/D&gt;&lt;D xsi:type="xsd:double"&gt;-13.367975&lt;/D&gt;&lt;D xsi:type="xsd:double"&gt;-0.5452633&lt;/D&gt;&lt;D xsi:type="xsd:double"&gt;-1.2061357&lt;/D&gt;&lt;D xsi:type="xsd:double"&gt;14.761389&lt;/D&gt;&lt;D xsi:type="xsd:double"&gt;12.906241&lt;/D&gt;&lt;D xsi:type="xsd:double"&gt;-6.73666&lt;/D&gt;&lt;D xsi:type="xsd:double"&gt;-7.223254&lt;/D&gt;&lt;D xsi:type="xsd:double"&gt;6.3700676&lt;/D&gt;&lt;D xsi:type="xsd:double"&gt;-13.878322&lt;/D&gt;&lt;D xsi:type="xsd:double"&gt;3.752756&lt;/D&gt;&lt;D xsi:type="xsd:double"&gt;-2.6595771&lt;/D&gt;&lt;D xsi:type="xsd:double"&gt;-3.2786846&lt;/D&gt;&lt;D xsi:type="xsd:double"&gt;-4.1807947&lt;/D&gt;&lt;D xsi:type="xsd:double"&gt;-8.962261&lt;/D&gt;&lt;D xsi:type="xsd:double"&gt;-7.6424894&lt;/D&gt;&lt;D xsi:type="xsd:double"&gt;-1.1220098&lt;/D&gt;&lt;D xsi:type="xsd:double"&gt;4.1946054&lt;/D&gt;&lt;D xsi:type="xsd:double"&gt;9.205019&lt;/D&gt;&lt;D xsi:type="xsd:double"&gt;1.021707&lt;/D&gt;&lt;D xsi:type="xsd:double"&gt;7.4589133&lt;/D&gt;&lt;D xsi:type="xsd:double"&gt;-6.4705906&lt;/D&gt;&lt;D xsi:type="xsd:double"&gt;19.37108&lt;/D&gt;&lt;D xsi:type="xsd:double"&gt;2.5620103&lt;/D&gt;&lt;D xsi:type="xsd:double"&gt;-8.462328&lt;/D&gt;&lt;D xsi:type="xsd:double"&gt;5.073273&lt;/D&gt;&lt;D xsi:type="xsd:double"&gt;5.5794&lt;/D&gt;&lt;D xsi:type="xsd:double"&gt;0&lt;/D&gt;&lt;D xsi:type="xsd:double"&gt;3.1504035&lt;/D&gt;&lt;D xsi:type="xsd:double"&gt;-0.25538802&lt;/D&gt;&lt;D xsi:type="xsd:double"&gt;-18.71227&lt;/D&gt;&lt;D xsi:type="xsd:double"&gt;-24.75248&lt;/D&gt;&lt;D xsi:type="xsd:double"&gt;-2.6315808&lt;/D&gt;&lt;D xsi:type="xsd:double"&gt;5.6307435&lt;/D&gt;&lt;D xsi:type="xsd:double"&gt;2.9850721&lt;/D&gt;&lt;D xsi:type="xsd:double"&gt;5.363941&lt;/D&gt;&lt;D xsi:type="xsd:double"&gt;2.1760702&lt;/D&gt;&lt;D xsi:type="xsd:double"&gt;-3.5333931&lt;/D&gt;&lt;D xsi:type="xsd:double"&gt;-5.7200193&lt;/D&gt;&lt;D xsi:type="xsd:double"&gt;20.223522&lt;/D&gt;&lt;D xsi:type="xsd:double"&gt;13.7671585&lt;/D&gt;&lt;D xsi:type="xsd:double"&gt;-4.8761725&lt;/D&gt;&lt;D xsi:type="xsd:double"&gt;3.8413405&lt;/D&gt;&lt;D xsi:type="xsd:double"&gt;6.8757534&lt;/D&gt;&lt;D xsi:type="xsd:double"&gt;7.8555226&lt;/D&gt;&lt;D xsi:type="xsd:double"&gt;-1.7371237&lt;/D&gt;&lt;D xsi:type="xsd:double"&gt;2.8043985&lt;/D&gt;&lt;D xsi:type="xsd:double"&gt;-7.147789&lt;/D&gt;&lt;D xsi:type="xsd:double"&gt;5.8014154&lt;/D&gt;&lt;D xsi:type="xsd:double"&gt;-3.5500884&lt;/D&gt;&lt;D xsi:type="xsd:double"&gt;2.915454&lt;/D&gt;&lt;D xsi:type="xsd:double"&gt;-9.631723&lt;/D&gt;&lt;D xsi:type="xsd:double"&gt;5.6034446&lt;/D&gt;&lt;D xsi:type="xsd:double"&gt;4.611933&lt;/D&gt;&lt;D xsi:type="xsd:double"&gt;5.2555323&lt;/D&gt;&lt;D xsi:type="xsd:double"&gt;-11.225897&lt;/D&gt;&lt;D xsi:type="xsd:double"&gt;5.0038695&lt;/D&gt;&lt;D xsi:type="xsd:double"&gt;-1.7362356&lt;/D&gt;&lt;D xsi:type="xsd:double"&gt;-7.030076&lt;/D&gt;&lt;D xsi:type="xsd:double"&gt;-6.839246&lt;/D&gt;&lt;D xsi:type="xsd:double"&gt;4.6562195&lt;/D&gt;&lt;D xsi:type="xsd:double"&gt;-13.596666&lt;/D&gt;&lt;D xsi:type="xsd:double"&gt;16.773819&lt;/D&gt;&lt;D xsi:type="xsd:double"&gt;9.372938&lt;/D&gt;&lt;D xsi:type="xsd:double"&gt;2.411449&lt;/D&gt;&lt;D xsi:type="xsd:double"&gt;12.563551&lt;/D&gt;&lt;D xsi:type="xsd:double"&gt;6.7069054&lt;/D&gt;&lt;D xsi:type="xsd:double"&gt;-7.7938375&lt;/D&gt;&lt;D xsi:type="xsd:double"&gt;7.2597146&lt;/D&gt;&lt;D xsi:type="xsd:double"&gt;10.041321&lt;/D&gt;&lt;D xsi:type="xsd:double"&gt;2.685535&lt;/D&gt;&lt;D xsi:type="xsd:double"&gt;13.118291&lt;/D&gt;&lt;D xsi:type="xsd:double"&gt;-6.6266594&lt;/D&gt;&lt;D xsi:type="xsd:double"&gt;-9.212637&lt;/D&gt;&lt;D xsi:type="xsd:double"&gt;-1.7404139&lt;/D&gt;&lt;D xsi:type="xsd:double"&gt;11.738216&lt;/D&gt;&lt;D xsi:type="xsd:double"&gt;2.0687819&lt;/D&gt;&lt;D xsi:type="xsd:double"&gt;4.201591&lt;/D&gt;&lt;D xsi:type="xsd:double"&gt;3.7371159&lt;/D&gt;&lt;D xsi:type="xsd:double"&gt;0.34782887&lt;/D&gt;&lt;D xsi:type="xsd:double"&gt;1.448381&lt;/D&gt;&lt;D xsi:type="xsd:double"&gt;3.624165&lt;/D&gt;&lt;D xsi:type="xsd:double"&gt;-6.5944376&lt;/D&gt;&lt;D xsi:type="xsd:double"&gt;7.516086&lt;/D&gt;&lt;/FQL&gt;&lt;FQL&gt;&lt;Q&gt;UAE^FMA_DIV_YLD(NTMA,-10AY,0,AM,"PORTAGG","MEANR")&lt;/Q&gt;&lt;R&gt;121&lt;/R&gt;&lt;C&gt;1&lt;/C&gt;&lt;D xsi:type="xsd:double"&gt;2.74466082415059&lt;/D&gt;&lt;D xsi:type="xsd:double"&gt;2.52770549280485&lt;/D&gt;&lt;D xsi:type="xsd:double"&gt;2.54128845116663&lt;/D&gt;&lt;D xsi:type="xsd:double"&gt;2.80932864022412&lt;/D&gt;&lt;D xsi:type="xsd:double"&gt;2.95390323521933&lt;/D&gt;&lt;D xsi:type="xsd:double"&gt;3.36200592234724&lt;/D&gt;&lt;D xsi:type="xsd:double"&gt;3.51115700118544&lt;/D&gt;&lt;D xsi:type="xsd:double"&gt;3.39929386913235&lt;/D&gt;&lt;D xsi:type="xsd:double"&gt;3.74813698291627&lt;/D&gt;&lt;D xsi:type="xsd:double"&gt;3.15974112005889&lt;/D&gt;&lt;D xsi:type="xsd:double"&gt;3.28028566679306&lt;/D&gt;&lt;D xsi:type="xsd:double"&gt;3.46133276394183&lt;/D&gt;&lt;D xsi:type="xsd:double"&gt;3.49236326671578&lt;/D&gt;&lt;D xsi:type="xsd:double"&gt;4.21305206884273&lt;/D&gt;&lt;D xsi:type="xsd:double"&gt;4.04152418877977&lt;/D&gt;&lt;D xsi:type="xsd:double"&gt;4.01623006771605&lt;/D&gt;&lt;D xsi:type="xsd:double"&gt;4.30528558011629&lt;/D&gt;&lt;D xsi:type="xsd:double"&gt;4.09453658552693&lt;/D&gt;&lt;D xsi:type="xsd:double"&gt;4.94065423150456&lt;/D&gt;&lt;D xsi:type="xsd:double"&gt;4.4743618349737&lt;/D&gt;&lt;D xsi:type="xsd:double"&gt;4.06800720383399&lt;/D&gt;&lt;D xsi:type="xsd:double"&gt;4.01256026329077&lt;/D&gt;&lt;D xsi:type="xsd:double"&gt;3.97936294779471&lt;/D&gt;&lt;D xsi:type="xsd:double"&gt;3.91621093411008&lt;/D&gt;&lt;D xsi:type="xsd:double"&gt;3.76892125598584&lt;/D&gt;&lt;D xsi:type="xsd:double"&gt;3.7495489262143&lt;/D&gt;&lt;D xsi:type="xsd:double"&gt;3.69096828527737&lt;/D&gt;&lt;D xsi:type="xsd:double"&gt;3.75978997174827&lt;/D&gt;&lt;D xsi:type="xsd:double"&gt;4.04943509758867&lt;/D&gt;&lt;D xsi:type="xsd:double"&gt;4.18382575067581&lt;/D&gt;&lt;D xsi:type="xsd:double"&gt;4.09454060595913&lt;/D&gt;&lt;D xsi:type="xsd:double"&gt;4.08153512103322&lt;/D&gt;&lt;D xsi:type="xsd:double"&gt;4.18369496742604&lt;/D&gt;&lt;D xsi:type="xsd:double"&gt;4.00898108919873&lt;/D&gt;&lt;D xsi:type="xsd:double"&gt;4.00899040132133&lt;/D&gt;&lt;D xsi:type="xsd:double"&gt;4.03673386839362&lt;/D&gt;&lt;D xsi:type="xsd:double"&gt;3.89307811107833&lt;/D&gt;&lt;D xsi:type="xsd:double"&gt;4.02990687005795&lt;/D&gt;&lt;D xsi:type="xsd:double"&gt;4.22346130598493&lt;/D&gt;&lt;D xsi:type="xsd:double"&gt;4.19968545427517&lt;/D&gt;&lt;D xsi:type="xsd:double"&gt;4.48066836922788&lt;/D&gt;&lt;D xsi:type="xsd:double"&gt;4.57617966965379&lt;/D&gt;&lt;D xsi:type="xsd:double"&gt;4.20421888397222&lt;/D&gt;&lt;D xsi:type="xsd:double"&gt;4.46277377928953&lt;/D&gt;&lt;D xsi:type="xsd:double"&gt;4.58651029462383&lt;/D&gt;&lt;D xsi:type="xsd:double"&gt;4.82656125210144&lt;/D&gt;&lt;D xsi:type="xsd:double"&gt;4.85421440263934&lt;/D&gt;&lt;D xsi:type="xsd:double"&gt;4.97056144766423&lt;/D&gt;&lt;D xsi:type="xsd:double"&gt;4.72046423674449&lt;/D&gt;&lt;D xsi:type="xsd:double"&gt;4.77510758266871&lt;/D&gt;&lt;D xsi:type="xsd:double"&gt;4.80246228172196&lt;/D&gt;&lt;D xsi:type="xsd:double"&gt;5.05202538052351&lt;/D&gt;&lt;D xsi:type="xsd:double"&gt;4.90917991489918&lt;/D&gt;&lt;D xsi:type="xsd:double"&gt;5.26151240776911&lt;/D&gt;&lt;D xsi:type="xsd:double"&gt;5.19061165763562&lt;/D&gt;&lt;D xsi:type="xsd:double"&gt;5.03030752156318&lt;/D&gt;&lt;D xsi:type="xsd:double"&gt;5.20376818468915&lt;/D&gt;&lt;D xsi:type="xsd:double"&gt;4.74268192024895&lt;/D&gt;&lt;D xsi:type="xsd:double"&gt;5.30994169460731&lt;/D&gt;&lt;D xsi:type="xsd:double"&gt;5.25204597660441&lt;/D&gt;&lt;D xsi:type="xsd:double"&gt;4.8596427701756&lt;/D&gt;&lt;D xsi:type="xsd:double"&gt;5.18009981886964&lt;/D&gt;&lt;D xsi:type="xsd:double"&gt;4.78842214846089&lt;/D&gt;&lt;D xsi:type="xsd:double"&gt;4.67878953743869&lt;/D&gt;&lt;D xsi:type="xsd:double"&gt;4.95052861963739&lt;/D&gt;&lt;D xsi:type="xsd:double"&gt;5.08330125604793&lt;/D&gt;&lt;D xsi:type="xsd:double"&gt;5.13908284761457&lt;/D&gt;&lt;D xsi:type="xsd:double"&gt;5.48339689883268&lt;/D&gt;&lt;D xsi:type="xsd:double"&gt;6.98311909446925&lt;/D&gt;&lt;D xsi:type="xsd:double"&gt;5.2695735650189&lt;/D&gt;&lt;D xsi:type="xsd:double"&gt;4.56890492022094&lt;/D&gt;&lt;D xsi:type="xsd:double"&gt;4.47737258929644&lt;/D&gt;&lt;D xsi:type="xsd:double"&gt;4.70119568015213&lt;/D&gt;&lt;D xsi:type="xsd:double"&gt;4.48592982421429&lt;/D&gt;&lt;D xsi:type="xsd:double"&gt;4.46528897386372&lt;/D&gt;&lt;D xsi:type="xsd:double"&gt;4.11242852164255&lt;/D&gt;&lt;D xsi:type="xsd:double"&gt;4.44697423379852&lt;/D&gt;&lt;D xsi:type="xsd:double"&gt;4.49195256369751&lt;/D&gt;&lt;D xsi:type="xsd:double"&gt;4.16841608582592&lt;/D&gt;&lt;D xsi:type="xsd:double"&gt;4.53261462073194&lt;/D&gt;&lt;D xsi:type="xsd:double"&gt;4.44643137650595&lt;/D&gt;&lt;D xsi:type="xsd:double"&gt;4.43017905167176&lt;/D&gt;&lt;D xsi:type="xsd:double"&gt;4.13910149780733&lt;/D&gt;&lt;D xsi:type="xsd:double"&gt;4.54148570610901&lt;/D&gt;&lt;D xsi:type="xsd:double"&gt;4.68844867080909&lt;/D&gt;&lt;D xsi:type="xsd:double"&gt;4.46733053257893&lt;/D&gt;&lt;D xsi:type="xsd:double"&gt;4.10868774264618&lt;/D&gt;&lt;D xsi:type="xsd:double"&gt;4.06374871515252&lt;/D&gt;&lt;D xsi:type="xsd:double"&gt;3.81921280892591&lt;/D&gt;&lt;D xsi:type="xsd:double"&gt;4.37279618739799&lt;/D&gt;&lt;D xsi:type="xsd:double"&gt;4.23978217033252&lt;/D&gt;&lt;D xsi:type="xsd:double"&gt;4.16635380611701&lt;/D&gt;&lt;D xsi:type="xsd:double"&gt;3.40395056647371&lt;/D&gt;&lt;D xsi:type="xsd:double"&gt;3.49995318931202&lt;/D&gt;&lt;D xsi:type="xsd:double"&gt;4.08169418471399&lt;/D&gt;&lt;D xsi:type="xsd:double"&gt;4.4308597286688&lt;/D&gt;&lt;D xsi:type="xsd:double"&gt;4.19748525891911&lt;/D&gt;&lt;D xsi:type="xsd:double"&gt;4.0232026224423&lt;/D&gt;&lt;D xsi:type="xsd:double"&gt;4.35986994171115&lt;/D&gt;&lt;D xsi:type="xsd:double"&gt;4.40939866046245&lt;/D&gt;&lt;D xsi:type="xsd:double"&gt;4.38601705453916&lt;/D&gt;&lt;D xsi:type="xsd:double"&gt;4.7083822345605&lt;/D&gt;&lt;D xsi:type="xsd:double"&gt;4.73968578677974&lt;/D&gt;&lt;D xsi:type="xsd:double"&gt;4.70025381646398&lt;/D&gt;&lt;D xsi:type="xsd:double"&gt;4.65853126415295&lt;/D&gt;&lt;D xsi:type="xsd:double"&gt;4.42650812330715&lt;/D&gt;&lt;D xsi:type="xsd:double"&gt;4.58968309755507&lt;/D&gt;&lt;D xsi:type="xsd:double"&gt;4.40849229959032&lt;/D&gt;&lt;D xsi:type="xsd:double"&gt;4.18958476270827&lt;/D&gt;&lt;D xsi:type="xsd:double"&gt;4.24924194437986&lt;/D&gt;&lt;D xsi:type="xsd:double"&gt;4.27682674650234&lt;/D&gt;&lt;D xsi:type="xsd:double"&gt;4.90909315030854&lt;/D&gt;&lt;D xsi:type="xsd:double"&gt;4.66593317358163&lt;/D&gt;&lt;D xsi:type="xsd:double"&gt;4.63100550975678&lt;/D&gt;&lt;D xsi:type="xsd:double"&gt;4.55497541902766&lt;/D&gt;&lt;D xsi:type="xsd:double"&gt;4.96987190903987&lt;/D&gt;&lt;D xsi:type="xsd:double"&gt;5.32311036318171&lt;/D&gt;&lt;D xsi:type="xsd:double"&gt;5.6878495586543&lt;/D&gt;&lt;D xsi:type="xsd:double"&gt;5.89463455287921&lt;/D&gt;&lt;D xsi:type="xsd:double"&gt;5.81975255220342&lt;/D&gt;&lt;D xsi:type="xsd:double"&gt;5.48737705244655&lt;/D&gt;&lt;/FQL&gt;&lt;FQL&gt;&lt;Q&gt;EIDO^FMA_DIV_YLD(NTMA,-10AY,0,AM,"PORTAGG","MEANR")&lt;/Q&gt;&lt;R&gt;121&lt;/R&gt;&lt;C&gt;1&lt;/C&gt;&lt;D xsi:type="xsd:double"&gt;2.53724497775897&lt;/D&gt;&lt;D xsi:type="xsd:double"&gt;2.50911071466134&lt;/D&gt;&lt;D xsi:type="xsd:double"&gt;2.53900915192893&lt;/D&gt;&lt;D xsi:type="xsd:double"&gt;2.58944765304312&lt;/D&gt;&lt;D xsi:type="xsd:double"&gt;2.48572809809407&lt;/D&gt;&lt;D xsi:type="xsd:double"&gt;2.47427643630237&lt;/D&gt;&lt;D xsi:type="xsd:double"&gt;2.45517646427499&lt;/D&gt;&lt;D xsi:type="xsd:double"&gt;2.28439912258026&lt;/D&gt;&lt;D xsi:type="xsd:double"&gt;2.3543324816221&lt;/D&gt;&lt;D xsi:type="xsd:double"&gt;2.29199295958121&lt;/D&gt;&lt;D xsi:type="xsd:double"&gt;2.31388508411621&lt;/D&gt;&lt;D xsi:type="xsd:double"&gt;2.45810910281215&lt;/D&gt;&lt;D xsi:type="xsd:double"&gt;2.48590382674883&lt;/D&gt;&lt;D xsi:type="xsd:double"&gt;2.88875776431058&lt;/D&gt;&lt;D xsi:type="xsd:double"&gt;2.89927051285464&lt;/D&gt;&lt;D xsi:type="xsd:double"&gt;2.47400018347142&lt;/D&gt;&lt;D xsi:type="xsd:double"&gt;2.50113849387363&lt;/D&gt;&lt;D xsi:type="xsd:double"&gt;2.54040367212716&lt;/D&gt;&lt;D xsi:type="xsd:double"&gt;2.53854184844264&lt;/D&gt;&lt;D xsi:type="xsd:double"&gt;2.43731097773798&lt;/D&gt;&lt;D xsi:type="xsd:double"&gt;2.36309920424344&lt;/D&gt;&lt;D xsi:type="xsd:double"&gt;2.41758952257979&lt;/D&gt;&lt;D xsi:type="xsd:double"&gt;2.41793974504514&lt;/D&gt;&lt;D xsi:type="xsd:double"&gt;2.37271234616795&lt;/D&gt;&lt;D xsi:type="xsd:double"&gt;2.17380530373255&lt;/D&gt;&lt;D xsi:type="xsd:double"&gt;2.14750893778876&lt;/D&gt;&lt;D xsi:type="xsd:double"&gt;2.20270989799939&lt;/D&gt;&lt;D xsi:type="xsd:double"&gt;2.26352160144244&lt;/D&gt;&lt;D xsi:type="xsd:double"&gt;2.51360510271667&lt;/D&gt;&lt;D xsi:type="xsd:double"&gt;2.60841281829583&lt;/D&gt;&lt;D xsi:type="xsd:double"&gt;2.42455429186944&lt;/D&gt;&lt;D xsi:type="xsd:double"&gt;2.4154320422923&lt;/D&gt;&lt;D xsi:type="xsd:double"&gt;2.39786800212207&lt;/D&gt;&lt;D xsi:type="xsd:double"&gt;2.39307289174943&lt;/D&gt;&lt;D xsi:type="xsd:double"&gt;2.47796250154258&lt;/D&gt;&lt;D xsi:type="xsd:double"&gt;2.53636113524976&lt;/D&gt;&lt;D xsi:type="xsd:double"&gt;2.58029067389731&lt;/D&gt;&lt;D xsi:type="xsd:double"&gt;2.54783062062674&lt;/D&gt;&lt;D xsi:type="xsd:double"&gt;2.58120728855975&lt;/D&gt;&lt;D xsi:type="xsd:double"&gt;2.57745479545369&lt;/D&gt;&lt;D xsi:type="xsd:double"&gt;2.58609776165223&lt;/D&gt;&lt;D xsi:type="xsd:double"&gt;2.5751412551346&lt;/D&gt;&lt;D xsi:type="xsd:double"&gt;2.41040038614316&lt;/D&gt;&lt;D xsi:type="xsd:double"&gt;2.50294810158317&lt;/D&gt;&lt;D xsi:type="xsd:double"&gt;2.69749138410894&lt;/D&gt;&lt;D xsi:type="xsd:double"&gt;2.92503575293491&lt;/D&gt;&lt;D xsi:type="xsd:double"&gt;2.98332524754587&lt;/D&gt;&lt;D xsi:type="xsd:double"&gt;3.1471783450272&lt;/D&gt;&lt;D xsi:type="xsd:double"&gt;3.05136030345864&lt;/D&gt;&lt;D xsi:type="xsd:double"&gt;2.98915281002955&lt;/D&gt;&lt;D xsi:type="xsd:double"&gt;3.05363710174885&lt;/D&gt;&lt;D xsi:type="xsd:double"&gt;3.14120421826862&lt;/D&gt;&lt;D xsi:type="xsd:double"&gt;2.90245645193661&lt;/D&gt;&lt;D xsi:type="xsd:double"&gt;2.8882545750549&lt;/D&gt;&lt;D xsi:type="xsd:double"&gt;2.74854775452144&lt;/D&gt;&lt;D xsi:type="xsd:double"&gt;2.80844072752841&lt;/D&gt;&lt;D xsi:type="xsd:double"&gt;2.81484750389243&lt;/D&gt;&lt;D xsi:type="xsd:double"&gt;2.81416193776764&lt;/D&gt;&lt;D xsi:type="xsd:double"&gt;3.07462813244308&lt;/D&gt;&lt;D xsi:type="xsd:double"&gt;2.80738993923479&lt;/D&gt;&lt;D xsi:type="xsd:double"&gt;2.73573475694509&lt;/D&gt;&lt;D xsi:type="xsd:double"&gt;2.83008062631426&lt;/D&gt;&lt;D xsi:type="xsd:double"&gt;2.82230168857077&lt;/D&gt;&lt;D xsi:type="xsd:double"&gt;2.74927765191703&lt;/D&gt;&lt;D xsi:type="xsd:double"&gt;2.88607766594293&lt;/D&gt;&lt;D xsi:type="xsd:double"&gt;2.78048718043415&lt;/D&gt;&lt;D xsi:type="xsd:double"&gt;2.70762005700576&lt;/D&gt;&lt;D xsi:type="xsd:double"&gt;3.03370845928408&lt;/D&gt;&lt;D xsi:type="xsd:double"&gt;4.2708864838095&lt;/D&gt;&lt;D xsi:type="xsd:double"&gt;4.14883802977904&lt;/D&gt;&lt;D xsi:type="xsd:double"&gt;3.66134427536038&lt;/D&gt;&lt;D xsi:type="xsd:double"&gt;3.01048449935808&lt;/D&gt;&lt;D xsi:type="xsd:double"&gt;2.91840974346522&lt;/D&gt;&lt;D xsi:type="xsd:double"&gt;2.69316197608046&lt;/D&gt;&lt;D xsi:type="xsd:double"&gt;3.00433931401393&lt;/D&gt;&lt;D xsi:type="xsd:double"&gt;2.83197580060093&lt;/D&gt;&lt;D xsi:type="xsd:double"&gt;2.43112666369926&lt;/D&gt;&lt;D xsi:type="xsd:double"&gt;2.27071105344311&lt;/D&gt;&lt;D xsi:type="xsd:double"&gt;2.31698478946785&lt;/D&gt;&lt;D xsi:type="xsd:double"&gt;2.48033357107394&lt;/D&gt;&lt;D xsi:type="xsd:double"&gt;2.59993088668851&lt;/D&gt;&lt;D xsi:type="xsd:double"&gt;2.77750137230639&lt;/D&gt;&lt;D xsi:type="xsd:double"&gt;2.86271070723397&lt;/D&gt;&lt;D xsi:type="xsd:double"&gt;2.98228764762278&lt;/D&gt;&lt;D xsi:type="xsd:double"&gt;3.10114995292156&lt;/D&gt;&lt;D xsi:type="xsd:double"&gt;3.08493799676748&lt;/D&gt;&lt;D xsi:type="xsd:double"&gt;3.16363460842758&lt;/D&gt;&lt;D xsi:type="xsd:double"&gt;2.90821868687791&lt;/D&gt;&lt;D xsi:type="xsd:double"&gt;3.11239377345019&lt;/D&gt;&lt;D xsi:type="xsd:double"&gt;3.18162835174388&lt;/D&gt;&lt;D xsi:type="xsd:double"&gt;3.13977362227997&lt;/D&gt;&lt;D xsi:type="xsd:double"&gt;3.07263786344564&lt;/D&gt;&lt;D xsi:type="xsd:double"&gt;3.23111394346273&lt;/D&gt;&lt;D xsi:type="xsd:double"&gt;3.23603489335578&lt;/D&gt;&lt;D xsi:type="xsd:double"&gt;3.55558277642708&lt;/D&gt;&lt;D xsi:type="xsd:double"&gt;3.52314573785438&lt;/D&gt;&lt;D xsi:type="xsd:double"&gt;3.66049750886916&lt;/D&gt;&lt;D xsi:type="xsd:double"&gt;3.66359408292371&lt;/D&gt;&lt;D xsi:type="xsd:double"&gt;3.66034791946738&lt;/D&gt;&lt;D xsi:type="xsd:double"&gt;3.88833305344682&lt;/D&gt;&lt;D xsi:type="xsd:double"&gt;3.88545075178098&lt;/D&gt;&lt;D xsi:type="xsd:double"&gt;4.07319181972616&lt;/D&gt;&lt;D xsi:type="xsd:double"&gt;4.17351570825321&lt;/D&gt;&lt;D xsi:type="xsd:double"&gt;4.18158900414092&lt;/D&gt;&lt;D xsi:type="xsd:double"&gt;4.35051402600673&lt;/D&gt;&lt;D xsi:type="xsd:double"&gt;4.36302502612842&lt;/D&gt;&lt;D xsi:type="xsd:double"&gt;4.65202203856767&lt;/D&gt;&lt;D xsi:type="xsd:doubl</t>
        </r>
      </text>
    </comment>
    <comment ref="A2" authorId="0" shapeId="0" xr:uid="{F60A0C13-EC45-4523-85D9-DBD11097E487}">
      <text>
        <r>
          <rPr>
            <b/>
            <sz val="9"/>
            <color indexed="81"/>
            <rFont val="Tahoma"/>
            <charset val="1"/>
          </rPr>
          <t>e"&gt;4.37175885636046&lt;/D&gt;&lt;D xsi:type="xsd:double"&gt;4.13835967876366&lt;/D&gt;&lt;D xsi:type="xsd:double"&gt;4.18385688957133&lt;/D&gt;&lt;D xsi:type="xsd:double"&gt;4.19069664940856&lt;/D&gt;&lt;D xsi:type="xsd:double"&gt;4.42912788849363&lt;/D&gt;&lt;D xsi:type="xsd:double"&gt;4.21922116001946&lt;/D&gt;&lt;D xsi:type="xsd:double"&gt;4.14763527309963&lt;/D&gt;&lt;D xsi:type="xsd:double"&gt;4.22270029256855&lt;/D&gt;&lt;D xsi:type="xsd:double"&gt;4.11768841397605&lt;/D&gt;&lt;D xsi:type="xsd:double"&gt;4.00641585995129&lt;/D&gt;&lt;D xsi:type="xsd:double"&gt;4.49825626943532&lt;/D&gt;&lt;D xsi:type="xsd:double"&gt;4.52083758502311&lt;/D&gt;&lt;D xsi:type="xsd:double"&gt;4.64931401322813&lt;/D&gt;&lt;D xsi:type="xsd:double"&gt;4.41011960722119&lt;/D&gt;&lt;/FQL&gt;&lt;FQL&gt;&lt;Q&gt;EWW^FMA_PE(NTMA,-10AY,0,AM,"PORTAGG","MEANR")&lt;/Q&gt;&lt;R&gt;121&lt;/R&gt;&lt;C&gt;1&lt;/C&gt;&lt;D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xsi:type="xsd:double"&gt;16.465932811742&lt;/D&gt;&lt;D xsi:type="xsd:double"&gt;17.6069587228401&lt;/D&gt;&lt;D xsi:type="xsd:double"&gt;18.5769966385659&lt;/D&gt;&lt;D xsi:type="xsd:double"&gt;19.3818861092715&lt;/D&gt;&lt;D xsi:type="xsd:double"&gt;19.284986068316&lt;/D&gt;&lt;D xsi:type="xsd:double"&gt;18.1284084535773&lt;/D&gt;&lt;D xsi:type="xsd:double"&gt;18.5435574713447&lt;/D&gt;&lt;D xsi:type="xsd:double"&gt;18.423170247326&lt;/D&gt;&lt;D xsi:type="xsd:double"&gt;17.7394675914656&lt;/D&gt;&lt;D xsi:type="xsd:double"&gt;18.0514631207561&lt;/D&gt;&lt;D xsi:type="xsd:double"&gt;16.6633397566749&lt;/D&gt;&lt;D xsi:type="xsd:double"&gt;16.0747288222427&lt;/D&gt;&lt;D xsi:type="xsd:double"&gt;16.4798409324573&lt;/D&gt;&lt;D xsi:type="xsd:double"&gt;16.4340397481756&lt;/D&gt;&lt;D xsi:type="xsd:double"&gt;17.222063577682&lt;/D&gt;&lt;D xsi:type="xsd:double"&gt;16.9906359130088&lt;/D&gt;&lt;D xsi:type="xsd:double"&gt;16.6657365437143&lt;/D&gt;&lt;D xsi:type="xsd:double"&gt;16.5092644442138&lt;/D&gt;&lt;D xsi:type="xsd:double"&gt;17.1896696387715&lt;/D&gt;&lt;D xsi:type="xsd:double"&gt;17.2499766433491&lt;/D&gt;&lt;D xsi:type="xsd:double"&gt;16.782040960882&lt;/D&gt;&lt;D xsi:type="xsd:double"&gt;15.9515004073633&lt;/D&gt;&lt;D xsi:type="xsd:double"&gt;15.7155486490204&lt;/D&gt;&lt;D xsi:type="xsd:double"&gt;15.677540091077&lt;/D&gt;&lt;D xsi:type="xsd:double"&gt;16.4004033871537&lt;/D&gt;&lt;D xsi:type="xsd:double"&gt;15.6846091253438&lt;/D&gt;&lt;D xsi:type="xsd:double"&gt;15.1039132871691&lt;/D&gt;&lt;D xsi:type="xsd:double"&gt;15.4180057958908&lt;/D&gt;&lt;D xsi:type="xsd:double"&gt;14.3645506281839&lt;/D&gt;&lt;D xsi:type="xsd:double"&gt;14.935582080902&lt;/D&gt;&lt;D xsi:type="xsd:double"&gt;15.6009622355342&lt;/D&gt;&lt;D xsi:type="xsd:double"&gt;15.2918505172194&lt;/D&gt;&lt;D xsi:type="xsd:double"&gt;15.0837759288698&lt;/D&gt;&lt;D xsi:type="xsd:double"&gt;13.8893186024176&lt;/D&gt;&lt;D xsi:type="xsd:double"&gt;11.7413291307362&lt;/D&gt;&lt;D xsi:type="xsd:double"&gt;12.4245562957577&lt;/D&gt;&lt;D xsi:type="xsd:double"&gt;13.1635435203004&lt;/D&gt;&lt;D xsi:type="xsd:double"&gt;13.1198435318826&lt;/D&gt;&lt;D xsi:type="xsd:double"&gt;12.950583572138&lt;/D&gt;&lt;D xsi:type="xsd:double"&gt;13.6505027209293&lt;/D&gt;&lt;D xsi:type="xsd:double"&gt;12.7659417627135&lt;/D&gt;&lt;D xsi:type="xsd:double"&gt;13.1487271511394&lt;/D&gt;&lt;D xsi:type="xsd:double"&gt;12.4592356369207&lt;/D&gt;&lt;D xsi:type="xsd:double"&gt;12.3605471919293&lt;/D&gt;&lt;D xsi:type="xsd:double"&gt;13.3747251366069&lt;/D&gt;&lt;D xsi:type="xsd:double"&gt;13.7674557240555&lt;/D&gt;&lt;D xsi:type="xsd:double"&gt;13.5461221605966&lt;/D&gt;&lt;D xsi:type="xsd:double"&gt;14.0679710895865&lt;/D&gt;&lt;D xsi:type="xsd:double"&gt;14.3933353847763&lt;/D&gt;&lt;D xsi:type="xsd:double"&gt;13.5711180394019&lt;/D&gt;&lt;D xsi:type="xsd:double"&gt;11.0351720747306&lt;/D&gt;&lt;D xsi:type="xsd:double"&gt;12.2897164559997&lt;/D&gt;&lt;D xsi:type="xsd:double"&gt;15.0253373822643&lt;/D&gt;&lt;D xsi:type="xsd:double"&gt;16.8979540831166&lt;/D&gt;&lt;D xsi:type="xsd:double"&gt;17.0307807369534&lt;/D&gt;&lt;D xsi:type="xsd:double"&gt;16.7131011669611&lt;/D&gt;&lt;D xsi:type="xsd:double"&gt;15.1876649688856&lt;/D&gt;&lt;D xsi:type="xsd:double"&gt;14.7464167639079&lt;/D&gt;&lt;D xsi:type="xsd:double"&gt;15.4020363083462&lt;/D&gt;&lt;D xsi:type="xsd:double"&gt;14.979499917873&lt;/D&gt;&lt;D xsi:type="xsd:double"&gt;14.8712957165424&lt;/D&gt;&lt;D xsi:type="xsd:double"&gt;14.1540724895346&lt;/D&gt;&lt;D xsi:type="xsd:double"&gt;14.8306549386292&lt;/D&gt;&lt;D xsi:type="xsd:double"&gt;15.1348335225948&lt;/D&gt;&lt;D xsi:type="xsd:double"&gt;14.6986373509677&lt;/D&gt;&lt;D xsi:type="xsd:double"&gt;14.9696769305468&lt;/D&gt;&lt;D xsi:type="xsd:double"&gt;14.4450966819602&lt;/D&gt;&lt;D xsi:type="xsd:double"&gt;14.610544752247&lt;/D&gt;&lt;D xsi:type="xsd:double"&gt;13.9098264429976&lt;/D&gt;&lt;D xsi:type="xsd:double"&gt;14.0664783534995&lt;/D&gt;&lt;D xsi:type="xsd:double"&gt;12.8429891320422&lt;/D&gt;&lt;D xsi:type="xsd:double"&gt;13.7680073519074&lt;/D&gt;&lt;D xsi:type="xsd:double"&gt;13.152311478919&lt;/D&gt;&lt;D xsi:type="xsd:double"&gt;13.4228555950702&lt;/D&gt;&lt;D xsi:type="xsd:double"&gt;14.0530992770713&lt;/D&gt;&lt;D xsi:type="xsd:double"&gt;13.1558228337088&lt;/D&gt;&lt;D xsi:type="xsd:double"&gt;12.875646378079&lt;/D&gt;&lt;D xsi:type="xsd:double"&gt;11.7206189711073&lt;/D&gt;&lt;D xsi:type="xsd:double"&gt;11.4496106145522&lt;/D&gt;&lt;D xsi:type="xsd:double"&gt;11.4745717056234&lt;/D&gt;&lt;D xsi:type="xsd:double"&gt;11.0469475010998&lt;/D&gt;&lt;D xsi:type="xsd:double"&gt;12.085480167096&lt;/D&gt;&lt;D xsi:type="xsd:double"&gt;12.6673387755236&lt;/D&gt;&lt;D xsi:type="xsd:double"&gt;12.212078016183&lt;/D&gt;&lt;D xsi:type="xsd:double"&gt;13.1500002832564&lt;/D&gt;&lt;D xsi:type="xsd:double"&gt;12.6364951074477&lt;/D&gt;&lt;D xsi:type="xsd:double"&gt;12.4464261347472&lt;/D&gt;&lt;D xsi:type="xsd:double"&gt;12.4496431857084&lt;/D&gt;&lt;D xsi:type="xsd:double"&gt;12.031712262653&lt;/D&gt;&lt;D xsi:type="xsd:double"&gt;11.6739547744135&lt;/D&gt;&lt;D xsi:type="xsd:double"&gt;12.016461640425&lt;/D&gt;&lt;D xsi:type="xsd:double"&gt;11.7342091105186&lt;/D&gt;&lt;D xsi:type="xsd:double"&gt;11.3871926980931&lt;/D&gt;&lt;D xsi:type="xsd:double"&gt;11.0570920372322&lt;/D&gt;&lt;D xsi:type="xsd:double"&gt;12.0394073473163&lt;/D&gt;&lt;D xsi:type="xsd:double"&gt;13.03496023996&lt;/D&gt;&lt;D xsi:type="xsd:double"&gt;12.7902285345717&lt;/D&gt;&lt;D xsi:type="xsd:double"&gt;12.6428104961189&lt;/D&gt;&lt;D xsi:type="xsd:double"&gt;12.636115673829&lt;/D&gt;&lt;D xsi:type="xsd:double"&gt;12.6823848436299&lt;/D&gt;&lt;D xsi:type="xsd:double"&gt;12.110849908859&lt;/D&gt;&lt;D xsi:type="xsd:double"&gt;11.2318672491305&lt;/D&gt;&lt;D xsi:type="xsd:double"&gt;11.1725685122043&lt;/D&gt;&lt;/FQL&gt;&lt;FQL&gt;&lt;Q&gt;MCHI^FMA_PE(LTMA,-10AY,0,AM,"PORTAGG","MEANR")&lt;/Q&gt;&lt;R&gt;121&lt;/R&gt;&lt;C&gt;1&lt;/C&gt;&lt;D xsi:type="xsd:double"&gt;9.65797429689107&lt;/D&gt;&lt;D xsi:type="xsd:double"&gt;9.76626063055485&lt;/D&gt;&lt;D xsi:type="xsd:double"&gt;9.40398021064681&lt;/D&gt;&lt;D xsi:type="xsd:double"&gt;9.27756710169109&lt;/D&gt;&lt;D xsi:type="xsd:double"&gt;9.77666689396844&lt;/D&gt;&lt;D xsi:type="xsd:double"&gt;9.88161268352179&lt;/D&gt;&lt;D xsi:type="xsd:double"&gt;10.8080700184289&lt;/D&gt;&lt;D xsi:type="xsd:double"&gt;10.8946698030321&lt;/D&gt;&lt;D xsi:type="xsd:double"&gt;10.8125615145877&lt;/D&gt;&lt;D xsi:type="xsd:double"&gt;11.5134817707527&lt;/D&gt;&lt;D xsi:type="xsd:double"&gt;11.6407835188661&lt;/D&gt;&lt;D xsi:type="xsd:double"&gt;11.2712203393413&lt;/D&gt;&lt;D xsi:type="xsd:double"&gt;10.6977546505798&lt;/D&gt;&lt;D xsi:type="xsd:double"&gt;9.61271367587103&lt;/D&gt;&lt;D xsi:type="xsd:double"&gt;9.71626180992397&lt;/D&gt;&lt;D xsi:type="xsd:double"&gt;10.3980652023487&lt;/D&gt;&lt;D xsi:type="xsd:double"&gt;10.148464451542&lt;/D&gt;&lt;D xsi:type="xsd:double"&gt;9.99260506657069&lt;/D&gt;&lt;D xsi:type="xsd:double"&gt;9.30056276178226&lt;/D&gt;&lt;D xsi:type="xsd:double"&gt;9.35854714289755&lt;/D&gt;&lt;D xsi:type="xsd:double"&gt;9.5112415229283&lt;/D&gt;&lt;D xsi:type="xsd:double"&gt;9.72211634062924&lt;/D&gt;&lt;D xsi:type="xsd:double"&gt;9.67838832108273&lt;/D&gt;&lt;D xsi:type="xsd:double"&gt;10.2016337799393&lt;/D&gt;&lt;D xsi:type="xsd:double"&gt;11.0448097990282&lt;/D&gt;&lt;D xsi:type="xsd:double"&gt;11.7797486510716&lt;/D&gt;&lt;D xsi:type="xsd:double"&gt;12.5401823198111&lt;/D&gt;&lt;D xsi:type="xsd:double"&gt;12.9715836593117&lt;/D&gt;&lt;D xsi:type="xsd:double"&gt;13.1968790987489&lt;/D&gt;&lt;D xsi:type="xsd:double"&gt;12.7212286236239&lt;/D&gt;&lt;D xsi:type="xsd:double"&gt;13.8733054233217&lt;/D&gt;&lt;D xsi:type="xsd:double"&gt;14.1948390339617&lt;/D&gt;&lt;D xsi:type="xsd:double"&gt;14.0276222771378&lt;/D&gt;&lt;D xsi:type="xsd:double"&gt;13.9708085537515&lt;/D&gt;&lt;D xsi:type="xsd:double"&gt;14.1322371378795&lt;/D&gt;&lt;D xsi:type="xsd:double"&gt;14.1864678963782&lt;/D&gt;&lt;D xsi:type="xsd:double"&gt;14.5027099875669&lt;/D&gt;&lt;D xsi:type="xsd:double"&gt;14.7047961654151&lt;/D&gt;&lt;D xsi:type="xsd:double"&gt;14.6315094569473&lt;/D&gt;&lt;D xsi:type="xsd:double"&gt;14.9866986389182&lt;/D&gt;&lt;D xsi:type="xsd:double"&gt;15.7587029875772&lt;/D&gt;&lt;D xsi:type="xsd:double"&gt;15.2707233453356&lt;/D&gt;&lt;D xsi:type="xsd:double"&gt;16.8688177200905&lt;/D&gt;&lt;D xsi:type="xsd:double"&gt;15.8247881174624&lt;/D&gt;&lt;D xsi:type="xsd:double"&gt;15.1412963843545&lt;/D&gt;&lt;D xsi:type="xsd:double"&gt;14.7460011996846&lt;/D&gt;&lt;D xsi:type="xsd:double"&gt;14.7555125996273&lt;/D&gt;&lt;D xsi:type="xsd:double"&gt;14.2804488222578&lt;/D&gt;&lt;D xsi:type="xsd:double"&gt;14.2589179439177&lt;/D&gt;&lt;D xsi:type="xsd:double"&gt;13.6523511222583&lt;/D&gt;&lt;D xsi:type="xsd:double"&gt;13.3262378122041&lt;/D&gt;&lt;D xsi:type="xsd:double"&gt;11.8884201766867&lt;/D&gt;&lt;D xsi:type="xsd:double"&gt;12.1908040897573&lt;/D&gt;&lt;D xsi:type="xsd:double"&gt;11.4371105921333&lt;/D&gt;&lt;D xsi:type="xsd:double"&gt;12.3236028823078&lt;/D&gt;&lt;D xsi:type="xsd:double"&gt;13.0286006600066&lt;/D&gt;&lt;D xsi:type="xsd:double"&gt;12.7775144756834&lt;/D&gt;&lt;D xsi:type="xsd:double"&gt;12.8972938576481&lt;/D&gt;&lt;D xsi:type="xsd:double"&gt;12.3083611360605&lt;/D&gt;&lt;D xsi:type="xsd:double"&gt;12.6051145341406&lt;/D&gt;&lt;D xsi:type="xsd:double"&gt;12.7086147917742&lt;/D&gt;&lt;D xsi:type="xsd:double"&gt;12.2545063089738&lt;/D&gt;&lt;D xsi:type="xsd:double"&gt;12.3993249984677&lt;/D&gt;&lt;D xsi:type="xsd:double"&gt;12.4150237873424&lt;/D&gt;&lt;D xsi:type="xsd:double"&gt;12.6298126879962&lt;/D&gt;&lt;D xsi:type="xsd:double"&gt;13.6991830343425&lt;/D&gt;&lt;D xsi:type="xsd:double"&gt;13.5501293979009&lt;/D&gt;&lt;D xsi:type="xsd:double"&gt;13.3923075973627&lt;/D&gt;&lt;D xsi:type="xsd:double"&gt;12.9361681459194&lt;/D&gt;&lt;D xsi:type="xsd:double"&gt;13.0961173749669&lt;/D&gt;&lt;D xsi:type="xsd:double"&gt;13.2586548541401&lt;/D&gt;&lt;D xsi:type="xsd:double"&gt;14.1677725555978&lt;/D&gt;&lt;D xsi:type="xsd:double"&gt;14.8918361089505&lt;/D&gt;&lt;D xsi:type="xsd:double"&gt;15.8045844627679&lt;/D&gt;&lt;D xsi:type="xsd:double"&gt;15.5696025961238&lt;/D&gt;&lt;D xsi:type="xsd:double"&gt;16.8851071021299&lt;/D&gt;&lt;D xsi:type="xsd:double"&gt;17.1839847470315&lt;/D&gt;&lt;D xsi:type="xsd:double"&gt;17.6746642090523&lt;/D&gt;&lt;D xsi:type="xsd:double"&gt;21.1685761195101&lt;/D&gt;&lt;D xsi:type="xsd:double"&gt;19.7809463651489&lt;/D&gt;&lt;D xsi:type="xsd:double"&gt;19.3994682936268&lt;/D&gt;&lt;D xsi:type="xsd:double"&gt;19.189224921716&lt;/D&gt;&lt;D xsi:type="xsd:double"&gt;18.76456369665&lt;/D&gt;&lt;D xsi:type="xsd:double"&gt;18.8996289985903&lt;/D&gt;&lt;D xsi:type="xsd:double"&gt;17.2405626562357&lt;/D&gt;&lt;D xsi:type="xsd:double"&gt;16.5995363985381&lt;/D&gt;&lt;D xsi:type="xsd:double"&gt;15.9972430730199&lt;/D&gt;&lt;D xsi:type="xsd:double"&gt;16.2269374721327&lt;/D&gt;&lt;D xsi:type="xsd:double"&gt;14.9122845804126&lt;/D&gt;&lt;D xsi:type="xsd:double"&gt;14.1867141525393&lt;/D&gt;&lt;D xsi:type="xsd:double"&gt;13.8491037119555&lt;/D&gt;&lt;D xsi:type="xsd:double"&gt;13.0670594320882&lt;/D&gt;&lt;D xsi:type="xsd:double"&gt;12.7644806984735&lt;/D&gt;&lt;D xsi:type="xsd:double"&gt;12.3363861731208&lt;/D&gt;&lt;D xsi:type="xsd:double"&gt;12.4541421550129&lt;/D&gt;&lt;D xsi:type="xsd:double"&gt;13.1244502036987&lt;/D&gt;&lt;D xsi:type="xsd:double"&gt;12.7643031199111&lt;/D&gt;&lt;D xsi:type="xsd:double"&gt;12.5713513618763&lt;/D&gt;&lt;D xsi:type="xsd:double"&gt;11.7331891192812&lt;/D&gt;&lt;D xsi:type="xsd:double"&gt;10.3557076728181&lt;/D&gt;&lt;D xsi:type="xsd:double"&gt;11.2909453060478&lt;/D&gt;&lt;D xsi:type="xsd:double"&gt;12.1929617259339&lt;/D&gt;&lt;D xsi:type="xsd:double"&gt;14.13991283426&lt;/D&gt;&lt;D xsi:type="xsd:double"&gt;12.4768578809409&lt;/D&gt;&lt;D xsi:type="xsd:double"&gt;12.3015271781305&lt;/D&gt;&lt;D xsi:type="xsd:double"&gt;12.1033298389156&lt;/D&gt;&lt;D xsi:type="xsd:double"&gt;11.7723754902731&lt;/D&gt;&lt;D xsi:type="xsd:double"&gt;11.7496688304306&lt;/D&gt;&lt;D xsi:type="xsd:double"&gt;11.9853629609687&lt;/D&gt;&lt;D xsi:type="xsd:double"&gt;11.5078455702519&lt;/D&gt;&lt;D xsi:type="xsd:double"&gt;11.4027940564856&lt;/D&gt;&lt;D xsi:type="xsd:double"&gt;11.0232251610546&lt;/D&gt;&lt;D xsi:type="xsd:double"&gt;11.1990851083489&lt;/D&gt;&lt;D xsi:type="xsd:double"&gt;10.3581139273594&lt;/D&gt;&lt;D xsi:type="xsd:double"&gt;10.1869884932899&lt;/D&gt;&lt;D xsi:type="xsd:double"&gt;10.5849029017343&lt;/D&gt;&lt;D xsi:type="xsd:double"&gt;10.418740367464&lt;/D&gt;&lt;D xsi:type="xsd:double"&gt;10.5791053778593&lt;/D&gt;&lt;D xsi:type="xsd:double"&gt;10.7004774458604&lt;/D&gt;&lt;D xsi:type="xsd:double"&gt;10.5245704746216&lt;/D&gt;&lt;D xsi:type="xsd:double"&gt;10.2341215509312&lt;/D&gt;&lt;/FQL&gt;&lt;FQL&gt;&lt;Q&gt;DDR3512M-FDS^MAX(FG_PRICE(0,-5AY))&lt;/Q&gt;&lt;R&gt;1&lt;/R&gt;&lt;C&gt;1&lt;/C&gt;&lt;D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xsi:type="xsd:double"&gt;48.425037&lt;/D&gt;&lt;/FQL&gt;&lt;FQL&gt;&lt;Q&gt;SET-BKK^FG_PRICE(0)&lt;/Q&gt;&lt;R&gt;1&lt;/R&gt;&lt;C&gt;1&lt;/C&gt;&lt;D xsi:type="xsd:double"&gt;1307.21&lt;/D&gt;&lt;/FQL&gt;&lt;FQL&gt;&lt;Q&gt;FC0000GR^FG_PRICE(0)&lt;/Q&gt;&lt;R&gt;1&lt;/R&gt;&lt;C&gt;1&lt;/C&gt;&lt;D xsi:type="xsd:double"&gt;9.881537&lt;/D&gt;&lt;/FQL&gt;&lt;FQL&gt;&lt;Q&gt;FC0000MX^FG_PRICE(0)&lt;/Q&gt;&lt;R&gt;1&lt;/R&gt;&lt;C&gt;1&lt;/C&gt;&lt;D xsi:type="xsd:double"&gt;454.00677&lt;/D&gt;&lt;/FQL&gt;&lt;FQL&gt;&lt;Q&gt;FC0000PL^FG_PRICE(0)&lt;/Q&gt;&lt;R&gt;1&lt;/R&gt;&lt;C&gt;1&lt;/C&gt;&lt;D xsi:type="xsd:double"&gt;210.42827&lt;/D&gt;&lt;/FQL&gt;&lt;FQL&gt;&lt;Q&gt;FC0000CN^FG_PRICE(0)&lt;/Q&gt;&lt;R&gt;1&lt;/R&gt;&lt;C&gt;1&lt;/C&gt;&lt;D xsi:type="xsd:double"&gt;228.12865&lt;/D&gt;&lt;/FQL&gt;&lt;FQL&gt;&lt;Q&gt;TUR^FG_PRICE_MAVG(0,,,,200)&lt;/Q&gt;&lt;R&gt;1&lt;/R&gt;&lt;C&gt;1&lt;/C&gt;&lt;D xsi:type="xsd:double"&gt;37.712326&lt;/D&gt;&lt;/FQL&gt;&lt;FQL&gt;&lt;Q&gt;INDA^FG_PRICE_MAVG(0,,,,200)&lt;/Q&gt;&lt;R&gt;1&lt;/R&gt;&lt;C&gt;1&lt;/C&gt;&lt;D xsi:type="xsd:double"&gt;50.44775&lt;/D&gt;&lt;/FQL&gt;&lt;FQL&gt;&lt;Q&gt;EWY^FG_PRICE_MAVG(0,,,,200)&lt;/Q&gt;&lt;R&gt;1&lt;/R&gt;&lt;C&gt;1&lt;/C&gt;&lt;D xsi:type="xsd:double"&gt;63.41025&lt;/D&gt;&lt;/FQL&gt;&lt;FQL&gt;&lt;Q&gt;EPU^FG_PRICE_MAVG(0,,,,200)&lt;/Q&gt;&lt;R&gt;1&lt;/R&gt;&lt;C&gt;1&lt;/C&gt;&lt;D xsi:type="xsd:double"&gt;36.45193&lt;/D&gt;&lt;/FQL&gt;&lt;FQL&gt;&lt;Q&gt;ECH^FG_PRICE_MAVG(0,,,,200)&lt;/Q&gt;&lt;R&gt;1&lt;/R&gt;&lt;C&gt;1&lt;/C&gt;&lt;D xsi:type="xsd:double"&gt;26.4703&lt;/D&gt;&lt;/FQL&gt;&lt;FQL&gt;&lt;Q&gt;KSA^FMA_PCT_ABOVE_MAVG(200,0,,,,"PORTAGG")&lt;/Q&gt;&lt;R&gt;1&lt;/R&gt;&lt;C&gt;1&lt;/C&gt;&lt;D xsi:type="xsd:double"&gt;53.2786885245902&lt;/D&gt;&lt;/FQL&gt;&lt;FQL&gt;&lt;Q&gt;UAE^PERCENT_CHANGE(FMA_EPS(+1,0,,,,"PORTAGG","MEAN"),FMA_EPS(+1,-3AM,,,,"PORTAGG","MEAN"))&lt;/Q&gt;&lt;R&gt;1&lt;/R&gt;&lt;C&gt;1&lt;/C&gt;&lt;D xsi:type="xsd:double"&gt;1.63873658845554&lt;/D&gt;&lt;/FQL&gt;&lt;FQL&gt;&lt;Q&gt;SET-BKK^FG_TOTAL_RETURNC(0,-3AM)&lt;/Q&gt;&lt;R&gt;1&lt;/R&gt;&lt;C&gt;1&lt;/C&gt;&lt;D xsi:type="xsd:double"&gt;-3.8773775&lt;/D&gt;&lt;/FQL&gt;&lt;FQL&gt;&lt;Q&gt;MCHI^P_PRICE(0)/P_PRICE_HIGH_PR(0,,,,,,"PRICE","INTRA","52W")&lt;/Q&gt;&lt;R&gt;1&lt;/R&gt;&lt;C&gt;1&lt;/C&gt;&lt;D xsi:type="xsd:double"&gt;0.8259912&lt;/D&gt;&lt;/FQL&gt;&lt;FQL&gt;&lt;Q&gt;GREK^FG_TOTAL_RETURNC(0,-12AM)&lt;/Q&gt;&lt;R&gt;1&lt;/R&gt;&lt;C&gt;1&lt;/C&gt;&lt;D xsi:type="xsd:double"&gt;8.789433&lt;/D&gt;&lt;/FQL&gt;&lt;FQL&gt;&lt;Q&gt;EZA^PERCENT_CHANGE(FMA_EPS(+1,0,,,,"PORTAGG","MEAN"),FMA_EPS(+1,-1AM,,,,"PORTAGG","MEAN"))&lt;/Q&gt;&lt;R&gt;1&lt;/R&gt;&lt;C&gt;1&lt;/C&gt;&lt;D xsi:type="xsd:double"&gt;-4.37445629755081&lt;/D&gt;&lt;/FQL&gt;&lt;FQL&gt;&lt;Q&gt;EWY^FG_TOTAL_RETURNC(0,-1AM)&lt;/Q&gt;&lt;R&gt;1&lt;/R&gt;&lt;C&gt;1&lt;/C&gt;&lt;D xsi:type="xsd:double"&gt;-0.29122233&lt;/D&gt;&lt;/FQL&gt;&lt;FQL&gt;&lt;Q&gt;EWT^FG_TOTAL_RETURNC(0,-6AM)&lt;/Q&gt;&lt;R&gt;1&lt;/R&gt;&lt;C&gt;1&lt;/C&gt;&lt;D xsi:type="xsd:double"&gt;15.866661&lt;/D&gt;&lt;/FQL&gt;&lt;FQL&gt;&lt;Q&gt;EPU^P_PRICE(0)/P_PRICE_LOW_PR(0,,,,,,"PRICE","INTRA","52W")-1&lt;/Q&gt;&lt;R&gt;1&lt;/R&gt;&lt;C&gt;1&lt;/C&gt;&lt;D xsi:type="xsd:double"&gt;0.42346764&lt;/D&gt;&lt;/FQL&gt;&lt;FQL&gt;&lt;Q&gt;EPOL^FMA_PCT_ABOVE_MAVG(200,0,,,,"PORTAGG")&lt;/Q&gt;&lt;R&gt;1&lt;/R&gt;&lt;C&gt;1&lt;/C&gt;&lt;D xsi:type="xsd:double"&gt;48.4848484848485&lt;/D&gt;&lt;/FQL&gt;&lt;FQL&gt;&lt;Q&gt;EIDO^PERCENT_CHANGE(FMA_EPS(+1,0,,,,"PORTAGG","MEAN"),FMA_EPS(+1,-3AM,,,,"PORTAGG","MEAN"))&lt;/Q&gt;&lt;R&gt;1&lt;/R&gt;&lt;C&gt;1&lt;/C&gt;&lt;D xsi:type="xsd:double"&gt;-7.92322174132823&lt;/D&gt;&lt;/FQL&gt;&lt;FQL&gt;&lt;Q&gt;CNYA^FG_TOTAL_RETURNC(0,-3AM)&lt;/Q&gt;&lt;R&gt;1&lt;/R&gt;&lt;C&gt;1&lt;/C&gt;&lt;D xsi:type="xsd:double"&gt;-4.6453238&lt;/D&gt;&lt;/FQL&gt;&lt;FQL&gt;&lt;Q&gt;URTH^FG_TOTAL_RETURNC(0,-3AM)&lt;/Q&gt;&lt;R&gt;1&lt;/R&gt;&lt;C&gt;1&lt;/C&gt;&lt;D xsi:type="xsd:double"&gt;6.0631514&lt;/D&gt;&lt;/FQL&gt;&lt;FQL&gt;&lt;Q&gt;URTH^PERCENT_CHANGE(FMA_EPS(+1,0,,,,"PORTAGG","MEAN"),FMA_EPS(+1,-1AM,,,,"PORTAGG","MEAN"))&lt;/Q&gt;&lt;R&gt;1&lt;/R&gt;&lt;C&gt;1&lt;/C&gt;&lt;D xsi:type="xsd:double"&gt;0.0266636553384657&lt;/D&gt;&lt;/FQL&gt;&lt;FQL&gt;&lt;Q&gt;URTH^FMA_COS_UP("EPS","1M",+1,NOW,,,"PORTAGG","MEANR")&lt;/Q&gt;&lt;R&gt;1&lt;/R&gt;&lt;C&gt;1&lt;/C&gt;&lt;D xsi:type="xsd:double"&gt;543&lt;/D&gt;&lt;/FQL&gt;&lt;FQL&gt;&lt;Q&gt;TUR^SIZE(FG_CONSTITUENTS)&lt;/Q&gt;&lt;R&gt;1&lt;/R&gt;&lt;C&gt;1&lt;/C&gt;&lt;D xsi:type="xsd:long"&gt;98&lt;/D&gt;&lt;/FQL&gt;&lt;FQL&gt;&lt;Q&gt;GREK^FMA_COS_DOWN("EPS","1M",+1,NOW,,,"PORTAGG","MEANR")&lt;/Q&gt;&lt;R&gt;1&lt;/R&gt;&lt;C&gt;1&lt;/C&gt;&lt;D xsi:type="xsd:double"&gt;8&lt;/D&gt;&lt;/FQL&gt;&lt;FQL&gt;&lt;Q&gt;EWT^FMA_COS_UP("EPS","1M",+1,NOW,,,"PORTAGG","MEANR")&lt;/Q&gt;&lt;R&gt;1&lt;/R&gt;&lt;C&gt;1&lt;/C&gt;&lt;D xsi:type="xsd:double"&gt;40&lt;/D&gt;&lt;/FQL&gt;&lt;FQL&gt;&lt;Q&gt;ECH^SIZE(FG_CONSTITUENTS)&lt;/Q&gt;&lt;R&gt;1&lt;/R&gt;&lt;C&gt;1&lt;/C&gt;&lt;D xsi:type="xsd:long"&gt;30&lt;/D&gt;&lt;/FQL&gt;&lt;FQL&gt;&lt;Q&gt;EWZ^FMA_RBICS_REV_CURRENT(30, LOC, "PORTAGG")&lt;/Q&gt;&lt;R&gt;1&lt;/R&gt;&lt;C&gt;1&lt;/C&gt;&lt;D xsi:type="xsd:double"&gt;26.132781240692&lt;/D&gt;&lt;/FQL&gt;&lt;FQL&gt;&lt;Q&gt;QAT^FG_ROE(0)&lt;/Q&gt;&lt;R&gt;1&lt;/R&gt;&lt;C&gt;1&lt;/C&gt;&lt;D xsi:type="xsd:double"&gt;11.1855172506006&lt;/D&gt;&lt;/FQL&gt;&lt;FQL&gt;&lt;Q&gt;TRYSA10Y-FDS^FG_YIELD_NAME&lt;/Q&gt;&lt;R&gt;1&lt;/R&gt;&lt;C&gt;1&lt;/C&gt;&lt;D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Rate&lt;/D&gt;&lt;/FQL&gt;&lt;FQL&gt;&lt;Q&gt;TRYCN10Y-FDS^PCTCHG(FG_YIELD(0,,,,"YTM"),FG_YIELD(-3AM,,,,"YTM"))&lt;/Q&gt;&lt;R&gt;1&lt;/R&gt;&lt;C&gt;1&lt;/C&gt;&lt;D xsi:type="xsd:double"&gt;-5.1012883&lt;/D&gt;&lt;/FQL&gt;&lt;FQL&gt;&lt;Q&gt;TRYMY10Y-FDS^PCTCHG(FG_YIELD(0,,,,"YTM"),FG_YIELD(-3AM,,,,"YTM"))&lt;/Q&gt;&lt;R&gt;1&lt;/R&gt;&lt;C&gt;1&lt;/C&gt;&lt;D xsi:type="xsd:double"&gt;-5.9210544&lt;/D&gt;&lt;/FQL&gt;&lt;FQL&gt;&lt;Q&gt;TRYSA10Y-FDS^FG_YIELD(0,,,,"YTM")&lt;/Q&gt;&lt;R&gt;1&lt;/R&gt;&lt;C&gt;1&lt;/C&gt;&lt;D xsi:type="xsd:double"&gt;5.1133237&lt;/D&gt;&lt;/FQL&gt;&lt;FQL&gt;&lt;Q&gt;TRYGR10Y-FDS^FG_YIELD(0,,,,"YTM")&lt;/Q&gt;&lt;R&gt;1&lt;/R&gt;&lt;C&gt;1&lt;/C&gt;&lt;D xsi:type="xsd:double"&gt;3.434&lt;/D&gt;&lt;/FQL&gt;&lt;FQL&gt;&lt;Q&gt;TRYPL10Y-FDS^FG_YIELD(0,,,,"YTM")&lt;/Q&gt;&lt;R&gt;1&lt;/R&gt;&lt;C&gt;1&lt;/C&gt;&lt;D xsi:type="xsd:double"&gt;5.6241&lt;/D&gt;&lt;/FQL&gt;&lt;FQL&gt;&lt;Q&gt;CC_CN^IMF_IFS_RCPI_Q(0)&lt;/Q&gt;&lt;R&gt;1&lt;/R&gt;&lt;C&gt;1&lt;/C&gt;&lt;D xsi:type="xsd:double"&gt;0.226831&lt;/D&gt;&lt;/FQL&gt;&lt;FQL&gt;&lt;Q&gt;VWO^FMA_EVAL_EBITDA(NTMA,0,,,"PORTAGG","MEANR")&lt;/Q&gt;&lt;R&gt;1&lt;/R&gt;&lt;C&gt;1&lt;/C&gt;&lt;D xsi:type="xsd:double"&gt;9.0724813545737&lt;/D&gt;&lt;/FQL&gt;&lt;FQL&gt;&lt;Q&gt;KSA^FMA_DIV_YLD(NTMA,NOW,NOW,M,"PORTAGG","MEANR")&lt;/Q&gt;&lt;R&gt;1&lt;/R&gt;&lt;C&gt;1&lt;/C&gt;&lt;D xsi:type="xsd:double"&gt;3.62021533184084&lt;/D&gt;&lt;/FQL&gt;&lt;FQL&gt;&lt;Q&gt;UAE^FMA_PE(LTM,0,,,"PORTAGG","MEANR")&lt;/Q&gt;&lt;R&gt;1&lt;/R&gt;&lt;C&gt;1&lt;/C&gt;&lt;D xsi:type="xsd:double"&gt;10.4620575722705&lt;/D&gt;&lt;/FQL&gt;&lt;FQL&gt;&lt;Q&gt;QAT^FMA_EVAL_EBIT(LTMA,NOW,NOW,M,"PORTAGG","MEANR")&lt;/Q&gt;&lt;R&gt;1&lt;/R&gt;&lt;C&gt;1&lt;/C&gt;&lt;D xsi:type="xsd:double"&gt;15.1413897342729&lt;/D&gt;&lt;/FQL&gt;&lt;FQL&gt;&lt;Q&gt;INDA^FG_FCF_YIELD_NTM(0)&lt;/Q&gt;&lt;R&gt;1&lt;/R&gt;&lt;C&gt;1&lt;/C&gt;&lt;D xsi:type="xsd:double"&gt;2.69743500597538&lt;/D&gt;&lt;/FQL&gt;&lt;FQL&gt;&lt;Q&gt;EZA^FMA_PE(NTMA,0,,,"PORTAGG","MEANR")&lt;/Q&gt;&lt;R&gt;1&lt;/R&gt;&lt;C&gt;1&lt;/C&gt;&lt;D xsi:type="xsd:double"&gt;9.88937998384086&lt;/D&gt;&lt;/FQL&gt;&lt;FQL&gt;&lt;Q&gt;EWY^JULIAN(FMA_DIV_YLD(NTMA,NOW,NOW,M,"PORTAGG","MEANR").DATES)&lt;/Q&gt;&lt;R&gt;1&lt;/R&gt;&lt;C&gt;1&lt;/C&gt;&lt;D xsi:type="xsd:long"&gt;45471&lt;/D&gt;&lt;/FQL&gt;&lt;FQL&gt;&lt;Q&gt;EWM^FMA_EVAL_EBITDA(NTMA,0,,,"PORTAGG","MEANR")&lt;/Q&gt;&lt;R&gt;1&lt;/R&gt;&lt;C&gt;1&lt;/C&gt;&lt;D xsi:type="xsd:double"&gt;8.83459608274941&lt;/D&gt;&lt;/FQL&gt;&lt;FQL&gt;&lt;Q&gt;EPOL^FMA_DIV_YLD(NTMA,NOW,NOW,M,"PORTAGG","MEANR")&lt;/Q&gt;&lt;R&gt;1&lt;/R&gt;&lt;C&gt;1&lt;/C&gt;&lt;D xsi:type="xsd:double"&gt;4.98022050642426&lt;/D&gt;&lt;/FQL&gt;&lt;FQL&gt;&lt;Q&gt;EIDO^FMA_PE(LTM,0,,,"PORTAGG","MEANR")&lt;/Q&gt;&lt;R&gt;1&lt;/R&gt;&lt;C&gt;1&lt;/C&gt;&lt;D xsi:type="xsd:double"&gt;15.8506045812752&lt;/D&gt;&lt;/FQL&gt;&lt;FQL&gt;&lt;Q&gt;CC_US^IMF_IFS_RCPI_Q(0)&lt;/Q&gt;&lt;R&gt;1&lt;/R&gt;&lt;C&gt;1&lt;/C&gt;&lt;D xsi:type="xsd:double"&gt;3.19889&lt;/D&gt;&lt;/FQL&gt;&lt;FQL&gt;&lt;Q&gt;DUMMY^ECON_EXPR_DATA('FDS_ECON[NTCPMIMFGSA@EME]',,,M)&lt;/Q&gt;&lt;R&gt;1&lt;/R&gt;&lt;C&gt;1&lt;/C&gt;&lt;D xsi:type="xsd:double"&gt;52.09547&lt;/D&gt;&lt;/FQL&gt;&lt;FQL&gt;&lt;Q&gt;EWM^FMA_ROE(NTMA,-20AY,NOW,FY,"PORTAGG","MEANR")&lt;/Q&gt;&lt;R&gt;20&lt;/R&gt;&lt;C&gt;1&lt;/C&gt;&lt;D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xsi:type="xsd:double"&gt;12.8423838949759&lt;/D&gt;&lt;D xsi:type="xsd:double"&gt;15.1612174104353&lt;/D&gt;&lt;D xsi:type="xsd:double"&gt;14.9253869800942&lt;/D&gt;&lt;D xsi:type="xsd:double"&gt;16.0805897384503&lt;/D&gt;&lt;/FQL&gt;&lt;FQL&gt;&lt;Q&gt;TRYBR10Y-FDS^FG_YIELD(-10AY,0,Y,,"YTM")&lt;/Q&gt;&lt;R&gt;10&lt;/R&gt;&lt;C&gt;1&lt;/C&gt;&lt;D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xsi:type="xsd:double"&gt;2.534&lt;/D&gt;&lt;/FQL&gt;&lt;FQL&gt;&lt;Q&gt;CAGDPY@VN^EE_ACTUAL_ANNUAL(MED,+1)&lt;/Q&gt;&lt;R&gt;0&lt;/R&gt;&lt;C&gt;0&lt;/C&gt;&lt;/FQL&gt;&lt;FQL&gt;&lt;Q&gt;CC_TW^FG_COMPANY_NAME&lt;/Q&gt;&lt;R&gt;1&lt;/R&gt;&lt;C&gt;1&lt;/C&gt;&lt;D xsi:type="xsd:string"&gt;Taiwan, China&lt;/D&gt;&lt;/FQL&gt;&lt;FQL&gt;&lt;Q&gt;USDTRY^FG_PRICE_CHANGE(0,-3AM)&lt;/Q&gt;&lt;R&gt;1&lt;/R&gt;&lt;C&gt;1&lt;/C&gt;&lt;D xsi:type="xsd:double"&gt;1.6574264&lt;/D&gt;&lt;/FQL&gt;&lt;FQL&gt;&lt;Q&gt;USDINR^FG_COMPANY_NAME&lt;/Q&gt;&lt;R&gt;1&lt;/R&gt;&lt;C&gt;1&lt;/C&gt;&lt;D xsi:type="xsd:string"&gt;Indian Rupee per U.S. Dollar&lt;/D&gt;&lt;/FQL&gt;&lt;FQL&gt;&lt;Q&gt;USDMXN^FG_PRICE_CHANGE(0,-6AM)&lt;/Q&gt;&lt;R&gt;1&lt;/R&gt;&lt;C&gt;1&lt;/C&gt;&lt;D xsi:type="xsd:double"&gt;7.5851917&lt;/D&gt;&lt;/FQL&gt;&lt;FQL&gt;&lt;Q&gt;USDPLN^FG_PRICE_CHANGE(0,-1AY)&lt;/Q&gt;&lt;R&gt;1&lt;/R&gt;&lt;C&gt;1&lt;/C&gt;&lt;D xsi:type="xsd:double"&gt;-1.7705321&lt;/D&gt;&lt;/FQL&gt;&lt;FQL&gt;&lt;Q&gt;USDIDR^FG_COMPANY_NAME&lt;/Q&gt;&lt;R&gt;1&lt;/R&gt;&lt;C&gt;1&lt;/C&gt;&lt;D xsi:type="xsd:string"&gt;Indonesian Rupiah per U.S. Dollar&lt;/D&gt;&lt;/FQL&gt;&lt;FQL&gt;&lt;Q&gt;FC0000ID^FMA_EPS(NTMA,-20AY,0,CY,,"PORTAGG","MEANR")&lt;/Q&gt;&lt;R&gt;20&lt;/R&gt;&lt;C&gt;1&lt;/C&gt;&lt;D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xsi:type="xsd:double"&gt;63.7324767601859&lt;/D&gt;&lt;D xsi:type="xsd:double"&gt;51.5269226366261&lt;/D&gt;&lt;D xsi:type="xsd:double"&gt;58.7717056261205&lt;/D&gt;&lt;D xsi:type="xsd:double"&gt;64.972794174405&lt;/D&gt;&lt;D xsi:type="xsd:double"&gt;67.9891570247354&lt;/D&gt;&lt;/FQL&gt;&lt;FQL&gt;&lt;Q&gt;KSA^FG_COMPANY_NAME&lt;/Q&gt;&lt;R&gt;1&lt;/R&gt;&lt;C&gt;1&lt;/C&gt;&lt;D xsi:type="xsd:string"&gt;iShares MSCI Saudi Arabia ETF&lt;/D&gt;&lt;/FQL&gt;&lt;FQL&gt;&lt;Q&gt;EPOL^FG_COMPANY_NAME&lt;/Q&gt;&lt;R&gt;1&lt;/R&gt;&lt;C&gt;1&lt;/C&gt;&lt;D xsi:type="xsd:string"&gt;iShares MSCI Poland ETF&lt;/D&gt;&lt;/FQL&gt;&lt;FQL&gt;&lt;Q&gt;EWT^FG_TOTAL_RETURNC(0,-12AM)&lt;/Q&gt;&lt;R&gt;1&lt;/R&gt;&lt;C&gt;1&lt;/C&gt;&lt;D xsi:type="xsd:double"&gt;21.261429&lt;/D&gt;&lt;/FQL&gt;&lt;FQL&gt;&lt;Q&gt;REFEUREFI-FDS^FG_YIELD(NOW,,,0)&lt;/Q&gt;&lt;R&gt;1&lt;/R&gt;&lt;C&gt;1&lt;/C&gt;&lt;D xsi:type="xsd:double"&gt;4.25&lt;/D&gt;&lt;/FQL&gt;&lt;FQL&gt;&lt;Q&gt;TRYAE10Y-FDS^FG_YIELD(0,,,,"YTM")&lt;/Q&gt;&lt;R&gt;0&lt;/R&gt;&lt;C&gt;0&lt;/C&gt;&lt;/FQL&gt;&lt;FQL&gt;&lt;Q&gt;CC_TW^IMF_IFS_RCPI_Q(0)&lt;/Q&gt;&lt;R&gt;0&lt;/R&gt;&lt;C&gt;0&lt;/C&gt;&lt;/FQL&gt;&lt;FQL&gt;&lt;Q&gt;VNM^FMA_PE(LTM,0,,,"PORTAGG","MEANR")&lt;/Q&gt;&lt;R&gt;1&lt;/R&gt;&lt;C&gt;1&lt;/C&gt;&lt;D xsi:type="xsd:double"&gt;16.3987430058201&lt;/D&gt;&lt;/FQL&gt;&lt;FQL&gt;&lt;Q&gt;MCHI^FMA_PE(NTMA,0,,,"PORTAGG","MEANR")&lt;/Q&gt;&lt;R&gt;1&lt;/R&gt;&lt;C&gt;1&lt;/C&gt;&lt;D xsi:type="xsd:double"&gt;9.27352657403645&lt;/D&gt;&lt;/FQL&gt;&lt;FQL&gt;&lt;Q&gt;EWY^FMA_DIV_YLD(NTMA,NOW,NOW,M,"PORTAGG","MEANR")&lt;/Q&gt;&lt;R&gt;1&lt;/R&gt;&lt;C&gt;1&lt;/C&gt;&lt;D xsi:type="xsd:double"&gt;2.08167963376573&lt;/D&gt;&lt;/FQL&gt;&lt;FQL&gt;&lt;Q&gt;EPOL^FG_FCF_YIELD_NTM(0)&lt;/Q&gt;&lt;R&gt;0&lt;/R&gt;&lt;C&gt;0&lt;/C&gt;&lt;/FQL&gt;&lt;FQL&gt;&lt;Q&gt;DUMMY^ECON_EXPR_DATA('FDS_ECON[PMIDMMANHE]',,,M)&lt;/Q&gt;&lt;R&gt;1&lt;/R&gt;&lt;C&gt;1&lt;/C&gt;&lt;D xsi:type="xsd:double"&gt;49.659245&lt;/D&gt;&lt;/FQL&gt;&lt;FQL&gt;&lt;Q&gt;TRYUS10Y-FDS^FG_YIELD(-10AY,0,Y,,"YTM")&lt;/Q&gt;&lt;R&gt;10&lt;/R&gt;&lt;C&gt;1&lt;/C&gt;&lt;D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xsi:type="xsd:double"&gt;3.8791&lt;/D&gt;&lt;/FQL&gt;&lt;FQL&gt;&lt;Q&gt;CAGDPY@BR^EE_ACTUAL_ANNUAL(MED,+1)&lt;/Q&gt;&lt;R&gt;1&lt;/R&gt;&lt;C&gt;1&lt;/C&gt;&lt;D xsi:type="xsd:double"&gt;-1.6&lt;/D&gt;&lt;/FQL&gt;&lt;FQL&gt;&lt;Q&gt;CAGDPY@CL^EE_ACTUAL_ANNUAL(MED,+1)&lt;/Q&gt;&lt;R&gt;1&lt;/R&gt;&lt;C&gt;1&lt;/C&gt;&lt;D xsi:type="xsd:double"&gt;-3.2&lt;/D&gt;&lt;/FQL&gt;&lt;FQL&gt;&lt;Q&gt;USDVND^FG_PRICE_CHANGE(0,-6AM)&lt;/Q&gt;&lt;R&gt;1&lt;/R&gt;&lt;C&gt;1&lt;/C&gt;&lt;D xsi:type="xsd:double"&gt;2.885592&lt;/D&gt;&lt;/FQL&gt;&lt;FQL&gt;&lt;Q&gt;USDQAR^FG_PRICE(0)&lt;/Q&gt;&lt;R&gt;1&lt;/R&gt;&lt;C&gt;1&lt;/C&gt;&lt;D xsi:type="xsd:double"&gt;3.641&lt;/D&gt;&lt;/FQL&gt;&lt;FQL&gt;&lt;Q&gt;USDBRL^STD(FG_PRICE_CHANGE(0,-1AY,AM))&lt;/Q&gt;&lt;R&gt;1&lt;/R&gt;&lt;C&gt;1&lt;/C&gt;&lt;D xsi:type="xsd:double"&gt;2.34120004075962&lt;/D&gt;&lt;/FQL&gt;&lt;FQL&gt;&lt;Q&gt;USDMYR^FG_PRICE_CHANGE(0,-1AM)&lt;/Q&gt;&lt;R&gt;1&lt;/R&gt;&lt;C&gt;1&lt;/C&gt;&lt;D xsi:type="xsd:double"&gt;-1.1671126&lt;/D&gt;&lt;/FQL&gt;&lt;FQL&gt;&lt;Q&gt;USDPLN^FG_PRICE(0)&lt;/Q&gt;&lt;R&gt;1&lt;/R&gt;&lt;C&gt;1&lt;/C&gt;&lt;D xsi:type="xsd:double"&gt;3.93355&lt;/D&gt;&lt;/FQL&gt;&lt;FQL&gt;&lt;Q&gt;VNM^FMA_EPS(NTMA,-20AY,0,CY,,"PORTAGG","MEANR")&lt;/Q&gt;&lt;R&gt;20&lt;/R&gt;&lt;C&gt;1&lt;/C&gt;&lt;D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xsi:type="xsd:double"&gt;0.886057292428814&lt;/D&gt;&lt;/FQL&gt;&lt;FQL&gt;&lt;Q&gt;EPU^P_PRICE_RETURNS_PR('52W',2,-10AY,0,AM)&lt;/Q&gt;&lt;R&gt;121&lt;/R&gt;&lt;C&gt;1&lt;/C&gt;&lt;D xsi:type="xsd:double"&gt;14.528358&lt;/D&gt;&lt;D xsi:type="xsd:double"&gt;6.7028403&lt;/D&gt;&lt;D xsi:type="xsd:double"&gt;6.539941&lt;/D&gt;&lt;D xsi:type="xsd:double"&gt;-3.9969742&lt;/D&gt;&lt;D xsi:type="xsd:double"&gt;10.019565&lt;/D&gt;&lt;D xsi:type="xsd:double"&gt;0.4177332&lt;/D&gt;&lt;D xsi:type="xsd:double"&gt;-5.9595346&lt;/D&gt;&lt;D xsi:type="xsd:double"&gt;-8.858252&lt;/D&gt;&lt;D xsi:type="xsd:double"&gt;-7.5677276&lt;/D&gt;&lt;D xsi:type="xsd:double"&gt;-9.888864&lt;/D&gt;&lt;D xsi:type="xsd:double"&gt;-13.468444999999999&lt;/D&gt;&lt;D xsi:type="xsd:double"&gt;-14.804029&lt;/D&gt;&lt;D xsi:type="xsd:double"&gt;-25.154531&lt;/D&gt;&lt;D xsi:type="xsd:double"&gt;-41.764694&lt;/D&gt;&lt;D xsi:type="xsd:double"&gt;-35.285217&lt;/D&gt;&lt;D xsi:type="xsd:double"&gt;-28.362244&lt;/D&gt;&lt;D xsi:type="xsd:double"&gt;-35.46077&lt;/D&gt;&lt;D xsi:type="xsd:double"&gt;-33.136475&lt;/D&gt;&lt;D xsi:type="xsd:double"&gt;-37.064507&lt;/D&gt;&lt;D xsi:type="xsd:double"&gt;-25.376135&lt;/D&gt;&lt;D xsi:type="xsd:double"&gt;-9.379405&lt;/D&gt;&lt;D xsi:type="xsd:double"&gt;2.8343678&lt;/D&gt;&lt;D xsi:type="xsd:double"&gt;0.62726736&lt;/D&gt;&lt;D xsi:type="xsd:double"&gt;0.035369396&lt;/D&gt;&lt;D xsi:type="xsd:double"&gt;24.142086&lt;/D&gt;&lt;D xsi:type="xsd:double"&gt;62.355934&lt;/D&gt;&lt;D xsi:type="xsd:double"&gt;51.566982&lt;/D&gt;&lt;D xsi:type="xsd:double"&gt;41.57115&lt;/D&gt;&lt;D xsi:type="xsd:double"&gt;49.9686&lt;/D&gt;&lt;D xsi:type="xsd:double"&gt;58.590614&lt;/D&gt;&lt;D xsi:type="xsd:double"&gt;84.113106&lt;/D&gt;&lt;D xsi:type="xsd:double"&gt;62.278366&lt;/D&gt;&lt;D xsi:type="xsd:double"&gt;32.76429&lt;/D&gt;&lt;D xsi:type="xsd:double"&gt;11.878193&lt;/D&gt;&lt;D xsi:type="xsd:double"&gt;17.74199&lt;/D&gt;&lt;D xsi:type="xsd:double"&gt;17.149317&lt;/D&gt;&lt;D xsi:type="xsd:double"&gt;10.483324&lt;/D&gt;&lt;D xsi:type="xsd:double"&gt;12.525045&lt;/D&gt;&lt;D xsi:type="xsd:double"&gt;17.353714&lt;/D&gt;&lt;D xsi:type="xsd:double"&gt;30.117702&lt;/D&gt;&lt;D xsi:type="xsd:double"&gt;32.887672&lt;/D&gt;&lt;D xsi:type="xsd:double"&gt;30.57543&lt;/D&gt;&lt;D xsi:type="xsd:double"&gt;32.396187&lt;/D&gt;&lt;D xsi:type="xsd:double"&gt;25.64348&lt;/D&gt;&lt;D xsi:type="xsd:double"&gt;29.383755&lt;/D&gt;&lt;D xsi:type="xsd:double"&gt;36.999382&lt;/D&gt;&lt;D xsi:type="xsd:double"&gt;27.771832&lt;/D&gt;&lt;D xsi:type="xsd:double"&gt;19.933165&lt;/D&gt;&lt;D xsi:type="xsd:double"&gt;15.814865&lt;/D&gt;&lt;D xsi:type="xsd:double"&gt;4.687619&lt;/D&gt;&lt;D xsi:type="xsd:double"&gt;-0.21119714&lt;/D&gt;&lt;D xsi:type="xsd:double"&gt;-14.987546&lt;/D&gt;&lt;D xsi:type="xsd:double"&gt;-13.909888&lt;/D&gt;&lt;D xsi:type="xsd:double"&gt;-11.413765&lt;/D&gt;&lt;D xsi:type="xsd:double"&gt;-14.9793625&lt;/D&gt;&lt;D xsi:type="xsd:double"&gt;-7.5912056&lt;/D&gt;&lt;D xsi:type="xsd:double"&gt;-5.386382&lt;/D&gt;&lt;D xsi:type="xsd:double"&gt;-12.978756&lt;/D&gt;&lt;D xsi:type="xsd:double"&gt;-17.025566&lt;/D&gt;&lt;D xsi:type="xsd:double"&gt;-4.3425617&lt;/D&gt;&lt;D xsi:type="xsd:double"&gt;-4.9193916&lt;/D&gt;&lt;D xsi:type="xsd:double"&gt;-10.746884&lt;/D&gt;&lt;D xsi:type="xsd:double"&gt;-3.685242&lt;/D&gt;&lt;D xsi:type="xsd:double"&gt;3.0909777&lt;/D&gt;&lt;D xsi:type="xsd:double"&gt;1.1223197&lt;/D&gt;&lt;D xsi:type="xsd:double"&gt;7.7990055&lt;/D&gt;&lt;D xsi:type="xsd:double"&gt;3.2734513&lt;/D&gt;&lt;D xsi:type="xsd:double"&gt;-12.33663&lt;/D&gt;&lt;D xsi:type="xsd:double"&gt;-38.31681&lt;/D&gt;&lt;D xsi:type="xsd:double"&gt;-32.964207&lt;/D&gt;&lt;D xsi:type="xsd:double"&gt;-19.928228&lt;/D&gt;&lt;D xsi:type="xsd:double"&gt;-21.861124&lt;/D&gt;&lt;D xsi:type="xsd:double"&gt;-18.550556&lt;/D&gt;&lt;D xsi:type="xsd:double"&gt;-3.7052095&lt;/D&gt;&lt;D xsi:type="xsd:double"&gt;-13.570208&lt;/D&gt;&lt;D xsi:type="xsd:double"&gt;-11.468148&lt;/D&gt;&lt;D xsi:type="xsd:double"&gt;-1.6941726&lt;/D&gt;&lt;D xsi:type="xsd:double"&gt;-3.6017716&lt;/D&gt;&lt;D xsi:type="xsd:double"&gt;-2.4716794&lt;/D&gt;&lt;D xsi:type="xsd:double"&gt;15.364086&lt;/D&gt;&lt;D xsi:type="xsd:double"&gt;48.77864&lt;/D&gt;&lt;D xsi:type="xsd:double"&gt;32.808887&lt;/D&gt;&lt;D xsi:type="xsd:double"&gt;18.16355&lt;/D&gt;&lt;D xsi:type="xsd:double"&gt;3.4914613&lt;/D&gt;&lt;D xsi:type="xsd:double"&gt;-4.402977&lt;/D&gt;&lt;D xsi:type="xsd:double"&gt;-15.368408&lt;/D&gt;&lt;D xsi:type="xsd:double"&gt;-6.739104&lt;/D&gt;&lt;D xsi:type="xsd:double"&gt;2.2016168&lt;/D&gt;&lt;D xsi:type="xsd:double"&gt;-14.459616&lt;/D&gt;&lt;D xsi:type="xsd:double"&gt;-13.600063&lt;/D&gt;&lt;D xsi:type="xsd:double"&gt;-4.3477774&lt;/D&gt;&lt;D xsi:type="xsd:double"&gt;-7.5653195&lt;/D&gt;&lt;D xsi:type="xsd:double"&gt;15.697802&lt;/D&gt;&lt;D xsi:type="xsd:double"&gt;0.97121&lt;/D&gt;&lt;D xsi:type="xsd:double"&gt;1.1699796&lt;/D&gt;&lt;D xsi:type="xsd:double"&gt;-1.6118824&lt;/D&gt;&lt;D xsi:type="xsd:double"&gt;-4.16342&lt;/D&gt;&lt;D xsi:type="xsd:double"&gt;8.916903&lt;/D&gt;&lt;D xsi:type="xsd:double"&gt;-6.8043175&lt;/D&gt;&lt;D xsi:type="xsd:double"&gt;-6.533557&lt;/D&gt;&lt;D xsi:type="xsd:double"&gt;7.654512&lt;/D&gt;&lt;D xsi:type="xsd:double"&gt;4.268539&lt;/D&gt;&lt;D xsi:type="xsd:double"&gt;3.6501765&lt;/D&gt;&lt;D xsi:type="xsd:double"&gt;-9.329921&lt;/D&gt;&lt;D xsi:type="xsd:double"&gt;-17.556202&lt;/D&gt;&lt;D xsi:type="xsd:double"&gt;3.7874699&lt;/D&gt;&lt;D xsi:type="xsd:double"&gt;1.3893366&lt;/D&gt;&lt;D xsi:type="xsd:double"&gt;19.835495&lt;/D&gt;&lt;D xsi:type="xsd:double"&gt;35.87531&lt;/D&gt;&lt;D xsi:type="xsd:double"&gt;24.103462&lt;/D&gt;&lt;D xsi:type="xsd:double"&gt;32.88479&lt;/D&gt;&lt;D xsi:type="xsd:double"&gt;12.795485&lt;/D&gt;&lt;D xsi:type="xsd:double"&gt;9.700203&lt;/D&gt;&lt;D xsi:type="xsd:double"&gt;27.008259&lt;/D&gt;&lt;D xsi:type="xsd:double"&gt;11.320567&lt;/D&gt;&lt;D xsi:type="xsd:double"&gt;27.56362&lt;/D&gt;&lt;D xsi:type="xsd:double"&gt;38.605797&lt;/D&gt;&lt;D xsi:type="xsd:double"&gt;40.044167&lt;/D&gt;&lt;D xsi:type="</t>
        </r>
      </text>
    </comment>
    <comment ref="A3" authorId="0" shapeId="0" xr:uid="{32FD980D-13D4-46DE-94C6-E5FF66216922}">
      <text>
        <r>
          <rPr>
            <b/>
            <sz val="9"/>
            <color indexed="81"/>
            <rFont val="Tahoma"/>
            <charset val="1"/>
          </rPr>
          <t>xsd:double"&gt;52.62431&lt;/D&gt;&lt;D xsi:type="xsd:double"&gt;39.00244&lt;/D&gt;&lt;D xsi:type="xsd:double"&gt;27.578724&lt;/D&gt;&lt;/FQL&gt;&lt;FQL&gt;&lt;Q&gt;EWZ^FG_TOTAL_RETURNC(-10AY,0,AM)&lt;/Q&gt;&lt;R&gt;121&lt;/R&gt;&lt;C&gt;1&lt;/C&gt;&lt;D xsi:type="xsd:double"&gt;5.758083&lt;/D&gt;&lt;D xsi:type="xsd:double"&gt;1.8018007&lt;/D&gt;&lt;D xsi:type="xsd:double"&gt;-10.561752&lt;/D&gt;&lt;D xsi:type="xsd:double"&gt;-10.582924&lt;/D&gt;&lt;D xsi:type="xsd:double"&gt;4.0413737&lt;/D&gt;&lt;D xsi:type="xsd:double"&gt;-14.622217&lt;/D&gt;&lt;D xsi:type="xsd:double"&gt;0.10961294&lt;/D&gt;&lt;D xsi:type="xsd:double"&gt;-4.40734&lt;/D&gt;&lt;D xsi:type="xsd:double"&gt;-11.340207&lt;/D&gt;&lt;D xsi:type="xsd:double"&gt;20.058132&lt;/D&gt;&lt;D xsi:type="xsd:double"&gt;-11.111105&lt;/D&gt;&lt;D xsi:type="xsd:double"&gt;1.9978642&lt;/D&gt;&lt;D xsi:type="xsd:double"&gt;-13.845229&lt;/D&gt;&lt;D xsi:type="xsd:double"&gt;-13.122808&lt;/D&gt;&lt;D xsi:type="xsd:double"&gt;-12.60097&lt;/D&gt;&lt;D xsi:type="xsd:double"&gt;7.624781&lt;/D&gt;&lt;D xsi:type="xsd:double"&gt;3.3061385&lt;/D&gt;&lt;D xsi:type="xsd:double"&gt;-9.679657&lt;/D&gt;&lt;D xsi:type="xsd:double"&gt;-16.519308&lt;/D&gt;&lt;D xsi:type="xsd:double"&gt;11.538458&lt;/D&gt;&lt;D xsi:type="xsd:double"&gt;28.335835&lt;/D&gt;&lt;D xsi:type="xsd:double"&gt;11.098135&lt;/D&gt;&lt;D xsi:type="xsd:double"&gt;-7.6761303&lt;/D&gt;&lt;D xsi:type="xsd:double"&gt;6.2916994&lt;/D&gt;&lt;D xsi:type="xsd:double"&gt;17.200422&lt;/D&gt;&lt;D xsi:type="xsd:double"&gt;1.2588263&lt;/D&gt;&lt;D xsi:type="xsd:double"&gt;1.3038158&lt;/D&gt;&lt;D xsi:type="xsd:double"&gt;13.259506&lt;/D&gt;&lt;D xsi:type="xsd:double"&gt;-12.632132&lt;/D&gt;&lt;D xsi:type="xsd:double"&gt;-1.1564553&lt;/D&gt;&lt;D xsi:type="xsd:double"&gt;16.45491&lt;/D&gt;&lt;D xsi:type="xsd:double"&gt;2.0755649&lt;/D&gt;&lt;D xsi:type="xsd:double"&gt;-3.2325387&lt;/D&gt;&lt;D xsi:type="xsd:double"&gt;-0.7004261&lt;/D&gt;&lt;D xsi:type="xsd:double"&gt;-3.6896408&lt;/D&gt;&lt;D xsi:type="xsd:double"&gt;-3.4178257&lt;/D&gt;&lt;D xsi:type="xsd:double"&gt;9.323525&lt;/D&gt;&lt;D xsi:type="xsd:double"&gt;7.9903126&lt;/D&gt;&lt;D xsi:type="xsd:double"&gt;3.8365722&lt;/D&gt;&lt;D xsi:type="xsd:double"&gt;-2.5191903&lt;/D&gt;&lt;D xsi:type="xsd:double"&gt;0.2461195&lt;/D&gt;&lt;D xsi:type="xsd:double"&gt;-0.89208484&lt;/D&gt;&lt;D xsi:type="xsd:double"&gt;18.502544&lt;/D&gt;&lt;D xsi:type="xsd:double"&gt;-0.42256713&lt;/D&gt;&lt;D xsi:type="xsd:double"&gt;-5.51666&lt;/D&gt;&lt;D xsi:type="xsd:double"&gt;-3.7278235&lt;/D&gt;&lt;D xsi:type="xsd:double"&gt;-13.109398&lt;/D&gt;&lt;D xsi:type="xsd:double"&gt;-12.290775&lt;/D&gt;&lt;D xsi:type="xsd:double"&gt;12.317265&lt;/D&gt;&lt;D xsi:type="xsd:double"&gt;-11.464972&lt;/D&gt;&lt;D xsi:type="xsd:double"&gt;5.254936&lt;/D&gt;&lt;D xsi:type="xsd:double"&gt;18.9896&lt;/D&gt;&lt;D xsi:type="xsd:double"&gt;-6.5434637&lt;/D&gt;&lt;D xsi:type="xsd:double"&gt;1.1996984&lt;/D&gt;&lt;D xsi:type="xsd:double"&gt;17.479897&lt;/D&gt;&lt;D xsi:type="xsd:double"&gt;0.6389737&lt;/D&gt;&lt;D xsi:type="xsd:double"&gt;-5.623579&lt;/D&gt;&lt;D xsi:type="xsd:double"&gt;-0.88899136&lt;/D&gt;&lt;D xsi:type="xsd:double"&gt;-4.92121&lt;/D&gt;&lt;D xsi:type="xsd:double"&gt;12.45433&lt;/D&gt;&lt;D xsi:type="xsd:double"&gt;4.339838&lt;/D&gt;&lt;D xsi:type="xsd:double"&gt;-14.414608&lt;/D&gt;&lt;D xsi:type="xsd:double"&gt;8.665466&lt;/D&gt;&lt;D xsi:type="xsd:double"&gt;5.7027936&lt;/D&gt;&lt;D xsi:type="xsd:double"&gt;-5.7533026&lt;/D&gt;&lt;D xsi:type="xsd:double"&gt;14.713562&lt;/D&gt;&lt;D xsi:type="xsd:double"&gt;-2.3153603&lt;/D&gt;&lt;D xsi:type="xsd:double"&gt;-15.680796&lt;/D&gt;&lt;D xsi:type="xsd:double"&gt;-33.21429&lt;/D&gt;&lt;D xsi:type="xsd:double"&gt;-15.355235&lt;/D&gt;&lt;D xsi:type="xsd:double"&gt;19.99098&lt;/D&gt;&lt;D xsi:type="xsd:double"&gt;7.3384523&lt;/D&gt;&lt;D xsi:type="xsd:double"&gt;14.503551&lt;/D&gt;&lt;D xsi:type="xsd:double"&gt;-9.197897&lt;/D&gt;&lt;D xsi:type="xsd:double"&gt;-2.3874462&lt;/D&gt;&lt;D xsi:type="xsd:double"&gt;3.2844067&lt;/D&gt;&lt;D xsi:type="xsd:double"&gt;14.546692&lt;/D&gt;&lt;D xsi:type="xsd:double"&gt;9.987677&lt;/D&gt;&lt;D xsi:type="xsd:double"&gt;-4.2478323&lt;/D&gt;&lt;D xsi:type="xsd:double"&gt;-9.861541&lt;/D&gt;&lt;D xsi:type="xsd:double"&gt;1.5987515&lt;/D&gt;&lt;D xsi:type="xsd:double"&gt;10.459733&lt;/D&gt;&lt;D xsi:type="xsd:double"&gt;5.3352&lt;/D&gt;&lt;D xsi:type="xsd:double"&gt;10.496855&lt;/D&gt;&lt;D xsi:type="xsd:double"&gt;-5.0682306&lt;/D&gt;&lt;D xsi:type="xsd:double"&gt;-7.597536&lt;/D&gt;&lt;D xsi:type="xsd:double"&gt;-7.1388903&lt;/D&gt;&lt;D xsi:type="xsd:double"&gt;-8.794498&lt;/D&gt;&lt;D xsi:type="xsd:double"&gt;-3.6405385&lt;/D&gt;&lt;D xsi:type="xsd:double"&gt;1.049149&lt;/D&gt;&lt;D xsi:type="xsd:double"&gt;11.448669&lt;/D&gt;&lt;D xsi:type="xsd:double"&gt;7.5122&lt;/D&gt;&lt;D xsi:type="xsd:double"&gt;14.004827&lt;/D&gt;&lt;D xsi:type="xsd:double"&gt;-13.557964&lt;/D&gt;&lt;D xsi:type="xsd:double"&gt;8.962547&lt;/D&gt;&lt;D xsi:type="xsd:double"&gt;-19.731552&lt;/D&gt;&lt;D xsi:type="xsd:double"&gt;-0.4779458&lt;/D&gt;&lt;D xsi:type="xsd:double"&gt;18.248976&lt;/D&gt;&lt;D xsi:type="xsd:double"&gt;-8.497339&lt;/D&gt;&lt;D xsi:type="xsd:double"&gt;4.8139334&lt;/D&gt;&lt;D xsi:type="xsd:double"&gt;-3.6482096&lt;/D&gt;&lt;D xsi:type="xsd:double"&gt;4.7546625&lt;/D&gt;&lt;D xsi:type="xsd:double"&gt;6.2521696&lt;/D&gt;&lt;D xsi:type="xsd:double"&gt;-9.48022&lt;/D&gt;&lt;D xsi:type="xsd:double"&gt;-7.2950544&lt;/D&gt;&lt;D xsi:type="xsd:double"&gt;6.8952084&lt;/D&gt;&lt;D xsi:type="xsd:double"&gt;9.110785&lt;/D&gt;&lt;D xsi:type="xsd:double"&gt;11.659634&lt;/D&gt;&lt;D xsi:type="xsd:double"&gt;4.535699&lt;/D&gt;&lt;D xsi:type="xsd:double"&gt;-8.20874&lt;/D&gt;&lt;D xsi:type="xsd:double"&gt;-2.8106034&lt;/D&gt;&lt;D xsi:type="xsd:double"&gt;0.19717216&lt;/D&gt;&lt;D xsi:type="xsd:double"&gt;10.757626&lt;/D&gt;&lt;D xsi:type="xsd:double"&gt;7.848656&lt;/D&gt;&lt;D xsi:type="xsd:double"&gt;-5.0640163&lt;/D&gt;&lt;D xsi:type="xsd:double"&gt;-0.23972988&lt;/D&gt;&lt;D xsi:type="xsd:double"&gt;-3.0940294&lt;/D&gt;&lt;D xsi:type="xsd:double"&gt;-2.2318602&lt;/D&gt;&lt;D xsi:type="xsd:double"&gt;-3.5193443&lt;/D&gt;&lt;D xsi:type="xsd:double"&gt;-7.136792&lt;/D&gt;&lt;D xsi:type="xsd:double"&gt;1.3888836&lt;/D&gt;&lt;/FQL&gt;&lt;FQL&gt;&lt;Q&gt;QAT^FMA_DIV_YLD(NTMA,-10AY,0,AM,"PORTAGG","MEANR")&lt;/Q&gt;&lt;R&gt;121&lt;/R&gt;&lt;C&gt;1&lt;/C&gt;&lt;D xsi:type="xsd:double"&gt;4.06132811489016&lt;/D&gt;&lt;D xsi:type="xsd:double"&gt;3.86835890461939&lt;/D&gt;&lt;D xsi:type="xsd:double"&gt;4.0058750352855&lt;/D&gt;&lt;D xsi:type="xsd:double"&gt;4.08386325573101&lt;/D&gt;&lt;D xsi:type="xsd:double"&gt;3.93823149898953&lt;/D&gt;&lt;D xsi:type="xsd:double"&gt;4.43518674303446&lt;/D&gt;&lt;D xsi:type="xsd:double"&gt;4.45256166611829&lt;/D&gt;&lt;D xsi:type="xsd:double"&gt;4.12602408206054&lt;/D&gt;&lt;D xsi:type="xsd:double"&gt;4.59416699794277&lt;/D&gt;&lt;D xsi:type="xsd:double"&gt;4.54971784436968&lt;/D&gt;&lt;D xsi:type="xsd:double"&gt;4.56723109786322&lt;/D&gt;&lt;D xsi:type="xsd:double"&gt;4.63606321069692&lt;/D&gt;&lt;D xsi:type="xsd:double"&gt;4.67188407748996&lt;/D&gt;&lt;D xsi:type="xsd:double"&gt;5.18264279106949&lt;/D&gt;&lt;D xsi:type="xsd:double"&gt;4.93245537037058&lt;/D&gt;&lt;D xsi:type="xsd:double"&gt;4.81861219068754&lt;/D&gt;&lt;D xsi:type="xsd:double"&gt;5.42044549918547&lt;/D&gt;&lt;D xsi:type="xsd:double"&gt;5.51957804657966&lt;/D&gt;&lt;D xsi:type="xsd:double"&gt;6.17499596288054&lt;/D&gt;&lt;D xsi:type="xsd:double"&gt;5.07795098003631&lt;/D&gt;&lt;D xsi:type="xsd:double"&gt;4.25563054530582&lt;/D&gt;&lt;D xsi:type="xsd:double"&gt;4.33469881285125&lt;/D&gt;&lt;D xsi:type="xsd:double"&gt;4.34421275522665&lt;/D&gt;&lt;D xsi:type="xsd:double"&gt;4.20295702501801&lt;/D&gt;&lt;D xsi:type="xsd:double"&gt;4.06157575311401&lt;/D&gt;&lt;D xsi:type="xsd:double"&gt;3.61802670235937&lt;/D&gt;&lt;D xsi:type="xsd:double"&gt;3.90719148786459&lt;/D&gt;&lt;D xsi:type="xsd:double"&gt;3.96472710752141&lt;/D&gt;&lt;D xsi:type="xsd:double"&gt;4.21700171847994&lt;/D&gt;&lt;D xsi:type="xsd:double"&gt;3.85110332093447&lt;/D&gt;&lt;D xsi:type="xsd:double"&gt;3.59456075377779&lt;/D&gt;&lt;D xsi:type="xsd:double"&gt;3.66835187821892&lt;/D&gt;&lt;D xsi:type="xsd:double"&gt;3.89829747356169&lt;/D&gt;&lt;D xsi:type="xsd:double"&gt;3.95162058101352&lt;/D&gt;&lt;D xsi:type="xsd:double"&gt;3.89983354870329&lt;/D&gt;&lt;D xsi:type="xsd:double"&gt;4.47916450102039&lt;/D&gt;&lt;D xsi:type="xsd:double"&gt;4.10897729322074&lt;/D&gt;&lt;D xsi:type="xsd:double"&gt;4.44073599040477&lt;/D&gt;&lt;D xsi:type="xsd:double"&gt;4.55367366117257&lt;/D&gt;&lt;D xsi:type="xsd:double"&gt;4.53541796092703&lt;/D&gt;&lt;D xsi:type="xsd:double"&gt;4.68854375072449&lt;/D&gt;&lt;D xsi:type="xsd:double"&gt;4.32469786956228&lt;/D&gt;&lt;D xsi:type="xsd:double"&gt;4.02550259577914&lt;/D&gt;&lt;D xsi:type="xsd:double"&gt;4.68095627760118&lt;/D&gt;&lt;D xsi:type="xsd:double"&gt;4.91041124879656&lt;/D&gt;&lt;D xsi:type="xsd:double"&gt;4.70187962861433&lt;/D&gt;&lt;D xsi:type="xsd:double"&gt;4.78822741435088&lt;/D&gt;&lt;D xsi:type="xsd:double"&gt;4.96598504099135&lt;/D&gt;&lt;D xsi:type="xsd:double"&gt;4.55593957669447&lt;/D&gt;&lt;D xsi:type="xsd:double"&gt;4.52238624848945&lt;/D&gt;&lt;D xsi:type="xsd:double"&gt;4.43182323679589&lt;/D&gt;&lt;D xsi:type="xsd:double"&gt;4.27926089400651&lt;/D&gt;&lt;D xsi:type="xsd:double"&gt;4.31481628515748&lt;/D&gt;&lt;D xsi:type="xsd:double"&gt;4.56465129209936&lt;/D&gt;&lt;D xsi:type="xsd:double"&gt;4.32116363505399&lt;/D&gt;&lt;D xsi:type="xsd:double"&gt;4.53871908311221&lt;/D&gt;&lt;D xsi:type="xsd:double"&gt;4.55293193844572&lt;/D&gt;&lt;D xsi:type="xsd:double"&gt;4.18537111544981&lt;/D&gt;&lt;D xsi:type="xsd:double"&gt;4.53119516662852&lt;/D&gt;&lt;D xsi:type="xsd:double"&gt;4.0956938577815&lt;/D&gt;&lt;D xsi:type="xsd:double"&gt;4.08693471766139&lt;/D&gt;&lt;D xsi:type="xsd:double"&gt;4.42116844675275&lt;/D&gt;&lt;D xsi:type="xsd:double"&gt;4.12787841864456&lt;/D&gt;&lt;D xsi:type="xsd:double"&gt;4.07611644951197&lt;/D&gt;&lt;D xsi:type="xsd:double"&gt;4.14282887595419&lt;/D&gt;&lt;D xsi:type="xsd:double"&gt;4.04678395256806&lt;/D&gt;&lt;D xsi:type="xsd:double"&gt;4.05024268000315&lt;/D&gt;&lt;D xsi:type="xsd:double"&gt;4.42724167781024&lt;/D&gt;&lt;D xsi:type="xsd:double"&gt;4.67450020889089&lt;/D&gt;&lt;D xsi:type="xsd:double"&gt;4.41436437219212&lt;/D&gt;&lt;D xsi:type="xsd:double"&gt;4.14870510585746&lt;/D&gt;&lt;D xsi:type="xsd:double"&gt;3.87979914546465&lt;/D&gt;&lt;D xsi:type="xsd:double"&gt;3.7160396961867&lt;/D&gt;&lt;D xsi:type="xsd:double"&gt;3.49007310946005&lt;/D&gt;&lt;D xsi:type="xsd:double"&gt;3.57858082454974&lt;/D&gt;&lt;D xsi:type="xsd:double"&gt;3.64213218615838&lt;/D&gt;&lt;D xsi:type="xsd:double"&gt;3.63863772550042&lt;/D&gt;&lt;D xsi:type="xsd:double"&gt;3.67208535156277&lt;/D&gt;&lt;D xsi:type="xsd:double"&gt;3.785693194062&lt;/D&gt;&lt;D xsi:type="xsd:double"&gt;3.89294947316357&lt;/D&gt;&lt;D xsi:type="xsd:double"&gt;3.92078792783364&lt;/D&gt;&lt;D xsi:type="xsd:double"&gt;3.72194226541252&lt;/D&gt;&lt;D xsi:type="xsd:double"&gt;3.86147757253099&lt;/D&gt;&lt;D xsi:type="xsd:double"&gt;3.87302143879718&lt;/D&gt;&lt;D xsi:type="xsd:double"&gt;3.89762568978981&lt;/D&gt;&lt;D xsi:type="xsd:double"&gt;3.85606294490445&lt;/D&gt;&lt;D xsi:type="xsd:double"&gt;4.04495860472466&lt;/D&gt;&lt;D xsi:type="xsd:double"&gt;3.86391583645687&lt;/D&gt;&lt;D xsi:type="xsd:double"&gt;3.86326759803472&lt;/D&gt;&lt;D xsi:type="xsd:double"&gt;4.05328480553417&lt;/D&gt;&lt;D xsi:type="xsd:double"&gt;3.96013169819359&lt;/D&gt;&lt;D xsi:type="xsd:double"&gt;3.94288859139372&lt;/D&gt;&lt;D xsi:type="xsd:double"&gt;3.65180104815899&lt;/D&gt;&lt;D xsi:type="xsd:double"&gt;3.77852289056363&lt;/D&gt;&lt;D xsi:type="xsd:double"&gt;4.22005562016178&lt;/D&gt;&lt;D xsi:type="xsd:double"&gt;4.49422249267846&lt;/D&gt;&lt;D xsi:type="xsd:double"&gt;4.0043248014351&lt;/D&gt;&lt;D xsi:type="xsd:double"&gt;3.82428800728913&lt;/D&gt;&lt;D xsi:type="xsd:double"&gt;4.16991815393709&lt;/D&gt;&lt;D xsi:type="xsd:double"&gt;4.16039175123931&lt;/D&gt;&lt;D xsi:type="xsd:double"&gt;4.32306315262775&lt;/D&gt;&lt;D xsi:type="xsd:double"&gt;4.69660097407766&lt;/D&gt;&lt;D xsi:type="xsd:double"&gt;4.51404621479605&lt;/D&gt;&lt;D xsi:type="xsd:double"&gt;4.78582812028332&lt;/D&gt;&lt;D xsi:type="xsd:double"&gt;4.95909732335844&lt;/D&gt;&lt;D xsi:type="xsd:double"&gt;4.97983624127152&lt;/D&gt;&lt;D xsi:type="xsd:double"&gt;4.69455272313206&lt;/D&gt;&lt;D xsi:type="xsd:double"&gt;4.78826331784441&lt;/D&gt;&lt;D xsi:type="xsd:double"&gt;4.47706351723028&lt;/D&gt;&lt;D xsi:type="xsd:double"&gt;4.60157996978288&lt;/D&gt;&lt;D xsi:type="xsd:double"&gt;4.6645032156348&lt;/D&gt;&lt;D xsi:type="xsd:double"&gt;5.20860191624432&lt;/D&gt;&lt;D xsi:type="xsd:double"&gt;4.86091160550326&lt;/D&gt;&lt;D xsi:type="xsd:double"&gt;4.79355871860663&lt;/D&gt;&lt;D xsi:type="xsd:double"&gt;4.802738233986&lt;/D&gt;&lt;D xsi:type="xsd:double"&gt;4.75108131004192&lt;/D&gt;&lt;D xsi:type="xsd:double"&gt;4.95109079993829&lt;/D&gt;&lt;D xsi:type="xsd:double"&gt;5.77491083847004&lt;/D&gt;&lt;D xsi:type="xsd:double"&gt;5.87895373967355&lt;/D&gt;&lt;D xsi:type="xsd:double"&gt;5.61103854033837&lt;/D&gt;&lt;D xsi:type="xsd:double"&gt;5.50351095075259&lt;/D&gt;&lt;/FQL&gt;&lt;FQL&gt;&lt;Q&gt;KSA^FMA_PE(NTMA,-10AY,0,AM,"PORTAGG","MEANR")&lt;/Q&gt;&lt;R&gt;121&lt;/R&gt;&lt;C&gt;1&lt;/C&gt;&lt;D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xsi:type="xsd:double"&gt;12.6449373863779&lt;/D&gt;&lt;D xsi:type="xsd:double"&gt;12.6620442771125&lt;/D&gt;&lt;D xsi:type="xsd:double"&gt;12.4688247319628&lt;/D&gt;&lt;D xsi:type="xsd:double"&gt;11.0553596029452&lt;/D&gt;&lt;D xsi:type="xsd:double"&gt;11.7760191941999&lt;/D&gt;&lt;D xsi:type="xsd:double"&gt;12.853246442531&lt;/D&gt;&lt;D xsi:type="xsd:double"&gt;13.4393587513495&lt;/D&gt;&lt;D xsi:type="xsd:double"&gt;13.1457603512803&lt;/D&gt;&lt;D xsi:type="xsd:double"&gt;13.5542484277117&lt;/D&gt;&lt;D xsi:type="xsd:double"&gt;13.2816367059641&lt;/D&gt;&lt;D xsi:type="xsd:double"&gt;12.2361563299393&lt;/D&gt;&lt;D xsi:type="xsd:double"&gt;12.1807040208821&lt;/D&gt;&lt;D xsi:type="xsd:double"&gt;11.9750315290965&lt;/D&gt;&lt;D xsi:type="xsd:double"&gt;14.2254536575551&lt;/D&gt;&lt;D xsi:type="xsd:double"&gt;14.0643689956363&lt;/D&gt;&lt;D xsi:type="xsd:double"&gt;14.625311385918&lt;/D&gt;&lt;D xsi:type="xsd:double"&gt;14.4613648116028&lt;/D&gt;&lt;D xsi:type="xsd:double"&gt;13.6620301267206&lt;/D&gt;&lt;D xsi:type="xsd:double"&gt;13.6040893013712&lt;/D&gt;&lt;D xsi:type="xsd:double"&gt;13.5579606168604&lt;/D&gt;&lt;D xsi:type="xsd:double"&gt;14.8181319880537&lt;/D&gt;&lt;D xsi:type="xsd:double"&gt;14.5548898512369&lt;/D&gt;&lt;D xsi:type="xsd:double"&gt;13.9556073341442&lt;/D&gt;&lt;D xsi:type="xsd:double"&gt;13.4681845158464&lt;/D&gt;&lt;D xsi:type="xsd:double"&gt;12.8209914831902&lt;/D&gt;&lt;D xsi:type="xsd:double"&gt;12.851457967779&lt;/D&gt;&lt;D xsi:type="xsd:double"&gt;13.1454758440298&lt;/D&gt;&lt;D xsi:type="xsd:double"&gt;13.9312519604877&lt;/D&gt;&lt;D xsi:type="xsd:double"&gt;13.6917811998477&lt;/D&gt;&lt;D xsi:type="xsd:double"&gt;14.8132333406853&lt;/D&gt;&lt;D xsi:type="xsd:double"&gt;15.1690203840329&lt;/D&gt;&lt;D xsi:type="xsd:double"&gt;14.8614959507567&lt;/D&gt;&lt;D xsi:type="xsd:double"&gt;15.0814265841823&lt;/D&gt;&lt;D xsi:type="xsd:double"&gt;14.9308978400032&lt;/D&gt;&lt;D xsi:type="xsd:double"&gt;13.8410739582628&lt;/D&gt;&lt;D xsi:type="xsd:double"&gt;13.9916828561553&lt;/D&gt;&lt;D xsi:type="xsd:double"&gt;13.9571779442084&lt;/D&gt;&lt;D xsi:type="xsd:double"&gt;13.2794850686888&lt;/D&gt;&lt;D xsi:type="xsd:double"&gt;14.0931875265475&lt;/D&gt;&lt;D xsi:type="xsd:double"&gt;15.7396143836249&lt;/D&gt;&lt;D xsi:type="xsd:double"&gt;15.860748239729&lt;/D&gt;&lt;D xsi:type="xsd:double"&gt;16.2141965254931&lt;/D&gt;&lt;D xsi:type="xsd:double"&gt;17.3076001316441&lt;/D&gt;&lt;D xsi:type="xsd:double"&gt;16.0618913525496&lt;/D&gt;&lt;D xsi:type="xsd:double"&gt;16.3193987807063&lt;/D&gt;&lt;D xsi:type="xsd:double"&gt;16.6657006221888&lt;/D&gt;&lt;D xsi:type="xsd:double"&gt;16.8186597829949&lt;/D&gt;&lt;D xsi:type="xsd:double"&gt;17.0701313757816&lt;/D&gt;&lt;D xsi:type="xsd:double"&gt;16.846608443805&lt;/D&gt;&lt;D xsi:type="xsd:double"&gt;16.3385425967851&lt;/D&gt;&lt;D xsi:type="xsd:double"&gt;17.0300972565953&lt;/D&gt;&lt;D xsi:type="xsd:double"&gt;16.9553990903184&lt;/D&gt;&lt;D xsi:type="xsd:double"&gt;15.3818941692001&lt;/D&gt;&lt;D xsi:type="xsd:double"&gt;13.8910935300356&lt;/D&gt;&lt;D xsi:type="xsd:double"&gt;16.3032524646415&lt;/D&gt;&lt;D xsi:type="xsd:double"&gt;18.5912166841274&lt;/D&gt;&lt;D xsi:type="xsd:double"&gt;18.9090394886105&lt;/D&gt;&lt;D xsi:type="xsd:double"&gt;19.5429092573885&lt;/D&gt;&lt;D xsi:type="xsd:double"&gt;20.5270195416787&lt;/D&gt;&lt;D xsi:type="xsd:double"&gt;21.1971108267034&lt;/D&gt;&lt;D xsi:type="xsd:double"&gt;20.5671198946004&lt;/D&gt;&lt;D xsi:type="xsd:double"&gt;20.4009685987494&lt;/D&gt;&lt;D xsi:type="xsd:double"&gt;19.3116218758161&lt;/D&gt;&lt;D xsi:type="xsd:double"&gt;18.8213648464151&lt;/D&gt;&lt;D xsi:type="xsd:double"&gt;18.6028923412859&lt;/D&gt;&lt;D xsi:type="xsd:double"&gt;18.1002259075285&lt;/D&gt;&lt;D xsi:type="xsd:double"&gt;19.3231963779092&lt;/D&gt;&lt;D xsi:type="xsd:double"&gt;19.066982542196&lt;/D&gt;&lt;D xsi:type="xsd:double"&gt;19.4468912939286&lt;/D&gt;&lt;D xsi:type="xsd:double"&gt;19.1071852051492&lt;/D&gt;&lt;D xsi:type="xsd:double"&gt;18.7908664294891&lt;/D&gt;&lt;D xsi:type="xsd:double"&gt;18.5755585289552&lt;/D&gt;&lt;D xsi:type="xsd:double"&gt;19.0518432382519&lt;/D&gt;&lt;D xsi:type="xsd:double"&gt;17.8774847569406&lt;/D&gt;&lt;D xsi:type="xsd:double"&gt;17.7409631618254&lt;/D&gt;&lt;D xsi:type="xsd:double"&gt;19.0494616791876&lt;/D&gt;&lt;D xsi:type="xsd:double"&gt;18.9486318634743&lt;/D&gt;&lt;D xsi:type="xsd:double"&gt;19.1269245173116&lt;/D&gt;&lt;D xsi:type="xsd:double"&gt;19.0875797393265&lt;/D&gt;&lt;D xsi:type="xsd:double"&gt;16.7812577307048&lt;/D&gt;&lt;D xsi:type="xsd:double"&gt;15.0915403819448&lt;/D&gt;&lt;D xsi:type="xsd:double"&gt;16.2561788801007&lt;/D&gt;&lt;D xsi:type="xsd:double"&gt;16.5260184536249&lt;/D&gt;&lt;D xsi:type="xsd:double"&gt;14.2389294480729&lt;/D&gt;&lt;D xsi:type="xsd:double"&gt;15.4254964802701&lt;/D&gt;&lt;D xsi:type="xsd:double"&gt;14.7197991299381&lt;/D&gt;&lt;D xsi:type="xsd:double"&gt;13.9940758011811&lt;/D&gt;&lt;D xsi:type="xsd:double"&gt;14.9790318834666&lt;/D&gt;&lt;D xsi:type="xsd:double"&gt;14.4564706514141&lt;/D&gt;&lt;D xsi:type="xsd:double"&gt;15.1714263612294&lt;/D&gt;&lt;D xsi:type="xsd:double"&gt;16.496043635968&lt;/D&gt;&lt;D xsi:type="xsd:double"&gt;16.5079085619328&lt;/D&gt;&lt;D xsi:type="xsd:double"&gt;17.0398619584772&lt;/D&gt;&lt;D xsi:type="xsd:double"&gt;17.8093440543589&lt;/D&gt;&lt;D xsi:type="xsd:double"&gt;17.0581354220265&lt;/D&gt;&lt;D xsi:type="xsd:double"&gt;15.9928821773888&lt;/D&gt;&lt;D xsi:type="xsd:double"&gt;15.1751163617492&lt;/D&gt;&lt;D xsi:type="xsd:double"&gt;16.3684798997521&lt;/D&gt;&lt;D xsi:type="xsd:double"&gt;17.9457433650483&lt;/D&gt;&lt;D xsi:type="xsd:double"&gt;18.4849305847365&lt;/D&gt;&lt;D xsi:type="xsd:double"&gt;18.9486062812119&lt;/D&gt;&lt;D xsi:type="xsd:double"&gt;18.1668530380966&lt;/D&gt;&lt;D xsi:type="xsd:double"&gt;17.3228013760975&lt;/D&gt;&lt;D xsi:type="xsd:double"&gt;16.8219710904383&lt;/D&gt;&lt;D xsi:type="xsd:double"&gt;16.6390573022538&lt;/D&gt;&lt;D xsi:type="xsd:double"&gt;17.1680265596801&lt;/D&gt;&lt;/FQL&gt;&lt;FQL&gt;&lt;Q&gt;EPHE^FMA_PE(NTMA,-10AY,0,AM,"PORTAGG","MEANR")&lt;/Q&gt;&lt;R&gt;121&lt;/R&gt;&lt;C&gt;1&lt;/C&gt;&lt;D xsi:type="xsd:double"&gt;17.3881206965157&lt;/D&gt;&lt;D xsi:type="xsd:double"&gt;17.6932065352813&lt;/D&gt;&lt;D xsi:type="xsd:double"&gt;17.7509545649722&lt;/D&gt;&lt;D xsi:type="xsd:double"&gt;17.1384656532508&lt;/D&gt;&lt;D xsi:type="xsd:double"&gt;17.8045177588605&lt;/D&gt;&lt;D xsi:type="xsd:double"&gt;17.1307705778571&lt;/D&gt;&lt;D xsi:type="xsd:double"&gt;17.8737483665804&lt;/D&gt;&lt;D xsi:type="xsd:double"&gt;18.2167754191036&lt;/D&gt;&lt;D xsi:type="xsd:double"&gt;18.3743268803468&lt;/D&gt;&lt;D xsi:type="xsd:double"&gt;18.2305540972883&lt;/D&gt;&lt;D xsi:type="xsd:double"&gt;17.9394729689301&lt;/D&gt;&lt;D xsi:type="xsd:double"&gt;17.5202193364469&lt;/D&gt;&lt;D xsi:type="xsd:double"&gt;17.8938390171981&lt;/D&gt;&lt;D xsi:type="xsd:double"&gt;15.9574013553408&lt;/D&gt;&lt;D xsi:type="xsd:double"&gt;16.1951692664305&lt;/D&gt;&lt;D xsi:type="xsd:double"&gt;17.2394373044161&lt;/D&gt;&lt;D xsi:type="xsd:double"&gt;16.2344164944677&lt;/D&gt;&lt;D xsi:type="xsd:double"&gt;16.2050547849201&lt;/D&gt;&lt;D xsi:type="xsd:double"&gt;14.5463653735543&lt;/D&gt;&lt;D xsi:type="xsd:double"&gt;15.0828749548037&lt;/D&gt;&lt;D xsi:type="xsd:double"&gt;17.0534753829008&lt;/D&gt;&lt;D xsi:type="xsd:double"&gt;16.2340159466943&lt;/D&gt;&lt;D xsi:type="xsd:double"&gt;16.2967484511613&lt;/D&gt;&lt;D xsi:type="xsd:double"&gt;17.1589436618433&lt;/D&gt;&lt;D xsi:type="xsd:double"&gt;17.932431378472&lt;/D&gt;&lt;D xsi:type="xsd:double"&gt;18.3528798425695&lt;/D&gt;&lt;D xsi:type="xsd:double"&gt;17.0373291558557&lt;/D&gt;&lt;D xsi:type="xsd:double"&gt;16.6045784385242&lt;/D&gt;&lt;D xsi:type="xsd:double"&gt;15.3607954636165&lt;/D&gt;&lt;D xsi:type="xsd:double"&gt;14.8999693688025&lt;/D&gt;&lt;D xsi:type="xsd:double"&gt;16.8292947234598&lt;/D&gt;&lt;D xsi:type="xsd:double"&gt;16.3401585277448&lt;/D&gt;&lt;D xsi:type="xsd:double"&gt;16.6986317697596&lt;/D&gt;&lt;D xsi:type="xsd:double"&gt;17.7090694667531&lt;/D&gt;&lt;D xsi:type="xsd:double"&gt;17.4668091989021&lt;/D&gt;&lt;D xsi:type="xsd:double"&gt;17.1048397611328&lt;/D&gt;&lt;D xsi:type="xsd:double"&gt;16.9117160801974&lt;/D&gt;&lt;D xsi:type="xsd:double"&gt;16.8533295316062&lt;/D&gt;&lt;D xsi:type="xsd:double"&gt;16.9861230802013&lt;/D&gt;&lt;D xsi:type="xsd:double"&gt;17.5111745761017&lt;/D&gt;&lt;D xsi:type="xsd:double"&gt;17.2547967452958&lt;/D&gt;&lt;D xsi:type="xsd:double"&gt;17.3942870196239&lt;/D&gt;&lt;D xsi:type="xsd:double"&gt;18.1057071186108&lt;/D&gt;&lt;D xsi:type="xsd:double"&gt;17.2070124121391&lt;/D&gt;&lt;D xsi:type="xsd:double"&gt;16.0110741221139&lt;/D&gt;&lt;D xsi:type="xsd:double"&gt;15.3940503934258&lt;/D&gt;&lt;D xsi:type="xsd:double"&gt;15.944061832367&lt;/D&gt;&lt;D xsi:type="xsd:double"&gt;14.6059250154456&lt;/D&gt;&lt;D xsi:type="xsd:double"&gt;15.5647916458493&lt;/D&gt;&lt;D xsi:type="xsd:double"&gt;15.3127881974451&lt;/D&gt;&lt;D xsi:type="xsd:double"&gt;14.0142893232055&lt;/D&gt;&lt;D xsi:type="xsd:double"&gt;13.6554590330412&lt;/D&gt;&lt;D xsi:type="xsd:double"&gt;14.2702368757514&lt;/D&gt;&lt;D xsi:type="xsd:double"&gt;14.9621108737094&lt;/D&gt;&lt;D xsi:type="xsd:double"&gt;15.752575119566&lt;/D&gt;&lt;D xsi:type="xsd:double"&gt;15.4874306391461&lt;/D&gt;&lt;D xsi:type="xsd:double"&gt;15.2764300318505&lt;/D&gt;&lt;D xsi:type="xsd:double"&gt;15.3332016279943&lt;/D&gt;&lt;D xsi:type="xsd:double"&gt;15.097162195494&lt;/D&gt;&lt;D xsi:type="xsd:double"&gt;15.4892670205817&lt;/D&gt;&lt;D xsi:type="xsd:double"&gt;15.6072852426077&lt;/D&gt;&lt;D xsi:type="xsd:double"&gt;14.7217489003238&lt;/D&gt;&lt;D xsi:type="xsd:double"&gt;13.9094337112088&lt;/D&gt;&lt;D xsi:type="xsd:double"&gt;13.83941910376&lt;/D&gt;&lt;D xsi:type="xsd:double"&gt;13.4340706234387&lt;/D&gt;&lt;D xsi:type="xsd:double"&gt;14.1066114779232&lt;/D&gt;&lt;D xsi:type="xsd:double"&gt;13.6278027576945&lt;/D&gt;&lt;D xsi:type="xsd:double"&gt;12.2335008448175&lt;/D&gt;&lt;D xsi:type="xsd:double"&gt;9.89097352107929&lt;/D&gt;&lt;D xsi:type="xsd:double"&gt;11.1236385519026&lt;/D&gt;&lt;D xsi:type="xsd:double"&gt;12.958084188454&lt;/D&gt;&lt;D xsi:type="xsd:double"&gt;15.4718490226143&lt;/D&gt;&lt;D xsi:type="xsd:double"&gt;15.161104878185&lt;/D&gt;&lt;D xsi:type="xsd:double"&gt;15.8394854285523&lt;/D&gt;&lt;D xsi:type="xsd:double"&gt;15.5034570072908&lt;/D&gt;&lt;D xsi:type="xsd:double"&gt;16.962625362661&lt;/D&gt;&lt;D xsi:type="xsd:double"&gt;17.6979625696812&lt;/D&gt;&lt;D xsi:type="xsd:double"&gt;16.5816794929978&lt;/D&gt;&lt;D xsi:type="xsd:double"&gt;16.2421800245127&lt;/D&gt;&lt;D xsi:type="xsd:double"&gt;15.5053820221085&lt;/D&gt;&lt;D xsi:type="xsd:double"&gt;15.0313660984373&lt;/D&gt;&lt;D xsi:type="xsd:double"&gt;14.658950493227&lt;/D&gt;&lt;D xsi:type="xsd:double"&gt;15.0060500194739&lt;/D&gt;&lt;D xsi:type="xsd:double"&gt;16.493335982282&lt;/D&gt;&lt;D xsi:type="xsd:double"&gt;14.7469934289393&lt;/D&gt;&lt;D xsi:type="xsd:double"&gt;15.6193897551105&lt;/D&gt;&lt;D xsi:type="xsd:double"&gt;15.7927930891255&lt;/D&gt;&lt;D xsi:type="xsd:double"&gt;16.5878291084586&lt;/D&gt;&lt;D xsi:type="xsd:double"&gt;15.9852985549786&lt;/D&gt;&lt;D xsi:type="xsd:double"&gt;15.4444760689679&lt;/D&gt;&lt;D xsi:type="xsd:double"&gt;15.0955322246216&lt;/D&gt;&lt;D xsi:type="xsd:double"&gt;14.8636291853906&lt;/D&gt;&lt;D xsi:type="xsd:double"&gt;14.317819401947&lt;/D&gt;&lt;D xsi:type="xsd:double"&gt;14.1431638382613&lt;/D&gt;&lt;D xsi:type="xsd:double"&gt;13.0543003787288&lt;/D&gt;&lt;D xsi:type="xsd:double"&gt;12.5164499425133&lt;/D&gt;&lt;D xsi:type="xsd:double"&gt;12.5278893283962&lt;/D&gt;&lt;D xsi:type="xsd:double"&gt;13.2535715374647&lt;/D&gt;&lt;D xsi:type="xsd:double"&gt;12.0094341743881&lt;/D&gt;&lt;D xsi:type="xsd:double"&gt;11.7542867743591&lt;/D&gt;&lt;D xsi:type="xsd:double"&gt;12.2661080170474&lt;/D&gt;&lt;D xsi:type="xsd:double"&gt;12.400337467362&lt;/D&gt;&lt;D xsi:type="xsd:double"&gt;13.3209669981297&lt;/D&gt;&lt;D xsi:type="xsd:double"&gt;12.3787152000745&lt;/D&gt;&lt;D xsi:type="xsd:double"&gt;11.7930089291644&lt;/D&gt;&lt;D xsi:type="xsd:double"&gt;11.4609108307852&lt;/D&gt;&lt;D xsi:type="xsd:double"&gt;10.8081391963148&lt;/D&gt;&lt;D xsi:type="xsd:double"&gt;10.196926721228&lt;/D&gt;&lt;D xsi:type="xsd:double"&gt;10.3665449502807&lt;/D&gt;&lt;D xsi:type="xsd:double"&gt;9.4470130178727&lt;/D&gt;&lt;D xsi:type="xsd:double"&gt;9.8132717780547&lt;/D&gt;&lt;D xsi:type="xsd:double"&gt;9.41103891638343&lt;/D&gt;&lt;D xsi:type="xsd:double"&gt;9.56698490245762&lt;/D&gt;&lt;D xsi:type="xsd:double"&gt;9.41334550275359&lt;/D&gt;&lt;D xsi:type="xsd:double"&gt;9.63904083984937&lt;/D&gt;&lt;D xsi:type="xsd:double"&gt;10.0381108542994&lt;/D&gt;&lt;D xsi:type="xsd:double"&gt;9.49179956321045&lt;/D&gt;&lt;D xsi:type="xsd:double"&gt;9.03307577662359&lt;/D&gt;&lt;D xsi:type="xsd:double"&gt;8.88050976309849&lt;/D&gt;&lt;D xsi:type="xsd:double"&gt;8.65557572629168&lt;/D&gt;&lt;D xsi:type="xsd:double"&gt;9.38012653614379&lt;/D&gt;&lt;/FQL&gt;&lt;FQL&gt;&lt;Q&gt;EWW^FMA_PE(LTMA,-10AY,0,AM,"PORTAGG","MEANR")&lt;/Q&gt;&lt;R&gt;121&lt;/R&gt;&lt;C&gt;1&lt;/C&gt;&lt;D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xsi:type="xsd:double"&gt;22.6639010037847&lt;/D&gt;&lt;D xsi:type="xsd:double"&gt;24.8861741149146&lt;/D&gt;&lt;D xsi:type="xsd:double"&gt;24.666076212076&lt;/D&gt;&lt;D xsi:type="xsd:double"&gt;24.4806137764995&lt;/D&gt;&lt;D xsi:type="xsd:double"&gt;24.0605158724311&lt;/D&gt;&lt;D xsi:type="xsd:double"&gt;23.0005609181359&lt;/D&gt;&lt;D xsi:type="xsd:double"&gt;22.9871169633954&lt;/D&gt;&lt;D xsi:type="xsd:double"&gt;22.6666016949522&lt;/D&gt;&lt;D xsi:type="xsd:double"&gt;21.9206054652516&lt;/D&gt;&lt;D xsi:type="xsd:double"&gt;22.2443581538458&lt;/D&gt;&lt;D xsi:type="xsd:double"&gt;21.0394755021148&lt;/D&gt;&lt;D xsi:type="xsd:double"&gt;20.356293665146&lt;/D&gt;&lt;D xsi:type="xsd:double"&gt;20.6192415640124&lt;/D&gt;&lt;D xsi:type="xsd:double"&gt;21.6139413109908&lt;/D&gt;&lt;D xsi:type="xsd:double"&gt;21.3779174167934&lt;/D&gt;&lt;D xsi:type="xsd:double"&gt;20.9403220871336&lt;/D&gt;&lt;D xsi:type="xsd:double"&gt;20.4721140362862&lt;/D&gt;&lt;D xsi:type="xsd:double"&gt;19.9113579940901&lt;/D&gt;&lt;D xsi:type="xsd:double"&gt;20.0240900454896&lt;/D&gt;&lt;D xsi:type="xsd:double"&gt;19.669227129152&lt;/D&gt;&lt;D xsi:type="xsd:double"&gt;19.1262987345223&lt;/D&gt;&lt;D xsi:type="xsd:double"&gt;18.3243646259077&lt;/D&gt;&lt;D xsi:type="xsd:double"&gt;17.0151417578558&lt;/D&gt;&lt;D xsi:type="xsd:double"&gt;16.8959844326863&lt;/D&gt;&lt;D xsi:type="xsd:double"&gt;17.789156898089&lt;/D&gt;&lt;D xsi:type="xsd:double"&gt;17.9885641703438&lt;/D&gt;&lt;D xsi:type="xsd:double"&gt;17.7405184421618&lt;/D&gt;&lt;D xsi:type="xsd:double"&gt;17.6521498467265&lt;/D&gt;&lt;D xsi:type="xsd:double"&gt;17.1097423439392&lt;/D&gt;&lt;D xsi:type="xsd:double"&gt;17.2647090202622&lt;/D&gt;&lt;D xsi:type="xsd:double"&gt;17.5792465986294&lt;/D&gt;&lt;D xsi:type="xsd:double"&gt;17.3373199139245&lt;/D&gt;&lt;D xsi:type="xsd:double"&gt;17.1926050187586&lt;/D&gt;&lt;D xsi:type="xsd:double"&gt;16.1247505983259&lt;/D&gt;&lt;D xsi:type="xsd:double"&gt;14.0173744364504&lt;/D&gt;&lt;D xsi:type="xsd:double"&gt;14.5914388907837&lt;/D&gt;&lt;D xsi:type="xsd:double"&gt;15.3868363985839&lt;/D&gt;&lt;D xsi:type="xsd:double"&gt;15.7372796039243&lt;/D&gt;&lt;D xsi:type="xsd:double"&gt;15.3858246154147&lt;/D&gt;&lt;D xsi:type="xsd:double"&gt;15.4282521556137&lt;/D&gt;&lt;D xsi:type="xsd:double"&gt;14.9698744111767&lt;/D&gt;&lt;D xsi:type="xsd:double"&gt;14.9994670398036&lt;/D&gt;&lt;D xsi:type="xsd:double"&gt;14.5544984673019&lt;/D&gt;&lt;D xsi:type="xsd:double"&gt;14.2924455690763&lt;/D&gt;&lt;D xsi:type="xsd:double"&gt;15.0579682858579&lt;/D&gt;&lt;D xsi:type="xsd:double"&gt;15.3722513118521&lt;/D&gt;&lt;D xsi:type="xsd:double"&gt;15.2803620952995&lt;/D&gt;&lt;D xsi:type="xsd:double"&gt;15.7628189191847&lt;/D&gt;&lt;D xsi:type="xsd:double"&gt;16.1741858157418&lt;/D&gt;&lt;D xsi:type="xsd:double"&gt;15.6613365705658&lt;/D&gt;&lt;D xsi:type="xsd:double"&gt;14.52935766393&lt;/D&gt;&lt;D xsi:type="xsd:double"&gt;14.7396209446285&lt;/D&gt;&lt;D xsi:type="xsd:double"&gt;16.229962859559&lt;/D&gt;&lt;D xsi:type="xsd:double"&gt;17.8792617167505&lt;/D&gt;&lt;D xsi:type="xsd:double"&gt;19.0693708189688&lt;/D&gt;&lt;D xsi:type="xsd:double"&gt;20.2304451548868&lt;/D&gt;&lt;D xsi:type="xsd:double"&gt;19.882373302439&lt;/D&gt;&lt;D xsi:type="xsd:double"&gt;20.9251370194659&lt;/D&gt;&lt;D xsi:type="xsd:double"&gt;23.7376489347253&lt;/D&gt;&lt;D xsi:type="xsd:double"&gt;31.5116690235934&lt;/D&gt;&lt;D xsi:type="xsd:double"&gt;31.0211477315115&lt;/D&gt;&lt;D xsi:type="xsd:double"&gt;27.5143667519754&lt;/D&gt;&lt;D xsi:type="xsd:double"&gt;26.5199375390223&lt;/D&gt;&lt;D xsi:type="xsd:double"&gt;25.4295132094131&lt;/D&gt;&lt;D xsi:type="xsd:double"&gt;24.1147537938171&lt;/D&gt;&lt;D xsi:type="xsd:double"&gt;23.1237006540722&lt;/D&gt;&lt;D xsi:type="xsd:double"&gt;21.5864445049808&lt;/D&gt;&lt;D xsi:type="xsd:double"&gt;20.4303952005601&lt;/D&gt;&lt;D xsi:type="xsd:double"&gt;18.8197565146898&lt;/D&gt;&lt;D xsi:type="xsd:double"&gt;17.4963160053115&lt;/D&gt;&lt;D xsi:type="xsd:double"&gt;15.3464774267821&lt;/D&gt;&lt;D xsi:type="xsd:double"&gt;15.5412161963384&lt;/D&gt;&lt;D xsi:type="xsd:double"&gt;14.5888487132574&lt;/D&gt;&lt;D xsi:type="xsd:double"&gt;14.7590617888748&lt;/D&gt;&lt;D xsi:type="xsd:double"&gt;15.0713813291751&lt;/D&gt;&lt;D xsi:type="xsd:double"&gt;14.7693678076576&lt;/D&gt;&lt;D xsi:type="xsd:double"&gt;14.5732113927564&lt;/D&gt;&lt;D xsi:type="xsd:double"&gt;13.8918433306298&lt;/D&gt;&lt;D xsi:type="xsd:double"&gt;13.5100896565867&lt;/D&gt;&lt;D xsi:type="xsd:double"&gt;13.2583695998522&lt;/D&gt;&lt;D xsi:type="xsd:double"&gt;12.6625404799472&lt;/D&gt;&lt;D xsi:type="xsd:double"&gt;13.412803428272&lt;/D&gt;&lt;D xsi:type="xsd:double"&gt;13.7195967236447&lt;/D&gt;&lt;D xsi:type="xsd:double"&gt;13.2619411578288&lt;/D&gt;&lt;D xsi:type="xsd:double"&gt;14.323810455371&lt;/D&gt;&lt;D xsi:type="xsd:double"&gt;15.0632138267159&lt;/D&gt;&lt;D xsi:type="xsd:double"&gt;14.4532469956481&lt;/D&gt;&lt;D xsi:type="xsd:double"&gt;14.2879275969838&lt;/D&gt;&lt;D xsi:type="xsd:double"&gt;13.9446237426056&lt;/D&gt;&lt;D xsi:type="xsd:double"&gt;13.5198069346432&lt;/D&gt;&lt;D xsi:type="xsd:double"&gt;13.4901606374311&lt;/D&gt;&lt;D xsi:type="xsd:double"&gt;13.1136879958125&lt;/D&gt;&lt;D xsi:type="xsd:double"&gt;12.6644785633828&lt;/D&gt;&lt;D xsi:type="xsd:double"&gt;12.2019277201734&lt;/D&gt;&lt;D xsi:type="xsd:double"&gt;13.0693420267654&lt;/D&gt;&lt;D xsi:type="xsd:double"&gt;14.1396547403313&lt;/D&gt;&lt;D xsi:type="xsd:double"&gt;13.9036937120389&lt;/D&gt;&lt;D xsi:type="xsd:double"&gt;16.1541721574853&lt;/D&gt;&lt;D xsi:type="xsd:double"&gt;15.6791578686326&lt;/D&gt;&lt;D xsi:type="xsd:double"&gt;15.450707013029&lt;/D&gt;&lt;D xsi:type="xsd:double"&gt;15.0046439424186&lt;/D&gt;&lt;D xsi:type="xsd:double"&gt;14.3023439591596&lt;/D&gt;&lt;D xsi:type="xsd:double"&gt;13.9628168105269&lt;/D&gt;&lt;/FQL&gt;&lt;FQL&gt;&lt;Q&gt;DDR3512M-FDS^FG_PRICE(0)&lt;/Q&gt;&lt;R&gt;1&lt;/R&gt;&lt;C&gt;1&lt;/C&gt;&lt;D xsi:type="xsd:double"&gt;0.9113853&lt;/D&gt;&lt;/FQL&gt;&lt;FQL&gt;&lt;Q&gt;NI-FDS^MAX(FG_PRICE(0,-5AY))&lt;/Q&gt;&lt;R&gt;1&lt;/R&gt;&lt;C&gt;1&lt;/C&gt;&lt;D xsi:type="xsd:double"&gt;48241&lt;/D&gt;&lt;/FQL&gt;&lt;FQL&gt;&lt;Q&gt;CPALM-FDS^FG_PRICE(0)/MAX(FG_PRICE(0,-1AY))&lt;/Q&gt;&lt;R&gt;1&lt;/R&gt;&lt;C&gt;1&lt;/C&gt;&lt;D xsi:type="xsd:double"&gt;0.88316226250273&lt;/D&gt;&lt;/FQL&gt;&lt;FQL&gt;&lt;Q&gt;BRENT-FDS^FG_PRICE_CHANGE(0,-1AY)&lt;/Q&gt;&lt;R&gt;1&lt;/R&gt;&lt;C&gt;1&lt;/C&gt;&lt;D xsi:type="xsd:double"&gt;1.94728093089527&lt;/D&gt;&lt;/FQL&gt;&lt;FQL&gt;&lt;Q&gt;TIOS-FDS^FG_PRICE_CHANGE(0,-6AM)&lt;/Q&gt;&lt;R&gt;1&lt;/R&gt;&lt;C&gt;1&lt;/C&gt;&lt;D xsi:type="xsd:double"&gt;-20.9590556990041&lt;/D&gt;&lt;/FQL&gt;&lt;FQL&gt;&lt;Q&gt;FC0000TR^FG_PRICE(0)&lt;/Q&gt;&lt;R&gt;1&lt;/R&gt;&lt;C&gt;1&lt;/C&gt;&lt;D xsi:type="xsd:double"&gt;255.97893&lt;/D&gt;&lt;/FQL&gt;&lt;FQL&gt;&lt;Q&gt;FC0000IN^FG_PRICE(0)&lt;/Q&gt;&lt;R&gt;1&lt;/R&gt;&lt;C&gt;1&lt;/C&gt;&lt;D xsi:type="xsd:double"&gt;1472.7219&lt;/D&gt;&lt;/FQL&gt;&lt;FQL&gt;&lt;Q&gt;FC0000KR^FG_PRICE(0)&lt;/Q&gt;&lt;R&gt;1&lt;/R&gt;&lt;C&gt;1&lt;/C&gt;&lt;D xsi:type="xsd:double"&gt;460.7402&lt;/D&gt;&lt;/FQL&gt;&lt;FQL&gt;&lt;Q&gt;FC0000PE^FG_PRICE(0)&lt;/Q&gt;&lt;R&gt;1&lt;/R&gt;&lt;C&gt;1&lt;/C&gt;&lt;D xsi:type="xsd:double"&gt;830.4527&lt;/D&gt;&lt;/FQL&gt;&lt;FQL&gt;&lt;Q&gt;TUR^FG_PRICE_MAVG(0,,,,30)&lt;/Q&gt;&lt;R&gt;1&lt;/R&gt;&lt;C&gt;1&lt;/C&gt;&lt;D xsi:type="xsd:double"&gt;42.531&lt;/D&gt;&lt;/FQL&gt;&lt;FQL&gt;&lt;Q&gt;INDA^FG_PRICE(0)&lt;/Q&gt;&lt;R&gt;1&lt;/R&gt;&lt;C&gt;1&lt;/C&gt;&lt;D xsi:type="xsd:double"&gt;56.82&lt;/D&gt;&lt;/FQL&gt;&lt;FQL&gt;&lt;Q&gt;EWW^FG_PRICE_MAVG(0,,,,200)&lt;/Q&gt;&lt;R&gt;1&lt;/R&gt;&lt;C&gt;1&lt;/C&gt;&lt;D xsi:type="xsd:double"&gt;63.4495&lt;/D&gt;&lt;/FQL&gt;&lt;FQL&gt;&lt;Q&gt;EPOL^FG_PRICE_MAVG(0,,,,60)&lt;/Q&gt;&lt;R&gt;1&lt;/R&gt;&lt;C&gt;1&lt;/C&gt;&lt;D xsi:type="xsd:double"&gt;24.586666&lt;/D&gt;&lt;/FQL&gt;&lt;FQL&gt;&lt;Q&gt;CNYA^FG_PRICE_MAVG(0,,,,30)&lt;/Q&gt;&lt;R&gt;1&lt;/R&gt;&lt;C&gt;1&lt;/C&gt;&lt;D xsi:type="xsd:double"&gt;25.529177&lt;/D&gt;&lt;/FQL&gt;&lt;FQL&gt;&lt;Q&gt;VNM^PERCENT_CHANGE(FMA_EPS(+1,0,,,,"PORTAGG","MEAN"),FMA_EPS(+1,-3AM,,,,"PORTAGG","MEAN"))&lt;/Q&gt;&lt;R&gt;1&lt;/R&gt;&lt;C&gt;1&lt;/C&gt;&lt;D xsi:type="xsd:double"&gt;5.13721255306396&lt;/D&gt;&lt;/FQL&gt;&lt;FQL&gt;&lt;Q&gt;TUR^FG_TOTAL_RETURNC(0,-1AM)&lt;/Q&gt;&lt;R&gt;1&lt;/R&gt;&lt;C&gt;1&lt;/C&gt;&lt;D xsi:type="xsd:double"&gt;4.015577&lt;/D&gt;&lt;/FQL&gt;&lt;FQL&gt;&lt;Q&gt;QAT^FG_TOTAL_RETURNC(0,-3AM)&lt;/Q&gt;&lt;R&gt;1&lt;/R&gt;&lt;C&gt;1&lt;/C&gt;&lt;D xsi:type="xsd:double"&gt;5.368948&lt;/D&gt;&lt;/FQL&gt;&lt;FQL&gt;&lt;Q&gt;INDA^FG_TOTAL_RETURNC(0,-6AM)&lt;/Q&gt;&lt;R&gt;1&lt;/R&gt;&lt;C&gt;1&lt;/C&gt;&lt;D xsi:type="xsd:double"&gt;15.511286&lt;/D&gt;&lt;/FQL&gt;&lt;FQL&gt;&lt;Q&gt;EZA^P_PRICE(0)/P_PRICE_HIGH_PR(0,,,,,,"PRICE","INTRA","52W")&lt;/Q&gt;&lt;R&gt;1&lt;/R&gt;&lt;C&gt;1&lt;/C&gt;&lt;D xsi:type="xsd:double"&gt;0.96715164&lt;/D&gt;&lt;/FQL&gt;&lt;FQL&gt;&lt;Q&gt;EWY^P_PRICE(0)/P_PRICE_LOW_PR(0,,,,,,"PRICE","INTRA","52W")-1&lt;/Q&gt;&lt;R&gt;1&lt;/R&gt;&lt;C&gt;1&lt;/C&gt;&lt;D xsi:type="xsd:double"&gt;0.19379699&lt;/D&gt;&lt;/FQL&gt;&lt;FQL&gt;&lt;Q&gt;EWM^FMA_PCT_ABOVE_MAVG(200,0,,,,"PORTAGG")&lt;/Q&gt;&lt;R&gt;1&lt;/R&gt;&lt;C&gt;1&lt;/C&gt;&lt;D xsi:type="xsd:double"&gt;60.6060606060606&lt;/D&gt;&lt;/FQL&gt;&lt;FQL&gt;&lt;Q&gt;EPOL^PERCENT_CHANGE(FMA_EPS(+1,0,,,,"PORTAGG","MEAN"),FMA_EPS(+1,-1AM,,,,"PORTAGG","MEAN"))&lt;/Q&gt;&lt;R&gt;1&lt;/R&gt;&lt;C&gt;1&lt;/C&gt;&lt;D xsi:type="xsd:double"&gt;2.13464894743023&lt;/D&gt;&lt;/FQL&gt;&lt;FQL&gt;&lt;Q&gt;EIDO^PERCENT_CHANGE(FMA_EPS(+1,0,,,,"PORTAGG","MEAN"),FMA_EPS(+1,-1AM,,,,"PORTAGG","MEAN"))&lt;/Q&gt;&lt;R&gt;1&lt;/R&gt;&lt;C&gt;1&lt;/C&gt;&lt;D xsi:type="xsd:double"&gt;1.73606898117475&lt;/D&gt;&lt;/FQL&gt;&lt;FQL&gt;&lt;Q&gt;CNYA^PERCENT_CHANGE(FMA_EPS(+1,0,,,,"PORTAGG","MEAN"),FMA_EPS(+1,-3AM,,,,"PORTAGG","MEAN"))&lt;/Q&gt;&lt;R&gt;1&lt;/R&gt;&lt;C&gt;1&lt;/C&gt;&lt;D xsi:type="xsd:double"&gt;-0.724988562108041&lt;/D&gt;&lt;/FQL&gt;&lt;FQL&gt;&lt;Q&gt;VWO^FG_TOTAL_RETURNC(0,-6AM)&lt;/Q&gt;&lt;R&gt;1&lt;/R&gt;&lt;C&gt;1&lt;/C&gt;&lt;D xsi:type="xsd:double"&gt;9.387755&lt;/D&gt;&lt;/FQL&gt;&lt;FQL&gt;&lt;Q&gt;VWO^FMA_PCT_ABOVE_MAVG(200,0,,,,"PORTAGG")&lt;/Q&gt;&lt;R&gt;1&lt;/R&gt;&lt;C&gt;1&lt;/C&gt;&lt;D xsi:type="xsd:double"&gt;40.2586206896552&lt;/D&gt;&lt;/FQL&gt;&lt;FQL&gt;&lt;Q&gt;VGK^FMA_COS_DOWN("EPS","1M",+1,NOW,,,"PORTAGG","MEANR")&lt;/Q&gt;&lt;R&gt;1&lt;/R&gt;&lt;C&gt;1&lt;/C&gt;&lt;D xsi:type="xsd:double"&gt;488&lt;/D&gt;&lt;/FQL&gt;&lt;FQL&gt;&lt;Q&gt;QAT^SIZE(FG_CONSTITUENTS)&lt;/Q&gt;&lt;R&gt;1&lt;/R&gt;&lt;C&gt;1&lt;/C&gt;&lt;D xsi:type="xsd:long"&gt;35&lt;/D&gt;&lt;/FQL&gt;&lt;FQL&gt;&lt;Q&gt;EWZ^FMA_COS_UP("EPS","1M",+1,NOW,,,"PORTAGG","MEANR")&lt;/Q&gt;&lt;R&gt;1&lt;/R&gt;&lt;C&gt;1&lt;/C&gt;&lt;D xsi:type="xsd:double"&gt;14&lt;/D&gt;&lt;/FQL&gt;&lt;FQL&gt;&lt;Q&gt;EPOL^FMA_COS_DOWN("EPS","1M",+1,NOW,,,"PORTAGG","MEANR")&lt;/Q&gt;&lt;R&gt;1&lt;/R&gt;&lt;C&gt;1&lt;/C&gt;&lt;D xsi:type="xsd:double"&gt;11&lt;/D&gt;&lt;/FQL&gt;&lt;FQL&gt;&lt;Q&gt;TUR^FMA_RBICS_REV_CURRENT(30, LOC, "PORTAGG")&lt;/Q&gt;&lt;R&gt;1&lt;/R&gt;&lt;C&gt;1&lt;/C&gt;&lt;D xsi:type="xsd:double"&gt;22.4907332005754&lt;/D&gt;&lt;/FQL&gt;&lt;FQL&gt;&lt;Q&gt;CNYA^FMA_RBICS_REV_CURRENT(30, LOC, "PORTAGG")&lt;/Q&gt;&lt;R&gt;1&lt;/R&gt;&lt;C&gt;1&lt;/C&gt;&lt;D xsi:type="xsd:double"&gt;20.8282739719649&lt;/D&gt;&lt;/FQL&gt;&lt;FQL&gt;&lt;Q&gt;EPOL^FG_ROE(0)&lt;/Q&gt;&lt;R&gt;1&lt;/R&gt;&lt;C&gt;1&lt;/C&gt;&lt;D xsi:type="xsd:double"&gt;13.3029682077874&lt;/D&gt;&lt;/FQL&gt;&lt;FQL&gt;&lt;Q&gt;TRYMX10Y-FDS^FG_YIELD_NAME&lt;/Q&gt;&lt;R&gt;1&lt;/R&gt;&lt;C&gt;1&lt;/C&gt;&lt;D xsi:type="xsd:string"&gt;Treasury - Mexico Benchmark Bond 10Y&lt;/D&gt;&lt;/FQL&gt;&lt;FQL&gt;&lt;Q&gt;REFAEREPO-FDS^PROPER_NAME(0,,,"SECURITY","NAME")&lt;/Q&gt;&lt;R&gt;1&lt;/R&gt;&lt;C&gt;1&lt;/C&gt;&lt;D xsi:type="xsd:string"&gt;United Arab Emirates Repo Rate&lt;/D&gt;&lt;/FQL&gt;&lt;FQL&gt;&lt;Q&gt;REFMYON-FDS^(SUBARRAY(NOT_NA(NO_REPEAT_F(FG_YIELD(NOW,-10AY,D))),0,1)-SUBARRAY(NOT_NA(NO_REPEAT_F(FG_YIELD(NOW,-10AY,D))),1,1))*100&lt;/Q&gt;&lt;R&gt;1&lt;/R&gt;&lt;C&gt;1&lt;/C&gt;&lt;D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xsi:type="xsd:double"&gt;-10&lt;/D&gt;&lt;/FQL&gt;&lt;FQL&gt;&lt;Q&gt;TRYIN10Y-FDS^PCTCHG(FG_YIELD(0,,,,"YTM"),FG_YIELD(-3AM,,,,"YTM"))&lt;/Q&gt;&lt;R&gt;1&lt;/R&gt;&lt;C&gt;1&lt;/C&gt;&lt;D xsi:type="xsd:double"&gt;-3.4041946&lt;/D&gt;&lt;/FQL&gt;&lt;FQL&gt;&lt;Q&gt;TRYPE10Y-FDS^PCTCHG(FG_YIELD(0,,,,"YTM"),FG_YIELD(-1AM,,,,"YTM"))&lt;/Q&gt;&lt;R&gt;1&lt;/R&gt;&lt;C&gt;1&lt;/C&gt;&lt;D xsi:type="xsd:double"&gt;-2.7675033&lt;/D&gt;&lt;/FQL&gt;&lt;FQL&gt;&lt;Q&gt;TRYBR10Y-FDS^FG_YIELD_NAME&lt;/Q&gt;&lt;R&gt;1&lt;/R&gt;&lt;C&gt;1&lt;/C&gt;&lt;D xsi:type="xsd:string"&gt;Treasury - Brazil Benchmark Bond 10Y&lt;/D&gt;&lt;/FQL&gt;&lt;FQL&gt;&lt;Q&gt;TIPSCL10Y-FDS^FG_YIELD(0,,,,"YTM")&lt;/Q&gt;&lt;R&gt;1&lt;/R&gt;&lt;C&gt;1&lt;/C&gt;&lt;D xsi:type="xsd:double"&gt;2.7517319&lt;/D&gt;&lt;/FQL&gt;&lt;FQL&gt;&lt;Q&gt;VGK^FG_FCF_YIELD_NTM(0)&lt;/Q&gt;&lt;R&gt;1&lt;/R&gt;&lt;C&gt;1&lt;/C&gt;&lt;D xsi:type="xsd:double"&gt;5.31248525773333&lt;/D&gt;&lt;/FQL&gt;&lt;FQL&gt;&lt;Q&gt;SET-BKK^FMA_EVAL_EBITDA(NTMA,0,,,"PORTAGG","MEANR")&lt;/Q&gt;&lt;R&gt;1&lt;/R&gt;&lt;C&gt;1&lt;/C&gt;&lt;D xsi:type="xsd:double"&gt;9.16469147519406&lt;/D&gt;&lt;/FQL&gt;&lt;FQL&gt;&lt;Q&gt;EZA^FMA_EVAL_EBIT(LTMA,NOW,NOW,M,"PORTAGG","MEANR")&lt;/Q&gt;&lt;R&gt;1&lt;/R&gt;&lt;C&gt;1&lt;/C&gt;&lt;D xsi:type="xsd:double"&gt;12.1460392320385&lt;/D&gt;&lt;/FQL&gt;&lt;FQL&gt;&lt;Q&gt;EWT^JULIAN(FMA_DIV_YLD(NTMA,NOW,NOW,M,"PORTAGG","MEANR").DATES)&lt;/Q&gt;&lt;R&gt;1&lt;/R&gt;&lt;C&gt;1&lt;/C&gt;&lt;D xsi:type="xsd:long"&gt;45471&lt;/D&gt;&lt;/FQL&gt;&lt;FQL&gt;&lt;Q&gt;EIDO^JULIAN(FMA_DIV_YLD(NTMA,NOW,NOW,M,"PORTAGG","MEANR").DATES)&lt;/Q&gt;&lt;R&gt;1&lt;/R&gt;&lt;C&gt;1&lt;/C&gt;&lt;D xsi:type="xsd:long"&gt;45471&lt;/D&gt;&lt;/FQL&gt;&lt;FQL&gt;&lt;Q&gt;EPHE^FMA_ROE(NTMA,-20AY,NOW,FY,"PORTAGG","MEANR")&lt;/Q&gt;&lt;R&gt;20&lt;/R&gt;&lt;C&gt;1&lt;/C&gt;&lt;D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</t>
        </r>
      </text>
    </comment>
    <comment ref="A4" authorId="0" shapeId="0" xr:uid="{41CC7C7C-BFCD-44D6-A6D8-D441955B8508}">
      <text>
        <r>
          <rPr>
            <b/>
            <sz val="9"/>
            <color indexed="81"/>
            <rFont val="Tahoma"/>
            <charset val="1"/>
          </rPr>
          <t>.59945410063992&lt;/D&gt;&lt;D xsi:type="xsd:double"&gt;10.6731246326263&lt;/D&gt;&lt;D xsi:type="xsd:double"&gt;11.9407094450378&lt;/D&gt;&lt;/FQL&gt;&lt;FQL&gt;&lt;Q&gt;TRYDE10Y-FDS^FG_YIELD(-10AY,0,Y,,"YTM")&lt;/Q&gt;&lt;R&gt;10&lt;/R&gt;&lt;C&gt;1&lt;/C&gt;&lt;D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xsi:type="xsd:double"&gt;2.004&lt;/D&gt;&lt;/FQL&gt;&lt;FQL&gt;&lt;Q&gt;CAGDPY@TH^EE_ACTUAL_ANNUAL(MED,0)&lt;/Q&gt;&lt;R&gt;1&lt;/R&gt;&lt;C&gt;1&lt;/C&gt;&lt;D xsi:type="xsd:double"&gt;1.22282398910213&lt;/D&gt;&lt;/FQL&gt;&lt;FQL&gt;&lt;Q&gt;CC_QA^FG_COMPANY_NAME&lt;/Q&gt;&lt;R&gt;1&lt;/R&gt;&lt;C&gt;1&lt;/C&gt;&lt;D xsi:type="xsd:string"&gt;Qatar&lt;/D&gt;&lt;/FQL&gt;&lt;FQL&gt;&lt;Q&gt;USDAED^FG_PRICE_CHANGE(0,-1AY)&lt;/Q&gt;&lt;R&gt;1&lt;/R&gt;&lt;C&gt;1&lt;/C&gt;&lt;D xsi:type="xsd:double"&gt;-0.0013589859&lt;/D&gt;&lt;/FQL&gt;&lt;FQL&gt;&lt;Q&gt;USDQAR^STD(FG_PRICE_CHANGE(0,-3AY,M))&lt;/Q&gt;&lt;R&gt;1&lt;/R&gt;&lt;C&gt;1&lt;/C&gt;&lt;D xsi:type="xsd:double"&gt;0.00998265294793277&lt;/D&gt;&lt;/FQL&gt;&lt;FQL&gt;&lt;Q&gt;USDZAR^FG_PRICE(0)&lt;/Q&gt;&lt;R&gt;1&lt;/R&gt;&lt;C&gt;1&lt;/C&gt;&lt;D xsi:type="xsd:double"&gt;18.26875&lt;/D&gt;&lt;/FQL&gt;&lt;FQL&gt;&lt;Q&gt;USDMYR^FG_PRICE_CHANGE(0,-3AM)&lt;/Q&gt;&lt;R&gt;1&lt;/R&gt;&lt;C&gt;1&lt;/C&gt;&lt;D xsi:type="xsd:double"&gt;-2.3072898&lt;/D&gt;&lt;/FQL&gt;&lt;FQL&gt;&lt;Q&gt;USDPLN^FG_COMPANY_NAME&lt;/Q&gt;&lt;R&gt;1&lt;/R&gt;&lt;C&gt;1&lt;/C&gt;&lt;D xsi:type="xsd:string"&gt;Polish Zloty per U.S. Dollar&lt;/D&gt;&lt;/FQL&gt;&lt;FQL&gt;&lt;Q&gt;FC0000QA^FMA_EPS(NTMA,-20AY,0,CY,,"PORTAGG","MEANR")&lt;/Q&gt;&lt;R&gt;20&lt;/R&gt;&lt;C&gt;1&lt;/C&gt;&lt;D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xsi:type="xsd:double"&gt;15.018118&lt;/D&gt;&lt;D xsi:type="xsd:double"&gt;11.584675&lt;/D&gt;&lt;D xsi:type="xsd:double"&gt;14.066589&lt;/D&gt;&lt;D xsi:type="xsd:double"&gt;20.545828&lt;/D&gt;&lt;D xsi:type="xsd:double"&gt;20.536554&lt;/D&gt;&lt;D xsi:type="xsd:double"&gt;23.895264&lt;/D&gt;&lt;D xsi:type="xsd:double"&gt;28.757477&lt;/D&gt;&lt;D xsi:type="xsd:double"&gt;39.40606&lt;/D&gt;&lt;D xsi:type="xsd:double"&gt;28.087425&lt;/D&gt;&lt;D xsi:type="xsd:double"&gt;21.129095&lt;/D&gt;&lt;D xsi:type="xsd:double"&gt;18.56948&lt;/D&gt;&lt;D xsi:type="xsd:double"&gt;18.177938&lt;/D&gt;&lt;D xsi:type="xsd:double"&gt;1.5904665&lt;/D&gt;&lt;D xsi:type="xsd:double"&gt;-4.208052&lt;/D&gt;&lt;D xsi:type="xsd:double"&gt;-11.440266&lt;/D&gt;&lt;D xsi:type="xsd:double"&gt;-11.668229&lt;/D&gt;&lt;D xsi:type="xsd:double"&gt;-22.414606&lt;/D&gt;&lt;D xsi:type="xsd:double"&gt;-24.236351&lt;/D&gt;&lt;D xsi:type="xsd:double"&gt;-25.810545&lt;/D&gt;&lt;D xsi:type="xsd:double"&gt;-27.469927&lt;/D&gt;&lt;D xsi:type="xsd:double"&gt;-12.288677&lt;/D&gt;&lt;D xsi:type="xsd:double"&gt;-7.6632977&lt;/D&gt;&lt;D xsi:type="xsd:double"&gt;-0.8397341&lt;/D&gt;&lt;D xsi:type="xsd:double"&gt;-11.617571&lt;/D&gt;&lt;D xsi:type="xsd:double"&gt;4.216683&lt;/D&gt;&lt;D xsi:type="xsd:double"&gt;8.539927&lt;/D&gt;&lt;D xsi:type="xsd:double"&gt;10.0890045&lt;/D&gt;&lt;D xsi:type="xsd:double"&gt;9.001791&lt;/D&gt;&lt;D xsi:type="xsd:double"&gt;20.884668&lt;/D&gt;&lt;D xsi:type="xsd:double"&gt;22.98907&lt;/D&gt;&lt;D xsi:type="xsd:double"&gt;31.984818&lt;/D&gt;&lt;D xsi:type="xsd:double"&gt;24.519146&lt;/D&gt;&lt;D xsi:type="xsd:double"&gt;8.169746&lt;/D&gt;&lt;D xsi:type="xsd:double"&gt;1.2988448&lt;/D&gt;&lt;D xsi:type="xsd:double"&gt;-4.72458&lt;/D&gt;&lt;D xsi:type="xsd:double"&gt;10.063946&lt;/D&gt;&lt;D xsi:type="xsd:double"&gt;11.107874&lt;/D&gt;&lt;D xsi:type="xsd:double"&gt;24.090397&lt;/D&gt;&lt;D xsi:type="xsd:double"&gt;36.838387&lt;/D&gt;&lt;D xsi:type="xsd:double"&gt;29.630672&lt;/D&gt;&lt;D xsi:type="xsd:double"&gt;32.121574&lt;/D&gt;&lt;D xsi:type="xsd:double"&gt;41.387295&lt;/D&gt;&lt;D xsi:type="xsd:double"&gt;40.663086&lt;/D&gt;&lt;D xsi:type="xsd:double"&gt;54.742397&lt;/D&gt;&lt;D xsi:type="xsd:double"&gt;44.94475&lt;/D&gt;&lt;D xsi:type="xsd:double"&gt;47.31736&lt;/D&gt;&lt;D xsi:type="xsd:double"&gt;48.653458&lt;/D&gt;&lt;D xsi:type="xsd:double"&gt;59.10257&lt;/D&gt;&lt;D xsi:type="xsd:double"&gt;43.043816&lt;/D&gt;&lt;D xsi:type="xsd:double"&gt;22.183155&lt;/D&gt;&lt;D xsi:type="xsd:double"&gt;14.234674&lt;/D&gt;&lt;D xsi:type="xsd:double"&gt;17.888523&lt;/D&gt;&lt;D xsi:type="xsd:double"&gt;17.606009&lt;/D&gt;&lt;D xsi:type="xsd:double"&gt;9.061003&lt;/D&gt;&lt;D xsi:type="xsd:double"&gt;7.805538&lt;/D&gt;&lt;D xsi:type="xsd:double"&gt;-8.920568&lt;/D&gt;&lt;D xsi:type="xsd:double"&gt;-6.6474676&lt;/D&gt;&lt;D xsi:type="xsd:double"&gt;-7.1584997&lt;/D&gt;&lt;D xsi:type="xsd:double"&gt;-24.552822&lt;/D&gt;&lt;D xsi:type="xsd:double"&gt;-25.368547&lt;/D&gt;&lt;D xsi:type="xsd:double"&gt;-13.4003935&lt;/D&gt;&lt;D xsi:type="xsd:double"&gt;-14.828176&lt;/D&gt;&lt;D xsi:type="xsd:double"&gt;-17.547089&lt;/D&gt;&lt;D xsi:type="xsd:double"&gt;-26.105362&lt;/D&gt;&lt;D xsi:type="xsd:double"&gt;-31.437439&lt;/D&gt;&lt;D xsi:type="xsd:double"&gt;-30.022066&lt;/D&gt;&lt;D xsi:type="xsd:double"&gt;-28.52984&lt;/D&gt;&lt;D xsi:type="xsd:double"&gt;-11.738282&lt;/D&gt;&lt;D xsi:type="xsd:double"&gt;-18.18968&lt;/D&gt;&lt;D xsi:type="xsd:double"&gt;-10.705495&lt;/D&gt;&lt;D xsi:type="xsd:double"&gt;3.2866478&lt;/D&gt;&lt;D xsi:type="xsd:double"&gt;-7.5921354&lt;/D&gt;&lt;D xsi:type="xsd:double"&gt;-20.705742&lt;/D&gt;&lt;D xsi:type="xsd:double"&gt;-12.202734&lt;/D&gt;&lt;D xsi:type="xsd:double"&gt;-17.27758&lt;/D&gt;&lt;D xsi:type="xsd:double"&gt;-6.717038&lt;/D&gt;&lt;D xsi:type="xsd:double"&gt;-7.9045715&lt;/D&gt;&lt;D xsi:type="xsd:double"&gt;-7.3366823&lt;/D&gt;&lt;D xsi:type="xsd:double"&gt;-13.993043&lt;/D&gt;&lt;D xsi:type="xsd:double"&gt;-26.92008&lt;/D&gt;&lt;D xsi:type="xsd:double"&gt;-17.322933&lt;/D&gt;&lt;D xsi:type="xsd:double"&gt;-16.371674&lt;/D&gt;&lt;D xsi:type="xsd:double"&gt;-12.611092&lt;/D&gt;&lt;D xsi:type="xsd:double"&gt;-8.074909&lt;/D&gt;&lt;D xsi:type="xsd:double"&gt;-7.7564597&lt;/D&gt;&lt;D xsi:type="xsd:double"&gt;-13.9197235&lt;/D&gt;&lt;/FQL&gt;&lt;FQL&gt;&lt;Q&gt;EPOL^FG_TOTAL_RETURNC(-10AY,0,AM)&lt;/Q&gt;&lt;R&gt;121&lt;/R&gt;&lt;C&gt;1&lt;/C&gt;&lt;D xsi:type="xsd:double"&gt;-0.51299334&lt;/D&gt;&lt;D xsi:type="xsd:double"&gt;-0.72190166&lt;/D&gt;&lt;D xsi:type="xsd:double"&gt;-1.592797&lt;/D&gt;&lt;D xsi:type="xsd:double"&gt;-2.9908538&lt;/D&gt;&lt;D xsi:type="xsd:double"&gt;-0.90678334&lt;/D&gt;&lt;D xsi:type="xsd:double"&gt;-9.974456&lt;/D&gt;&lt;D xsi:type="xsd:double"&gt;-5.033284&lt;/D&gt;&lt;D xsi:type="xsd:double"&gt;2.93473&lt;/D&gt;&lt;D xsi:type="xsd:double"&gt;-0.42553544&lt;/D&gt;&lt;D xsi:type="xsd:double"&gt;7.1794868&lt;/D&gt;&lt;D xsi:type="xsd:double"&gt;-5.303031&lt;/D&gt;&lt;D xsi:type="xsd:double"&gt;-1.4078915&lt;/D&gt;&lt;D xsi:type="xsd:double"&gt;-5.299437&lt;/D&gt;&lt;D xsi:type="xsd:double"&gt;-3.3666968&lt;/D&gt;&lt;D xsi:type="xsd:double"&gt;-1.812619&lt;/D&gt;&lt;D xsi:type="xsd:double"&gt;0.6473303&lt;/D&gt;&lt;D xsi:type="xsd:double"&gt;-10.910434&lt;/D&gt;&lt;D xsi:type="xsd:double"&gt;1.0869026&lt;/D&gt;&lt;D xsi:type="xsd:double"&gt;-13.243967&lt;/D&gt;&lt;D xsi:type="xsd:double"&gt;8.529043&lt;/D&gt;&lt;D xsi:type="xsd:double"&gt;9.908878&lt;/D&gt;&lt;D xsi:type="xsd:double"&gt;-2.2797883&lt;/D&gt;&lt;D xsi:type="xsd:double"&gt;-5.0901413&lt;/D&gt;&lt;D xsi:type="xsd:double"&gt;-7.7135983&lt;/D&gt;&lt;D xsi:type="xsd:double"&gt;6.1893225&lt;/D&gt;&lt;D xsi:type="xsd:double"&gt;2.171421&lt;/D&gt;&lt;D xsi:type="xsd:double"&gt;1.6219258&lt;/D&gt;&lt;D xsi:type="xsd:double"&gt;-0.7154584&lt;/D&gt;&lt;D xsi:type="xsd:double"&gt;-3.9357066&lt;/D&gt;&lt;D xsi:type="xsd:double"&gt;5.596328&lt;/D&gt;&lt;D xsi:type="xsd:double"&gt;12.033426&lt;/D&gt;&lt;D xsi:type="xsd:double"&gt;5.370462&lt;/D&gt;&lt;D xsi:type="xsd:double"&gt;4.247284&lt;/D&gt;&lt;D xsi:type="xsd:double"&gt;7.2883725&lt;/D&gt;&lt;D xsi:type="xsd:double"&gt;1.983118&lt;/D&gt;&lt;D xsi:type="xsd:double"&gt;1.00317&lt;/D&gt;&lt;D xsi:type="xsd:double"&gt;5.1787972&lt;/D&gt;&lt;D xsi:type="xsd:double"&gt;5.2755&lt;/D&gt;&lt;D xsi:type="xsd:double"&gt;-2.5241315&lt;/D&gt;&lt;D xsi:type="xsd:double"&gt;-0.6664157&lt;/D&gt;&lt;D xsi:type="xsd:double"&gt;5.30957&lt;/D&gt;&lt;D xsi:type="xsd:double"&gt;-1.3095975&lt;/D&gt;&lt;D xsi:type="xsd:double"&gt;12.40629&lt;/D&gt;&lt;D xsi:type="xsd:double"&gt;-8.236074&lt;/D&gt;&lt;D xsi:type="xsd:double"&gt;-7.0494175&lt;/D&gt;&lt;D xsi:type="xsd:double"&gt;-1.6419053&lt;/D&gt;&lt;D xsi:type="xsd:double"&gt;-8.306837&lt;/D&gt;&lt;D xsi:type="xsd:double"&gt;-4.256624&lt;/D&gt;&lt;D xsi:type="xsd:double"&gt;9.062076&lt;/D&gt;&lt;D xsi:type="xsd:double"&gt;0.6647229&lt;/D&gt;&lt;D xsi:type="xsd:double"&gt;0.45398474&lt;/D&gt;&lt;D xsi:type="xsd:double"&gt;-11.83238&lt;/D&gt;&lt;D xsi:type="xsd:double"&gt;4.939425&lt;/D&gt;&lt;D xsi:type="xsd:double"&gt;2.2806525&lt;/D&gt;&lt;D xsi:type="xsd:double"&gt;6.379235&lt;/D&gt;&lt;D xsi:type="xsd:double"&gt;-1.9851089&lt;/D&gt;&lt;D xsi:type="xsd:double"&gt;-2.4050713&lt;/D&gt;&lt;D xsi:type="xsd:double"&gt;0.8646846&lt;/D&gt;&lt;D xsi:type="xsd:double"&gt;-7.1153045&lt;/D&gt;&lt;D xsi:type="xsd:double"&gt;8.728683&lt;/D&gt;&lt;D xsi:type="xsd:double"&gt;-2.2959232&lt;/D&gt;&lt;D xsi:type="xsd:double"&gt;-10.530895&lt;/D&gt;&lt;D xsi:type="xsd:double"&gt;0.04863739&lt;/D&gt;&lt;D xsi:type="xsd:double"&gt;4.5211434&lt;/D&gt;&lt;D xsi:type="xsd:double"&gt;0.046515465&lt;/D&gt;&lt;D xsi:type="xsd:double"&gt;-0.25663972&lt;/D&gt;&lt;D xsi:type="xsd:double"&gt;0.33397675&lt;/D&gt;&lt;D xsi:type="xsd:double"&gt;-13.694727&lt;/D&gt;&lt;D xsi:type="xsd:double"&gt;-23.085398&lt;/D&gt;&lt;D xsi:type="xsd:double"&gt;4.9426913&lt;/D&gt;&lt;D xsi:type="xsd:double"&gt;8.805466&lt;/D&gt;&lt;D xsi:type="xsd:double"&gt;5.5298567&lt;/D&gt;&lt;D xsi:type="xsd:double"&gt;7.807815&lt;/D&gt;&lt;D xsi:type="xsd:double"&gt;2.228415&lt;/D&gt;&lt;D xsi:type="xsd:double"&gt;-12.861037&lt;/D&gt;&lt;D xsi:type="xsd:double"&gt;-4.5653524&lt;/D&gt;&lt;D xsi:type="xsd:double"&gt;17.922676&lt;/D&gt;&lt;D xsi:type="xsd:double"&gt;5.9666395&lt;/D&gt;&lt;D xsi:type="xsd:double"&gt;1.5287399&lt;/D&gt;&lt;D xsi:type="xsd:double"&gt;-3.063345&lt;/D&gt;&lt;D xsi:type="xsd:double"&gt;-2.4102867&lt;/D&gt;&lt;D xsi:type="xsd:double"&gt;7.793629&lt;/D&gt;&lt;D xsi:type="xsd:double"&gt;11.023426&lt;/D&gt;&lt;D xsi:type="xsd:double"&gt;3.006494&lt;/D&gt;&lt;D xsi:type="xsd:double"&gt;-4.1517854&lt;/D&gt;&lt;D xsi:type="xsd:double"&gt;3.2603621&lt;/D&gt;&lt;D xsi:type="xsd:double"&gt;0.045108795&lt;/D&gt;&lt;D xsi:type="xsd:double"&gt;5.320108&lt;/D&gt;&lt;D xsi:type="xsd:double"&gt;-15.325344&lt;/D&gt;&lt;D xsi:type="xsd:double"&gt;5.0600767&lt;/D&gt;&lt;D xsi:type="xsd:double"&gt;-0.43774247&lt;/D&gt;&lt;D xsi:type="xsd:double"&gt;-9.868092&lt;/D&gt;&lt;D xsi:type="xsd:double"&gt;0.8672118&lt;/D&gt;&lt;D xsi:type="xsd:double"&gt;-13.111234&lt;/D&gt;&lt;D xsi:type="xsd:double"&gt;1.4842272&lt;/D&gt;&lt;D xsi:type="xsd:double"&gt;-10.4047&lt;/D&gt;&lt;D xsi:type="xsd:double"&gt;-6.8634152&lt;/D&gt;&lt;D xsi:type="xsd:double"&gt;-5.2321315&lt;/D&gt;&lt;D xsi:type="xsd:double"&gt;-13.763607&lt;/D&gt;&lt;D xsi:type="xsd:double"&gt;9.558153&lt;/D&gt;&lt;D xsi:type="xsd:double"&gt;23.292183&lt;/D&gt;&lt;D xsi:type="xsd:double"&gt;4.8790574&lt;/D&gt;&lt;D xsi:type="xsd:double"&gt;8.937824&lt;/D&gt;&lt;D xsi:type="xsd:double"&gt;-8.026159&lt;/D&gt;&lt;D xsi:type="xsd:double"&gt;-5.623788&lt;/D&gt;&lt;D xsi:type="xsd:double"&gt;17.705477&lt;/D&gt;&lt;D xsi:type="xsd:double"&gt;3.8114667&lt;/D&gt;&lt;D xsi:type="xsd:double"&gt;7.455158&lt;/D&gt;&lt;D xsi:type="xsd:double"&gt;9.285343&lt;/D&gt;&lt;D xsi:type="xsd:double"&gt;-9.069222&lt;/D&gt;&lt;D xsi:type="xsd:double"&gt;-9.133858&lt;/D&gt;&lt;D xsi:type="xsd:double"&gt;12.593878&lt;/D&gt;&lt;D xsi:type="xsd:double"&gt;11.749625&lt;/D&gt;&lt;D xsi:type="xsd:double"&gt;8.026814&lt;/D&gt;&lt;D xsi:type="xsd:double"&gt;-6.9991293&lt;/D&gt;&lt;D xsi:type="xsd:double"&gt;12.276578&lt;/D&gt;&lt;D xsi:type="xsd:double"&gt;-2.6811957&lt;/D&gt;&lt;D xsi:type="xsd:double"&gt;2.7550578&lt;/D&gt;&lt;D xsi:type="xsd:double"&gt;6.493509&lt;/D&gt;&lt;D xsi:type="xsd:double"&gt;-2.8920352&lt;/D&gt;&lt;D xsi:type="xsd:double"&gt;-1.5270293&lt;/D&gt;&lt;/FQL&gt;&lt;FQL&gt;&lt;Q&gt;EWW^FMA_DIV_YLD(NTMA,-10AY,0,AM,"PORTAGG","MEANR")&lt;/Q&gt;&lt;R&gt;121&lt;/R&gt;&lt;C&gt;1&lt;/C&gt;&lt;D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xsi:type="xsd:double"&gt;2.18371241424349&lt;/D&gt;&lt;D xsi:type="xsd:double"&gt;2.12360556478281&lt;/D&gt;&lt;D xsi:type="xsd:double"&gt;2.05535055704154&lt;/D&gt;&lt;D xsi:type="xsd:double"&gt;2.03699546873243&lt;/D&gt;&lt;D xsi:type="xsd:double"&gt;2.06291169091363&lt;/D&gt;&lt;D xsi:type="xsd:double"&gt;2.16926406518515&lt;/D&gt;&lt;D xsi:type="xsd:double"&gt;2.06954119375257&lt;/D&gt;&lt;D xsi:type="xsd:double"&gt;2.06880427211388&lt;/D&gt;&lt;D xsi:type="xsd:double"&gt;2.09004259542115&lt;/D&gt;&lt;D xsi:type="xsd:double"&gt;2.10597027635843&lt;/D&gt;&lt;D xsi:type="xsd:double"&gt;2.28727740165478&lt;/D&gt;&lt;D xsi:type="xsd:double"&gt;2.39732855780373&lt;/D&gt;&lt;D xsi:type="xsd:double"&gt;2.31860965533027&lt;/D&gt;&lt;D xsi:type="xsd:double"&gt;2.37101112186822&lt;/D&gt;&lt;D xsi:type="xsd:double"&gt;2.35695200507392&lt;/D&gt;&lt;D xsi:type="xsd:double"&gt;2.36196755238246&lt;/D&gt;&lt;D xsi:type="xsd:double"&gt;2.37547295376518&lt;/D&gt;&lt;D xsi:type="xsd:double"&gt;2.47155975092919&lt;/D&gt;&lt;D xsi:type="xsd:double"&gt;2.33847347267676&lt;/D&gt;&lt;D xsi:type="xsd:double"&gt;2.35291163695419&lt;/D&gt;&lt;D xsi:type="xsd:double"&gt;2.46647731651551&lt;/D&gt;&lt;D xsi:type="xsd:double"&gt;2.53647108725408&lt;/D&gt;&lt;D xsi:type="xsd:double"&gt;2.52217519745199&lt;/D&gt;&lt;D xsi:type="xsd:double"&gt;2.53938968217281&lt;/D&gt;&lt;D xsi:type="xsd:double"&gt;2.43694595449527&lt;/D&gt;&lt;D xsi:type="xsd:double"&gt;2.59385429316409&lt;/D&gt;&lt;D xsi:type="xsd:double"&gt;2.64989633027416&lt;/D&gt;&lt;D xsi:type="xsd:double"&gt;2.68250017223233&lt;/D&gt;&lt;D xsi:type="xsd:double"&gt;2.92735555219357&lt;/D&gt;&lt;D xsi:type="xsd:double"&gt;2.82748029957018&lt;/D&gt;&lt;D xsi:type="xsd:double"&gt;2.69670713343847&lt;/D&gt;&lt;D xsi:type="xsd:double"&gt;2.75304286194574&lt;/D&gt;&lt;D xsi:type="xsd:double"&gt;2.77148650465238&lt;/D&gt;&lt;D xsi:type="xsd:double"&gt;3.10189252107931&lt;/D&gt;&lt;D xsi:type="xsd:double"&gt;3.67136172242636&lt;/D&gt;&lt;D xsi:type="xsd:double"&gt;3.45234414116757&lt;/D&gt;&lt;D xsi:type="xsd:double"&gt;3.30242575403575&lt;/D&gt;&lt;D xsi:type="xsd:double"&gt;3.30360691797161&lt;/D&gt;&lt;D xsi:type="xsd:double"&gt;3.43850334546714&lt;/D&gt;&lt;D xsi:type="xsd:double"&gt;3.29999718789908&lt;/D&gt;&lt;D xsi:type="xsd:double"&gt;3.58538884740612&lt;/D&gt;&lt;D xsi:type="xsd:double"&gt;3.49844700455248&lt;/D&gt;&lt;D xsi:type="xsd:double"&gt;3.8015896190839&lt;/D&gt;&lt;D xsi:type="xsd:double"&gt;3.87756084482646&lt;/D&gt;&lt;D xsi:type="xsd:double"&gt;3.60826045952236&lt;/D&gt;&lt;D xsi:type="xsd:double"&gt;3.50589004881515&lt;/D&gt;&lt;D xsi:type="xsd:double"&gt;3.57505760771115&lt;/D&gt;&lt;D xsi:type="xsd:double"&gt;3.46344067859087&lt;/D&gt;&lt;D xsi:type="xsd:double"&gt;3.40236583924013&lt;/D&gt;&lt;D xsi:type="xsd:double"&gt;3.50379784449711&lt;/D&gt;&lt;D xsi:type="xsd:double"&gt;4.3007609553508&lt;/D&gt;&lt;D xsi:type="xsd:double"&gt;4.11141140739554&lt;/D&gt;&lt;D xsi:type="xsd:double"&gt;3.33821716045803&lt;/D&gt;&lt;D xsi:type="xsd:double"&gt;3.05761653082436&lt;/D&gt;&lt;D xsi:type="xsd:double"&gt;3.04662209588485&lt;/D&gt;&lt;D xsi:type="xsd:double"&gt;3.09885476984153&lt;/D&gt;&lt;D xsi:type="xsd:double"&gt;3.42498689120784&lt;/D&gt;&lt;D xsi:type="xsd:double"&gt;3.32431416613381&lt;/D&gt;&lt;D xsi:type="xsd:double"&gt;3.21513565095885&lt;/D&gt;&lt;D xsi:type="xsd:double"&gt;3.50501254518529&lt;/D&gt;&lt;D xsi:type="xsd:double"&gt;3.4811455257705&lt;/D&gt;&lt;D xsi:type="xsd:double"&gt;3.48362538670616&lt;/D&gt;&lt;D xsi:type="xsd:double"&gt;3.32027001930944&lt;/D&gt;&lt;D xsi:type="xsd:double"&gt;3.09142865596901&lt;/D&gt;&lt;D xsi:type="xsd:double"&gt;3.14312966736487&lt;/D&gt;&lt;D xsi:type="xsd:double"&gt;3.14127546197223&lt;/D&gt;&lt;D xsi:type="xsd:double"&gt;3.11570323375345&lt;/D&gt;&lt;D xsi:type="xsd:double"&gt;3.12606865304347&lt;/D&gt;&lt;D xsi:type="xsd:double"&gt;3.23389883486878&lt;/D&gt;&lt;D xsi:type="xsd:double"&gt;3.42804108114856&lt;/D&gt;&lt;D xsi:type="xsd:double"&gt;3.60407849073998&lt;/D&gt;&lt;D xsi:type="xsd:double"&gt;3.38757502314485&lt;/D&gt;&lt;D xsi:type="xsd:double"&gt;3.65281178609256&lt;/D&gt;&lt;D xsi:type="xsd:double"&gt;3.65982654497769&lt;/D&gt;&lt;D xsi:type="xsd:double"&gt;3.39302912204726&lt;/D&gt;&lt;D xsi:type="xsd:double"&gt;3.65457686196616&lt;/D&gt;&lt;D xsi:type="xsd:double"&gt;3.670744948807&lt;/D&gt;&lt;D xsi:type="xsd:double"&gt;4.11867289781339&lt;/D&gt;&lt;D xsi:type="xsd:double"&gt;4.15851421373863&lt;/D&gt;&lt;D xsi:type="xsd:double"&gt;4.08905730608465&lt;/D&gt;&lt;D xsi:type="xsd:double"&gt;4.23332384355477&lt;/D&gt;&lt;D xsi:type="xsd:double"&gt;3.81628303025193&lt;/D&gt;&lt;D xsi:type="xsd:double"&gt;3.70784571141646&lt;/D&gt;&lt;D xsi:type="xsd:double"&gt;3.83534792389798&lt;/D&gt;&lt;D xsi:type="xsd:double"&gt;3.52188662998771&lt;/D&gt;&lt;D xsi:type="xsd:double"&gt;3.6346710518703&lt;/D&gt;&lt;D xsi:type="xsd:double"&gt;3.73922366421151&lt;/D&gt;&lt;D xsi:type="xsd:double"&gt;3.6372450030548&lt;/D&gt;&lt;D xsi:type="xsd:double"&gt;3.69458759914269&lt;/D&gt;&lt;D xsi:type="xsd:double"&gt;3.82327906240817&lt;/D&gt;&lt;D xsi:type="xsd:double"&gt;3.74179602512986&lt;/D&gt;&lt;D xsi:type="xsd:double"&gt;4.00175900742229&lt;/D&gt;&lt;D xsi:type="xsd:double"&gt;4.18889177879718&lt;/D&gt;&lt;D xsi:type="xsd:double"&gt;4.32874716249434&lt;/D&gt;&lt;D xsi:type="xsd:double"&gt;4.02508379920411&lt;/D&gt;&lt;D xsi:type="xsd:double"&gt;3.71749931436529&lt;/D&gt;&lt;D xsi:type="xsd:double"&gt;3.75075337758675&lt;/D&gt;&lt;D xsi:type="xsd:double"&gt;3.92364655376162&lt;/D&gt;&lt;D xsi:type="xsd:double"&gt;3.99383553452915&lt;/D&gt;&lt;D xsi:type="xsd:double"&gt;4.06547522070373&lt;/D&gt;&lt;D xsi:type="xsd:double"&gt;4.35206793619073&lt;/D&gt;&lt;D xsi:type="xsd:double"&gt;4.56623817452013&lt;/D&gt;&lt;D xsi:type="xsd:double"&gt;4.58069169872758&lt;/D&gt;&lt;/FQL&gt;&lt;FQL&gt;&lt;Q&gt;GREK^FMA_PE(NTMA,-10AY,0,AM,"PORTAGG","MEANR")&lt;/Q&gt;&lt;R&gt;121&lt;/R&gt;&lt;C&gt;1&lt;/C&gt;&lt;D xsi:type="xsd:double"&gt;8.99050726266527&lt;/D&gt;&lt;D xsi:type="xsd:double"&gt;8.44000938084529&lt;/D&gt;&lt;D xsi:type="xsd:double"&gt;7.3200507369813&lt;/D&gt;&lt;D xsi:type="xsd:double"&gt;6.83960854241755&lt;/D&gt;&lt;D xsi:type="xsd:double"&gt;7.10291308099303&lt;/D&gt;&lt;D xsi:type="xsd:double"&gt;5.19343032918091&lt;/D&gt;&lt;D xsi:type="xsd:double"&gt;4.40911400656679&lt;/D&gt;&lt;D xsi:type="xsd:double"&gt;5.24967898209226&lt;/D&gt;&lt;D xsi:type="xsd:double"&gt;5.00511496001112&lt;/D&gt;&lt;D xsi:type="xsd:double"&gt;4.96858120159923&lt;/D&gt;&lt;D xsi:type="xsd:double"&gt;4.85061711921465&lt;/D&gt;&lt;D xsi:type="xsd:double"&gt;5.49288285532426&lt;/D&gt;&lt;D xsi:type="xsd:double"&gt;4.66440337785235&lt;/D&gt;&lt;D xsi:type="xsd:double"&gt;4.13417615986366&lt;/D&gt;&lt;D xsi:type="xsd:double"&gt;4.06056295669464&lt;/D&gt;&lt;D xsi:type="xsd:double"&gt;3.97936288072631&lt;/D&gt;&lt;D xsi:type="xsd:double"&gt;4.25259311752492&lt;/D&gt;&lt;D xsi:type="xsd:double"&gt;4.8082465896793&lt;/D&gt;&lt;D xsi:type="xsd:double"&gt;9.88991118309755&lt;/D&gt;&lt;D xsi:type="xsd:double"&gt;8.53062099907395&lt;/D&gt;&lt;D xsi:type="xsd:double"&gt;8.637357514602&lt;/D&gt;&lt;D xsi:type="xsd:double"&gt;10.4223902421564&lt;/D&gt;&lt;D xsi:type="xsd:double"&gt;10.8526844808266&lt;/D&gt;&lt;D xsi:type="xsd:double"&gt;8.43253079439023&lt;/D&gt;&lt;D xsi:type="xsd:double"&gt;9.02966156918459&lt;/D&gt;&lt;D xsi:type="xsd:double"&gt;8.51551066776957&lt;/D&gt;&lt;D xsi:type="xsd:double"&gt;8.68990038873961&lt;/D&gt;&lt;D xsi:type="xsd:double"&gt;8.86778077609691&lt;/D&gt;&lt;D xsi:type="xsd:double"&gt;9.3862553616494&lt;/D&gt;&lt;D xsi:type="xsd:double"&gt;8.75738406790576&lt;/D&gt;&lt;D xsi:type="xsd:double"&gt;9.42765295836395&lt;/D&gt;&lt;D xsi:type="xsd:double"&gt;9.13249719785048&lt;/D&gt;&lt;D xsi:type="xsd:double"&gt;8.95026064704499&lt;/D&gt;&lt;D xsi:type="xsd:double"&gt;11.1075116164113&lt;/D&gt;&lt;D xsi:type="xsd:double"&gt;13.5534041922106&lt;/D&gt;&lt;D xsi:type="xsd:double"&gt;12.8171373720764&lt;/D&gt;&lt;D xsi:type="xsd:double"&gt;12.7941133857184&lt;/D&gt;&lt;D xsi:type="xsd:double"&gt;12.2598402626407&lt;/D&gt;&lt;D xsi:type="xsd:double"&gt;10.4874463216543&lt;/D&gt;&lt;D xsi:type="xsd:double"&gt;11.8437356077183&lt;/D&gt;&lt;D xsi:type="xsd:double"&gt;11.6926038302438&lt;/D&gt;&lt;D xsi:type="xsd:double"&gt;14.0610998068293&lt;/D&gt;&lt;D xsi:type="xsd:double"&gt;14.9162219604357&lt;/D&gt;&lt;D xsi:type="xsd:double"&gt;14.5168961244558&lt;/D&gt;&lt;D xsi:type="xsd:double"&gt;13.419010699324&lt;/D&gt;&lt;D xsi:type="xsd:double"&gt;14.8556224999266&lt;/D&gt;&lt;D xsi:type="xsd:double"&gt;14.1729875324738&lt;/D&gt;&lt;D xsi:type="xsd:double"&gt;15.2047084398915&lt;/D&gt;&lt;D xsi:type="xsd:double"&gt;14.6251261403079&lt;/D&gt;&lt;D xsi:type="xsd:double"&gt;14.5445595238381&lt;/D&gt;&lt;D xsi:type="xsd:double"&gt;14.6006285366426&lt;/D&gt;&lt;D xsi:type="xsd:double"&gt;12.2897128411344&lt;/D&gt;&lt;D xsi:type="xsd:double"&gt;11.6530758922297&lt;/D&gt;&lt;D xsi:type="xsd:double"&gt;11.0726536054368&lt;/D&gt;&lt;D xsi:type="xsd:double"&gt;11.5457974662562&lt;/D&gt;&lt;D xsi:type="xsd:double"&gt;12.274885671699&lt;/D&gt;&lt;D xsi:type="xsd:double"&gt;13.3874287526645&lt;/D&gt;&lt;D xsi:type="xsd:double"&gt;14.1174611316467&lt;/D&gt;&lt;D xsi:type="xsd:double"&gt;12.1981007897638&lt;/D&gt;&lt;D xsi:type="xsd:double"&gt;13.4976380882342&lt;/D&gt;&lt;D xsi:type="xsd:double"&gt;13.9283139527039&lt;/D&gt;&lt;D xsi:type="xsd:double"&gt;13.3513295645023&lt;/D&gt;&lt;D xsi:type="xsd:double"&gt;13.4897288187026&lt;/D&gt;&lt;D xsi:type="xsd:double"&gt;11.9464917755848&lt;/D&gt;&lt;D xsi:type="xsd:double"&gt;11.659710155713&lt;/D&gt;&lt;D xsi:type="xsd:double"&gt;11.3656368588725&lt;/D&gt;&lt;D xsi:type="xsd:double"&gt;11.3464906429703&lt;/D&gt;&lt;D xsi:type="xsd:double"&gt;9.8629604928685&lt;/D&gt;&lt;D xsi:type="xsd:double"&gt;6.87644500177553&lt;/D&gt;&lt;D xsi:type="xsd:double"&gt;8.7205816422925&lt;/D&gt;&lt;D xsi:type="xsd:double"&gt;10.6770500131855&lt;/D&gt;&lt;D xsi:type="xsd:double"&gt;13.5351590669641&lt;/D&gt;&lt;D xsi:type="xsd:double"&gt;13.3735081424047&lt;/D&gt;&lt;D xsi:type="xsd:double"&gt;12.0099819608189&lt;/D&gt;&lt;D xsi:type="xsd:double"&gt;11.5086308653204&lt;/D&gt;&lt;D xsi:type="xsd:double"&gt;9.78055301595338&lt;/D&gt;&lt;D xsi:type="xsd:double"&gt;10.998041019606&lt;/D&gt;&lt;D xsi:type="xsd:double"&gt;12.1788242385809&lt;/D&gt;&lt;D xsi:type="xsd:double"&gt;11.0482534046702&lt;/D&gt;&lt;D xsi:type="xsd:double"&gt;11.7619187069586&lt;/D&gt;&lt;D xsi:type="xsd:double"&gt;12.1539471142693&lt;/D&gt;&lt;D xsi:type="xsd:double"&gt;13.0720412390808&lt;/D&gt;&lt;D xsi:type="xsd:double"&gt;11.9554384640561&lt;/D&gt;&lt;D xsi:type="xsd:double"&gt;12.4827879607899&lt;/D&gt;&lt;D xsi:type="xsd:double"&gt;10.5286944484669&lt;/D&gt;&lt;D xsi:type="xsd:double"&gt;11.1574028525873&lt;/D&gt;&lt;D xsi:type="xsd:double"&gt;10.1543009565582&lt;/D&gt;&lt;D xsi:type="xsd:double"&gt;10.4133639623113&lt;/D&gt;&lt;D xsi:type="xsd:double"&gt;10.3305075428935&lt;/D&gt;&lt;D xsi:type="xsd:double"&gt;9.5933513457044&lt;/D&gt;&lt;D xsi:type="xsd:double"&gt;9.83260895248304&lt;/D&gt;&lt;D xsi:type="xsd:double"&gt;9.92533789368513&lt;/D&gt;&lt;D xsi:type="xsd:double"&gt;9.50605581721607&lt;/D&gt;&lt;D xsi:type="xsd:double"&gt;10.4309546479905&lt;/D&gt;&lt;D xsi:type="xsd:double"&gt;9.38842221208909&lt;/D&gt;&lt;D xsi:type="xsd:double"&gt;8.41342330937852&lt;/D&gt;&lt;D xsi:type="xsd:double"&gt;7.8919860071825&lt;/D&gt;&lt;D xsi:type="xsd:double"&gt;8.25370640418086&lt;/D&gt;&lt;D xsi:type="xsd:double"&gt;6.40646856360388&lt;/D&gt;&lt;D xsi:type="xsd:double"&gt;6.99603047454344&lt;/D&gt;&lt;D xsi:type="xsd:double"&gt;6.99096079998976&lt;/D&gt;&lt;D xsi:type="xsd:double"&gt;6.6922481600607&lt;/D&gt;&lt;D xsi:type="xsd:double"&gt;6.71241691132549&lt;/D&gt;&lt;D xsi:type="xsd:double"&gt;7.92405514153995&lt;/D&gt;&lt;D xsi:type="xsd:double"&gt;6.92182746577989&lt;/D&gt;&lt;D xsi:type="xsd:double"&gt;7.13996441455911&lt;/D&gt;&lt;D xsi:type="xsd:double"&gt;7.55186850406503&lt;/D&gt;&lt;D xsi:type="xsd:double"&gt;7.59476186979113&lt;/D&gt;&lt;D xsi:type="xsd:double"&gt;8.2585405471847&lt;/D&gt;&lt;D xsi:type="xsd:double"&gt;7.45506934792005&lt;/D&gt;&lt;D xsi:type="xsd:double"&gt;6.86786207878568&lt;/D&gt;&lt;D xsi:type="xsd:double"&gt;6.51108031062423&lt;/D&gt;&lt;D xsi:type="xsd:double"&gt;6.82398207434313&lt;/D&gt;&lt;D xsi:type="xsd:double"&gt;6.61642069077764&lt;/D&gt;&lt;D xsi:type="xsd:double"&gt;6.87002953318434&lt;/D&gt;&lt;D xsi:type="xsd:double"&gt;7.05214060676412&lt;/D&gt;&lt;D xsi:type="xsd:double"&gt;7.02923158413257&lt;/D&gt;&lt;D xsi:type="xsd:double"&gt;7.29555907468328&lt;/D&gt;&lt;D xsi:type="xsd:double"&gt;7.21192701617573&lt;/D&gt;&lt;D xsi:type="xsd:double"&gt;7.04328592255502&lt;/D&gt;&lt;D xsi:type="xsd:double"&gt;7.16055550183547&lt;/D&gt;&lt;/FQL&gt;&lt;FQL&gt;&lt;Q&gt;SET-BKK^FMA_PE(LTMA,-10AY,0,AM,"PORTAGG","MEANR")&lt;/Q&gt;&lt;R&gt;121&lt;/R&gt;&lt;C&gt;1&lt;/C&gt;&lt;D xsi:type="xsd:double"&gt;17.8737910903093&lt;/D&gt;&lt;D xsi:type="xsd:double"&gt;18.9679531407851&lt;/D&gt;&lt;D xsi:type="xsd:double"&gt;19.3519596880723&lt;/D&gt;&lt;D xsi:type="xsd:double"&gt;18.9110633542449&lt;/D&gt;&lt;D xsi:type="xsd:double"&gt;20.1171035139383&lt;/D&gt;&lt;D xsi:type="xsd:double"&gt;19.4328909414533&lt;/D&gt;&lt;D xsi:type="xsd:double"&gt;21.4393939891728&lt;/D&gt;&lt;D xsi:type="xsd:double"&gt;23.4273335709578&lt;/D&gt;&lt;D xsi:type="xsd:double"&gt;22.860071571379&lt;/D&gt;&lt;D xsi:type="xsd:double"&gt;22.3409346385534&lt;/D&gt;&lt;D xsi:type="xsd:double"&gt;21.6984863570511&lt;/D&gt;&lt;D xsi:type="xsd:double"&gt;21.1742625382806&lt;/D&gt;&lt;D xsi:type="xsd:double"&gt;20.3032196617247&lt;/D&gt;&lt;D xsi:type="xsd:double"&gt;18.8464171893361&lt;/D&gt;&lt;D xsi:type="xsd:double"&gt;18.7559326319544&lt;/D&gt;&lt;D xsi:type="xsd:double"&gt;18.6377309811634&lt;/D&gt;&lt;D xsi:type="xsd:double"&gt;16.0890398274469&lt;/D&gt;&lt;D xsi:type="xsd:double"&gt;14.3492807678779&lt;/D&gt;&lt;D xsi:type="xsd:double"&gt;14.2031437328902&lt;/D&gt;&lt;D xsi:type="xsd:double"&gt;16.8496924149395&lt;/D&gt;&lt;D xsi:type="xsd:double"&gt;16.5895226971615&lt;/D&gt;&lt;D xsi:type="xsd:double"&gt;16.5043903355523&lt;/D&gt;&lt;D xsi:type="xsd:double"&gt;16.2862239154256&lt;/D&gt;&lt;D xsi:type="xsd:double"&gt;16.2531899128492&lt;/D&gt;&lt;D xsi:type="xsd:double"&gt;16.6802244410473&lt;/D&gt;&lt;D xsi:type="xsd:double"&gt;16.7231353791063&lt;/D&gt;&lt;D xsi:type="xsd:double"&gt;16.1523251406062&lt;/D&gt;&lt;D xsi:type="xsd:double"&gt;16.03906971627&lt;/D&gt;&lt;D xsi:type="xsd:double"&gt;16.0455476076782&lt;/D&gt;&lt;D xsi:type="xsd:double"&gt;16.024304552434&lt;/D&gt;&lt;D xsi:type="xsd:double"&gt;16.7653126298284&lt;/D&gt;&lt;D xsi:type="xsd:double"&gt;16.2365285519397&lt;/D&gt;&lt;D xsi:type="xsd:double"&gt;16.3005186198628&lt;/D&gt;&lt;D xsi:type="xsd:double"&gt;16.1859732651741&lt;/D&gt;&lt;D xsi:type="xsd:double"&gt;16.0841894518441&lt;/D&gt;&lt;D xsi:type="xsd:double"&gt;16.1066639834163&lt;/D&gt;&lt;D xsi:type="xsd:double"&gt;16.0075846710395&lt;/D&gt;&lt;D xsi:type="xsd:double"&gt;15.9498364997163&lt;/D&gt;&lt;D xsi:type="xsd:double"&gt;16.5375231937914&lt;/D&gt;&lt;D xsi:type="xsd:double"&gt;16.7926078500078&lt;/D&gt;&lt;D xsi:type="xsd:double"&gt;16.9774633355901&lt;/D&gt;&lt;D xsi:type="xsd:double"&gt;17.7513475283014&lt;/D&gt;&lt;D xsi:type="xsd:double"&gt;18.4886169821458&lt;/D&gt;&lt;D xsi:type="xsd:double"&gt;17.8833441075039&lt;/D&gt;&lt;D xsi:type="xsd:double"&gt;17.5801324885693&lt;/D&gt;&lt;D xsi:type="xsd:double"&gt;17.2790372235888&lt;/D&gt;&lt;D xsi:type="xsd:double"&gt;17.1580504009429&lt;/D&gt;&lt;D xsi:type="xsd:double"&gt;16.4489135546069&lt;/D&gt;&lt;D xsi:type="xsd:double"&gt;16.5958265151791&lt;/D&gt;&lt;D xsi:type="xsd:double"&gt;16.3258229437791&lt;/D&gt;&lt;D xsi:type="xsd:double"&gt;16.434575321402&lt;/D&gt;&lt;D xsi:type="xsd:double"&gt;15.3759253344805&lt;/D&gt;&lt;D xsi:type="xsd:double"&gt;15.1016640366565&lt;/D&gt;&lt;D xsi:type="xsd:double"&gt;14.2506187289226&lt;/D&gt;&lt;D xsi:type="xsd:double"&gt;15.1475657445468&lt;/D&gt;&lt;D xsi:type="xsd:double"&gt;16.230676423995&lt;/D&gt;&lt;D xsi:type="xsd:double"&gt;16.1305049407686&lt;/D&gt;&lt;D xsi:type="xsd:double"&gt;16.1522472159671&lt;/D&gt;&lt;D xsi:type="xsd:double"&gt;15.9586422721453&lt;/D&gt;&lt;D xsi:type="xsd:double"&gt;16.431822297376&lt;/D&gt;&lt;D xsi:type="xsd:double"&gt;16.4750880905533&lt;/D&gt;&lt;D xsi:type="xsd:double"&gt;16.2158474209213&lt;/D&gt;&lt;D xsi:type="xsd:double"&gt;16.4306303041736&lt;/D&gt;&lt;D xsi:type="xsd:double"&gt;16.4653795846799&lt;/D&gt;&lt;D xsi:type="xsd:double"&gt;17.3004508987119&lt;/D&gt;&lt;D xsi:type="xsd:double"&gt;16.987587913394&lt;/D&gt;&lt;D xsi:type="xsd:double"&gt;16.9545811405502&lt;/D&gt;&lt;D xsi:type="xsd:double"&gt;15.2604264297232&lt;/D&gt;&lt;D xsi:type="xsd:double"&gt;14.4915750378324&lt;/D&gt;&lt;D xsi:type="xsd:double"&gt;15.3604156670189&lt;/D&gt;&lt;D xsi:type="xsd:double"&gt;17.1714591664322&lt;/D&gt;&lt;D xsi:type="xsd:double"&gt;18.0849837075503&lt;/D&gt;&lt;D xsi:type="xsd:double"&gt;19.253542258747&lt;/D&gt;&lt;D xsi:type="xsd:double"&gt;20.4732702953727&lt;/D&gt;&lt;D xsi:type="xsd:double"&gt;20.7462796619812&lt;/D&gt;&lt;D xsi:type="xsd:double"&gt;21.2525103675037&lt;/D&gt;&lt;D xsi:type="xsd:double"&gt;24.434870539759&lt;/D&gt;&lt;D xsi:type="xsd:double"&gt;27.886118992417&lt;/D&gt;&lt;D xsi:type="xsd:double"&gt;27.7075747027786&lt;/D&gt;&lt;D xsi:type="xsd:double"&gt;27.7478253487431&lt;/D&gt;&lt;D xsi:type="xsd:double"&gt;27.1353810190481&lt;/D&gt;&lt;D xsi:type="xsd:double"&gt;26.2127045944344&lt;/D&gt;&lt;D xsi:type="xsd:double"&gt;24.9877813584044&lt;/D&gt;&lt;D xsi:type="xsd:double"&gt;23.9583422575498&lt;/D&gt;&lt;D xsi:type="xsd:double"&gt;22.8878184414994&lt;/D&gt;&lt;D xsi:type="xsd:double"&gt;22.3192731730273&lt;/D&gt;&lt;D xsi:type="xsd:double"&gt;21.6850316788338&lt;/D&gt;&lt;D xsi:type="xsd:double"&gt;20.7161286601301&lt;/D&gt;&lt;D xsi:type="xsd:double"&gt;19.5116187394739&lt;/D&gt;&lt;D xsi:type="xsd:double"&gt;18.9352223749695&lt;/D&gt;&lt;D xsi:type="xsd:double"&gt;18.6695519198778&lt;/D&gt;&lt;D xsi:type="xsd:double"&gt;18.7260067025391&lt;/D&gt;&lt;D xsi:type="xsd:double"&gt;18.7981003015935&lt;/D&gt;&lt;D xsi:type="xsd:double"&gt;18.4350987618523&lt;/D&gt;&lt;D xsi:type="xsd:double"&gt;18.1897070538001&lt;/D&gt;&lt;D xsi:type="xsd:double"&gt;17.5676791047819&lt;/D&gt;&lt;D xsi:type="xsd:double"&gt;17.1717317911445&lt;/D&gt;&lt;D xsi:type="xsd:double"&gt;17.2156902981195&lt;/D&gt;&lt;D xsi:type="xsd:double"&gt;16.7230460057879&lt;/D&gt;&lt;D xsi:type="xsd:double"&gt;16.2573439369254&lt;/D&gt;&lt;D xsi:type="xsd:double"&gt;16.6074168800125&lt;/D&gt;&lt;D xsi:type="xsd:double"&gt;16.517300038963&lt;/D&gt;&lt;D xsi:type="xsd:double"&gt;17.277988587218&lt;/D&gt;&lt;D xsi:type="xsd:double"&gt;17.4091695191765&lt;/D&gt;&lt;D xsi:type="xsd:double"&gt;17.3329950669222&lt;/D&gt;&lt;D xsi:type="xsd:double"&gt;17.1466330871829&lt;/D&gt;&lt;D xsi:type="xsd:double"&gt;17.1298072643858&lt;/D&gt;&lt;D xsi:type="xsd:double"&gt;16.9264288835819&lt;/D&gt;&lt;D xsi:type="xsd:double"&gt;17.2730512345082&lt;/D&gt;&lt;D xsi:type="xsd:double"&gt;17.6598202573174&lt;/D&gt;&lt;D xsi:type="xsd:double"&gt;17.1449336956042&lt;/D&gt;&lt;D xsi:type="xsd:double"&gt;16.2876254815993&lt;/D&gt;&lt;D xsi:type="xsd:double"&gt;16.2269568104344&lt;/D&gt;&lt;D xsi:type="xsd:double"&gt;16.3631698739935&lt;/D&gt;&lt;D xsi:type="xsd:double"&gt;15.4084425306899&lt;/D&gt;&lt;D xsi:type="xsd:double"&gt;16.9085960285164&lt;/D&gt;&lt;D xsi:type="xsd:double"&gt;16.5155491339894&lt;/D&gt;&lt;D xsi:type="xsd:double"&gt;16.3007887487415&lt;/D&gt;&lt;D xsi:type="xsd:double"&gt;16.180150184487&lt;/D&gt;&lt;D xsi:type="xsd:double"&gt;15.7741126980368&lt;/D&gt;&lt;D xsi:type="xsd:double"&gt;15.529122857612&lt;/D&gt;&lt;/FQL&gt;&lt;FQL&gt;&lt;Q&gt;DDR3512M-FDS^FG_PRICE(0)/MAX(FG_PRICE(0,-1AY))&lt;/Q&gt;&lt;R&gt;1&lt;/R&gt;&lt;C&gt;1&lt;/C&gt;&lt;D xsi:type="xsd:double"&gt;0.876332019230769&lt;/D&gt;&lt;/FQL&gt;&lt;FQL&gt;&lt;Q&gt;PASP-FDS^FG_PRICE_CHANGE(0,-6AM)&lt;/Q&gt;&lt;R&gt;1&lt;/R&gt;&lt;C&gt;1&lt;/C&gt;&lt;D xsi:type="xsd:double"&gt;-4.18848167539267&lt;/D&gt;&lt;/FQL&gt;&lt;FQL&gt;&lt;Q&gt;PLATI-FDS^FG_PRICE_CHANGE(0,-1AM)&lt;/Q&gt;&lt;R&gt;1&lt;/R&gt;&lt;C&gt;1&lt;/C&gt;&lt;D xsi:type="xsd:double"&gt;-6.3681592039801&lt;/D&gt;&lt;/FQL&gt;&lt;FQL&gt;&lt;Q&gt;W-FDS^FG_PRICE(0)&lt;/Q&gt;&lt;R&gt;1&lt;/R&gt;&lt;C&gt;1&lt;/C&gt;&lt;D xsi:type="xsd:double"&gt;5.235&lt;/D&gt;&lt;/FQL&gt;&lt;FQL&gt;&lt;Q&gt;TIOS-FDS^FG_PRICE(0)/MAX(FG_PRICE(0,-1AY))&lt;/Q&gt;&lt;R&gt;1&lt;/R&gt;&lt;C&gt;1&lt;/C&gt;&lt;D xsi:type="xsd:double"&gt;0.743201997780244&lt;/D&gt;&lt;/FQL&gt;&lt;FQL&gt;&lt;Q&gt;FC0000AE^FG_PRICE(0)&lt;/Q&gt;&lt;R&gt;1&lt;/R&gt;&lt;C&gt;1&lt;/C&gt;&lt;D xsi:type="xsd:double"&gt;144.3185&lt;/D&gt;&lt;/FQL&gt;&lt;FQL&gt;&lt;Q&gt;KSA^FG_PRICE_MAVG(0,,,,60)&lt;/Q&gt;&lt;R&gt;1&lt;/R&gt;&lt;C&gt;1&lt;/C&gt;&lt;D xsi:type="xsd:double"&gt;41.4205&lt;/D&gt;&lt;/FQL&gt;&lt;FQL&gt;&lt;Q&gt;EZA^FG_PRICE_MAVG(0,,,,60)&lt;/Q&gt;&lt;R&gt;1&lt;/R&gt;&lt;C&gt;1&lt;/C&gt;&lt;D xsi:type="xsd:double"&gt;42.727333&lt;/D&gt;&lt;/FQL&gt;&lt;FQL&gt;&lt;Q&gt;EWT^FG_PRICE(0)&lt;/Q&gt;&lt;R&gt;1&lt;/R&gt;&lt;C&gt;1&lt;/C&gt;&lt;D xsi:type="xsd:double"&gt;52.14&lt;/D&gt;&lt;/FQL&gt;&lt;FQL&gt;&lt;Q&gt;EIDO^FG_PRICE_MAVG(0,,,,60)&lt;/Q&gt;&lt;R&gt;1&lt;/R&gt;&lt;C&gt;1&lt;/C&gt;&lt;D xsi:type="xsd:double"&gt;19.9355&lt;/D&gt;&lt;/FQL&gt;&lt;FQL&gt;&lt;Q&gt;KSA^PERCENT_CHANGE(FMA_EPS(+1,0,,,,"PORTAGG","MEAN"),FMA_EPS(+1,-1AM,,,,"PORTAGG","MEAN"))&lt;/Q&gt;&lt;R&gt;1&lt;/R&gt;&lt;C&gt;1&lt;/C&gt;&lt;D xsi:type="xsd:double"&gt;-1.26237842117128&lt;/D&gt;&lt;/FQL&gt;&lt;FQL&gt;&lt;Q&gt;UAE^FMA_PCT_ABOVE_MAVG(200,0,,,,"PORTAGG")&lt;/Q&gt;&lt;R&gt;1&lt;/R&gt;&lt;C&gt;1&lt;/C&gt;&lt;D xsi:type="xsd:double"&gt;32.4324324324324&lt;/D&gt;&lt;/FQL&gt;&lt;FQL&gt;&lt;Q&gt;SET-BKK^FMA_PCT_ABOVE_MAVG(200,0,,,,"PORTAGG")&lt;/Q&gt;&lt;R&gt;1&lt;/R&gt;&lt;C&gt;1&lt;/C&gt;&lt;D xsi:type="xsd:double"&gt;20.4204204204204&lt;/D&gt;&lt;/FQL&gt;&lt;FQL&gt;&lt;Q&gt;MCHI^FMA_PCT_ABOVE_MAVG(200,0,,,,"PORTAGG")&lt;/Q&gt;&lt;R&gt;1&lt;/R&gt;&lt;C&gt;1&lt;/C&gt;&lt;D xsi:type="xsd:double"&gt;35.5932203389831&lt;/D&gt;&lt;/FQL&gt;&lt;FQL&gt;&lt;Q&gt;GREK^FMA_PCT_ABOVE_MAVG(200,0,,,,"PORTAGG")&lt;/Q&gt;&lt;R&gt;1&lt;/R&gt;&lt;C&gt;1&lt;/C&gt;&lt;D xsi:type="xsd:double"&gt;68.9655172413793&lt;/D&gt;&lt;/FQL&gt;&lt;FQL&gt;&lt;Q&gt;EWZ^FMA_PCT_ABOVE_MAVG(200,0,,,,"PORTAGG")&lt;/Q&gt;&lt;R&gt;1&lt;/R&gt;&lt;C&gt;1&lt;/C&gt;&lt;D xsi:type="xsd:double"&gt;32.6530612244898&lt;/D&gt;&lt;/FQL&gt;&lt;FQL&gt;&lt;Q&gt;EWW^FMA_PCT_ABOVE_MAVG(200,0,,,,"PORTAGG")&lt;/Q&gt;&lt;R&gt;1&lt;/R&gt;&lt;C&gt;1&lt;/C&gt;&lt;D xsi:type="xsd:double"&gt;27.2727272727273&lt;/D&gt;&lt;/FQL&gt;&lt;FQL&gt;&lt;Q&gt;EPU^FG_TOTAL_RETURNC(0,-12AM)&lt;/Q&gt;&lt;R&gt;1&lt;/R&gt;&lt;C&gt;1&lt;/C&gt;&lt;D xsi:type="xsd:double"&gt;27.578724&lt;/D&gt;&lt;/FQL&gt;&lt;FQL&gt;&lt;Q&gt;EPHE^P_PRICE(0)/P_PRICE_LOW_PR(0,,,,,,"PRICE","INTRA","52W")-1&lt;/Q&gt;&lt;R&gt;1&lt;/R&gt;&lt;C&gt;1&lt;/C&gt;&lt;D xsi:type="xsd:double"&gt;0.098615885&lt;/D&gt;&lt;/FQL&gt;&lt;FQL&gt;&lt;Q&gt;ECH^P_PRICE(0)/P_PRICE_LOW_PR(0,,,,,,"PRICE","INTRA","52W")-1&lt;/Q&gt;&lt;R&gt;1&lt;/R&gt;&lt;C&gt;1&lt;/C&gt;&lt;D xsi:type="xsd:double"&gt;0.087029934&lt;/D&gt;&lt;/FQL&gt;&lt;FQL&gt;&lt;Q&gt;SPY^P_PRICE(0)/P_PRICE_HIGH_PR(0,,,,,,"PRICE","INTRA","52W")&lt;/Q&gt;&lt;R&gt;1&lt;/R&gt;&lt;C&gt;1&lt;/C&gt;&lt;D xsi:type="xsd:double"&gt;0.96333784&lt;/D&gt;&lt;/FQL&gt;&lt;FQL&gt;&lt;Q&gt;VGK^FG_TOTAL_RETURNC(0,-3AM)&lt;/Q&gt;&lt;R&gt;1&lt;/R&gt;&lt;C&gt;1&lt;/C&gt;&lt;D xsi:type="xsd:double"&gt;4.184389&lt;/D&gt;&lt;/FQL&gt;&lt;FQL&gt;&lt;Q&gt;SPY^FMA_COS_UP("EPS","1M",+1,NOW,,,"PORTAGG","MEANR")&lt;/Q&gt;&lt;R&gt;1&lt;/R&gt;&lt;C&gt;1&lt;/C&gt;&lt;D xsi:type="xsd:double"&gt;184&lt;/D&gt;&lt;/FQL&gt;&lt;FQL&gt;&lt;Q&gt;VNM^FMA_COS_UP("EPS","1M",+1,NOW,,,"PORTAGG","MEANR")&lt;/Q&gt;&lt;R&gt;1&lt;/R&gt;&lt;C&gt;1&lt;/C&gt;&lt;D xsi:type="xsd:double"&gt;9&lt;/D&gt;&lt;/FQL&gt;&lt;FQL&gt;&lt;Q&gt;INDA^FMA_COS_UP("EPS","1M",+1,NOW,,,"PORTAGG","MEANR")&lt;/Q&gt;&lt;R&gt;1&lt;/R&gt;&lt;C&gt;1&lt;/C&gt;&lt;D xsi:type="xsd:double"&gt;58&lt;/D&gt;&lt;/FQL&gt;&lt;FQL&gt;&lt;Q&gt;EWM^SIZE(FG_CONSTITUENTS)&lt;/Q&gt;&lt;R&gt;1&lt;/R&gt;&lt;C&gt;1&lt;/C&gt;&lt;D xsi:type="xsd:long"&gt;33&lt;/D&gt;&lt;/FQL&gt;&lt;FQL&gt;&lt;Q&gt;CNYA^SIZE(FG_CONSTITUENTS)&lt;/Q&gt;&lt;R&gt;1&lt;/R&gt;&lt;C&gt;1&lt;/C&gt;&lt;D xsi:type="xsd:long"&gt;485&lt;/D&gt;&lt;/FQL&gt;&lt;FQL&gt;&lt;Q&gt;EPU^FMA_RBICS_REV_CURRENT(30, LOC, "PORTAGG")&lt;/Q&gt;&lt;R&gt;1&lt;/R&gt;&lt;C&gt;1&lt;/C&gt;&lt;D xsi:type="xsd:double"&gt;30.8413445335127&lt;/D&gt;&lt;/FQL&gt;&lt;FQL&gt;&lt;Q&gt;EWW^FG_ROE(0)&lt;/Q&gt;&lt;R&gt;1&lt;/R&gt;&lt;C&gt;1&lt;/C&gt;&lt;D xsi:type="xsd:double"&gt;10.7598186550533&lt;/D&gt;&lt;/FQL&gt;&lt;FQL&gt;&lt;Q&gt;TRYZA10Y-FDS^FG_YIELD_NAME&lt;/Q&gt;&lt;R&gt;1&lt;/R&gt;&lt;C&gt;1&lt;/C&gt;&lt;D xsi:type="xsd:string"&gt;Treasury - South Africa Benchmark Bond 10Y&lt;/D&gt;&lt;/FQL&gt;&lt;FQL&gt;&lt;Q&gt;REFAEREPO-FDS^(SUBARRAY(NOT_NA(NO_REPEAT_F(FG_YIELD(NOW,-10AY,D))),0,1)-SUBARRAY(NOT_NA(NO_REPEAT_F(FG_YIELD(NOW,-10AY,D))),1,1))*100&lt;/Q&gt;&lt;R&gt;1&lt;/R&gt;&lt;C&gt;1&lt;/C&gt;&lt;D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xsi:type="xsd:double"&gt;-25&lt;/D&gt;&lt;/FQL&gt;&lt;FQL&gt;&lt;Q&gt;REFMYON-FDS^PROPER_NAME(0,,,"SECURITY","NAME")&lt;/Q&gt;&lt;R&gt;1&lt;/R&gt;&lt;C&gt;1&lt;/C&gt;&lt;D xsi:type="xsd:string"&gt;Malaysia Policy Rate - Overnight&lt;/D&gt;&lt;/FQL&gt;&lt;FQL&gt;&lt;Q&gt;REFCNRMB-FDS^PROPER_NAME(0,,,"SECURITY","NAME")&lt;/Q&gt;&lt;R&gt;1&lt;/R&gt;&lt;C&gt;1&lt;/C&gt;&lt;D xsi:type="xsd:string"&gt;China Loan Prime Rate (LPR) - 1 Year&lt;/D&gt;&lt;/FQL&gt;&lt;FQL&gt;&lt;Q&gt;TRYGR10Y-FDS^PCTCHG(FG_YIELD(0,,,,"YTM"),FG_YIELD(-1AM,,,,"YTM"))&lt;/Q&gt;&lt;R&gt;1&lt;/R&gt;&lt;C&gt;1&lt;/C&gt;&lt;D xsi:type="xsd:double"&gt;-5.7111464&lt;/D&gt;&lt;/FQL&gt;&lt;FQL&gt;&lt;Q&gt;TRYPH10Y-FDS^PCTCHG(FG_YIELD(0,,,,"YTM"),FG_YIELD(-1AM,,,,"YTM"))&lt;/Q&gt;&lt;R&gt;1&lt;/R&gt;&lt;C&gt;1&lt;/C&gt;&lt;D xsi:type="xsd:double"&gt;-6.1328793&lt;/D&gt;&lt;/FQL&gt;&lt;FQL&gt;&lt;Q&gt;TRYTH10Y-FDS^FG_YIELD_NAME&lt;/Q&gt;&lt;R&gt;1&lt;/R&gt;&lt;C&gt;1&lt;/C&gt;&lt;D xsi:type="xsd:string"&gt;Thailand Benchmark Bond - 10 Year&lt;/D&gt;&lt;/FQL&gt;&lt;FQL&gt;&lt;Q&gt;TRYTW10Y-FDS^FG_YIELD_NAME&lt;/Q&gt;&lt;R&gt;1&lt;/R&gt;&lt;C&gt;1&lt;/C&gt;&lt;D xsi:type="xsd:string"&gt;Taiwan China Benchmark Bond - 10 Year&lt;/D&gt;&lt;/FQL&gt;&lt;FQL&gt;&lt;Q&gt;CC_TR^IMF_IFS_RCPI_Q(0)&lt;/Q&gt;&lt;R&gt;1&lt;/R&gt;&lt;C&gt;1&lt;/C&gt;&lt;D xsi:type="xsd:double"&gt;72.27338&lt;/D&gt;&lt;/FQL&gt;&lt;FQL&gt;&lt;Q&gt;VWO^FMA_EVAL_EBIT(LTMA,NOW,NOW,M,"PORTAGG","MEANR")&lt;/Q&gt;&lt;R&gt;1&lt;/R&gt;&lt;C&gt;1&lt;/C&gt;&lt;D xsi:type="xsd:double"&gt;14.4114367982592&lt;/D&gt;&lt;/FQL&gt;&lt;FQL&gt;&lt;Q&gt;KSA^FMA_PE(LTM,0,,,"PORTAGG","MEANR")&lt;/Q&gt;&lt;R&gt;1&lt;/R&gt;&lt;C&gt;1&lt;/C&gt;&lt;D xsi:type="xsd:double"&gt;21.3135232748266&lt;/D&gt;&lt;/FQL&gt;&lt;FQL&gt;&lt;Q&gt;TUR^FG_FCF_YIELD_NTM(0)&lt;/Q&gt;&lt;R&gt;1&lt;/R&gt;&lt;C&gt;1&lt;/C&gt;&lt;D xsi:type="xsd:double"&gt;6.76643256140921&lt;/D</t>
        </r>
      </text>
    </comment>
    <comment ref="A5" authorId="0" shapeId="0" xr:uid="{3680A78D-076E-473A-B081-899E12D68B0D}">
      <text>
        <r>
          <rPr>
            <b/>
            <sz val="9"/>
            <color indexed="81"/>
            <rFont val="Tahoma"/>
            <charset val="1"/>
          </rPr>
          <t>&gt;&lt;/FQL&gt;&lt;FQL&gt;&lt;Q&gt;QAT^JULIAN(FMA_DIV_YLD(NTMA,NOW,NOW,M,"PORTAGG","MEANR").DATES)&lt;/Q&gt;&lt;R&gt;1&lt;/R&gt;&lt;C&gt;1&lt;/C&gt;&lt;D xsi:type="xsd:long"&gt;45471&lt;/D&gt;&lt;/FQL&gt;&lt;FQL&gt;&lt;Q&gt;GREK^FMA_DIV_YLD(NTMA,NOW,NOW,M,"PORTAGG","MEANR")&lt;/Q&gt;&lt;R&gt;1&lt;/R&gt;&lt;C&gt;1&lt;/C&gt;&lt;D xsi:type="xsd:double"&gt;6.13232713426449&lt;/D&gt;&lt;/FQL&gt;&lt;FQL&gt;&lt;Q&gt;EWY^FMA_EVAL_EBIT(LTMA,NOW,NOW,M,"PORTAGG","MEANR")&lt;/Q&gt;&lt;R&gt;1&lt;/R&gt;&lt;C&gt;1&lt;/C&gt;&lt;D xsi:type="xsd:double"&gt;17.5116257725936&lt;/D&gt;&lt;/FQL&gt;&lt;FQL&gt;&lt;Q&gt;EWT^FMA_PE(NTMA,0,,,"PORTAGG","MEANR")&lt;/Q&gt;&lt;R&gt;1&lt;/R&gt;&lt;C&gt;1&lt;/C&gt;&lt;D xsi:type="xsd:double"&gt;17.323521680304&lt;/D&gt;&lt;/FQL&gt;&lt;FQL&gt;&lt;Q&gt;EPOL^FMA_EVAL_EBITDA(NTMA,0,,,"PORTAGG","MEANR")&lt;/Q&gt;&lt;R&gt;1&lt;/R&gt;&lt;C&gt;1&lt;/C&gt;&lt;D xsi:type="xsd:double"&gt;4.60752262822489&lt;/D&gt;&lt;/FQL&gt;&lt;FQL&gt;&lt;Q&gt;ECH^FMA_EVAL_EBIT(LTMA,NOW,NOW,M,"PORTAGG","MEANR")&lt;/Q&gt;&lt;R&gt;1&lt;/R&gt;&lt;C&gt;1&lt;/C&gt;&lt;D xsi:type="xsd:double"&gt;9.65487692499953&lt;/D&gt;&lt;/FQL&gt;&lt;FQL&gt;&lt;Q&gt;SPY^FG_TOTAL_RETURNC(0,-6AM)&lt;/Q&gt;&lt;R&gt;1&lt;/R&gt;&lt;C&gt;1&lt;/C&gt;&lt;D xsi:type="xsd:double"&gt;12.412035&lt;/D&gt;&lt;/FQL&gt;&lt;FQL&gt;&lt;Q&gt;REFPEMPR-FDS^(SUBARRAY(NOT_NA(NO_REPEAT_F(FG_YIELD(NOW,-10AY,D))),0,1)-SUBARRAY(NOT_NA(NO_REPEAT_F(FG_YIELD(NOW,-10AY,D))),1,1))*100&lt;/Q&gt;&lt;R&gt;1&lt;/R&gt;&lt;C&gt;1&lt;/C&gt;&lt;D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xsi:type="xsd:double"&gt;-25&lt;/D&gt;&lt;/FQL&gt;&lt;FQL&gt;&lt;Q&gt;TRYZA10Y-FDS^PCTCHG(FG_YIELD(0,,,,"YTM"),FG_YIELD(-3AM,,,,"YTM"))&lt;/Q&gt;&lt;R&gt;1&lt;/R&gt;&lt;C&gt;1&lt;/C&gt;&lt;D xsi:type="xsd:double"&gt;-10.607508&lt;/D&gt;&lt;/FQL&gt;&lt;FQL&gt;&lt;Q&gt;TRYQA10Y-FDS^FG_YIELD(0,,,,"YTM")&lt;/Q&gt;&lt;R&gt;0&lt;/R&gt;&lt;C&gt;0&lt;/C&gt;&lt;/FQL&gt;&lt;FQL&gt;&lt;Q&gt;TRYMY10Y-FDS^FG_YIELD(0,,,,"YTM")&lt;/Q&gt;&lt;R&gt;1&lt;/R&gt;&lt;C&gt;1&lt;/C&gt;&lt;D xsi:type="xsd:double"&gt;3.776852&lt;/D&gt;&lt;/FQL&gt;&lt;FQL&gt;&lt;Q&gt;VWO^FG_FCF_YIELD_NTM(0)&lt;/Q&gt;&lt;R&gt;1&lt;/R&gt;&lt;C&gt;1&lt;/C&gt;&lt;D xsi:type="xsd:double"&gt;5.35799702690336&lt;/D&gt;&lt;/FQL&gt;&lt;FQL&gt;&lt;Q&gt;KSA^JULIAN(FMA_DIV_YLD(NTMA,NOW,NOW,M,"PORTAGG","MEANR").DATES)&lt;/Q&gt;&lt;R&gt;1&lt;/R&gt;&lt;C&gt;1&lt;/C&gt;&lt;D xsi:type="xsd:long"&gt;45471&lt;/D&gt;&lt;/FQL&gt;&lt;FQL&gt;&lt;Q&gt;MCHI^FMA_EVAL_EBIT(LTMA,NOW,NOW,M,"PORTAGG","MEANR")&lt;/Q&gt;&lt;R&gt;1&lt;/R&gt;&lt;C&gt;1&lt;/C&gt;&lt;D xsi:type="xsd:double"&gt;13.2120212269812&lt;/D&gt;&lt;/FQL&gt;&lt;FQL&gt;&lt;Q&gt;EWY^FMA_EVAL_EBITDA(NTMA,0,,,"PORTAGG","MEANR")&lt;/Q&gt;&lt;R&gt;1&lt;/R&gt;&lt;C&gt;1&lt;/C&gt;&lt;D xsi:type="xsd:double"&gt;6.03322376937767&lt;/D&gt;&lt;/FQL&gt;&lt;FQL&gt;&lt;Q&gt;EWT^FMA_PE(LTM,0,,,"PORTAGG","MEANR")&lt;/Q&gt;&lt;R&gt;1&lt;/R&gt;&lt;C&gt;1&lt;/C&gt;&lt;D xsi:type="xsd:double"&gt;22.2574979384874&lt;/D&gt;&lt;/FQL&gt;&lt;FQL&gt;&lt;Q&gt;ECH^FMA_EVAL_EBITDA(NTMA,0,,,"PORTAGG","MEANR")&lt;/Q&gt;&lt;R&gt;1&lt;/R&gt;&lt;C&gt;1&lt;/C&gt;&lt;D xsi:type="xsd:double"&gt;6.06386042238405&lt;/D&gt;&lt;/FQL&gt;&lt;FQL&gt;&lt;Q&gt;VNM^FMA_ROE(NTMA,-20AY,NOW,FY,"PORTAGG","MEANR")&lt;/Q&gt;&lt;R&gt;20&lt;/R&gt;&lt;C&gt;1&lt;/C&gt;&lt;D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xsi:type="xsd:double"&gt;11.2305559835715&lt;/D&gt;&lt;D xsi:type="xsd:double"&gt;10.1469870702335&lt;/D&gt;&lt;D xsi:type="xsd:double"&gt;12.7997878100329&lt;/D&gt;&lt;D xsi:type="xsd:double"&gt;13.7783180309653&lt;/D&gt;&lt;D xsi:type="xsd:double"&gt;11.758331061377&lt;/D&gt;&lt;/FQL&gt;&lt;FQL&gt;&lt;Q&gt;ECH^FMA_ROE(NTMA,-20AY,NOW,FY,"PORTAGG","MEANR")&lt;/Q&gt;&lt;R&gt;20&lt;/R&gt;&lt;C&gt;1&lt;/C&gt;&lt;D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xsi:type="xsd:double"&gt;8.75463942854792&lt;/D&gt;&lt;D xsi:type="xsd:double"&gt;10.6038911833674&lt;/D&gt;&lt;D xsi:type="xsd:double"&gt;12.7874449851799&lt;/D&gt;&lt;D xsi:type="xsd:double"&gt;13.769715256142&lt;/D&gt;&lt;/FQL&gt;&lt;FQL&gt;&lt;Q&gt;TRY10Y-FDS^FG_YIELD(-10AY,0,Y,,"YTM")&lt;/Q&gt;&lt;R&gt;10&lt;/R&gt;&lt;C&gt;1&lt;/C&gt;&lt;D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xsi:type="xsd:string"&gt;@NA&lt;/D&gt;&lt;/FQL&gt;&lt;FQL&gt;&lt;Q&gt;CAGDPY@MY^EE_ACTUAL_ANNUAL(MED,0)&lt;/Q&gt;&lt;R&gt;1&lt;/R&gt;&lt;C&gt;1&lt;/C&gt;&lt;D xsi:type="xsd:double"&gt;1.54713940757014&lt;/D&gt;&lt;/FQL&gt;&lt;FQL&gt;&lt;Q&gt;USDSAR^FG_PRICE_CHANGE(0,-3AM)&lt;/Q&gt;&lt;R&gt;1&lt;/R&gt;&lt;C&gt;1&lt;/C&gt;&lt;D xsi:type="xsd:double"&gt;0.026655197&lt;/D&gt;&lt;/FQL&gt;&lt;FQL&gt;&lt;Q&gt;USDAED^FG_PRICE(0)&lt;/Q&gt;&lt;R&gt;1&lt;/R&gt;&lt;C&gt;1&lt;/C&gt;&lt;D xsi:type="xsd:double"&gt;3.673&lt;/D&gt;&lt;/FQL&gt;&lt;FQL&gt;&lt;Q&gt;USDINR^FG_PRICE_CHANGE(0,-3AM)&lt;/Q&gt;&lt;R&gt;1&lt;/R&gt;&lt;C&gt;1&lt;/C&gt;&lt;D xsi:type="xsd:double"&gt;0.44990778&lt;/D&gt;&lt;/FQL&gt;&lt;FQL&gt;&lt;Q&gt;USDMXN^STD(FG_PRICE_CHANGE(0,-1AY,AM))&lt;/Q&gt;&lt;R&gt;1&lt;/R&gt;&lt;C&gt;1&lt;/C&gt;&lt;D xsi:type="xsd:double"&gt;3.78166469332385&lt;/D&gt;&lt;/FQL&gt;&lt;FQL&gt;&lt;Q&gt;USDCLP^FG_PRICE_CHANGE(0,-6AM)&lt;/Q&gt;&lt;R&gt;1&lt;/R&gt;&lt;C&gt;1&lt;/C&gt;&lt;D xsi:type="xsd:double"&gt;3.295648&lt;/D&gt;&lt;/FQL&gt;&lt;FQL&gt;&lt;Q&gt;UAE^P_PRICE_RETURNS_PR('52W',2,-10AY,0,AM)&lt;/Q&gt;&lt;R&gt;121&lt;/R&gt;&lt;C&gt;1&lt;/C&gt;&lt;D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xsi:type="xsd:double"&gt;-12.682134&lt;/D&gt;&lt;D xsi:type="xsd:double"&gt;-2.529949&lt;/D&gt;&lt;D xsi:type="xsd:double"&gt;-8.024329&lt;/D&gt;&lt;D xsi:type="xsd:double"&gt;-25.201178&lt;/D&gt;&lt;D xsi:type="xsd:double"&gt;-24.76474&lt;/D&gt;&lt;D xsi:type="xsd:double"&gt;-18.440527&lt;/D&gt;&lt;D xsi:type="xsd:double"&gt;-28.523046&lt;/D&gt;&lt;D xsi:type="xsd:double"&gt;-17.525059&lt;/D&gt;&lt;D xsi:type="xsd:double"&gt;-25.408142&lt;/D&gt;&lt;D xsi:type="xsd:double"&gt;-18.100716&lt;/D&gt;&lt;D xsi:type="xsd:double"&gt;-8.135623&lt;/D&gt;&lt;D xsi:type="xsd:double"&gt;-14.94208&lt;/D&gt;&lt;D xsi:type="xsd:double"&gt;-17.60114&lt;/D&gt;&lt;D xsi:type="xsd:double"&gt;-17.466349&lt;/D&gt;&lt;D xsi:type="xsd:double"&gt;-12.175918&lt;/D&gt;&lt;D xsi:type="xsd:double"&gt;1.7295003&lt;/D&gt;&lt;D xsi:type="xsd:double"&gt;0.65516233&lt;/D&gt;&lt;D xsi:type="xsd:double"&gt;-3.623265&lt;/D&gt;&lt;D xsi:type="xsd:double"&gt;5.0899386&lt;/D&gt;&lt;D xsi:type="xsd:double"&gt;12.407457&lt;/D&gt;&lt;D xsi:type="xsd:double"&gt;34.428333&lt;/D&gt;&lt;D xsi:type="xsd:double"&gt;18.174732&lt;/D&gt;&lt;D xsi:type="xsd:double"&gt;8.0047245&lt;/D&gt;&lt;D xsi:type="xsd:double"&gt;1.0469437&lt;/D&gt;&lt;D xsi:type="xsd:double"&gt;8.799696&lt;/D&gt;&lt;D xsi:type="xsd:double"&gt;8.834529&lt;/D&gt;&lt;D xsi:type="xsd:double"&gt;7.656038&lt;/D&gt;&lt;D xsi:type="xsd:double"&gt;7.500744&lt;/D&gt;&lt;D xsi:type="xsd:double"&gt;5.8152914&lt;/D&gt;&lt;D xsi:type="xsd:double"&gt;13.436723&lt;/D&gt;&lt;D xsi:type="xsd:double"&gt;11.151278&lt;/D&gt;&lt;D xsi:type="xsd:double"&gt;0.11675358&lt;/D&gt;&lt;D xsi:type="xsd:double"&gt;6.6182375&lt;/D&gt;&lt;D xsi:type="xsd:double"&gt;2.3442626&lt;/D&gt;&lt;D xsi:type="xsd:double"&gt;1.3399243&lt;/D&gt;&lt;D xsi:type="xsd:double"&gt;1.525569&lt;/D&gt;&lt;D xsi:type="xsd:double"&gt;-1.9260049&lt;/D&gt;&lt;D xsi:type="xsd:double"&gt;-4.4157743&lt;/D&gt;&lt;D xsi:type="xsd:double"&gt;-6.223756&lt;/D&gt;&lt;D xsi:type="xsd:double"&gt;-5.972588&lt;/D&gt;&lt;D xsi:type="xsd:double"&gt;-8.359676&lt;/D&gt;&lt;D xsi:type="xsd:double"&gt;-12.499136&lt;/D&gt;&lt;D xsi:type="xsd:double"&gt;-7.276106&lt;/D&gt;&lt;D xsi:type="xsd:double"&gt;-11.404741&lt;/D&gt;&lt;D xsi:type="xsd:double"&gt;-16.949917&lt;/D&gt;&lt;D xsi:type="xsd:double"&gt;-9.734821&lt;/D&gt;&lt;D xsi:type="xsd:double"&gt;-7.3897243&lt;/D&gt;&lt;D xsi:type="xsd:double"&gt;-1.4223039&lt;/D&gt;&lt;D xsi:type="xsd:double"&gt;-12.34461&lt;/D&gt;&lt;D xsi:type="xsd:double"&gt;-9.703732&lt;/D&gt;&lt;D xsi:type="xsd:double"&gt;-3.3106983&lt;/D&gt;&lt;D xsi:type="xsd:double"&gt;-10.905761&lt;/D&gt;&lt;D xsi:type="xsd:double"&gt;-5.9707108&lt;/D&gt;&lt;D xsi:type="xsd:double"&gt;-1.077944&lt;/D&gt;&lt;D xsi:type="xsd:double"&gt;-3.9649844&lt;/D&gt;&lt;D xsi:type="xsd:double"&gt;0.77267885&lt;/D&gt;&lt;D xsi:type="xsd:double"&gt;0.38216114&lt;/D&gt;&lt;D xsi:type="xsd:double"&gt;-11.682683&lt;/D&gt;&lt;D xsi:type="xsd:double"&gt;-29.703653&lt;/D&gt;&lt;D xsi:type="xsd:double"&gt;-33.8414&lt;/D&gt;&lt;D xsi:type="xsd:double"&gt;-23.403286&lt;/D&gt;&lt;D xsi:type="xsd:double"&gt;-20.412577&lt;/D&gt;&lt;D xsi:type="xsd:double"&gt;-27.303469&lt;/D&gt;&lt;D xsi:type="xsd:double"&gt;-14.797485&lt;/D&gt;&lt;D xsi:type="xsd:double"&gt;-18.627846&lt;/D&gt;&lt;D xsi:type="xsd:double"&gt;-21.396822&lt;/D&gt;&lt;D xsi:type="xsd:double"&gt;-12.154961&lt;/D&gt;&lt;D xsi:type="xsd:double"&gt;-6.906909&lt;/D&gt;&lt;D xsi:type="xsd:double"&gt;1.401794&lt;/D&gt;&lt;D xsi:type="xsd:double"&gt;7.4795365&lt;/D&gt;&lt;D xsi:type="xsd:double"&gt;40.874874&lt;/D&gt;&lt;D xsi:type="xsd:double"&gt;44.760014&lt;/D&gt;&lt;D xsi:type="xsd:double"&gt;55.552517&lt;/D&gt;&lt;D xsi:type="xsd:double"&gt;45.59803&lt;/D&gt;&lt;D xsi:type="xsd:double"&gt;44.112934&lt;/D&gt;&lt;D xsi:type="xsd:double"&gt;40.12625&lt;/D&gt;&lt;D xsi:type="xsd:double"&gt;45.98211&lt;/D&gt;&lt;D xsi:type="xsd:double"&gt;46.27428&lt;/D&gt;&lt;D xsi:type="xsd:double"&gt;48.2885&lt;/D&gt;&lt;D xsi:type="xsd:double"&gt;41.28367&lt;/D&gt;&lt;D xsi:type="xsd:double"&gt;34.634674&lt;/D&gt;&lt;D xsi:type="xsd:double"&gt;41.360653&lt;/D&gt;&lt;D xsi:type="xsd:double"&gt;51.246834&lt;/D&gt;&lt;D xsi:type="xsd:double"&gt;43.269966&lt;/D&gt;&lt;D xsi:type="xsd:double"&gt;19.228994&lt;/D&gt;&lt;D xsi:type="xsd:double"&gt;12.259769&lt;/D&gt;&lt;D xsi:type="xsd:double"&gt;19.474018&lt;/D&gt;&lt;D xsi:type="xsd:double"&gt;16.843653&lt;/D&gt;&lt;D xsi:type="xsd:double"&gt;6.3207984&lt;/D&gt;&lt;D xsi:type="xsd:double"&gt;7.497287&lt;/D&gt;&lt;D xsi:type="xsd:double"&gt;-2.4913251&lt;/D&gt;&lt;D xsi:type="xsd:double"&gt;-3.7961423&lt;/D&gt;&lt;D xsi:type="xsd:double"&gt;-8.705986&lt;/D&gt;&lt;D xsi:type="xsd:double"&gt;-11.166822&lt;/D&gt;&lt;D xsi:type="xsd:double"&gt;-22.995441&lt;/D&gt;&lt;D xsi:type="xsd:double"&gt;-17.346418&lt;/D&gt;&lt;D xsi:type="xsd:double"&gt;-11.438524&lt;/D&gt;&lt;D xsi:type="xsd:double"&gt;-2.3986757&lt;/D&gt;&lt;D xsi:type="xsd:double"&gt;-2.1088302&lt;/D&gt;&lt;D xsi:type="xsd:double"&gt;-7.0782957&lt;/D&gt;&lt;D xsi:type="xsd:double"&gt;3.888905&lt;/D&gt;&lt;D xsi:type="xsd:double"&gt;-9.62326&lt;/D&gt;&lt;D xsi:type="xsd:double"&gt;-2.063197&lt;/D&gt;&lt;D xsi:type="xsd:double"&gt;0.3213644&lt;/D&gt;&lt;D xsi:type="xsd:double"&gt;4.576826&lt;/D&gt;&lt;D xsi:type="xsd:double"&gt;3.818202&lt;/D&gt;&lt;D xsi:type="xsd:double"&gt;9.781015&lt;/D&gt;&lt;D xsi:type="xsd:double"&gt;-1.1568546&lt;/D&gt;&lt;D xsi:type="xsd:double"&gt;-1.2513936&lt;/D&gt;&lt;D xsi:type="xsd:double"&gt;-3.5471141&lt;/D&gt;&lt;D xsi:type="xsd:double"&gt;0.30821562&lt;/D&gt;&lt;/FQL&gt;&lt;FQL&gt;&lt;Q&gt;TUR^FG_COMPANY_NAME&lt;/Q&gt;&lt;R&gt;1&lt;/R&gt;&lt;C&gt;1&lt;/C&gt;&lt;D xsi:type="xsd:string"&gt;iShares MSCI Turkey ETF&lt;/D&gt;&lt;/FQL&gt;&lt;FQL&gt;&lt;Q&gt;CNYA^FG_COMPANY_NAME&lt;/Q&gt;&lt;R&gt;1&lt;/R&gt;&lt;C&gt;1&lt;/C&gt;&lt;D xsi:type="xsd:string"&gt;iShares MSCI China A ETF&lt;/D&gt;&lt;/FQL&gt;&lt;FQL&gt;&lt;Q&gt;TRYKR10Y-FDS^FG_YIELD(-10AY,0,Y,,"YTM")&lt;/Q&gt;&lt;R&gt;10&lt;/R&gt;&lt;C&gt;1&lt;/C&gt;&lt;D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xsi:type="xsd:double"&gt;3.1928&lt;/D&gt;&lt;/FQL&gt;&lt;FQL&gt;&lt;Q&gt;CAGDPY@QA^EE_ACTUAL_ANNUAL(MED,+1)&lt;/Q&gt;&lt;R&gt;1&lt;/R&gt;&lt;C&gt;1&lt;/C&gt;&lt;D xsi:type="xsd:double"&gt;14.1&lt;/D&gt;&lt;/FQL&gt;&lt;FQL&gt;&lt;Q&gt;CC_CN^FG_COMPANY_NAME&lt;/Q&gt;&lt;R&gt;1&lt;/R&gt;&lt;C&gt;1&lt;/C&gt;&lt;D xsi:type="xsd:string"&gt;China&lt;/D&gt;&lt;/FQL&gt;&lt;FQL&gt;&lt;Q&gt;USDQAR^STD(FG_PRICE_CHANGE(0,-1AY,AM))&lt;/Q&gt;&lt;R&gt;1&lt;/R&gt;&lt;C&gt;1&lt;/C&gt;&lt;D xsi:type="xsd:double"&gt;0.00761764787174341&lt;/D&gt;&lt;/FQL&gt;&lt;FQL&gt;&lt;Q&gt;USDZAR^FG_COMPANY_NAME&lt;/Q&gt;&lt;R&gt;1&lt;/R&gt;&lt;C&gt;1&lt;/C&gt;&lt;D xsi:type="xsd:string"&gt;South African Rand per U.S. Dollar&lt;/D&gt;&lt;/FQL&gt;&lt;FQL&gt;&lt;Q&gt;USDMYR^FG_PRICE_CHANGE(0,-1AY)&lt;/Q&gt;&lt;R&gt;1&lt;/R&gt;&lt;C&gt;1&lt;/C&gt;&lt;D xsi:type="xsd:double"&gt;2.373886&lt;/D&gt;&lt;/FQL&gt;&lt;FQL&gt;&lt;Q&gt;USDPHP^STD(FG_PRICE_CHANGE(0,-3AY,M))&lt;/Q&gt;&lt;R&gt;1&lt;/R&gt;&lt;C&gt;1&lt;/C&gt;&lt;D xsi:type="xsd:double"&gt;1.75863185756063&lt;/D&gt;&lt;/FQL&gt;&lt;FQL&gt;&lt;Q&gt;ECH^JULIAN(P_PRICE_RETURNS_PR('52W',2,-10AY,0,AM).DATES)&lt;/Q&gt;&lt;R&gt;121&lt;/R&gt;&lt;C&gt;1&lt;/C&gt;&lt;D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xsi:type="xsd:long"&gt;45499&lt;/D&gt;&lt;/FQL&gt;&lt;FQL&gt;&lt;Q&gt;EPHE^FG_TOTAL_RETURNC(-10AY,0,AM)&lt;/Q&gt;&lt;R&gt;121&lt;/R&gt;&lt;C&gt;1&lt;/C&gt;&lt;D xsi:type="xsd:double"&gt;1.3993502&lt;/D&gt;&lt;D xsi:type="xsd:double"&gt;3.184712&lt;/D&gt;&lt;D xsi:type="xsd:double"&gt;-1.9032955&lt;/D&gt;&lt;D xsi:type="xsd:double"&gt;-0.7603586&lt;/D&gt;&lt;D xsi:type="xsd:double"&gt;3.9630175&lt;/D&gt;&lt;D xsi:type="xsd:double"&gt;-1.6896605&lt;/D&gt;&lt;D xsi:type="xsd:double"&gt;5.5469155&lt;/D&gt;&lt;D xsi:type="xsd:double"&gt;2.8978348&lt;/D&gt;&lt;D xsi:type="xsd:double"&gt;-1.5513182&lt;/D&gt;&lt;D xsi:type="xsd:double"&gt;1.8909097&lt;/D&gt;&lt;D xsi:type="xsd:double"&gt;-4.258853&lt;/D&gt;&lt;D xsi:type="xsd:double"&gt;-2.7492225&lt;/D&gt;&lt;D xsi:type="xsd:double"&gt;-0.10280609&lt;/D&gt;&lt;D xsi:type="xsd:double"&gt;-11.937225&lt;/D&gt;&lt;D xsi:type="xsd:double"&gt;-0.37978888&lt;/D&gt;&lt;D xsi:type="xsd:double"&gt;8.621704&lt;/D&gt;&lt;D xsi:type="xsd:double"&gt;-5.6425514&lt;/D&gt;&lt;D xsi:type="xsd:double"&gt;-0.92996955&lt;/D&gt;&lt;D xsi:type="xsd:double"&gt;-11.942029&lt;/D&gt;&lt;D xsi:type="xsd:double"&gt;7.5707793&lt;/D&gt;&lt;D xsi:type="xsd:double"&gt;10.159122&lt;/D&gt;&lt;D xsi:type="xsd:double"&gt;-1.3611138&lt;/D&gt;&lt;D xsi:type="xsd:double"&gt;4.6747446&lt;/D&gt;&lt;D xsi:type="xsd:double"&gt;2.410841&lt;/D&gt;&lt;D xsi:type="xsd:double"&gt;5.035591&lt;/D&gt;&lt;D xsi:type="xsd:double"&gt;-1.9327343&lt;/D&gt;&lt;D xsi:type="xsd:double"&gt;-6.040442&lt;/D&gt;&lt;D xsi:type="xsd:double"&gt;-1.9340754&lt;/D&gt;&lt;D xsi:type="xsd:double"&gt;-9.055549&lt;/D&gt;&lt;D xsi:type="xsd:double"&gt;-5.886656&lt;/D&gt;&lt;D xsi:type="xsd:double"&gt;12.676966&lt;/D&gt;&lt;D xsi:type="xsd:double"&gt;-2.4263442&lt;/D&gt;&lt;D xsi:type="xsd:double"&gt;1.2137413&lt;/D&gt;&lt;D xsi:type="xsd:double"&gt;6.0251594&lt;/D&gt;&lt;D xsi:type="xsd:double"&gt;1.7379284&lt;/D&gt;&lt;D xsi:type="xsd:double"&gt;-1.0409892&lt;/D&gt;&lt;D xsi:type="xsd:double"&gt;1.5942812&lt;/D&gt;&lt;D xsi:type="xsd:double"&gt;-2.0021617&lt;/D&gt;&lt;D xsi:type="xsd:double"&gt;1.6841531&lt;/D&gt;&lt;D xsi:type="xsd:double"&gt;-2.3350537&lt;/D&gt;&lt;D xsi:type="xsd:double"&gt;3.7531257&lt;/D&gt;&lt;D xsi:type="xsd:double"&gt;2.4531841&lt;/D&gt;&lt;D xsi:type="xsd:double"&gt;4.370594&lt;/D&gt;&lt;D xsi:type="xsd:double"&gt;-7.447344&lt;/D&gt;&lt;D xsi:type="xsd:double"&gt;-7.802767&lt;/D&gt;&lt;D xsi:type="xsd:double"&gt;-2.3508668&lt;/D&gt;&lt;D xsi:type="xsd:double"&gt;-0.4213035&lt;/D&gt;&lt;D xsi:type="xsd:double"&gt;-12.133657&lt;/D&gt;&lt;D xsi:type="xsd:double"&gt;11.498631&lt;/D&gt;&lt;D xsi:type="xsd:double"&gt;2.1368861&lt;/D&gt;&lt;D xsi:type="xsd:double"&gt;-9.338993&lt;/D&gt;&lt;D xsi:type="xsd:double"&gt;-1.0702312&lt;/D&gt;&lt;D xsi:type="xsd:double"&gt;6.6261053&lt;/D&gt;&lt;D xsi:type="xsd:double"&gt;1.5884638&lt;/D&gt;&lt;D xsi:type="xsd:double"&gt;8.4946995&lt;/D&gt;&lt;D xsi:type="xsd:double"&gt;0.25906563&lt;/D&gt;&lt;D xsi:type="xsd:double"&gt;-1.4355421&lt;/D&gt;&lt;D xsi:type="xsd:double"&gt;0.5825758&lt;/D&gt;&lt;D xsi:type="xsd:double"&gt;-2.7801871&lt;/D&gt;&lt;D xsi:type="xsd:double"&gt;7.3209643&lt;/D&gt;&lt;D xsi:type="xsd:double"&gt;1.0620475&lt;/D&gt;&lt;D xsi:type="xsd:double"&gt;-7.9646053&lt;/D&gt;&lt;D xsi:type="xsd:double"&gt;1.2620211&lt;/D&gt;&lt;D xsi:type="xsd:double"&gt;3.38279&lt;/D&gt;&lt;D xsi:type="xsd:double"&gt;-2.0665944&lt;/D&gt;&lt;D xsi:type="xsd:double"&gt;1.1470318&lt;/D&gt;&lt;D xsi:type="xsd:double"&gt;-3.8573027&lt;/D&gt;&lt;D xsi:type="xsd:double"&gt;-10.07542&lt;/D&gt;&lt;D xsi:type="xsd:double"&gt;-20.127476&lt;/D&gt;&lt;D xsi:type="xsd:double"&gt;-0.33599138&lt;/D&gt;&lt;D xsi:type="xsd:double"&gt;-0.2949834&lt;/D&gt;&lt;D xsi:type="xsd:double"&gt;13.949084&lt;/D&gt;&lt;D xsi:type="xsd:double"&gt;-0.67163706&lt;/D&gt;&lt;D xsi:type="xsd:double"&gt;1.0518312&lt;/D&gt;&lt;D xsi:type="xsd:double"&gt;-2.118957&lt;/D&gt;&lt;D xsi:type="xsd:double"&gt;11.203957&lt;/D&gt;&lt;D xsi:type="xsd:double"&gt;9.323764&lt;/D&gt;&lt;D xsi:type="xsd:double"&gt;2.5822759&lt;/D&gt;&lt;D xsi:type="xsd:double"&gt;-3.7692606&lt;/D&gt;&lt;D xsi:type="xsd:double"&gt;-4.2499185&lt;/D&gt;&lt;D xsi:type="xsd:double"&gt;-0.8943379&lt;/D&gt;&lt;D xsi:type="xsd:double"&gt;-3.676474&lt;/D&gt;&lt;D xsi:type="xsd:double"&gt;1.387918&lt;/D&gt;&lt;D xsi:type="xsd:double"&gt;8.260286&lt;/D&gt;&lt;D xsi:type="xsd:double"&gt;-11.043919&lt;/D&gt;&lt;D xsi:type="xsd:double"&gt;7.781756&lt;/D&gt;&lt;D xsi:type="xsd:double"&gt;0.016593933&lt;/D&gt;&lt;D xsi:type="xsd:double"&gt;6.8038583&lt;/D&gt;&lt;D xsi:type="xsd:double"&gt;-0.43504834&lt;/D&gt;&lt;D xsi:type="xsd:double"&gt;0.99425316&lt;/D&gt;&lt;D xsi:type="xsd:double"&gt;-3.1017423&lt;/D&gt;&lt;D xsi:type="xsd:double"&gt;4.0012836&lt;/D&gt;&lt;D xsi:type="xsd:double"&gt;-5.632508&lt;/D&gt;&lt;D xsi:type="xsd:double"&gt;-3.5225034&lt;/D&gt;&lt;D xsi:type="xsd:double"&gt;-1.3184547&lt;/D&gt;&lt;D xsi:type="xsd:double"&gt;-11.681747&lt;/D&gt;&lt;D xsi:type="xsd:double"&gt;-1.4521122&lt;/D&gt;&lt;D xsi:type="xsd:double"&gt;7.367575&lt;/D&gt;&lt;D xsi:type="xsd:double"&gt;-12.31454&lt;/D&gt;&lt;D xsi:type="xsd:double"&gt;1.0152221&lt;/D&gt;&lt;D xsi:type="xsd:double"&gt;9.212732&lt;/D&gt;&lt;D xsi:type="xsd:double"&gt;1.2739778&lt;/D&gt;&lt;D xsi:type="xsd:double"&gt;10.916698&lt;/D&gt;&lt;D xsi:type="xsd:double"&gt;-8.607685&lt;/D&gt;&lt;D xsi:type="xsd:double"&gt;1.8386483&lt;/D&gt;&lt;D xsi:type="xsd:double"&gt;-3.0950606&lt;/D&gt;&lt;D xsi:type="xsd:double"&gt;-0.98858476&lt;/D&gt;&lt;D xsi:type="xsd:double"&gt;0.70376396&lt;/D&gt;&lt;D xsi:type="xsd:double"&gt;5.71208&lt;/D&gt;&lt;D xsi:type="xsd:double"&gt;-11.171961&lt;/D&gt;&lt;D xsi:type="xsd:double"&gt;0.36991835&lt;/D&gt;&lt;D xsi:type="xsd:double"&gt;-3.6855042&lt;/D&gt;&lt;D xsi:type="xsd:double"&gt;6.590128&lt;/D&gt;&lt;D xsi:type="xsd:double"&gt;4.6014786&lt;/D&gt;&lt;D xsi:type="xsd:double"&gt;1.6532063&lt;/D&gt;&lt;D xsi:type="xsd:double"&gt;4.34947&lt;/D&gt;&lt;D xsi:type="xsd:double"&gt;-1.05111&lt;/D&gt;&lt;D xsi:type="xsd:double"&gt;-7.0695934&lt;/D&gt;&lt;D xsi:type="xsd:double"&gt;0.78833103&lt;/D&gt;&lt;D xsi:type="xsd:double"&gt;-6.389147&lt;/D&gt;&lt;D xsi:type="xsd:double"&gt;7.718408&lt;/D&gt;&lt;/FQL&gt;&lt;FQL&gt;&lt;Q&gt;EWT^FMA_DIV_YLD(NTMA,-10AY,0,AM,"PORTAGG","MEANR")&lt;/Q&gt;&lt;R&gt;121&lt;/R&gt;&lt;C&gt;1&lt;/C&gt;&lt;D xsi:type="xsd:double"&gt;3.1719942203055&lt;/D&gt;&lt;D xsi:type="xsd:double"&gt;3.23920499622648&lt;/D&gt;&lt;D xsi:type="xsd:double"&gt;3.4737313058185&lt;/D&gt;&lt;D xsi:type="xsd:double"&gt;3.59607953260308&lt;/D&gt;&lt;D xsi:type="xsd:double"&gt;3.39911301177652&lt;/D&gt;&lt;D xsi:type="xsd:double"&gt;3.40802718796348&lt;/D&gt;&lt;D xsi:type="xsd:double"&gt;3.39309051411592&lt;/D&gt;&lt;D xsi:type="xsd:double"&gt;3.38480095251576&lt;/D&gt;&lt;D xsi:type="xsd:double"&gt;3.48576485129308&lt;/D&gt;&lt;D xsi:type="xsd:double"&gt;3.44720643568579&lt;/D&gt;&lt;D xsi:type="xsd:double"&gt;3.70295578521239&lt;/D&gt;&lt;D xsi:type="xsd:double"&gt;3.79545695719718&lt;/D&gt;&lt;D xsi:type="xsd:double"&gt;4.14606025379131&lt;/D&gt;&lt;D xsi:type="xsd:double"&gt;4.56399463454008&lt;/D&gt;&lt;D xsi:type="xsd:double"&gt;4.4072604302688&lt;/D&gt;&lt;D xsi:type="xsd:double"&gt;4.04236555840171&lt;/D&gt;&lt;D xsi:type="xsd:double"&gt;4.1826422441582&lt;/D&gt;&lt;D xsi:type="xsd:double"&gt;4.20285109582564&lt;/D&gt;&lt;D xsi:type="xsd:double"&gt;4.60052824124236&lt;/D&gt;&lt;D xsi:type="xsd:double"&gt;4.25614516401852&lt;/D&gt;&lt;D xsi:type="xsd:double"&gt;4.10535587819453&lt;/D&gt;&lt;D xsi:type="xsd:double"&gt;4.31735868575534&lt;/D&gt;&lt;D xsi:type="xsd:double"&gt;4.38028045948351&lt;/D&gt;&lt;D xsi:type="xsd:double"&gt;4.2805469254885&lt;/D&gt;&lt;D xsi:type="xsd:double"&gt;4.06664591375705&lt;/D&gt;&lt;D xsi:type="xsd:double"&gt;4.03770440639854&lt;/D&gt;&lt;D xsi:type="xsd:double"&gt;4.0250350291019&lt;/D&gt;&lt;D xsi:type="xsd:double"&gt;3.96256185376162&lt;/D&gt;&lt;D xsi:type="xsd:double"&gt;4.18716024671431&lt;/D&gt;&lt;D xsi:type="xsd:double"&gt;4.28952944608497&lt;/D&gt;&lt;D xsi:type="xsd:double"&gt;4.1527328282782&lt;/D&gt;&lt;D xsi:type="xsd:double"&gt;4.1073876598728&lt;/D&gt;&lt;D xsi:type="xsd:double"&gt;4.10718406509828&lt;/D&gt;&lt;D xsi:type="xsd:double"&gt;4.11989319069489&lt;/D&gt;&lt;D xsi:type="xsd:double"&gt;4.0466783319156&lt;/D&gt;&lt;D xsi:type="xsd:double"&gt;3.93762967827693&lt;/D&gt;&lt;D xsi:type="xsd:double"&gt;3.98387368247728&lt;/D&gt;&lt;D xsi:type="xsd:double"&gt;4.02789555552233&lt;/D&gt;&lt;D xsi:type="xsd:double"&gt;4.19661100937652&lt;/D&gt;&lt;D xsi:type="xsd:double"&gt;4.04577165424303&lt;/D&gt;&lt;D xsi:type="xsd:double"&gt;4.01669658469877&lt;/D&gt;&lt;D xsi:type="xsd:double"&gt;4.25028590053514&lt;/D&gt;&lt;D xsi:type="xsd:double"&gt;4.04895195756775&lt;/D&gt;&lt;D xsi:type="xsd:double"&gt;4.17928649706128&lt;/D&gt;&lt;D xsi:type="xsd:double"&gt;4.18665596775286&lt;/D&gt;&lt;D xsi:type="xsd:double"&gt;4.41397587813238&lt;/D&gt;&lt;D xsi:type="xsd:double"&gt;4.32237534969129&lt;/D&gt;&lt;D xsi:type="xsd:double"&gt;4.46511823708495&lt;/D&gt;&lt;D xsi:type="xsd:double"&gt;4.36076877984067&lt;/D&gt;&lt;D xsi:type="xsd:double"&gt;4.41257838629413&lt;/D&gt;&lt;D xsi:type="xsd:double"&gt;4.41394390657617&lt;/D&gt;&lt;D xsi:type="xsd:double"&gt;5.15334002374839&lt;/D&gt;&lt;D xsi:type="xsd:double"&gt;4.93510132795411&lt;/D&gt;&lt;D xsi:type="xsd:double"&gt;5.06593985008043&lt;/D&gt;&lt;D xsi:type="xsd:double"&gt;4.64903950258833&lt;/D&gt;&lt;D xsi:type="xsd:double"&gt;4.43782958084766&lt;/D&gt;&lt;D xsi:type="xsd:double"&gt;4.31122578174258&lt;/D&gt;&lt;D xsi:type="xsd:double"&gt;4.21322466269422&lt;/D&gt;&lt;D xsi:type="xsd:double"&gt;4.56210316023658&lt;/D&gt;&lt;D xsi:type="xsd:double"&gt;4.41555004569899&lt;/D&gt;&lt;D xsi:type="xsd:double"&gt;4.26298215818368&lt;/D&gt;&lt;D xsi:type="xsd:double"&gt;4.49808640473303&lt;/D&gt;&lt;D xsi:type="xsd:double"&gt;4.25155501915892&lt;/D&gt;&lt;D xsi:type="xsd:double"&gt;4.14336889845875&lt;/D&gt;&lt;D xsi:type="xsd:double"&gt;4.08198212398327&lt;/D&gt;&lt;D xsi:type="xsd:double"&gt;3.98436840115544&lt;/D&gt;&lt;D xsi:type="xsd:double"&gt;3.96330930933986&lt;/D&gt;&lt;D xsi:type="xsd:double"&gt;4.1917376403334&lt;/D&gt;&lt;D xsi:type="xsd:double"&gt;4.76036516836923&lt;/D&gt;&lt;D xsi:type="xsd:double"&gt;4.34796229552305&lt;/D&gt;&lt;D xsi:type="xsd:double"&gt;4.11365338210389&lt;/D&gt;&lt;D xsi:type="xsd:double"&gt;3.87936157759627&lt;/D&gt;&lt;D xsi:type="xsd:double"&gt;3.70519364776234&lt;/D&gt;&lt;D xsi:type="xsd:double"&gt;3.72962338571297&lt;/D&gt;&lt;D xsi:type="xsd:double"&gt;4.01368603185357&lt;/D&gt;&lt;D xsi:type="xsd:double"&gt;3.84587485421642&lt;/D&gt;&lt;D xsi:type="xsd:double"&gt;3.77162441093665&lt;/D&gt;&lt;D xsi:type="xsd:double"&gt;3.69594929455463&lt;/D&gt;&lt;D xsi:type="xsd:double"&gt;3.44860739301318&lt;/D&gt;&lt;D xsi:type="xsd:double"&gt;3.59157855735903&lt;/D&gt;&lt;D xsi:type="xsd:double"&gt;3.65427849880035&lt;/D&gt;&lt;D xsi:type="xsd:double"&gt;3.59093202314123&lt;/D&gt;&lt;D xsi:type="xsd:double"&gt;4.17084209692735&lt;/D&gt;&lt;D xsi:type="xsd:double"&gt;4.02705271495194&lt;/D&gt;&lt;D xsi:type="xsd:double"&gt;4.16172212786536&lt;/D&gt;&lt;D xsi:type="xsd:double"&gt;4.34748233291589&lt;/D&gt;&lt;D xsi:type="xsd:double"&gt;4.32698870215429&lt;/D&gt;&lt;D xsi:type="xsd:double"&gt;4.40151064808407&lt;/D&gt;&lt;D xsi:type="xsd:double"&gt;4.34036018584671&lt;/D&gt;&lt;D xsi:type="xsd:double"&gt;4.15974632372019&lt;/D&gt;&lt;D xsi:type="xsd:double"&gt;4.37480822837555&lt;/D&gt;&lt;D xsi:type="xsd:double"&gt;4.40248919124165&lt;/D&gt;&lt;D xsi:type="xsd:double"&gt;4.4706470533106&lt;/D&gt;&lt;D xsi:type="xsd:double"&gt;4.73929391997153&lt;/D&gt;&lt;D xsi:type="xsd:double"&gt;4.89004123216593&lt;/D&gt;&lt;D xsi:type="xsd:double"&gt;5.03452188962077&lt;/D&gt;&lt;D xsi:type="xsd:double"&gt;5.16581123350051&lt;/D&gt;&lt;D xsi:type="xsd:double"&gt;4.90256177750596&lt;/D&gt;&lt;D xsi:type="xsd:double"&gt;5.35199945941574&lt;/D&gt;&lt;D xsi:type="xsd:double"&gt;5.31645449719842&lt;/D&gt;&lt;D xsi:type="xsd:double"&gt;4.40282960045866&lt;/D&gt;&lt;D xsi:type="xsd:double"&gt;4.50921020534912&lt;/D&gt;&lt;D xsi:type="xsd:double"&gt;4.21482821835226&lt;/D&gt;&lt;D xsi:type="xsd:double"&gt;4.00189327307547&lt;/D&gt;&lt;D xsi:type="xsd:double"&gt;3.85519310542525&lt;/D&gt;&lt;D xsi:type="xsd:double"&gt;3.89990458687885&lt;/D&gt;&lt;D xsi:type="xsd:double"&gt;3.57750525146339&lt;/D&gt;&lt;D xsi:type="xsd:double"&gt;3.47578220398121&lt;/D&gt;&lt;D xsi:type="xsd:double"&gt;3.4154836232173&lt;/D&gt;&lt;D xsi:type="xsd:double"&gt;3.60135962880879&lt;/D&gt;&lt;D xsi:type="xsd:double"&gt;3.66243197259218&lt;/D&gt;&lt;D xsi:type="xsd:double"&gt;3.69690781048576&lt;/D&gt;&lt;D xsi:type="xsd:double"&gt;3.43301475420612&lt;/D&gt;&lt;D xsi:type="xsd:double"&gt;3.33720794604435&lt;/D&gt;&lt;D xsi:type="xsd:double"&gt;3.36212932877749&lt;/D&gt;&lt;D xsi:type="xsd:double"&gt;3.2642033595405&lt;/D&gt;&lt;D xsi:type="xsd:double"&gt;3.1190566523811&lt;/D&gt;&lt;D xsi:type="xsd:double"&gt;3.22072810088385&lt;/D&gt;&lt;D xsi:type="xsd:double"&gt;3.05513155184777&lt;/D&gt;&lt;D xsi:type="xsd:double"&gt;2.97151475810907&lt;/D&gt;&lt;D xsi:type="xsd:double"&gt;3.07466786496005&lt;/D&gt;&lt;/FQL&gt;&lt;FQL&gt;&lt;Q&gt;EZA^FMA_PE(NTMA,-10AY,0,AM,"PORTAGG","MEANR")&lt;/Q&gt;&lt;R&gt;121&lt;/R&gt;&lt;C&gt;1&lt;/C&gt;&lt;D xsi:type="xsd:double"&gt;15.0860503188812&lt;/D&gt;&lt;D xsi:type="xsd:double"&gt;15.3074403828878&lt;/D&gt;&lt;D xsi:type="xsd:double"&gt;14.4787703410639&lt;/D&gt;&lt;D xsi:type="xsd:double"&gt;14.3237538204174&lt;/D&gt;&lt;D xsi:type="xsd:double"&gt;15.270981573669&lt;/D&gt;&lt;D xsi:type="xsd:double"&gt;15.5616488851931&lt;/D&gt;&lt;D xsi:type="xsd:double"&gt;16.8191534869748&lt;/D&gt;&lt;D xsi:type="xsd:double"&gt;17.0368071142402&lt;/D&gt;&lt;D xsi:type="xsd:double"&gt;16.6086230885855&lt;/D&gt;&lt;D xsi:type="xsd:double"&gt;17.8728057828393&lt;/D&gt;&lt;D xsi:type="xsd:double"&gt;16.5649318569784&lt;/D&gt;&lt;D xsi:type="xsd:double"&gt;16.3825299806463&lt;/D&gt;&lt;D xsi:type="xsd:double"&gt;15.939786045836&lt;/D&gt;&lt;D xsi:type="xsd:double"&gt;14.7700399651429&lt;/D&gt;&lt;D xsi:type="xsd:double"&gt;15.0111558429409&lt;/D&gt;&lt;D xsi:type="xsd:double"&gt;16.0620482342058&lt;/D&gt;&lt;D xsi:type="xsd:double"&gt;15.4100752142531&lt;/D&gt;&lt;D xsi:type="xsd:double"&gt;14.8283540452675&lt;/D&gt;&lt;D xsi:type="xsd:double"&gt;13.3357385330326&lt;/D&gt;&lt;D xsi:type="xsd:double"&gt;13.9204506551298&lt;/D&gt;&lt;D xsi:type="xsd:double"&gt;14.7141478428091&lt;/D&gt;&lt;D xsi:type="xsd:double"&gt;15.1083735479064&lt;/D&gt;&lt;D xsi:type="xsd:double"&gt;14.574040134073&lt;/D&gt;&lt;D xsi:type="xsd:double"&gt;14.4857686657613&lt;/D&gt;&lt;D xsi:type="xsd:double"&gt;15.5113353127458&lt;/D&gt;&lt;D xsi:type="xsd:double"&gt;15.4766806062634&lt;/D&gt;&lt;D xsi:type="xsd:double"&gt;14.834725096834&lt;/D&gt;&lt;D xsi:type="xsd:double"&gt;14.7365436291099&lt;/D&gt;&lt;D xsi:type="xsd:double"&gt;14.0507607592186&lt;/D&gt;&lt;D xsi:type="xsd:double"&gt;14.0968537422465&lt;/D&gt;&lt;D xsi:type="xsd:double"&gt;15.2216297335441&lt;/D&gt;&lt;D xsi:type="xsd:double"&gt;15.4644368625062&lt;/D&gt;&lt;D xsi:type="xsd:double"&gt;16.0884909878269&lt;/D&gt;&lt;D xsi:type="xsd:double"&gt;16.2152689152622&lt;/D&gt;&lt;D xsi:type="xsd:double"&gt;16.3649060635767&lt;/D&gt;&lt;D xsi:type="xsd:double"&gt;15.2473609153923&lt;/D&gt;&lt;D xsi:type="xsd:double"&gt;15.9030625245414&lt;/D&gt;&lt;D xsi:type="xsd:double"&gt;16.1021625257328&lt;/D&gt;&lt;D xsi:type="xsd:double"&gt;14.7614191944541&lt;/D&gt;&lt;D xsi:type="xsd:double"&gt;15.2203544839104&lt;/D&gt;&lt;D xsi:type="xsd:double"&gt;15.7315369061852&lt;/D&gt;&lt;D xsi:type="xsd:double"&gt;14.8732337900294&lt;/D&gt;&lt;D xsi:type="xsd:double"&gt;15.7137537547714&lt;/D&gt;&lt;D xsi:type="xsd:double"&gt;15.1919806842185&lt;/D&gt;&lt;D xsi:type="xsd:double"&gt;15.4892631131516&lt;/D&gt;&lt;D xsi:type="xsd:double"&gt;15.0915022911458&lt;/D&gt;&lt;D xsi:type="xsd:double"&gt;14.5901498775763&lt;/D&gt;&lt;D xsi:type="xsd:double"&gt;13.7889229792531&lt;/D&gt;&lt;D xsi:type="xsd:double"&gt;13.9428054264006&lt;/D&gt;&lt;D xsi:type="xsd:double"&gt;14.0105239613578&lt;/D&gt;&lt;D xsi:type="xsd:double"&gt;13.194130103664&lt;/D&gt;&lt;D xsi:type="xsd:double"&gt;11.6298321227094&lt;/D&gt;&lt;D xsi:type="xsd:double"&gt;12.539960733395&lt;/D&gt;&lt;D xsi:type="xsd:double"&gt;12.480202644857&lt;/D&gt;&lt;D xsi:type="xsd:double"&gt;13.2188825661747&lt;/D&gt;&lt;D xsi:type="xsd:double"&gt;13.3490129938284&lt;/D&gt;&lt;D xsi:type="xsd:double"&gt;12.7419028595564&lt;/D&gt;&lt;D xsi:type="xsd:double"&gt;13.7003045290084&lt;/D&gt;&lt;D xsi:type="xsd:double"&gt;12.4542880669301&lt;/D&gt;&lt;D xsi:type="xsd:double"&gt;13.2260572347196&lt;/D&gt;&lt;D xsi:type="xsd:double"&gt;12.7712933096736&lt;/D&gt;&lt;D xsi:type="xsd:double"&gt;11.7339110139916&lt;/D&gt;&lt;D xsi:type="xsd:double"&gt;11.73444788287&lt;/D&gt;&lt;D xsi:type="xsd:double"&gt;11.4852508305426&lt;/D&gt;&lt;D xsi:type="xsd:double"&gt;11.6625871471587&lt;/D&gt;&lt;D xsi:type="xsd:double"&gt;12.3654306966139&lt;/D&gt;&lt;D xsi:type="xsd:double"&gt;12.0285687731107&lt;/D&gt;&lt;D xsi:type="xsd:double"&gt;11.4904114619029&lt;/D&gt;&lt;D xsi:type="xsd:double"&gt;8.75411801543055&lt;/D&gt;&lt;D xsi:type="xsd:double"&gt;9.96998548875532&lt;/D&gt;&lt;D xsi:type="xsd:double"&gt;10.7457288145276&lt;/D&gt;&lt;D xsi:type="xsd:double"&gt;11.1816093769493&lt;/D&gt;&lt;D xsi:type="xsd:double"&gt;11.689123792907&lt;/D&gt;&lt;D xsi:type="xsd:double"&gt;11.2997125942812&lt;/D&gt;&lt;D xsi:type="xsd:double"&gt;10.1673561054547&lt;/D&gt;&lt;D xsi:type="xsd:double"&gt;10.4613029566341&lt;/D&gt;&lt;D xsi:type="xsd:double"&gt;10.1659176433488&lt;/D&gt;&lt;D xsi:type="xsd:double"&gt;9.82841048318378&lt;/D&gt;&lt;D xsi:type="xsd:double"&gt;10.1277240452155&lt;/D&gt;&lt;D xsi:type="xsd:double"&gt;10.0332236641992&lt;/D&gt;&lt;D xsi:type="xsd:double"&gt;10.0693660933569&lt;/D&gt;&lt;D xsi:type="xsd:double"&gt;9.65965454209846&lt;/D&gt;&lt;D xsi:type="xsd:double"&gt;9.78216715004974&lt;/D&gt;&lt;D xsi:type="xsd:double"&gt;9.42401284015773&lt;/D&gt;&lt;D xsi:type="xsd:double"&gt;9.23294458559864&lt;/D&gt;&lt;D xsi:type="xsd:double"&gt;8.88497122942439&lt;/D&gt;&lt;D xsi:type="xsd:double"&gt;9.13097484368735&lt;/D&gt;&lt;D xsi:type="xsd:double"&gt;9.56018276455123&lt;/D&gt;&lt;D xsi:type="xsd:double"&gt;8.99923879527044&lt;/D&gt;&lt;D xsi:type="xsd:double"&gt;9.62768756913195&lt;/D&gt;&lt;D xsi:type="xsd:double"&gt;9.72419523940736&lt;/D&gt;&lt;D xsi:type="xsd:double"&gt;9.83968464934138&lt;/D&gt;&lt;D xsi:type="xsd:double"&gt;9.91948494182436&lt;/D&gt;&lt;D xsi:type="xsd:double"&gt;9.14713492861059&lt;/D&gt;&lt;D xsi:type="xsd:double"&gt;8.91633693233984&lt;/D&gt;&lt;D xsi:type="xsd:double"&gt;8.53087450922541&lt;/D&gt;&lt;D xsi:type="xsd:double"&gt;8.83491489534936&lt;/D&gt;&lt;D xsi:type="xsd:double"&gt;8.78679171204052&lt;/D&gt;&lt;D xsi:type="xsd:double"&gt;7.80049644579088&lt;/D&gt;&lt;D xsi:type="xsd:double"&gt;8.36647685525755&lt;/D&gt;&lt;D xsi:type="xsd:double"&gt;9.11728543870334&lt;/D&gt;&lt;D xsi:type="xsd:double"&gt;8.98300101598229&lt;/D&gt;&lt;D xsi:type="xsd:double"&gt;9.46748161376824&lt;/D&gt;&lt;D xsi:type="xsd:double"&gt;8.78957595478484&lt;/D&gt;&lt;D xsi:type="xsd:double"&gt;8.78870659333511&lt;/D&gt;&lt;D xsi:type="xsd:double"&gt;9.1113228690949&lt;/D&gt;&lt;D xsi:type="xsd:double"&gt;8.63384007118773&lt;/D&gt;&lt;D xsi:type="xsd:double"&gt;8.99781546497442&lt;/D&gt;&lt;D xsi:type="xsd:double"&gt;9.94241997743113&lt;/D&gt;&lt;D xsi:type="xsd:double"&gt;9.56623881472134&lt;/D&gt;&lt;D xsi:type="xsd:double"&gt;9.38975213453979&lt;/D&gt;&lt;D xsi:type="xsd:double"&gt;9.12034356350375&lt;/D&gt;&lt;D xsi:type="xsd:double"&gt;9.8466277422757&lt;/D&gt;&lt;D xsi:type="xsd:double"&gt;9.69692710264325&lt;/D&gt;&lt;D xsi:type="xsd:double"&gt;9.66761876852298&lt;/D&gt;&lt;D xsi:type="xsd:double"&gt;9.36419999859065&lt;/D&gt;&lt;D xsi:type="xsd:double"&gt;9.3367489562929&lt;/D&gt;&lt;D xsi:type="xsd:double"&gt;9.30883435465148&lt;/D&gt;&lt;D xsi:type="xsd:double"&gt;9.76635615633451&lt;/D&gt;&lt;D xsi:type="xsd:double"&gt;9.60473988971073&lt;/D&gt;&lt;D xsi:type="xsd:double"&gt;9.88937998384086&lt;/D&gt;&lt;/FQL&gt;&lt;FQL&gt;&lt;Q&gt;QAT^FMA_PE(LTMA,-10AY,0,AM,"PORTAGG","MEANR")&lt;/Q&gt;&lt;R&gt;121&lt;/R&gt;&lt;C&gt;1&lt;/C&gt;&lt;D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xsi:type="xsd:double"&gt;14.5225760653325&lt;/D&gt;&lt;D xsi:type="xsd:double"&gt;15.0892587500003&lt;/D&gt;&lt;D xsi:type="xsd:double"&gt;14.7813426841492&lt;/D&gt;&lt;D xsi:type="xsd:double"&gt;14.8265096264243&lt;/D&gt;&lt;D xsi:type="xsd:double"&gt;14.706226815069&lt;/D&gt;&lt;D xsi:type="xsd:double"&gt;14.5485250139715&lt;/D&gt;&lt;D xsi:type="xsd:double"&gt;14.5500681630827&lt;/D&gt;&lt;D xsi:type="xsd:double"&gt;13.6889371613808&lt;/D&gt;&lt;D xsi:type="xsd:double"&gt;13.9739653709018&lt;/D&gt;&lt;D xsi:type="xsd:double"&gt;14.0191453503052&lt;/D&gt;&lt;D xsi:type="xsd:double"&gt;12.567591321126&lt;/D&gt;&lt;D xsi:type="xsd:double"&gt;11.2241039562011&lt;/D&gt;&lt;D xsi:type="xsd:double"&gt;10.3645860039786&lt;/D&gt;&lt;D xsi:type="xsd:double"&gt;11.9753269012723&lt;/D&gt;&lt;D xsi:type="xsd:double"&gt;12.1089308718054&lt;/D&gt;&lt;D xsi:type="xsd:double"&gt;12.2693633400003&lt;/D&gt;&lt;D xsi:type="xsd:double"&gt;12.0950995231911&lt;/D&gt;&lt;D xsi:type="xsd:double"&gt;12.2830503155471&lt;/D&gt;&lt;D xsi:type="xsd:double"&gt;12.6784983260024&lt;/D&gt;&lt;D xsi:type="xsd:double"&gt;13.4221135675166&lt;/D&gt;&lt;D xsi:type="xsd:double"&gt;13.2100027595502&lt;/D&gt;&lt;D xsi:type="xsd:double"&gt;13.5097809219154&lt;/D&gt;&lt;D xsi:type="xsd:double"&gt;13.0044406153236&lt;/D&gt;&lt;D xsi:type="xsd:double</t>
        </r>
      </text>
    </comment>
    <comment ref="A6" authorId="0" shapeId="0" xr:uid="{6C8B521E-0266-4ECB-9160-AF96266FEF52}">
      <text>
        <r>
          <rPr>
            <b/>
            <sz val="9"/>
            <color indexed="81"/>
            <rFont val="Tahoma"/>
            <charset val="1"/>
          </rPr>
          <t>"&gt;14.3383487839183&lt;/D&gt;&lt;D xsi:type="xsd:double"&gt;15.140644027041&lt;/D&gt;&lt;D xsi:type="xsd:double"&gt;15.1761523323654&lt;/D&gt;&lt;D xsi:type="xsd:double"&gt;14.7365760978558&lt;/D&gt;&lt;D xsi:type="xsd:double"&gt;14.6201785842185&lt;/D&gt;&lt;D xsi:type="xsd:double"&gt;14.636455883733&lt;/D&gt;&lt;D xsi:type="xsd:double"&gt;13.9980092969575&lt;/D&gt;&lt;D xsi:type="xsd:double"&gt;14.2906785468863&lt;/D&gt;&lt;D xsi:type="xsd:double"&gt;13.6929241156486&lt;/D&gt;&lt;D xsi:type="xsd:double"&gt;12.9758120287916&lt;/D&gt;&lt;D xsi:type="xsd:double"&gt;12.7651993687555&lt;/D&gt;&lt;D xsi:type="xsd:double"&gt;12.2333876304135&lt;/D&gt;&lt;D xsi:type="xsd:double"&gt;13.371249146447&lt;/D&gt;&lt;D xsi:type="xsd:double"&gt;13.9195001457132&lt;/D&gt;&lt;D xsi:type="xsd:double"&gt;13.2883408648441&lt;/D&gt;&lt;D xsi:type="xsd:double"&gt;12.7372351298878&lt;/D&gt;&lt;D xsi:type="xsd:double"&gt;12.7429669204389&lt;/D&gt;&lt;D xsi:type="xsd:double"&gt;12.6138067239756&lt;/D&gt;&lt;D xsi:type="xsd:double"&gt;12.4488727698637&lt;/D&gt;&lt;D xsi:type="xsd:double"&gt;12.7467421512043&lt;/D&gt;&lt;D xsi:type="xsd:double"&gt;12.9015083518186&lt;/D&gt;&lt;D xsi:type="xsd:double"&gt;13.0098641165227&lt;/D&gt;&lt;D xsi:type="xsd:double"&gt;13.662043066346&lt;/D&gt;&lt;D xsi:type="xsd:double"&gt;13.9233708607161&lt;/D&gt;&lt;D xsi:type="xsd:double"&gt;13.9567527284022&lt;/D&gt;&lt;D xsi:type="xsd:double"&gt;14.7355663791016&lt;/D&gt;&lt;D xsi:type="xsd:double"&gt;13.7562773807106&lt;/D&gt;&lt;D xsi:type="xsd:double"&gt;13.5088743688&lt;/D&gt;&lt;D xsi:type="xsd:double"&gt;13.7280494871224&lt;/D&gt;&lt;D xsi:type="xsd:double"&gt;13.2382607346508&lt;/D&gt;&lt;D xsi:type="xsd:double"&gt;13.7300222730889&lt;/D&gt;&lt;D xsi:type="xsd:double"&gt;13.9557287503065&lt;/D&gt;&lt;D xsi:type="xsd:double"&gt;13.3407892517221&lt;/D&gt;&lt;D xsi:type="xsd:double"&gt;13.9452899733219&lt;/D&gt;&lt;D xsi:type="xsd:double"&gt;14.2852204214118&lt;/D&gt;&lt;D xsi:type="xsd:double"&gt;14.0007971494871&lt;/D&gt;&lt;D xsi:type="xsd:double"&gt;14.6468811908684&lt;/D&gt;&lt;D xsi:type="xsd:double"&gt;15.2433162956935&lt;/D&gt;&lt;D xsi:type="xsd:double"&gt;13.8489220927756&lt;/D&gt;&lt;D xsi:type="xsd:double"&gt;13.5667513454713&lt;/D&gt;&lt;D xsi:type="xsd:double"&gt;13.7051711149054&lt;/D&gt;&lt;D xsi:type="xsd:double"&gt;14.3208619473866&lt;/D&gt;&lt;D xsi:type="xsd:double"&gt;14.9262853200982&lt;/D&gt;&lt;D xsi:type="xsd:double"&gt;15.5456197138848&lt;/D&gt;&lt;D xsi:type="xsd:double"&gt;16.2228824027105&lt;/D&gt;&lt;D xsi:type="xsd:double"&gt;15.9291812022502&lt;/D&gt;&lt;D xsi:type="xsd:double"&gt;16.4138901061857&lt;/D&gt;&lt;D xsi:type="xsd:double"&gt;17.5886916474789&lt;/D&gt;&lt;D xsi:type="xsd:double"&gt;17.4369067132571&lt;/D&gt;&lt;D xsi:type="xsd:double"&gt;17.3363233492259&lt;/D&gt;&lt;D xsi:type="xsd:double"&gt;16.9432209996957&lt;/D&gt;&lt;D xsi:type="xsd:double"&gt;16.6624980252342&lt;/D&gt;&lt;D xsi:type="xsd:double"&gt;16.592758884991&lt;/D&gt;&lt;D xsi:type="xsd:double"&gt;16.2190545541162&lt;/D&gt;&lt;D xsi:type="xsd:double"&gt;16.0061075758214&lt;/D&gt;&lt;D xsi:type="xsd:double"&gt;15.3385876887124&lt;/D&gt;&lt;D xsi:type="xsd:double"&gt;15.5485145103476&lt;/D&gt;&lt;D xsi:type="xsd:double"&gt;15.2888166083952&lt;/D&gt;&lt;D xsi:type="xsd:double"&gt;15.4299838036594&lt;/D&gt;&lt;D xsi:type="xsd:double"&gt;15.3424195251341&lt;/D&gt;&lt;D xsi:type="xsd:double"&gt;14.8467584665665&lt;/D&gt;&lt;D xsi:type="xsd:double"&gt;15.5443044640537&lt;/D&gt;&lt;D xsi:type="xsd:double"&gt;15.8950997861377&lt;/D&gt;&lt;D xsi:type="xsd:double"&gt;16.1892607358496&lt;/D&gt;&lt;D xsi:type="xsd:double"&gt;15.9084294923426&lt;/D&gt;&lt;D xsi:type="xsd:double"&gt;15.2499663963382&lt;/D&gt;&lt;D xsi:type="xsd:double"&gt;14.5666923100469&lt;/D&gt;&lt;D xsi:type="xsd:double"&gt;15.031243169288&lt;/D&gt;&lt;D xsi:type="xsd:double"&gt;15.1432227925541&lt;/D&gt;&lt;D xsi:type="xsd:double"&gt;14.1037707734759&lt;/D&gt;&lt;D xsi:type="xsd:double"&gt;13.657171992698&lt;/D&gt;&lt;D xsi:type="xsd:double"&gt;13.44222465292&lt;/D&gt;&lt;D xsi:type="xsd:double"&gt;12.4266726448259&lt;/D&gt;&lt;D xsi:type="xsd:double"&gt;12.4724403011397&lt;/D&gt;&lt;D xsi:type="xsd:double"&gt;11.683908245608&lt;/D&gt;&lt;D xsi:type="xsd:double"&gt;11.6882648383555&lt;/D&gt;&lt;D xsi:type="xsd:double"&gt;11.6361725889543&lt;/D&gt;&lt;D xsi:type="xsd:double"&gt;11.7702448017749&lt;/D&gt;&lt;D xsi:type="xsd:double"&gt;11.6852782448164&lt;/D&gt;&lt;D xsi:type="xsd:double"&gt;12.1374531223282&lt;/D&gt;&lt;D xsi:type="xsd:double"&gt;11.8567709978362&lt;/D&gt;&lt;D xsi:type="xsd:double"&gt;11.7158443244067&lt;/D&gt;&lt;D xsi:type="xsd:double"&gt;10.8302830335019&lt;/D&gt;&lt;D xsi:type="xsd:double"&gt;11.5994207536127&lt;/D&gt;&lt;D xsi:type="xsd:double"&gt;11.7588587858444&lt;/D&gt;&lt;D xsi:type="xsd:double"&gt;11.5587878237794&lt;/D&gt;&lt;D xsi:type="xsd:double"&gt;11.5291701511304&lt;/D&gt;&lt;D xsi:type="xsd:double"&gt;11.3724093347153&lt;/D&gt;&lt;D xsi:type="xsd:double"&gt;11.1632167382504&lt;/D&gt;&lt;D xsi:type="xsd:double"&gt;10.9854659285439&lt;/D&gt;&lt;D xsi:type="xsd:double"&gt;10.9703008998373&lt;/D&gt;&lt;D xsi:type="xsd:double"&gt;11.0803148376047&lt;/D&gt;&lt;/FQL&gt;&lt;FQL&gt;&lt;Q&gt;DDR3512M-FDS^FG_PRICE_CHANGE(0,-1AY)&lt;/Q&gt;&lt;R&gt;1&lt;/R&gt;&lt;C&gt;1&lt;/C&gt;&lt;D xsi:type="xsd:double"&gt;-6.51631969923906&lt;/D&gt;&lt;/FQL&gt;&lt;FQL&gt;&lt;Q&gt;PASP-FDS^FG_PRICE_CHANGE(0,-3AM)&lt;/Q&gt;&lt;R&gt;1&lt;/R&gt;&lt;C&gt;1&lt;/C&gt;&lt;D xsi:type="xsd:double"&gt;-6.82281059063137&lt;/D&gt;&lt;/FQL&gt;&lt;FQL&gt;&lt;Q&gt;PLATI-FDS^FG_PRICE_MAVG(0,,,,30)&lt;/Q&gt;&lt;R&gt;1&lt;/R&gt;&lt;C&gt;1&lt;/C&gt;&lt;D xsi:type="xsd:double"&gt;987.8333&lt;/D&gt;&lt;/FQL&gt;&lt;FQL&gt;&lt;Q&gt;BRENT-FDS^MAX(FG_PRICE(0,-5AY))&lt;/Q&gt;&lt;R&gt;1&lt;/R&gt;&lt;C&gt;1&lt;/C&gt;&lt;D xsi:type="xsd:double"&gt;140.85&lt;/D&gt;&lt;/FQL&gt;&lt;FQL&gt;&lt;Q&gt;TIOS-FDS^FG_PRICE_CHANGE(0,-1AY)&lt;/Q&gt;&lt;R&gt;1&lt;/R&gt;&lt;C&gt;1&lt;/C&gt;&lt;D xsi:type="xsd:double"&gt;-5.09345380458853&lt;/D&gt;&lt;/FQL&gt;&lt;FQL&gt;&lt;Q&gt;FC0000PH^FG_PRICE(0)&lt;/Q&gt;&lt;R&gt;1&lt;/R&gt;&lt;C&gt;1&lt;/C&gt;&lt;D xsi:type="xsd:double"&gt;321.51608&lt;/D&gt;&lt;/FQL&gt;&lt;FQL&gt;&lt;Q&gt;KSA^FG_PRICE_MAVG(0,,,,30)&lt;/Q&gt;&lt;R&gt;1&lt;/R&gt;&lt;C&gt;1&lt;/C&gt;&lt;D xsi:type="xsd:double"&gt;41.086334&lt;/D&gt;&lt;/FQL&gt;&lt;FQL&gt;&lt;Q&gt;QAT^FG_PRICE_MAVG(0,,,,200)&lt;/Q&gt;&lt;R&gt;1&lt;/R&gt;&lt;C&gt;1&lt;/C&gt;&lt;D xsi:type="xsd:double"&gt;17.308207&lt;/D&gt;&lt;/FQL&gt;&lt;FQL&gt;&lt;Q&gt;EZA^FG_PRICE_MAVG(0,,,,30)&lt;/Q&gt;&lt;R&gt;1&lt;/R&gt;&lt;C&gt;1&lt;/C&gt;&lt;D xsi:type="xsd:double"&gt;43.54067&lt;/D&gt;&lt;/FQL&gt;&lt;FQL&gt;&lt;Q&gt;EWM^FG_PRICE_MAVG(0,,,,200)&lt;/Q&gt;&lt;R&gt;1&lt;/R&gt;&lt;C&gt;1&lt;/C&gt;&lt;D xsi:type="xsd:double"&gt;21.843&lt;/D&gt;&lt;/FQL&gt;&lt;FQL&gt;&lt;Q&gt;EIDO^FG_PRICE_MAVG(0,,,,30)&lt;/Q&gt;&lt;R&gt;1&lt;/R&gt;&lt;C&gt;1&lt;/C&gt;&lt;D xsi:type="xsd:double"&gt;19.531334&lt;/D&gt;&lt;/FQL&gt;&lt;FQL&gt;&lt;Q&gt;VNM^FG_TOTAL_RETURNC(0,-12AM)&lt;/Q&gt;&lt;R&gt;1&lt;/R&gt;&lt;C&gt;1&lt;/C&gt;&lt;D xsi:type="xsd:double"&gt;-12.79664&lt;/D&gt;&lt;/FQL&gt;&lt;FQL&gt;&lt;Q&gt;TUR^FG_TOTAL_RETURNC(0,-12AM)&lt;/Q&gt;&lt;R&gt;1&lt;/R&gt;&lt;C&gt;1&lt;/C&gt;&lt;D xsi:type="xsd:double"&gt;38.422455&lt;/D&gt;&lt;/FQL&gt;&lt;FQL&gt;&lt;Q&gt;QAT^FG_TOTAL_RETURNC(0,-12AM)&lt;/Q&gt;&lt;R&gt;1&lt;/R&gt;&lt;C&gt;1&lt;/C&gt;&lt;D xsi:type="xsd:double"&gt;-3.5986066&lt;/D&gt;&lt;/FQL&gt;&lt;FQL&gt;&lt;Q&gt;INDA^FG_TOTAL_RETURNC(0,-12AM)&lt;/Q&gt;&lt;R&gt;1&lt;/R&gt;&lt;C&gt;1&lt;/C&gt;&lt;D xsi:type="xsd:double"&gt;27.170992&lt;/D&gt;&lt;/FQL&gt;&lt;FQL&gt;&lt;Q&gt;EZA^FG_TOTAL_RETURNC(0,-12AM)&lt;/Q&gt;&lt;R&gt;1&lt;/R&gt;&lt;C&gt;1&lt;/C&gt;&lt;D xsi:type="xsd:double"&gt;2.1622896&lt;/D&gt;&lt;/FQL&gt;&lt;FQL&gt;&lt;Q&gt;EWY^FG_TOTAL_RETURNC(0,-12AM)&lt;/Q&gt;&lt;R&gt;1&lt;/R&gt;&lt;C&gt;1&lt;/C&gt;&lt;D xsi:type="xsd:double"&gt;-1.1528134&lt;/D&gt;&lt;/FQL&gt;&lt;FQL&gt;&lt;Q&gt;EWT^P_PRICE(0)/P_PRICE_LOW_PR(0,,,,,,"PRICE","INTRA","52W")-1&lt;/Q&gt;&lt;R&gt;1&lt;/R&gt;&lt;C&gt;1&lt;/C&gt;&lt;D xsi:type="xsd:double"&gt;0.23774481&lt;/D&gt;&lt;/FQL&gt;&lt;FQL&gt;&lt;Q&gt;EPU^P_PRICE(0)/P_PRICE_HIGH_PR(0,,,,,,"PRICE","INTRA","52W")&lt;/Q&gt;&lt;R&gt;1&lt;/R&gt;&lt;C&gt;1&lt;/C&gt;&lt;D xsi:type="xsd:double"&gt;0.9037135&lt;/D&gt;&lt;/FQL&gt;&lt;FQL&gt;&lt;Q&gt;EPHE^P_PRICE(0)/P_PRICE_HIGH_PR(0,,,,,,"PRICE","INTRA","52W")&lt;/Q&gt;&lt;R&gt;1&lt;/R&gt;&lt;C&gt;1&lt;/C&gt;&lt;D xsi:type="xsd:double"&gt;0.90488064&lt;/D&gt;&lt;/FQL&gt;&lt;FQL&gt;&lt;Q&gt;ECH^P_PRICE(0)/P_PRICE_HIGH_PR(0,,,,,,"PRICE","INTRA","52W")&lt;/Q&gt;&lt;R&gt;1&lt;/R&gt;&lt;C&gt;1&lt;/C&gt;&lt;D xsi:type="xsd:double"&gt;0.81760406&lt;/D&gt;&lt;/FQL&gt;&lt;FQL&gt;&lt;Q&gt;SPY^PERCENT_CHANGE(FMA_EPS(+1,0,,,,"PORTAGG","MEAN"),FMA_EPS(+1,-3AM,,,,"PORTAGG","MEAN"))&lt;/Q&gt;&lt;R&gt;1&lt;/R&gt;&lt;C&gt;1&lt;/C&gt;&lt;D xsi:type="xsd:double"&gt;-0.17176498470089&lt;/D&gt;&lt;/FQL&gt;&lt;FQL&gt;&lt;Q&gt;EWJ^SIZE(FG_CONSTITUENTS)&lt;/Q&gt;&lt;R&gt;1&lt;/R&gt;&lt;C&gt;1&lt;/C&gt;&lt;D xsi:type="xsd:long"&gt;205&lt;/D&gt;&lt;/FQL&gt;&lt;FQL&gt;&lt;Q&gt;UAE^SIZE(FG_CONSTITUENTS)&lt;/Q&gt;&lt;R&gt;1&lt;/R&gt;&lt;C&gt;1&lt;/C&gt;&lt;D xsi:type="xsd:long"&gt;43&lt;/D&gt;&lt;/FQL&gt;&lt;FQL&gt;&lt;Q&gt;GREK^SIZE(FG_CONSTITUENTS)&lt;/Q&gt;&lt;R&gt;1&lt;/R&gt;&lt;C&gt;1&lt;/C&gt;&lt;D xsi:type="xsd:long"&gt;32&lt;/D&gt;&lt;/FQL&gt;&lt;FQL&gt;&lt;Q&gt;EWM^FMA_COS_DOWN("EPS","1M",+1,NOW,,,"PORTAGG","MEANR")&lt;/Q&gt;&lt;R&gt;1&lt;/R&gt;&lt;C&gt;1&lt;/C&gt;&lt;D xsi:type="xsd:double"&gt;9&lt;/D&gt;&lt;/FQL&gt;&lt;FQL&gt;&lt;Q&gt;CNYA^FMA_COS_DOWN("EPS","1M",+1,NOW,,,"PORTAGG","MEANR")&lt;/Q&gt;&lt;R&gt;1&lt;/R&gt;&lt;C&gt;1&lt;/C&gt;&lt;D xsi:type="xsd:double"&gt;146&lt;/D&gt;&lt;/FQL&gt;&lt;FQL&gt;&lt;Q&gt;EPOL^FMA_RBICS_REV_CURRENT(30, LOC, "PORTAGG")&lt;/Q&gt;&lt;R&gt;1&lt;/R&gt;&lt;C&gt;1&lt;/C&gt;&lt;D xsi:type="xsd:double"&gt;48.644387828237&lt;/D&gt;&lt;/FQL&gt;&lt;FQL&gt;&lt;Q&gt;EWT^FG_ROE(0)&lt;/Q&gt;&lt;R&gt;1&lt;/R&gt;&lt;C&gt;1&lt;/C&gt;&lt;D xsi:type="xsd:double"&gt;10.332093012012&lt;/D&gt;&lt;/FQL&gt;&lt;FQL&gt;&lt;Q&gt;REFAEREPO-FDS^FG_YIELD(NOW,,,0)&lt;/Q&gt;&lt;R&gt;1&lt;/R&gt;&lt;C&gt;1&lt;/C&gt;&lt;D xsi:type="xsd:double"&gt;5.4&lt;/D&gt;&lt;/FQL&gt;&lt;FQL&gt;&lt;Q&gt;REFEUREFI-FDS^PROPER_NAME(0,,,"SECURITY","NAME")&lt;/Q&gt;&lt;R&gt;1&lt;/R&gt;&lt;C&gt;1&lt;/C&gt;&lt;D xsi:type="xsd:string"&gt;Eurozone Main Refinancing Operations Minimum Bid Rate&lt;/D&gt;&lt;/FQL&gt;&lt;FQL&gt;&lt;Q&gt;TRYSA10Y-FDS^PCTCHG(FG_YIELD(0,,,,"YTM"),FG_YIELD(-3AM,,,,"YTM"))&lt;/Q&gt;&lt;R&gt;1&lt;/R&gt;&lt;C&gt;1&lt;/C&gt;&lt;D xsi:type="xsd:double"&gt;-8.191559&lt;/D&gt;&lt;/FQL&gt;&lt;FQL&gt;&lt;Q&gt;TRYID10Y-FDS^PCTCHG(FG_YIELD(0,,,,"YTM"),FG_YIELD(-3AM,,,,"YTM"))&lt;/Q&gt;&lt;R&gt;1&lt;/R&gt;&lt;C&gt;1&lt;/C&gt;&lt;D xsi:type="xsd:double"&gt;-2.175146&lt;/D&gt;&lt;/FQL&gt;&lt;FQL&gt;&lt;Q&gt;CC_TH^IMF_IFS_RCPI_Q(0)&lt;/Q&gt;&lt;R&gt;0&lt;/R&gt;&lt;C&gt;0&lt;/C&gt;&lt;/FQL&gt;&lt;FQL&gt;&lt;Q&gt;TUR^FMA_DIV_YLD(NTMA,NOW,NOW,M,"PORTAGG","MEANR")&lt;/Q&gt;&lt;R&gt;1&lt;/R&gt;&lt;C&gt;1&lt;/C&gt;&lt;D xsi:type="xsd:double"&gt;3.96487716341899&lt;/D&gt;&lt;/FQL&gt;&lt;FQL&gt;&lt;Q&gt;GREK^FMA_PE(NTMA,0,,,"PORTAGG","MEANR")&lt;/Q&gt;&lt;R&gt;1&lt;/R&gt;&lt;C&gt;1&lt;/C&gt;&lt;D xsi:type="xsd:double"&gt;7.16055550183547&lt;/D&gt;&lt;/FQL&gt;&lt;FQL&gt;&lt;Q&gt;EPOL^FMA_PE(NTMA,0,,,"PORTAGG","MEANR")&lt;/Q&gt;&lt;R&gt;1&lt;/R&gt;&lt;C&gt;1&lt;/C&gt;&lt;D xsi:type="xsd:double"&gt;8.36394816211509&lt;/D&gt;&lt;/FQL&gt;&lt;FQL&gt;&lt;Q&gt;CNYA^FMA_ROE(NTMA,-20AY,NOW,FY,"PORTAGG","MEANR")&lt;/Q&gt;&lt;R&gt;20&lt;/R&gt;&lt;C&gt;1&lt;/C&gt;&lt;D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xsi:type="xsd:double"&gt;12.9926570256709&lt;/D&gt;&lt;D xsi:type="xsd:double"&gt;13.766634114195&lt;/D&gt;&lt;D xsi:type="xsd:double"&gt;13.3705761516991&lt;/D&gt;&lt;D xsi:type="xsd:double"&gt;12.0207153989933&lt;/D&gt;&lt;/FQL&gt;&lt;FQL&gt;&lt;Q&gt;CAGDPY@PE^EE_ACTUAL_ANNUAL(MED,+1)&lt;/Q&gt;&lt;R&gt;1&lt;/R&gt;&lt;C&gt;1&lt;/C&gt;&lt;D xsi:type="xsd:double"&gt;-0.45&lt;/D&gt;&lt;/FQL&gt;&lt;FQL&gt;&lt;Q&gt;USDSAR^FG_PRICE_CHANGE(0,-1AM)&lt;/Q&gt;&lt;R&gt;1&lt;/R&gt;&lt;C&gt;1&lt;/C&gt;&lt;D xsi:type="xsd:double"&gt;0&lt;/D&gt;&lt;/FQL&gt;&lt;FQL&gt;&lt;Q&gt;USDAED^FG_COMPANY_NAME&lt;/Q&gt;&lt;R&gt;1&lt;/R&gt;&lt;C&gt;1&lt;/C&gt;&lt;D xsi:type="xsd:string"&gt;UAE Dirham per U.S. Dollar&lt;/D&gt;&lt;/FQL&gt;&lt;FQL&gt;&lt;Q&gt;USDINR^FG_PRICE_CHANGE(0,-1AY)&lt;/Q&gt;&lt;R&gt;1&lt;/R&gt;&lt;C&gt;1&lt;/C&gt;&lt;D xsi:type="xsd:double"&gt;2.1082997&lt;/D&gt;&lt;/FQL&gt;&lt;FQL&gt;&lt;Q&gt;USDMXN^FG_PRICE_CHANGE(0,-3AM)&lt;/Q&gt;&lt;R&gt;1&lt;/R&gt;&lt;C&gt;1&lt;/C&gt;&lt;D xsi:type="xsd:double"&gt;7.4850082&lt;/D&gt;&lt;/FQL&gt;&lt;FQL&gt;&lt;Q&gt;USDMYR^FG_PRICE(0)&lt;/Q&gt;&lt;R&gt;1&lt;/R&gt;&lt;C&gt;1&lt;/C&gt;&lt;D xsi:type="xsd:double"&gt;4.6575&lt;/D&gt;&lt;/FQL&gt;&lt;FQL&gt;&lt;Q&gt;USDCLP^FG_PRICE_CHANGE(0,-3AM)&lt;/Q&gt;&lt;R&gt;1&lt;/R&gt;&lt;C&gt;1&lt;/C&gt;&lt;D xsi:type="xsd:double"&gt;0.3592372&lt;/D&gt;&lt;/FQL&gt;&lt;FQL&gt;&lt;Q&gt;TUR^P_PRICE_RETURNS_PR('52W',2,-10AY,0,AM)&lt;/Q&gt;&lt;R&gt;121&lt;/R&gt;&lt;C&gt;1&lt;/C&gt;&lt;D xsi:type="xsd:double"&gt;5.87492&lt;/D&gt;&lt;D xsi:type="xsd:double"&gt;10.73848&lt;/D&gt;&lt;D xsi:type="xsd:double"&gt;-10.368008&lt;/D&gt;&lt;D xsi:type="xsd:double"&gt;-8.582211&lt;/D&gt;&lt;D xsi:type="xsd:double"&gt;2.7567744&lt;/D&gt;&lt;D xsi:type="xsd:double"&gt;18.607998&lt;/D&gt;&lt;D xsi:type="xsd:double"&gt;43.282772&lt;/D&gt;&lt;D xsi:type="xsd:double"&gt;24.526537&lt;/D&gt;&lt;D xsi:type="xsd:double"&gt;2.5126576&lt;/D&gt;&lt;D xsi:type="xsd:double"&gt;-6.6401663&lt;/D&gt;&lt;D xsi:type="xsd:double"&gt;-14.783507&lt;/D&gt;&lt;D xsi:type="xsd:double"&gt;-14.661837&lt;/D&gt;&lt;D xsi:type="xsd:double"&gt;-27.615284&lt;/D&gt;&lt;D xsi:type="xsd:double"&gt;-30.642778&lt;/D&gt;&lt;D xsi:type="xsd:double"&gt;-25.27433&lt;/D&gt;&lt;D xsi:type="xsd:double"&gt;-22.086102&lt;/D&gt;&lt;D xsi:type="xsd:double"&gt;-27.82818&lt;/D&gt;&lt;D xsi:type="xsd:double"&gt;-29.746109&lt;/D&gt;&lt;D xsi:type="xsd:double"&gt;-37.10023&lt;/D&gt;&lt;D xsi:type="xsd:double"&gt;-26.163023&lt;/D&gt;&lt;D xsi:type="xsd:double"&gt;-9.583145&lt;/D&gt;&lt;D xsi:type="xsd:double"&gt;-0.26846528&lt;/D&gt;&lt;D xsi:type="xsd:double"&gt;-13.696278&lt;/D&gt;&lt;D xsi:type="xsd:double"&gt;-16.310919&lt;/D&gt;&lt;D xsi:type="xsd:double"&gt;-12.957925&lt;/D&gt;&lt;D xsi:type="xsd:double"&gt;3.9468408&lt;/D&gt;&lt;D xsi:type="xsd:double"&gt;8.12751&lt;/D&gt;&lt;D xsi:type="xsd:double"&gt;-3.9262772&lt;/D&gt;&lt;D xsi:type="xsd:double"&gt;-16.627766&lt;/D&gt;&lt;D xsi:type="xsd:double"&gt;-12.616253&lt;/D&gt;&lt;D xsi:type="xsd:double"&gt;-7.784343&lt;/D&gt;&lt;D xsi:type="xsd:double"&gt;-2.6334941&lt;/D&gt;&lt;D xsi:type="xsd:double"&gt;-10.996145&lt;/D&gt;&lt;D xsi:type="xsd:double"&gt;-12.399965&lt;/D&gt;&lt;D xsi:type="xsd:double"&gt;3.2466173&lt;/D&gt;&lt;D xsi:type="xsd:double"&gt;14.077032&lt;/D&gt;&lt;D xsi:type="xsd:double"&gt;25.432217&lt;/D&gt;&lt;D xsi:type="xsd:double"&gt;22.266912&lt;/D&gt;&lt;D xsi:type="xsd:double"&gt;14.404154&lt;/D&gt;&lt;D xsi:type="xsd:double"&gt;7.913029&lt;/D&gt;&lt;D xsi:type="xsd:double"&gt;19.47943&lt;/D&gt;&lt;D xsi:type="xsd:double"&gt;34.594357&lt;/D&gt;&lt;D xsi:type="xsd:double"&gt;50.15905&lt;/D&gt;&lt;D xsi:type="xsd:double"&gt;30.334019&lt;/D&gt;&lt;D xsi:type="xsd:double"&gt;18.468357&lt;/D&gt;&lt;D xsi:type="xsd:double"&gt;0.4944682&lt;/D&gt;&lt;D xsi:type="xsd:double"&gt;-18.687475&lt;/D&gt;&lt;D xsi:type="xsd:double"&gt;-27.476479&lt;/D&gt;&lt;D xsi:type="xsd:double"&gt;-35.256622&lt;/D&gt;&lt;D xsi:type="xsd:double"&gt;-50.473396&lt;/D&gt;&lt;D xsi:type="xsd:double"&gt;-42.586582&lt;/D&gt;&lt;D xsi:type="xsd:double"&gt;-39.121777&lt;/D&gt;&lt;D xsi:type="xsd:double"&gt;-30.125565&lt;/D&gt;&lt;D xsi:type="xsd:double"&gt;-38.511158&lt;/D&gt;&lt;D xsi:type="xsd:double"&gt;-36.874096&lt;/D&gt;&lt;D xsi:type="xsd:double"&gt;-35.484497&lt;/D&gt;&lt;D xsi:type="xsd:double"&gt;-37.18344&lt;/D&gt;&lt;D xsi:type="xsd:double"&gt;-37.68875&lt;/D&gt;&lt;D xsi:type="xsd:double"&gt;-32.33255&lt;/D&gt;&lt;D xsi:type="xsd:double"&gt;-17.865204&lt;/D&gt;&lt;D xsi:type="xsd:double"&gt;-3.3628285&lt;/D&gt;&lt;D xsi:type="xsd:double"&gt;14.20989&lt;/D&gt;&lt;D xsi:type="xsd:double"&gt;13.624144&lt;/D&gt;&lt;D xsi:type="xsd:double"&gt;7.4831724&lt;/D&gt;&lt;D xsi:type="xsd:double"&gt;5.978656&lt;/D&gt;&lt;D xsi:type="xsd:double"&gt;11.513662&lt;/D&gt;&lt;D xsi:type="xsd:double"&gt;7.0444465&lt;/D&gt;&lt;D xsi:type="xsd:double"&gt;-5.3644776&lt;/D&gt;&lt;D xsi:type="xsd:double"&gt;-18.171846&lt;/D&gt;&lt;D xsi:type="xsd:double"&gt;-11.748886&lt;/D&gt;&lt;D xsi:type="xsd:double"&gt;9.163475&lt;/D&gt;&lt;D xsi:type="xsd:double"&gt;0.5821705&lt;/D&gt;&lt;D xsi:type="xsd:double"&gt;-7.2021365&lt;/D&gt;&lt;D xsi:type="xsd:double"&gt;-13.436431&lt;/D&gt;&lt;D xsi:type="xsd:double"&gt;-22.06567&lt;/D&gt;&lt;D xsi:type="xsd:double"&gt;-22.960144&lt;/D&gt;&lt;D xsi:type="xsd:double"&gt;-12.550688&lt;/D&gt;&lt;D xsi:type="xsd:double"&gt;-4.3882666&lt;/D&gt;&lt;D xsi:type="xsd:double"&gt;-1.7703652&lt;/D&gt;&lt;D xsi:type="xsd:double"&gt;4.2008758&lt;/D&gt;&lt;D xsi:type="xsd:double"&gt;14.719558&lt;/D&gt;&lt;D xsi:type="xsd:double"&gt;15.779102&lt;/D&gt;&lt;D xsi:type="xsd:double"&gt;7.425523&lt;/D&gt;&lt;D xsi:type="xsd:double"&gt;-4.687321&lt;/D&gt;&lt;D xsi:type="xsd:double"&gt;-8.322692&lt;/D&gt;&lt;D xsi:type="xsd:double"&gt;17.616653&lt;/D&gt;&lt;D xsi:type="xsd:double"&gt;8.218538&lt;/D&gt;&lt;D xsi:type="xsd:double"&gt;16.102695&lt;/D&gt;&lt;D xsi:type="xsd:double"&gt;-11.369586&lt;/D&gt;&lt;D xsi:type="xsd:double"&gt;-12.726325&lt;/D&gt;&lt;D xsi:type="xsd:double"&gt;-29.28195&lt;/D&gt;&lt;D xsi:type="xsd:double"&gt;-26.924599&lt;/D&gt;&lt;D xsi:type="xsd:double"&gt;-11.853611&lt;/D&gt;&lt;D xsi:type="xsd:double"&gt;0.35984516&lt;/D&gt;&lt;D xsi:type="xsd:double"&gt;-8.622235&lt;/D&gt;&lt;D xsi:type="xsd:double"&gt;-8.899898&lt;/D&gt;&lt;D xsi:type="xsd:double"&gt;-7.454735&lt;/D&gt;&lt;D xsi:type="xsd:double"&gt;-1.3478518&lt;/D&gt;&lt;D xsi:type="xsd:double"&gt;13.454353&lt;/D&gt;&lt;D xsi:type="xsd:double"&gt;32.547806&lt;/D&gt;&lt;D xsi:type="xsd:double"&gt;69.88004&lt;/D&gt;&lt;D xsi:type="xsd:double"&gt;82.372536&lt;/D&gt;&lt;D xsi:type="xsd:double"&gt;89.629974&lt;/D&gt;&lt;D xsi:type="xsd:double"&gt;96.88916&lt;/D&gt;&lt;D xsi:type="xsd:double"&gt;75.72253&lt;/D&gt;&lt;D xsi:type="xsd:double"&gt;49.11411&lt;/D&gt;&lt;D xsi:type="xsd:double"&gt;48.787235&lt;/D&gt;&lt;D xsi:type="xsd:double"&gt;51.875748&lt;/D&gt;&lt;D xsi:type="xsd:double"&gt;74.480774&lt;/D&gt;&lt;D xsi:type="xsd:double"&gt;71.041176&lt;/D&gt;&lt;D xsi:type="xsd:double"&gt;74.20211&lt;/D&gt;&lt;D xsi:type="xsd:double"&gt;32.187164&lt;/D&gt;&lt;D xsi:type="xsd:double"&gt;13.051832&lt;/D&gt;&lt;D xsi:type="xsd:double"&gt;-9.640688&lt;/D&gt;&lt;D xsi:type="xsd:double"&gt;5.262041&lt;/D&gt;&lt;D xsi:type="xsd:double"&gt;16.931618&lt;/D&gt;&lt;D xsi:type="xsd:double"&gt;7.182932&lt;/D&gt;&lt;D xsi:type="xsd:double"&gt;29.66789&lt;/D&gt;&lt;D xsi:type="xsd:double"&gt;56.787956&lt;/D&gt;&lt;D xsi:type="xsd:double"&gt;49.55362&lt;/D&gt;&lt;D xsi:type="xsd:double"&gt;38.422455&lt;/D&gt;&lt;/FQL&gt;&lt;FQL&gt;&lt;Q&gt;TRYJP10Y-FDS^FG_YIELD(-10AY,0,Y,,"YTM")&lt;/Q&gt;&lt;R&gt;10&lt;/R&gt;&lt;C&gt;1&lt;/C&gt;&lt;D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xsi:type="xsd:double"&gt;0.6127&lt;/D&gt;&lt;/FQL&gt;&lt;FQL&gt;&lt;Q&gt;CC_SA^FG_COMPANY_NAME&lt;/Q&gt;&lt;R&gt;1&lt;/R&gt;&lt;C&gt;1&lt;/C&gt;&lt;D xsi:type="xsd:string"&gt;Saudi Arabia&lt;/D&gt;&lt;/FQL&gt;&lt;FQL&gt;&lt;Q&gt;USDQAR^FG_PRICE_CHANGE(0,-1AY)&lt;/Q&gt;&lt;R&gt;1&lt;/R&gt;&lt;C&gt;1&lt;/C&gt;&lt;D xsi:type="xsd:double"&gt;0.02746582&lt;/D&gt;&lt;/FQL&gt;&lt;FQL&gt;&lt;Q&gt;USDTWD^FG_PRICE_CHANGE(0,-1AY)&lt;/Q&gt;&lt;R&gt;1&lt;/R&gt;&lt;C&gt;1&lt;/C&gt;&lt;D xsi:type="xsd:double"&gt;5.027914&lt;/D&gt;&lt;/FQL&gt;&lt;FQL&gt;&lt;Q&gt;FC0000IN^FMA_EPS(NTMA,-20AY,0,CY,,"PORTAGG","MEANR")&lt;/Q&gt;&lt;R&gt;20&lt;/R&gt;&lt;C&gt;1&lt;/C&gt;&lt;D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xsi:type="xsd:double"&gt;36.3068316883199&lt;/D&gt;&lt;D xsi:type="xsd:double"&gt;33.7109241569627&lt;/D&gt;&lt;D xsi:type="xsd:double"&gt;47.0023162015005&lt;/D&gt;&lt;D xsi:type="xsd:double"&gt;46.0247516040106&lt;/D&gt;&lt;D xsi:type="xsd:double"&gt;54.6449439442713&lt;/D&gt;&lt;/FQL&gt;&lt;FQL&gt;&lt;Q&gt;SET-BKK^FG_TOTAL_RETURNC(-10AY,0,AM)&lt;/Q&gt;&lt;R&gt;121&lt;/R&gt;&lt;C&gt;1&lt;/C&gt;&lt;D xsi:type="xsd:double"&gt;4.492104&lt;/D&gt;&lt;D xsi:type="xsd:double"&gt;1.0571003&lt;/D&gt;&lt;D xsi:type="xsd:double"&gt;2.5631785&lt;/D&gt;&lt;D xsi:type="xsd:double"&gt;-3.7652493&lt;/D&gt;&lt;D xsi:type="xsd:double"&gt;3.3177257&lt;/D&gt;&lt;D xsi:type="xsd:double"&gt;-5.065364&lt;/D&gt;&lt;D xsi:type="xsd:double"&gt;5.157542&lt;/D&gt;&lt;D xsi:type="xsd:double"&gt;0.3299117&lt;/D&gt;&lt;D xsi:type="xsd:double"&gt;-6.0958266&lt;/D&gt;&lt;D xsi:type="xsd:double"&gt;3.9461017&lt;/D&gt;&lt;D xsi:type="xsd:double"&gt;-3.6953688&lt;/D&gt;&lt;D xsi:type="xsd:double"&gt;1.33847&lt;/D&gt;&lt;D xsi:type="xsd:double"&gt;-5.266696&lt;/D&gt;&lt;D xsi:type="xsd:double"&gt;-8.205384&lt;/D&gt;&lt;D xsi:type="xsd:double"&gt;4.298985&lt;/D&gt;&lt;D xsi:type="xsd:double"&gt;3.4376144&lt;/D&gt;&lt;D xsi:type="xsd:double"&gt;-4.0971518&lt;/D&gt;&lt;D xsi:type="xsd:double"&gt;-6.068194&lt;/D&gt;&lt;D xsi:type="xsd:double"&gt;-1.1582971&lt;/D&gt;&lt;D xsi:type="xsd:double"&gt;5.9144974&lt;/D&gt;&lt;D xsi:type="xsd:double"&gt;3.8501382&lt;/D&gt;&lt;D xsi:type="xsd:double"&gt;1.7207026&lt;/D&gt;&lt;D xsi:type="xsd:double"&gt;-1.2080789&lt;/D&gt;&lt;D xsi:type="xsd:double"&gt;0.8240342&lt;/D&gt;&lt;D xsi:type="xsd:double"&gt;6.483209&lt;/D&gt;&lt;D xsi:type="xsd:double"&gt;2.963829&lt;/D&gt;&lt;D xsi:type="xsd:double"&gt;-3.8253307&lt;/D&gt;&lt;D xsi:type="xsd:double"&gt;0.13287067&lt;/D&gt;&lt;D xsi:type="xsd:double"&gt;0.55491924&lt;/D&gt;&lt;D xsi:type="xsd:double"&gt;0.9884&lt;/D&gt;&lt;D xsi:type="xsd:double"&gt;5.0005674&lt;/D&gt;&lt;D xsi:type="xsd:double"&gt;-1.6599655&lt;/D&gt;&lt;D xsi:type="xsd:double"&gt;0.5701184&lt;/D&gt;&lt;D xsi:type="xsd:double"&gt;-0.38385987&lt;/D&gt;&lt;D xsi:type="xsd:double"&gt;0.11483431&lt;/D&gt;&lt;D xsi:type="xsd:double"&gt;1.0412455&lt;/D&gt;&lt;D xsi:type="xsd:double"&gt;-0.15388131&lt;/D&gt;&lt;D xsi:type="xsd:double"&gt;-0.46236515&lt;/D&gt;&lt;D xsi:type="xsd:double"&gt;5.9586883&lt;/D&gt;&lt;D xsi:type="xsd:double"&gt;2.3410678&lt;/D&gt;&lt;D xsi:type="xsd:double"&gt;-0.76075196&lt;/D&gt;&lt;D xsi:type="xsd:double"&gt;3.3399343&lt;/D&gt;&lt;D xsi:type="xsd:double"&gt;4.3595433&lt;/D&gt;&lt;D xsi:type="xsd:double"&gt;0.28979778&lt;/D&gt;&lt;D xsi:type="xsd:double"&gt;-1.8035352&lt;/D&gt;&lt;D xsi:type="xsd:double"&gt;-1.5490532&lt;/D&gt;&lt;D xsi:type="xsd:double"&gt;-1.8040836&lt;/D&gt;&lt;D xsi:type="xsd:double"&gt;-6.7326727&lt;/D&gt;&lt;D xsi:type="xsd:double"&gt;4.7962427&lt;/D&gt;&lt;D xsi:type="xsd:double"&gt;0.11457205&lt;/D&gt;&lt;D xsi:type="xsd:double"&gt;2.7062774&lt;/D&gt;&lt;D xsi:type="xsd:double"&gt;-6.9128513&lt;/D&gt;&lt;D xsi:type="xsd:double"&gt;0.11111498&lt;/D&gt;&lt;D xsi:type="xsd:double"&gt;-4.5279207&lt;/D&gt;&lt;D xsi:type="xsd:double"&gt;4.283428&lt;/D&gt;&lt;D xsi:type="xsd:double"&gt;2.4599433&lt;/D&gt;&lt;D xsi:type="xsd:double"&gt;-1.8779099&lt;/D&gt;&lt;D xsi:type="xsd:double"&gt;2.1337748&lt;/D&gt;&lt;D xsi:type="xsd:double"&gt;-3.1808794&lt;/D&gt;&lt;D xsi:type="xsd:double"&gt;6.696522&lt;/D&gt;&lt;D xsi:type="xsd:double"&gt;-0.24619699&lt;/D&gt;&lt;D xsi:type="xsd:double"&gt;-5.543751&lt;/D&gt;&lt;D xsi:type="xsd:double"&gt;0.86398125&lt;/D&gt;&lt;D xsi:type="xsd:double"&gt;-2.6558697&lt;/D&gt;&lt;D xsi:type="xsd:double"&gt;1.0104895&lt;/D&gt;&lt;D xsi:type="xsd:double"&gt;-1.8858194&lt;/D&gt;&lt;D xsi:type="xsd:double"&gt;-0.6003678&lt;/D&gt;&lt;D xsi:type="xsd:double"&gt;-12.942564&lt;/D&gt;&lt;D xsi:type="xsd:double"&gt;-20.085484&lt;/D&gt;&lt;D xsi:type="xsd:double"&gt;15.277123&lt;/D&gt;&lt;D xsi:type="xsd:double"&gt;6.1416507&lt;/D&gt;&lt;D xsi:type="xsd:double"&gt;-0.43035746&lt;/D&gt;&lt;D xsi:type="xsd:double"&gt;0.79529285&lt;/D&gt;&lt;D xsi:type="xsd:double"&gt;-1.3699532&lt;/D&gt;&lt;D xsi:type="xsd:double"&gt;-5.8682146&lt;/D&gt;&lt;D xsi:type="xsd:double"&gt;-2.9696167&lt;/D&gt;&lt;D xsi:type="xsd:double"&gt;18.675137&lt;/D&gt;&lt;D xsi:type="xsd:double"&gt;3.679645&lt;/D&gt;&lt;D xsi:type="xsd:double"&gt;1.784277&lt;/D&gt;&lt;D xsi:type="xsd:double"&gt;-1.060921&lt;/D&gt;&lt;D xsi:type="xsd:double"&gt;5.216527&lt;/D&gt;&lt;D xsi:type="xsd:double"&gt;-0.9734154&lt;/D&gt;&lt;D xsi:type="xsd:double"&gt;0.5802989&lt;/D&gt;&lt;D xsi:type="xsd:double"&gt;0.89826584&lt;/D&gt;&lt;D xsi:type="xsd:double"&gt;-2.3738384&lt;/D&gt;&lt;D xsi:type="xsd:double"&gt;3.676784&lt;/D&gt;&lt;D xsi:type="xsd:double"&gt;1.8253207&lt;/D&gt;&lt;D xsi:type="xsd:double"&gt;0.295496&lt;/D&gt;&lt;D xsi:type="xsd:double"&gt;-1.5501499&lt;/D&gt;&lt;D xsi:type="xsd:double"&gt;1.6521692&lt;/D&gt;&lt;D xsi:type="xsd:double"&gt;0.37990808&lt;/D&gt;&lt;D xsi:type="xsd:double"&gt;2.2185206&lt;/D&gt;&lt;D xsi:type="xsd:double"&gt;-0.18453598&lt;/D&gt;&lt;D xsi:type="xsd:double"&gt;-0.46696663&lt;/D&gt;&lt;D xsi:type="xsd:double"&gt;-2.1114826&lt;/D&gt;&lt;D xsi:type="xsd:double"&gt;-3.9767861&lt;/D&gt;&lt;D xsi:type="xsd:double"&gt;-0.99313855&lt;/D&gt;&lt;D xsi:type="xsd:double"&gt;5.8975816&lt;/D&gt;&lt;D xsi:type="xsd:double"&gt;-1.430589&lt;/D&gt;&lt;D xsi:type="xsd:double"&gt;-1.5290678&lt;/D&gt;&lt;D xsi:type="xsd:double"&gt;1.5271306&lt;/D&gt;&lt;D xsi:type="xsd:double"&gt;0.36771297&lt;/D&gt;&lt;D xsi:type="xsd:double"&gt;2.7378798&lt;/D&gt;&lt;D xsi:type="xsd:double"&gt;-2.232933&lt;/D&gt;&lt;D xsi:type="xsd:double"&gt;-2.580756&lt;/D&gt;&lt;D xsi:type="xsd:double"&gt;-3.009081&lt;/D&gt;&lt;D xsi:type="xsd:double"&gt;-0.8491218&lt;/D&gt;&lt;D xsi:type="xsd:double"&gt;-2.9735327&lt;/D&gt;&lt;D xsi:type="xsd:double"&gt;2.6438713&lt;/D&gt;&lt;D xsi:type="xsd:double"&gt;2.3357034&lt;/D&gt;&lt;D xsi:type="xsd:double"&gt;-4.2417583&lt;/D&gt;&lt;D xsi:type="xsd:double"&gt;-8.219439&lt;/D&gt;&lt;D xsi:type="xsd:double"&gt;1.9114375&lt;/D&gt;&lt;D xsi:type="xsd:double"&gt;1.146388&lt;/D&gt;&lt;D xsi:type="xsd:double"&gt;-3.204918&lt;/D&gt;&lt;D xsi:type="xsd:double"&gt;2.1920085&lt;/D&gt;&lt;D xsi:type="xsd:double"&gt;-1.495558&lt;/D&gt;&lt;D xsi:type="xsd:double"&gt;-1.2554228&lt;/D&gt;&lt;D xsi:type="xsd:double"&gt;0.33384562&lt;/D&gt;&lt;D xsi:type="xsd:double"&gt;-3.3221424&lt;/D&gt;&lt;D xsi:type="xsd:double"&gt;-0.9051323&lt;/D&gt;&lt;/FQL&gt;&lt;FQL&gt;&lt;Q&gt;TUR^FMA_DIV_YLD(NTMA,-10AY,0,AM,"PORTAGG","MEANR")&lt;/Q&gt;&lt;R&gt;121&lt;/R&gt;&lt;C&gt;1&lt;/C&gt;&lt;D xsi:type="xsd:double"&gt;2.63837305977689&lt;/D&gt;&lt;D xsi:type="xsd:double"&gt;3.0036236282924&lt;/D&gt;&lt;D xsi:type="xsd:double"&gt;3.19714657609868&lt;/D&gt;&lt;D xsi:type="xsd:double"&gt;2.98485043590957&lt;/D&gt;&lt;D xsi:type="xsd:double"&gt;2.78801720977323&lt;/D&gt;&lt;D xsi:type="xsd:double"&gt;2.72286602176301&lt;/D&gt;&lt;D xsi:type="xsd:double"&gt;2.66111474899505&lt;/D&gt;&lt;D xsi:type="xsd:double"&gt;2.83907158115357&lt;/D&gt;&lt;D xsi:type="xsd:double"&gt;3.02813981418993&lt;/D&gt;&lt;D xsi:type="xsd:double"&gt;2.83927726445711&lt;/D&gt;&lt;D xsi:type="xsd:double"&gt;2.90943271286784&lt;/D&gt;&lt;D xsi:type="xsd:double"&gt;2.99256917297721&lt;/D&gt;&lt;D xsi:type="xsd:double"&gt;3.12883467992433&lt;/D&gt;&lt;D xsi:type="xsd:double"&gt;3.36448481001334&lt;/D&gt;&lt;D xsi:type="xsd:double"&gt;3.40832771631304&lt;/D&gt;&lt;D xsi:type="xsd:double"&gt;3.16978408898988&lt;/D&gt;&lt;D xsi:type="xsd:double"&gt;3.36515441211546&lt;/D&gt;&lt;D xsi:type="xsd:double"&gt;3.52227004753766&lt;/D&gt;&lt;D xsi:type="xsd:double"&gt;3.59786171338037&lt;/D&gt;&lt;D xsi:type="xsd:double"&gt;3.42097156749627&lt;/D&gt;&lt;D xsi:type="xsd:double"&gt;3.16756664900438&lt;/D&gt;&lt;D xsi:type="xsd:double"&gt;3.17005278843413&lt;/D&gt;&lt;D xsi:type="xsd:double"&gt;3.47158804293364&lt;/D&gt;&lt;D xsi:type="xsd:double"&gt;3.65525483874231&lt;/D&gt;&lt;D xsi:type="xsd:double"&gt;3.70162299052647&lt;/D&gt;&lt;D xsi:type="xsd:double"&gt;3.51889890736097&lt;/D&gt;&lt;D xsi:type="xsd:double"&gt;3.65895909834946&lt;/D&gt;&lt;D xsi:type="xsd:double"&gt;3.53283863510375&lt;/D&gt;&lt;D xsi:type="xsd:double"&gt;3.83028422037991&lt;/D&gt;&lt;D xsi:type="xsd:double"&gt;3.82586471779943&lt;/D&gt;&lt;D xsi:type="xsd:double"&gt;3.61028268715722&lt;/D&gt;&lt;D xsi:type="xsd:double"&gt;3.51817665478256&lt;/D&gt;&lt;D xsi:type="xsd:double"&gt;3.5348423308176&lt;/D&gt;&lt;D xsi:type="xsd:double"&gt;3.57837567770948&lt;/D&gt;&lt;D xsi:type="xsd:double"&gt;3.61153092522676&lt;/D&gt;&lt;D xsi:type="xsd:double"&gt;3.57306759230204&lt;/D&gt;&lt;D xsi:type="xsd:double"&gt;3.54377528398363&lt;/D&gt;&lt;D xsi:type="xsd:double"&gt;3.73121015909965&lt;/D&gt;&lt;D xsi:type="xsd:double"&gt;4.07301080501716&lt;/D&gt;&lt;D xsi:type="xsd:double"&gt;4.18553038705429&lt;/D&gt;&lt;D xsi:type="xsd:double"&gt;4.40591821419867&lt;/D&gt;&lt;D xsi:type="xsd:double"&gt;4.19910572892297&lt;/D&gt;&lt;D xsi:type="xsd:double"&gt;3.89116587416411&lt;/D&gt;&lt;D xsi:type="xsd:double"&gt;4.14701162020595&lt;/D&gt;&lt;D xsi:type="xsd:double"&gt;4.44716739123145&lt;/D&gt;&lt;D xsi:type="xsd:double"&gt;4.968650015627&lt;/D&gt;&lt;D xsi:type="xsd:double"&gt;5.2130588007896&lt;/D&gt;&lt;D xsi:type="xsd:double"&gt;5.59788671277246&lt;/D&gt;&lt;D xsi:type="xsd:double"&gt;5.42531249105969&lt;/D&gt;&lt;D xsi:type="xsd:double"&gt;5.7211905534903&lt;/D&gt;&lt;D xsi:type="xsd:double"&gt;5.39442196080029&lt;/D&gt;&lt;D xsi:type="xsd:double"&gt;5.62524725392021&lt;/D&gt;&lt;D xsi:type="xsd:double"&gt;5.28345007477505&lt;/D&gt;&lt;D xsi:type="xsd:double"&gt;5.38370206328722&lt;/D&gt;&lt;D xsi:type="xsd:double"&gt;4.4082240282924&lt;/D&gt;&lt;D xsi:type="xsd:double"&gt;4.71658453797265&lt;/D&gt;&lt;D xsi:type="xsd:double"&gt;4.63726774336696&lt;/D&gt;&lt;D xsi:type="xsd:double"&gt;5.03925598930905&lt;/D&gt;&lt;D xsi:type="xsd:double"&gt;5.60051558095851&lt;/D&gt;&lt;D xsi:type="xsd:double"&gt;4.85378597170904&lt;/D&gt;&lt;D xsi:type="xsd:double"&gt;4.37021520946594&lt;/D&gt;&lt;D xsi:type="xsd:double"&gt;4.95453037218931&lt;/D&gt;&lt;D xsi:type="xsd:double"&gt;4.89290440988735&lt;/D&gt;&lt;D xsi:type="xsd:double"&gt;4.76058740123782&lt;/D&gt;&lt;D xsi:type="xsd:double"&gt;4.59994009336995&lt;/D&gt;&lt;D xsi:type="xsd:double"&gt;4.3146785766076&lt;/D&gt;&lt;D xsi:type="xsd:double"&gt;4.34357036975215&lt;/D&gt;&lt;D xsi:type="xsd:double"&gt;4.6143577501795&lt;/D&gt;&lt;D xsi:type="xsd:double"&gt;5.58532339691195&lt;/D&gt;&lt;D xsi:type="xsd:double"&gt;4.38697153648821&lt;/D&gt;&lt;D xsi:type="xsd:double"&gt;3.92159213495349&lt;/D&gt;&lt;D xsi:type="xsd:double"&gt;3.25775953874284&lt;/D&gt;&lt;D xsi:type="xsd:double"&gt;3.4063095982543&lt;/D&gt;&lt;D xsi:type="xsd:double"&gt;4.10875053276251&lt;/D&gt;&lt;D xsi:type="xsd:double"&gt;4.58090289157883&lt;/D&gt;&lt;D xsi:type="xsd:double"&gt;4.41414694940104&lt;/D&gt;&lt;D xsi:type="xsd:double"&gt;3.91669477609318&lt;/D&gt;&lt;D xsi:type="xsd:double"&gt;3.90620714922334&lt;/D&gt;&lt;D xsi:type="xsd:double"&gt;4.03671015051948&lt;/D&gt;&lt;D xsi:type="xsd:double"&gt;4.82881506095546&lt;/D&gt;&lt;D xsi:type="xsd:double"&gt;5.25113126936342&lt;/D&gt;&lt;D xsi:type="xsd:double"&gt;5.37060397853224&lt;/D&gt;&lt;D xsi:type="xsd:double"&gt;5.60711748566096&lt;/D&gt;&lt;D xsi:type="xsd:double"&gt;5.63216956711915&lt;/D&gt;&lt;D xsi:type="xsd:double"&gt;6.09509893012341&lt;/D&gt;&lt;D xsi:type="xsd:double"&gt;5.85587848821966&lt;/D&gt;&lt;D xsi:type="xsd:double"&gt;6.21661673657874&lt;/D&gt;&lt;D xsi:type="xsd:double"&gt;5.86233211022377&lt;/D&gt;&lt;D xsi:type="xsd:double"&gt;5.15584569345392&lt;/D&gt;&lt;D xsi:type="xsd:double"&gt;5.522409363864&lt;/D&gt;&lt;D xsi:type="xsd:double"&gt;6.05963012637927&lt;/D&gt;&lt;D xsi:type="xsd:double"&gt;6.15836805994201&lt;/D&gt;&lt;D xsi:type="xsd:double"&gt;5.57112306941492&lt;/D&gt;&lt;D xsi:type="xsd:double"&gt;5.66800180171626&lt;/D&gt;&lt;D xsi:type="xsd:double"&gt;5.44862208303498&lt;/D&gt;&lt;D xsi:type="xsd:double"&gt;5.86880559815145&lt;/D&gt;&lt;D xsi:type="xsd:double"&gt;6.07323123741668&lt;/D&gt;&lt;D xsi:type="xsd:double"&gt;4.82700181402675&lt;/D&gt;&lt;D xsi:type="xsd:double"&gt;5.22467578659301&lt;/D&gt;&lt;D xsi:type="xsd:double"&gt;5.01133265203408&lt;/D&gt;&lt;D xsi:type="xsd:double"&gt;4.67315250654277&lt;/D&gt;&lt;D xsi:type="xsd:double"&gt;4.42498729297666&lt;/D&gt;&lt;D xsi:type="xsd:double"&gt;4.96001139164859&lt;/D&gt;&lt;D xsi:type="xsd:double"&gt;5.28429384299278&lt;/D&gt;&lt;D xsi:type="xsd:double"&gt;4.94640277182272&lt;/D&gt;&lt;D xsi:type="xsd:double"&gt;5.36793559123921&lt;/D&gt;&lt;D xsi:type="xsd:double"&gt;5.59365837951119&lt;/D&gt;&lt;D xsi:type="xsd:double"&gt;4.60203212102679&lt;/D&gt;&lt;D xsi:type="xsd:double"&gt;3.86249909002753&lt;/D&gt;&lt;D xsi:type="xsd:double"&gt;3.70455198503447&lt;/D&gt;&lt;D xsi:type="xsd:double"&gt;3.71650048117561&lt;/D&gt;&lt;D xsi:type="xsd:double"&gt;4.34467179831291&lt;/D&gt;&lt;D xsi:type="xsd:double"&gt;4.45546891142645&lt;/D&gt;&lt;D xsi:type="xsd:double"&gt;4.95038406243902&lt;/D&gt;&lt;D xsi:type="xsd:double"&gt;4.37936957291273&lt;/D&gt;&lt;D xsi:type="xsd:double"&gt;4.09243311033206&lt;/D&gt;&lt;D xsi:type="xsd:double"&gt;4.41079644609833&lt;/D&gt;&lt;D xsi:type="xsd:double"&gt;4.12042903673921&lt;/D&gt;&lt;D xsi:type="xsd:double"&gt;4.23449878043783&lt;/D&gt;&lt;D xsi:type="xsd:double"&gt;3.99627491688818&lt;/D&gt;&lt;D xsi:type="xsd:double"&gt;3.88880985794068&lt;/D&gt;&lt;/FQL&gt;&lt;FQL&gt;&lt;Q&gt;UAE^FMA_PE(NTMA,-10AY,0,AM,"PORTAGG","MEANR")&lt;/Q&gt;&lt;R&gt;121&lt;/R&gt;&lt;C&gt;1&lt;/C&gt;&lt;D xsi:type="xsd:double"&gt;14.3653666841989&lt;/D&gt;&lt;D xsi:type="xsd:double"&gt;15.0430266210303&lt;/D&gt;&lt;D xsi:type="xsd:double"&gt;15.1907794197772&lt;/D&gt;&lt;D xsi:type="xsd:double"&gt;14.0660091278645&lt;/D&gt;&lt;D xsi:type="xsd:double"&gt;13.5231371876821&lt;/D&gt;&lt;D xsi:type="xsd:double"&gt;12.230311946668&lt;/D&gt;&lt;D xsi:type="xsd:double"&gt;11.6335190219412&lt;/D&gt;&lt;D xsi:type="xsd:double"&gt;12.8222282148878&lt;/D&gt;&lt;D xsi:type="xsd:double"&gt;11.6464306559285&lt;/D&gt;&lt;D xsi:type="xsd:double"&gt;13.9934945319291&lt;/D&gt;&lt;D xsi:type="xsd:double"&gt;13.807345444255&lt;/D&gt;&lt;D xsi:type="xsd:double"&gt;12.9941832417548&lt;/D&gt;&lt;D xsi:type="xsd:double"&gt;13.1529386994952&lt;/D&gt;&lt;D xsi:type="xsd:double"&gt;10.8868605146449&lt;/D&gt;&lt;D xsi:type="xsd:double"&gt;11.9398428435276&lt;/D&gt;&lt;D xsi:type="xsd:double"&gt;11.7418902704222&lt;/D&gt;&lt;D xsi:type="xsd:double"&gt;10.7562221339538&lt;/D&gt;&lt;D xsi:type="xsd:double"&gt;11.0177469257854&lt;/D&gt;&lt;D xsi:type="xsd:double"&gt;9.97024258503059&lt;/D&gt;&lt;D xsi:type="xsd:double"&gt;11.1457008152937&lt;/D&gt;&lt;D xsi:type="xsd:double"&gt;12.1184907590007&lt;/D&gt;&lt;D xsi:type="xsd:double"&gt;13.2483338814108&lt;/D&gt;&lt;D xsi:type="xsd:double"&gt;12.5847258020039&lt;/D&gt;&lt;D xsi:type="xsd:double"&gt;12.5885070390491&lt;/D&gt;&lt;D xsi:type="xsd:double"&gt;12.8412045412445&lt;/D&gt;&lt;D xsi:type="xsd:double"&gt;12.3511418962598&lt;/D&gt;&lt;D xsi:type="xsd:double"&gt;12.2731687579293&lt;/D&gt;&lt;D xsi:type="xsd:double"&gt;12.0699820891784&lt;/D&gt;&lt;D xsi:type="xsd:double"&gt;11.3710359046743&lt;/D&gt;&lt;D xsi:type="xsd:double"&gt;11.4826907793761&lt;/D&gt;&lt;D xsi:type="xsd:double"&gt;12.4402152236433&lt;/D&gt;&lt;D xsi:type="xsd:double"&gt;12.3983843541211&lt;/D&gt;&lt;D xsi:type="xsd:double"&gt;11.9101563325909&lt;/D&gt;&lt;D xsi:type="xsd:double"&gt;11.9728264072319&lt;/D&gt;&lt;D xsi:type="xsd:double"&gt;11.5364647010965&lt;/D&gt;&lt;D xsi:type="xsd:double"&gt;11.1169317392351&lt;/D&gt;&lt;D xsi:type="xsd:double"&gt;11.6723260003864&lt;/D&gt;&lt;D xsi:type="xsd:double"&gt;11.4435249921943&lt;/D&gt;&lt;D xsi:type="xsd:double"&gt;10.9433711142807&lt;/D&gt;&lt;D xsi:type="xsd:double"&gt;11.4340498416533&lt;/D&gt;&lt;D xsi:type="xsd:double"&gt;10.7501024386302&lt;/D&gt;&lt;D xsi:type="xsd:double"&gt;10.7311243416135&lt;/D&gt;&lt;D xsi:type="xsd:double"&gt;11.7246085219211&lt;/D&gt;&lt;D xsi:type="xsd:double"&gt;11.1254645812773&lt;/D&gt;&lt;D xsi:type="xsd:double"&gt;10.8046354834364&lt;/D&gt;&lt;D xsi:type="xsd:double"&gt;11.3432383481474&lt;/D&gt;&lt;D xsi:type="xsd:double"&gt;10.6337210890849&lt;/D&gt;&lt;D xsi:type="xsd:double"&gt;10.695197185059&lt;/D&gt;&lt;D xsi:type="xsd:double"&gt;11.4036252696991&lt;/D&gt;&lt;D xsi:type="xsd:double"&gt;11.3713027653868&lt;/D&gt;&lt;D xsi:type="xsd:double"&gt;11.8920589080673&lt;/D&gt;&lt;D xsi:type="xsd:double"&gt;11.326161736588&lt;/D&gt;&lt;D xsi:type="xsd:double"&gt;11.9057978867372&lt;/D&gt;&lt;D xsi:type="xsd:double"&gt;10.9280052562118&lt;/D&gt;&lt;D xsi:type="xsd:double"&gt;10.9166668331219&lt;/D&gt;&lt;D xsi:type="xsd:double"&gt;11.3363353038723&lt;/D&gt;&lt;D xsi:type="xsd:double"&gt;11.7554487856207&lt;/D&gt;&lt;D xsi:type="xsd:double"&gt;12.3071704798437&lt;/D&gt;&lt;D xsi:type="xsd:double"&gt;11.1611348713269&lt;/D&gt;&lt;D xsi:type="xsd:double"&gt;11.8688296938938&lt;/D&gt;&lt;D xsi:type="xsd:double"&gt;12.4428067445269&lt;/D&gt;&lt;D xsi:type="xsd:double"&gt;11.9504474358466&lt;/D&gt;&lt;D xsi:type="xsd:double"&gt;12.691084551432&lt;/D&gt;&lt;D xsi:type="xsd:double"&gt;13.2802515049943&lt;/D&gt;&lt;D xsi:type="xsd:double"&gt;12.8529889239986&lt;/D&gt;&lt;D xsi:type="xsd:double"&gt;13.68021484104&lt;/D&gt;&lt;D xsi:type="xsd:double"&gt;13.7104423908069&lt;/D&gt;&lt;D xsi:type="xsd:double"&gt;12.2078260389167&lt;/D&gt;&lt;D xsi:type="xsd:double"&gt;10.0377555207069&lt;/D&gt;&lt;D xsi:type="xsd:double"&gt;14.7667648183777&lt;/D&gt;&lt;D xsi:type="xsd:double"&gt;16.0381836113614&lt;/D&gt;&lt;D xsi:type="xsd:double"&gt;17.2840954667388&lt;/D&gt;&lt;D xsi:type="xsd:double"&gt;15.7868991488443&lt;/D&gt;&lt;D xsi:type="xsd:double"&gt;13.9766773181867&lt;/D&gt;&lt;D xsi:type="xsd:double"&gt;13.0197414479341&lt;/D&gt;&lt;D xsi:type="xsd:double"&gt;15.0106607607121&lt;/D&gt;&lt;D xsi:type="xsd:double"&gt;16.974779543534&lt;/D&gt;&lt;D xsi:type="xsd:double"&gt;15.1304469277629&lt;/D&gt;&lt;D xsi:type="xsd:double"&gt;16.2105207054499&lt;/D&gt;&lt;D xsi:type="xsd:double"&gt;14.9300752481951&lt;/D&gt;&lt;D xsi:type="xsd:double"&gt;15.057320218214&lt;/D&gt;&lt;D xsi:type="xsd:double"&gt;14.120931006055&lt;/D&gt;&lt;D xsi:type="xsd:double"&gt;14.6320797036731&lt;/D&gt;&lt;D xsi:type="xsd:double"&gt;14.7282703692961&lt;/D&gt;&lt;D xsi:type="xsd:double"&gt;14.2589283530672&lt;/D&gt;&lt;D xsi:type="xsd:double"&gt;14.7905692504303&lt;/D&gt;&lt;D xsi:type="xsd:double"&gt;14.6448652746863&lt;/D&gt;&lt;D xsi:type="xsd:double"&gt;14.6527731361557&lt;/D&gt;&lt;D xsi:type="xsd:double"&gt;15.0476545646548&lt;/D&gt;&lt;D xsi:type="xsd:double"&gt;15.5357820296666&lt;/D&gt;&lt;D xsi:type="xsd:double"&gt;15.94286583346&lt;/D&gt;&lt;D xsi:type="xsd:double"&gt;15.7487013691789&lt;/D&gt;&lt;D xsi:type="xsd:double"&gt;16.3894096872383&lt;/D&gt;&lt;D xsi:type="xsd:double"&gt;16.3184635855602&lt;/D&gt;&lt;D xsi:type="xsd:double"&gt;14.005105626124&lt;/D&gt;&lt;D xsi:type="xsd:double"&gt;12.9216638273101&lt;/D&gt;&lt;D xsi:type="xsd:double"&gt;13.2937266881349&lt;/D&gt;&lt;D xsi:type="xsd:double"&gt;13.478329592889&lt;/D&gt;&lt;D xsi:type="xsd:double"&gt;12.6181655719537&lt;/D&gt;&lt;D xsi:type="xsd:double"&gt;12.4657810763841&lt;/D&gt;&lt;D xsi:type="xsd:double"&gt;12.2125867162&lt;/D&gt;&lt;D xsi:type="xsd:double"&gt;12.136221073381&lt;/D&gt;&lt;D xsi:type="xsd:double"&gt;11.9415601835266&lt;/D&gt;&lt;D xsi:type="xsd:double"&gt;11.7735501266266&lt;/D&gt;&lt;D xsi:type="xsd:double"&gt;10.7747590171634&lt;/D&gt;&lt;D xsi:type="xsd:double"&gt;11.3437029664517&lt;/D&gt;&lt;D xsi:type="xsd:double"&gt;10.7994391446535&lt;/D&gt;&lt;D xsi:type="xsd:double"&gt;11.1789350704367&lt;/D&gt;&lt;D xsi:type="xsd:double"&gt;11.5603219610473&lt;/D&gt;&lt;D xsi:type="xsd:double"&gt;11.1855360413725&lt;/D&gt;&lt;D xsi:type="xsd:double"&gt;11.229074825718&lt;/D&gt;&lt;D xsi:type="xsd:double"&gt;9.6564730142538&lt;/D&gt;&lt;D xsi:type="xsd:double"&gt;10.3391678910937&lt;/D&gt;&lt;D xsi:type="xsd:double"&gt;10.4041545463268&lt;/D&gt;&lt;D xsi:type="xsd:double"&gt;10.5509119265407&lt;/D&gt;&lt;D xsi:type="xsd:double"&gt;10.010234585511&lt;/D&gt;&lt;D xsi:type="xsd:double"&gt;9.68074286398194&lt;/D&gt;&lt;D xsi:type="xsd:double"&gt;9.031059067702&lt;/D&gt;&lt;D xsi:type="xsd:double"&gt;8.49711657160331&lt;/D&gt;&lt;D xsi:type="xsd:double"&gt;8.49521809184937&lt;/D&gt;&lt;D xsi:type="xsd:double"&gt;8.9361957482324&lt;/D&gt;&lt;/FQL&gt;&lt;FQL&gt;&lt;Q&gt;KSA^FMA_PE(LTMA,-10AY,0,AM,"PORTAGG","MEANR")&lt;/Q&gt;&lt;R&gt;121&lt;/R&gt;&lt;C&gt;1&lt;/C&gt;&lt;D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xsi:type="xsd:double"&gt;10.468066406951&lt;/D&gt;&lt;D xsi:type="xsd:double"&gt;11.3559043863377&lt;/D&gt;&lt;D xsi:type="xsd:double"&gt;11.8279612906521&lt;/D&gt;&lt;D xsi:type="xsd:double"&gt;12.1879166700249&lt;/D&gt;&lt;D xsi:type="xsd:double"&gt;12.31644</t>
        </r>
      </text>
    </comment>
    <comment ref="A7" authorId="0" shapeId="0" xr:uid="{4A4C0983-F1C2-4732-B244-EA2EFBB13BBF}">
      <text>
        <r>
          <rPr>
            <b/>
            <sz val="9"/>
            <color indexed="81"/>
            <rFont val="Tahoma"/>
            <charset val="1"/>
          </rPr>
          <t>41011374&lt;/D&gt;&lt;D xsi:type="xsd:double"&gt;12.7793204631476&lt;/D&gt;&lt;D xsi:type="xsd:double"&gt;12.8866802357975&lt;/D&gt;&lt;D xsi:type="xsd:double"&gt;12.4980998208415&lt;/D&gt;&lt;D xsi:type="xsd:double"&gt;12.7185219524825&lt;/D&gt;&lt;D xsi:type="xsd:double"&gt;12.8404031466212&lt;/D&gt;&lt;D xsi:type="xsd:double"&gt;14.4899285327707&lt;/D&gt;&lt;D xsi:type="xsd:double"&gt;15.0441999080932&lt;/D&gt;&lt;D xsi:type="xsd:double"&gt;15.3046936761939&lt;/D&gt;&lt;D xsi:type="xsd:double"&gt;15.5404521041183&lt;/D&gt;&lt;D xsi:type="xsd:double"&gt;15.2160905016091&lt;/D&gt;&lt;D xsi:type="xsd:double"&gt;15.1447623529143&lt;/D&gt;&lt;D xsi:type="xsd:double"&gt;15.0199259725557&lt;/D&gt;&lt;D xsi:type="xsd:double"&gt;15.5776236452624&lt;/D&gt;&lt;D xsi:type="xsd:double"&gt;15.4049049320544&lt;/D&gt;&lt;D xsi:type="xsd:double"&gt;15.1191741533627&lt;/D&gt;&lt;D xsi:type="xsd:double"&gt;14.8335053291718&lt;/D&gt;&lt;D xsi:type="xsd:double"&gt;14.2402462741604&lt;/D&gt;&lt;D xsi:type="xsd:double"&gt;14.1618155362427&lt;/D&gt;&lt;D xsi:type="xsd:double"&gt;14.2966786126664&lt;/D&gt;&lt;D xsi:type="xsd:double"&gt;15.1474766460146&lt;/D&gt;&lt;D xsi:type="xsd:double"&gt;15.0879749481144&lt;/D&gt;&lt;D xsi:type="xsd:double"&gt;15.2427076964536&lt;/D&gt;&lt;D xsi:type="xsd:double"&gt;15.4005414050887&lt;/D&gt;&lt;D xsi:type="xsd:double"&gt;15.3298005786191&lt;/D&gt;&lt;D xsi:type="xsd:double"&gt;15.5450014345239&lt;/D&gt;&lt;D xsi:type="xsd:double"&gt;15.4919908584619&lt;/D&gt;&lt;D xsi:type="xsd:double"&gt;14.8147107485267&lt;/D&gt;&lt;D xsi:type="xsd:double"&gt;14.9081438978504&lt;/D&gt;&lt;D xsi:type="xsd:double"&gt;15.0179298144612&lt;/D&gt;&lt;D xsi:type="xsd:double"&gt;14.3391070963717&lt;/D&gt;&lt;D xsi:type="xsd:double"&gt;15.2010377404169&lt;/D&gt;&lt;D xsi:type="xsd:double"&gt;16.8494537169274&lt;/D&gt;&lt;D xsi:type="xsd:double"&gt;17.1397924096085&lt;/D&gt;&lt;D xsi:type="xsd:double"&gt;17.2205985643483&lt;/D&gt;&lt;D xsi:type="xsd:double"&gt;17.5440933795795&lt;/D&gt;&lt;D xsi:type="xsd:double"&gt;17.113537832912&lt;/D&gt;&lt;D xsi:type="xsd:double"&gt;17.1784123585062&lt;/D&gt;&lt;D xsi:type="xsd:double"&gt;17.4902660555484&lt;/D&gt;&lt;D xsi:type="xsd:double"&gt;17.7911636788263&lt;/D&gt;&lt;D xsi:type="xsd:double"&gt;18.3197076848531&lt;/D&gt;&lt;D xsi:type="xsd:double"&gt;18.4823535640254&lt;/D&gt;&lt;D xsi:type="xsd:double"&gt;18.5349747533062&lt;/D&gt;&lt;D xsi:type="xsd:double"&gt;19.9531852458547&lt;/D&gt;&lt;D xsi:type="xsd:double"&gt;19.6775846041772&lt;/D&gt;&lt;D xsi:type="xsd:double"&gt;17.7235918443838&lt;/D&gt;&lt;D xsi:type="xsd:double"&gt;17.0679995527438&lt;/D&gt;&lt;D xsi:type="xsd:double"&gt;17.6634681457425&lt;/D&gt;&lt;D xsi:type="xsd:double"&gt;18.6868225448934&lt;/D&gt;&lt;D xsi:type="xsd:double"&gt;19.1990093877277&lt;/D&gt;&lt;D xsi:type="xsd:double"&gt;19.8020748745543&lt;/D&gt;&lt;D xsi:type="xsd:double"&gt;21.5326812069241&lt;/D&gt;&lt;D xsi:type="xsd:double"&gt;24.08994558819&lt;/D&gt;&lt;D xsi:type="xsd:double"&gt;25.3999655561999&lt;/D&gt;&lt;D xsi:type="xsd:double"&gt;27.5740289577798&lt;/D&gt;&lt;D xsi:type="xsd:double"&gt;28.6123511971616&lt;/D&gt;&lt;D xsi:type="xsd:double"&gt;26.9073445909086&lt;/D&gt;&lt;D xsi:type="xsd:double"&gt;26.6406303440791&lt;/D&gt;&lt;D xsi:type="xsd:double"&gt;25.8822207416431&lt;/D&gt;&lt;D xsi:type="xsd:double"&gt;25.5635215576475&lt;/D&gt;&lt;D xsi:type="xsd:double"&gt;24.8116926368419&lt;/D&gt;&lt;D xsi:type="xsd:double"&gt;24.3726704568563&lt;/D&gt;&lt;D xsi:type="xsd:double"&gt;23.5285365855957&lt;/D&gt;&lt;D xsi:type="xsd:double"&gt;22.9952336043337&lt;/D&gt;&lt;D xsi:type="xsd:double"&gt;22.0130791238871&lt;/D&gt;&lt;D xsi:type="xsd:double"&gt;22.1016007231591&lt;/D&gt;&lt;D xsi:type="xsd:double"&gt;20.2707047423755&lt;/D&gt;&lt;D xsi:type="xsd:double"&gt;19.6907889338554&lt;/D&gt;&lt;D xsi:type="xsd:double"&gt;21.0466299898465&lt;/D&gt;&lt;D xsi:type="xsd:double"&gt;21.0759965078934&lt;/D&gt;&lt;D xsi:type="xsd:double"&gt;21.3071017658951&lt;/D&gt;&lt;D xsi:type="xsd:double"&gt;21.1700716266779&lt;/D&gt;&lt;D xsi:type="xsd:double"&gt;20.0594184008132&lt;/D&gt;&lt;D xsi:type="xsd:double"&gt;18.8962517802856&lt;/D&gt;&lt;D xsi:type="xsd:double"&gt;19.2086324987005&lt;/D&gt;&lt;D xsi:type="xsd:double"&gt;18.9933607968122&lt;/D&gt;&lt;D xsi:type="xsd:double"&gt;17.0711258767828&lt;/D&gt;&lt;D xsi:type="xsd:double"&gt;17.4670777159106&lt;/D&gt;&lt;D xsi:type="xsd:double"&gt;16.5105773496472&lt;/D&gt;&lt;D xsi:type="xsd:double"&gt;15.1861819414872&lt;/D&gt;&lt;D xsi:type="xsd:double"&gt;16.0642360485578&lt;/D&gt;&lt;D xsi:type="xsd:double"&gt;15.3312311963778&lt;/D&gt;&lt;D xsi:type="xsd:double"&gt;15.3902538444201&lt;/D&gt;&lt;D xsi:type="xsd:double"&gt;15.921469522232&lt;/D&gt;&lt;D xsi:type="xsd:double"&gt;16.1615822540378&lt;/D&gt;&lt;D xsi:type="xsd:double"&gt;16.7889553080139&lt;/D&gt;&lt;D xsi:type="xsd:double"&gt;17.6453342691386&lt;/D&gt;&lt;D xsi:type="xsd:double"&gt;17.7079014347863&lt;/D&gt;&lt;D xsi:type="xsd:double"&gt;17.3502858462242&lt;/D&gt;&lt;D xsi:type="xsd:double"&gt;17.0712366867431&lt;/D&gt;&lt;D xsi:type="xsd:double"&gt;18.5892632320223&lt;/D&gt;&lt;D xsi:type="xsd:double"&gt;20.806383138318&lt;/D&gt;&lt;D xsi:type="xsd:double"&gt;21.2986224178339&lt;/D&gt;&lt;D xsi:type="xsd:double"&gt;21.7008038569997&lt;/D&gt;&lt;D xsi:type="xsd:double"&gt;21.5459556899431&lt;/D&gt;&lt;D xsi:type="xsd:double"&gt;21.0253631411347&lt;/D&gt;&lt;D xsi:type="xsd:double"&gt;20.5556253771485&lt;/D&gt;&lt;D xsi:type="xsd:double"&gt;20.1785357738088&lt;/D&gt;&lt;D xsi:type="xsd:double"&gt;20.3007125312761&lt;/D&gt;&lt;/FQL&gt;&lt;FQL&gt;&lt;Q&gt;CNYA^FMA_PE(LTMA,-10AY,0,AM,"PORTAGG","MEANR")&lt;/Q&gt;&lt;R&gt;121&lt;/R&gt;&lt;C&gt;1&lt;/C&gt;&lt;D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xsi:type="xsd:double"&gt;15.1603557743842&lt;/D&gt;&lt;D xsi:type="xsd:double"&gt;15.3136007241569&lt;/D&gt;&lt;D xsi:type="xsd:double"&gt;15.1441490645192&lt;/D&gt;&lt;D xsi:type="xsd:double"&gt;15.044435488185&lt;/D&gt;&lt;D xsi:type="xsd:double"&gt;14.9779547826853&lt;/D&gt;&lt;D xsi:type="xsd:double"&gt;15.3556848009386&lt;/D&gt;&lt;D xsi:type="xsd:double"&gt;15.313756897287&lt;/D&gt;&lt;D xsi:type="xsd:double"&gt;15.4526978446479&lt;/D&gt;&lt;D xsi:type="xsd:double"&gt;15.6064563789131&lt;/D&gt;&lt;D xsi:type="xsd:double"&gt;16.0512590089634&lt;/D&gt;&lt;D xsi:type="xsd:double"&gt;16.3574439917524&lt;/D&gt;&lt;D xsi:type="xsd:double"&gt;15.9600451971041&lt;/D&gt;&lt;D xsi:type="xsd:double"&gt;16.925488826303&lt;/D&gt;&lt;D xsi:type="xsd:double"&gt;15.7113926595285&lt;/D&gt;&lt;D xsi:type="xsd:double"&gt;15.0501576618021&lt;/D&gt;&lt;D xsi:type="xsd:double"&gt;14.5331773683264&lt;/D&gt;&lt;D xsi:type="xsd:double"&gt;14.3281956098981&lt;/D&gt;&lt;D xsi:type="xsd:double"&gt;13.7206080059432&lt;/D&gt;&lt;D xsi:type="xsd:double"&gt;13.3398391198457&lt;/D&gt;&lt;D xsi:type="xsd:double"&gt;12.5239643974257&lt;/D&gt;&lt;D xsi:type="xsd:double"&gt;12.6502939776636&lt;/D&gt;&lt;D xsi:type="xsd:double"&gt;11.6819918574816&lt;/D&gt;&lt;D xsi:type="xsd:double"&gt;11.2767716237918&lt;/D&gt;&lt;D xsi:type="xsd:double"&gt;10.6493914909954&lt;/D&gt;&lt;D xsi:type="xsd:double"&gt;11.2567234538025&lt;/D&gt;&lt;D xsi:type="xsd:double"&gt;12.7473272292096&lt;/D&gt;&lt;D xsi:type="xsd:double"&gt;12.605642777282&lt;/D&gt;&lt;D xsi:type="xsd:double"&gt;12.6955074390909&lt;/D&gt;&lt;D xsi:type="xsd:double"&gt;12.2702360041766&lt;/D&gt;&lt;D xsi:type="xsd:double"&gt;12.6898159107801&lt;/D&gt;&lt;D xsi:type="xsd:double"&gt;12.687757790499&lt;/D&gt;&lt;D xsi:type="xsd:double"&gt;12.5424405041815&lt;/D&gt;&lt;D xsi:type="xsd:double"&gt;12.7636659625915&lt;/D&gt;&lt;D xsi:type="xsd:double"&gt;12.8680201197601&lt;/D&gt;&lt;D xsi:type="xsd:double"&gt;12.8696773511761&lt;/D&gt;&lt;D xsi:type="xsd:double"&gt;14.4064285112794&lt;/D&gt;&lt;D xsi:type="xsd:double"&gt;14.4004072210604&lt;/D&gt;&lt;D xsi:type="xsd:double"&gt;14.7300640201503&lt;/D&gt;&lt;D xsi:type="xsd:double"&gt;14.0196540662572&lt;/D&gt;&lt;D xsi:type="xsd:double"&gt;14.1061004509952&lt;/D&gt;&lt;D xsi:type="xsd:double"&gt;14.2593433833455&lt;/D&gt;&lt;D xsi:type="xsd:double"&gt;14.9073071435675&lt;/D&gt;&lt;D xsi:type="xsd:double"&gt;15.7775971926021&lt;/D&gt;&lt;D xsi:type="xsd:double"&gt;16.5708390725844&lt;/D&gt;&lt;D xsi:type="xsd:double"&gt;16.772709128356&lt;/D&gt;&lt;D xsi:type="xsd:double"&gt;17.2746678463621&lt;/D&gt;&lt;D xsi:type="xsd:double"&gt;18.1754663408834&lt;/D&gt;&lt;D xsi:type="xsd:double"&gt;19.2812713602085&lt;/D&gt;&lt;D xsi:type="xsd:double"&gt;21.3158040271922&lt;/D&gt;&lt;D xsi:type="xsd:double"&gt;20.1696916186189&lt;/D&gt;&lt;D xsi:type="xsd:double"&gt;19.7059073735335&lt;/D&gt;&lt;D xsi:type="xsd:double"&gt;19.411971346496&lt;/D&gt;&lt;D xsi:type="xsd:double"&gt;19.414755060749&lt;/D&gt;&lt;D xsi:type="xsd:double"&gt;19.3009079868016&lt;/D&gt;&lt;D xsi:type="xsd:double"&gt;18.3574206601898&lt;/D&gt;&lt;D xsi:type="xsd:double"&gt;24.8733161609074&lt;/D&gt;&lt;D xsi:type="xsd:double"&gt;23.7037034259081&lt;/D&gt;&lt;D xsi:type="xsd:double"&gt;17.951278665108&lt;/D&gt;&lt;D xsi:type="xsd:double"&gt;17.7891471762633&lt;/D&gt;&lt;D xsi:type="xsd:double"&gt;18.2426591601543&lt;/D&gt;&lt;D xsi:type="xsd:double"&gt;17.0827837814021&lt;/D&gt;&lt;D xsi:type="xsd:double"&gt;16.6455659210598&lt;/D&gt;&lt;D xsi:type="xsd:double"&gt;16.1812110493491&lt;/D&gt;&lt;D xsi:type="xsd:double"&gt;15.5105100674813&lt;/D&gt;&lt;D xsi:type="xsd:double"&gt;15.6157864708061&lt;/D&gt;&lt;D xsi:type="xsd:double"&gt;15.9217534703075&lt;/D&gt;&lt;D xsi:type="xsd:double"&gt;15.5114111332289&lt;/D&gt;&lt;D xsi:type="xsd:double"&gt;15.1159764941184&lt;/D&gt;&lt;D xsi:type="xsd:double"&gt;14.3103216955897&lt;/D&gt;&lt;D xsi:type="xsd:double"&gt;13.6614474744981&lt;/D&gt;&lt;D xsi:type="xsd:double"&gt;13.9840559772327&lt;/D&gt;&lt;D xsi:type="xsd:double"&gt;13.8759375669746&lt;/D&gt;&lt;D xsi:type="xsd:double"&gt;15.0583834868029&lt;/D&gt;&lt;D xsi:type="xsd:double"&gt;14.6094120259109&lt;/D&gt;&lt;D xsi:type="xsd:double"&gt;14.4243194762481&lt;/D&gt;&lt;D xsi:type="xsd:double"&gt;14.2433164147735&lt;/D&gt;&lt;D xsi:type="xsd:double"&gt;13.9844614678946&lt;/D&gt;&lt;D xsi:type="xsd:double"&gt;13.8512718960379&lt;/D&gt;&lt;D xsi:type="xsd:double"&gt;13.8997643934604&lt;/D&gt;&lt;D xsi:type="xsd:double"&gt;13.5077957089601&lt;/D&gt;&lt;D xsi:type="xsd:double"&gt;13.6990798312617&lt;/D&gt;&lt;D xsi:type="xsd:double"&gt;13.0915448100171&lt;/D&gt;&lt;D xsi:type="xsd:double"&gt;13.5172562256843&lt;/D&gt;&lt;D xsi:type="xsd:double"&gt;12.9906568007308&lt;/D&gt;&lt;D xsi:type="xsd:double"&gt;12.7814037351213&lt;/D&gt;&lt;D xsi:type="xsd:double"&gt;13.3267457932935&lt;/D&gt;&lt;D xsi:type="xsd:double"&gt;13.5263686803799&lt;/D&gt;&lt;D xsi:type="xsd:double"&gt;13.6578319644926&lt;/D&gt;&lt;D xsi:type="xsd:double"&gt;13.7120899042559&lt;/D&gt;&lt;D xsi:type="xsd:double"&gt;13.4141126039001&lt;/D&gt;&lt;D xsi:type="xsd:double"&gt;13.1190191639621&lt;/D&gt;&lt;/FQL&gt;&lt;FQL&gt;&lt;Q&gt;PASP-FDS^FG_PRICE_CHANGE(0,-1AM)&lt;/Q&gt;&lt;R&gt;1&lt;/R&gt;&lt;C&gt;1&lt;/C&gt;&lt;D xsi:type="xsd:double"&gt;-2.6595744680851&lt;/D&gt;&lt;/FQL&gt;&lt;FQL&gt;&lt;Q&gt;CPALM-FDS^FG_PRICE_CHANGE(0,-1AY)&lt;/Q&gt;&lt;R&gt;1&lt;/R&gt;&lt;C&gt;1&lt;/C&gt;&lt;D xsi:type="xsd:double"&gt;1.42964635063958&lt;/D&gt;&lt;/FQL&gt;&lt;FQL&gt;&lt;Q&gt;BRENT-FDS^FG_PRICE_MAVG(0,,,,30)&lt;/Q&gt;&lt;R&gt;1&lt;/R&gt;&lt;C&gt;1&lt;/C&gt;&lt;D xsi:type="xsd:double"&gt;85.86&lt;/D&gt;&lt;/FQL&gt;&lt;FQL&gt;&lt;Q&gt;FC0000QA^FG_PRICE(0)&lt;/Q&gt;&lt;R&gt;1&lt;/R&gt;&lt;C&gt;1&lt;/C&gt;&lt;D xsi:type="xsd:double"&gt;102.777405&lt;/D&gt;&lt;/FQL&gt;&lt;FQL&gt;&lt;Q&gt;FC0000BR^FG_PRICE(0)&lt;/Q&gt;&lt;R&gt;1&lt;/R&gt;&lt;C&gt;1&lt;/C&gt;&lt;D xsi:type="xsd:double"&gt;185.20712&lt;/D&gt;&lt;/FQL&gt;&lt;FQL&gt;&lt;Q&gt;KSA^FG_PRICE(0)&lt;/Q&gt;&lt;R&gt;1&lt;/R&gt;&lt;C&gt;1&lt;/C&gt;&lt;D xsi:type="xsd:double"&gt;41.71&lt;/D&gt;&lt;/FQL&gt;&lt;FQL&gt;&lt;Q&gt;QAT^FG_PRICE(0)&lt;/Q&gt;&lt;R&gt;1&lt;/R&gt;&lt;C&gt;1&lt;/C&gt;&lt;D xsi:type="xsd:double"&gt;17.31&lt;/D&gt;&lt;/FQL&gt;&lt;FQL&gt;&lt;Q&gt;EWZ^FG_PRICE(0)&lt;/Q&gt;&lt;R&gt;1&lt;/R&gt;&lt;C&gt;1&lt;/C&gt;&lt;D xsi:type="xsd:double"&gt;27.74&lt;/D&gt;&lt;/FQL&gt;&lt;FQL&gt;&lt;Q&gt;EPOL^FG_PRICE_MAVG(0,,,,200)&lt;/Q&gt;&lt;R&gt;1&lt;/R&gt;&lt;C&gt;1&lt;/C&gt;&lt;D xsi:type="xsd:double"&gt;22.8461&lt;/D&gt;&lt;/FQL&gt;&lt;FQL&gt;&lt;Q&gt;KSA^P_PRICE(0)/P_PRICE_LOW_PR(0,,,,,,"PRICE","INTRA","52W")-1&lt;/Q&gt;&lt;R&gt;1&lt;/R&gt;&lt;C&gt;1&lt;/C&gt;&lt;D xsi:type="xsd:double"&gt;0.15189171&lt;/D&gt;&lt;/FQL&gt;&lt;FQL&gt;&lt;Q&gt;UAE^FG_TOTAL_RETURNC(0,-6AM)&lt;/Q&gt;&lt;R&gt;1&lt;/R&gt;&lt;C&gt;1&lt;/C&gt;&lt;D xsi:type="xsd:double"&gt;1.5828013&lt;/D&gt;&lt;/FQL&gt;&lt;FQL&gt;&lt;Q&gt;SET-BKK^PERCENT_CHANGE(FMA_EPS(+1,0,,,,"PORTAGG","MEAN"),FMA_EPS(+1,-3AM,,,,"PORTAGG","MEAN"))&lt;/Q&gt;&lt;R&gt;1&lt;/R&gt;&lt;C&gt;1&lt;/C&gt;&lt;D xsi:type="xsd:double"&gt;-2.28078081335436&lt;/D&gt;&lt;/FQL&gt;&lt;FQL&gt;&lt;Q&gt;INDA^P_PRICE(0)/P_PRICE_LOW_PR(0,,,,,,"PRICE","INTRA","52W")-1&lt;/Q&gt;&lt;R&gt;1&lt;/R&gt;&lt;C&gt;1&lt;/C&gt;&lt;D xsi:type="xsd:double"&gt;0.33161473&lt;/D&gt;&lt;/FQL&gt;&lt;FQL&gt;&lt;Q&gt;EZA^FG_TOTAL_RETURNC(0,-3AM)&lt;/Q&gt;&lt;R&gt;1&lt;/R&gt;&lt;C&gt;1&lt;/C&gt;&lt;D xsi:type="xsd:double"&gt;11.285532&lt;/D&gt;&lt;/FQL&gt;&lt;FQL&gt;&lt;Q&gt;EWY^PERCENT_CHANGE(FMA_EPS(+1,0,,,,"PORTAGG","MEAN"),FMA_EPS(+1,-1AM,,,,"PORTAGG","MEAN"))&lt;/Q&gt;&lt;R&gt;1&lt;/R&gt;&lt;C&gt;1&lt;/C&gt;&lt;D xsi:type="xsd:double"&gt;2.02779999663294&lt;/D&gt;&lt;/FQL&gt;&lt;FQL&gt;&lt;Q&gt;EWM^FG_TOTAL_RETURNC(0,-12AM)&lt;/Q&gt;&lt;R&gt;1&lt;/R&gt;&lt;C&gt;1&lt;/C&gt;&lt;D xsi:type="xsd:double"&gt;10.51358&lt;/D&gt;&lt;/FQL&gt;&lt;FQL&gt;&lt;Q&gt;EPOL^P_PRICE(0)/P_PRICE_HIGH_PR(0,,,,,,"PRICE","INTRA","52W")&lt;/Q&gt;&lt;R&gt;1&lt;/R&gt;&lt;C&gt;1&lt;/C&gt;&lt;D xsi:type="xsd:double"&gt;0.91452664&lt;/D&gt;&lt;/FQL&gt;&lt;FQL&gt;&lt;Q&gt;EIDO^FG_TOTAL_RETURNC(0,-3AM)&lt;/Q&gt;&lt;R&gt;1&lt;/R&gt;&lt;C&gt;1&lt;/C&gt;&lt;D xsi:type="xsd:double"&gt;2.4966836&lt;/D&gt;&lt;/FQL&gt;&lt;FQL&gt;&lt;Q&gt;CNYA^FMA_PCT_ABOVE_MAVG(200,0,,,,"PORTAGG")&lt;/Q&gt;&lt;R&gt;1&lt;/R&gt;&lt;C&gt;1&lt;/C&gt;&lt;D xsi:type="xsd:double"&gt;32.7835051546392&lt;/D&gt;&lt;/FQL&gt;&lt;FQL&gt;&lt;Q&gt;TRYIN10Y-FDS^FG_YIELD(-10AY,0,Y,,"YTM")&lt;/Q&gt;&lt;R&gt;10&lt;/R&gt;&lt;C&gt;1&lt;/C&gt;&lt;D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xsi:type="xsd:double"&gt;7.19&lt;/D&gt;&lt;/FQL&gt;&lt;FQL&gt;&lt;Q&gt;CAGDPY@PH^EE_ACTUAL_ANNUAL(MED,+1)&lt;/Q&gt;&lt;R&gt;1&lt;/R&gt;&lt;C&gt;1&lt;/C&gt;&lt;D xsi:type="xsd:double"&gt;-2.4&lt;/D&gt;&lt;/FQL&gt;&lt;FQL&gt;&lt;Q&gt;CC_MY^FG_COMPANY_NAME&lt;/Q&gt;&lt;R&gt;1&lt;/R&gt;&lt;C&gt;1&lt;/C&gt;&lt;D xsi:type="xsd:string"&gt;Malaysia&lt;/D&gt;&lt;/FQL&gt;&lt;FQL&gt;&lt;Q&gt;USDTHB^FG_PRICE_CHANGE(0,-3AM)&lt;/Q&gt;&lt;R&gt;1&lt;/R&gt;&lt;C&gt;1&lt;/C&gt;&lt;D xsi:type="xsd:double"&gt;-2.4284601&lt;/D&gt;&lt;/FQL&gt;&lt;FQL&gt;&lt;Q&gt;USDINR^STD(FG_PRICE_CHANGE(0,-3AY,M))&lt;/Q&gt;&lt;R&gt;1&lt;/R&gt;&lt;C&gt;1&lt;/C&gt;&lt;D xsi:type="xsd:double"&gt;0.951727911649945&lt;/D&gt;&lt;/FQL&gt;&lt;FQL&gt;&lt;Q&gt;USDMXN^FG_PRICE_CHANGE(0,-1AY)&lt;/Q&gt;&lt;R&gt;1&lt;/R&gt;&lt;C&gt;1&lt;/C&gt;&lt;D xsi:type="xsd:double"&gt;9.760904&lt;/D&gt;&lt;/FQL&gt;&lt;FQL&gt;&lt;Q&gt;USDPEN^FG_PRICE_CHANGE(0,-6AM)&lt;/Q&gt;&lt;R&gt;1&lt;/R&gt;&lt;C&gt;1&lt;/C&gt;&lt;D xsi:type="xsd:double"&gt;-0.6360769&lt;/D&gt;&lt;/FQL&gt;&lt;FQL&gt;&lt;Q&gt;USDCNH^FG_PRICE_CHANGE(0,-1AM)&lt;/Q&gt;&lt;R&gt;1&lt;/R&gt;&lt;C&gt;1&lt;/C&gt;&lt;D xsi:type="xsd:double"&gt;-0.5535662&lt;/D&gt;&lt;/FQL&gt;&lt;FQL&gt;&lt;Q&gt;FC0000PH^FMA_EPS(NTMA,-20AY,0,CY,,"PORTAGG","MEANR")&lt;/Q&gt;&lt;R&gt;20&lt;/R&gt;&lt;C&gt;1&lt;/C&gt;&lt;D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xsi:type="xsd:double"&gt;30.8315679687197&lt;/D&gt;&lt;/FQL&gt;&lt;FQL&gt;&lt;Q&gt;URTH^FG_TOTAL_RETURNC(0,-6AM)&lt;/Q&gt;&lt;R&gt;1&lt;/R&gt;&lt;C&gt;1&lt;/C&gt;&lt;D xsi:type="xsd:double"&gt;10.562611&lt;/D&gt;&lt;/FQL&gt;&lt;FQL&gt;&lt;Q&gt;VGK^PERCENT_CHANGE(FMA_EPS(+1,0,,,,"PORTAGG","MEAN"),FMA_EPS(+1,-3AM,,,,"PORTAGG","MEAN"))&lt;/Q&gt;&lt;R&gt;1&lt;/R&gt;&lt;C&gt;1&lt;/C&gt;&lt;D xsi:type="xsd:double"&gt;0.288719961623054&lt;/D&gt;&lt;/FQL&gt;&lt;FQL&gt;&lt;Q&gt;KSA^FMA_COS_UP("EPS","1M",+1,NOW,,,"PORTAGG","MEANR")&lt;/Q&gt;&lt;R&gt;1&lt;/R&gt;&lt;C&gt;1&lt;/C&gt;&lt;D xsi:type="xsd:double"&gt;24&lt;/D&gt;&lt;/FQL&gt;&lt;FQL&gt;&lt;Q&gt;INDA^FMA_COS_DOWN("EPS","1M",+1,NOW,,,"PORTAGG","MEANR")&lt;/Q&gt;&lt;R&gt;1&lt;/R&gt;&lt;C&gt;1&lt;/C&gt;&lt;D xsi:type="xsd:double"&gt;60&lt;/D&gt;&lt;/FQL&gt;&lt;FQL&gt;&lt;Q&gt;EPU^SIZE(FG_CONSTITUENTS)&lt;/Q&gt;&lt;R&gt;1&lt;/R&gt;&lt;C&gt;1&lt;/C&gt;&lt;D xsi:type="xsd:long"&gt;26&lt;/D&gt;&lt;/FQL&gt;&lt;FQL&gt;&lt;Q&gt;UAE^FMA_RBICS_REV_CURRENT(30, LOC, "PORTAGG")&lt;/Q&gt;&lt;R&gt;1&lt;/R&gt;&lt;C&gt;1&lt;/C&gt;&lt;D xsi:type="xsd:double"&gt;60.6446535047581&lt;/D&gt;&lt;/FQL&gt;&lt;FQL&gt;&lt;Q&gt;UAE^FG_ROE(0)&lt;/Q&gt;&lt;R&gt;1&lt;/R&gt;&lt;C&gt;1&lt;/C&gt;&lt;D xsi:type="xsd:double"&gt;13.2163400773702&lt;/D&gt;&lt;/FQL&gt;&lt;FQL&gt;&lt;Q&gt;TRYAE10Y-FDS^FG_YIELD_NAME&lt;/Q&gt;&lt;R&gt;1&lt;/R&gt;&lt;C&gt;1&lt;/C&gt;&lt;D xsi:type="xsd:string"&gt;Treasury - United Arab Emirates USD Benchmark Bond 10Y&lt;/D&gt;&lt;/FQL&gt;&lt;FQL&gt;&lt;Q&gt;REFCNRMB-FDS^FG_YIELD(NOW,,,0)&lt;/Q&gt;&lt;R&gt;1&lt;/R&gt;&lt;C&gt;1&lt;/C&gt;&lt;D xsi:type="xsd:double"&gt;3.35&lt;/D&gt;&lt;/FQL&gt;&lt;FQL&gt;&lt;Q&gt;TRYZA10Y-FDS^PCTCHG(FG_YIELD(0,,,,"YTM"),FG_YIELD(-1AM,,,,"YTM"))&lt;/Q&gt;&lt;R&gt;1&lt;/R&gt;&lt;C&gt;1&lt;/C&gt;&lt;D xsi:type="xsd:double"&gt;-2.3476348&lt;/D&gt;&lt;/FQL&gt;&lt;FQL&gt;&lt;Q&gt;TRYIN10Y-FDS^FG_YIELD(0,,,,"YTM")&lt;/Q&gt;&lt;R&gt;1&lt;/R&gt;&lt;C&gt;1&lt;/C&gt;&lt;D xsi:type="xsd:double"&gt;6.952&lt;/D&gt;&lt;/FQL&gt;&lt;FQL&gt;&lt;Q&gt;CC_MX^IMF_IFS_RCPI_Q(0)&lt;/Q&gt;&lt;R&gt;1&lt;/R&gt;&lt;C&gt;1&lt;/C&gt;&lt;D xsi:type="xsd:double"&gt;4.771999&lt;/D&gt;&lt;/FQL&gt;&lt;FQL&gt;&lt;Q&gt;UAE^FMA_DIV_YLD(NTMA,NOW,NOW,M,"PORTAGG","MEANR")&lt;/Q&gt;&lt;R&gt;1&lt;/R&gt;&lt;C&gt;1&lt;/C&gt;&lt;D xsi:type="xsd:double"&gt;5.71773294532798&lt;/D&gt;&lt;/FQL&gt;&lt;FQL&gt;&lt;Q&gt;GREK^FMA_EVAL_EBITDA(NTMA,0,,,"PORTAGG","MEANR")&lt;/Q&gt;&lt;R&gt;1&lt;/R&gt;&lt;C&gt;1&lt;/C&gt;&lt;D xsi:type="xsd:double"&gt;5.77866079857315&lt;/D&gt;&lt;/FQL&gt;&lt;FQL&gt;&lt;Q&gt;EPHE^FMA_EVAL_EBIT(LTMA,NOW,NOW,M,"PORTAGG","MEANR")&lt;/Q&gt;&lt;R&gt;1&lt;/R&gt;&lt;C&gt;1&lt;/C&gt;&lt;D xsi:type="xsd:double"&gt;12.3884980267998&lt;/D&gt;&lt;/FQL&gt;&lt;FQL&gt;&lt;Q&gt;EWW^FMA_ROE(NTMA,-20AY,NOW,FY,"PORTAGG","MEANR")&lt;/Q&gt;&lt;R&gt;20&lt;/R&gt;&lt;C&gt;1&lt;/C&gt;&lt;D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xsi:type="xsd:double"&gt;5.1912&lt;/D&gt;&lt;/FQL&gt;&lt;FQL&gt;&lt;Q&gt;CAGDPY@IN^EE_ACTUAL_ANNUAL(MED,+1)&lt;/Q&gt;&lt;R&gt;1&lt;/R&gt;&lt;C&gt;1&lt;/C&gt;&lt;D xsi:type="xsd:double"&gt;-1.2&lt;/D&gt;&lt;/FQL&gt;&lt;FQL&gt;&lt;Q&gt;USDVND^FG_COMPANY_NAME&lt;/Q&gt;&lt;R&gt;1&lt;/R&gt;&lt;C&gt;1&lt;/C&gt;&lt;D xsi:type="xsd:string"&gt;Vietnam Dong per U.S. Dollar&lt;/D&gt;&lt;/FQL&gt;&lt;FQL&gt;&lt;Q&gt;USDBRL^STD(FG_PRICE_CHANGE(0,-3AY,M))&lt;/Q&gt;&lt;R&gt;1&lt;/R&gt;&lt;C&gt;1&lt;/C&gt;&lt;D xsi:type="xsd:double"&gt;3.65729592104035&lt;/D&gt;&lt;/FQL&gt;&lt;FQL&gt;&lt;Q&gt;USDMXN^FG_PRICE(0)&lt;/Q&gt;&lt;R&gt;1&lt;/R&gt;&lt;C&gt;1&lt;/C&gt;&lt;D xsi:type="xsd:double"&gt;18.467&lt;/D&gt;&lt;/FQL&gt;&lt;FQL&gt;&lt;Q&gt;USDIDR^STD(FG_PRICE_CHANGE(0,-3AY,M))&lt;/Q&gt;&lt;R&gt;1&lt;/R&gt;&lt;C&gt;1&lt;/C&gt;&lt;D xsi:type="xsd:double"&gt;1.53270078957672&lt;/D&gt;&lt;/FQL&gt;&lt;FQL&gt;&lt;Q&gt;EIDO^P_PRICE_RETURNS_PR('52W',2,-10AY,0,AM)&lt;/Q&gt;&lt;R&gt;121&lt;/R&gt;&lt;C&gt;1&lt;/C&gt;&lt;D xsi:type="xsd:double"&gt;-1.5072048&lt;/D&gt;&lt;D xsi:type="xsd:double"&gt;27.132475&lt;/D&gt;&lt;D xsi:type="xsd:double"&gt;11.105442&lt;/D&gt;&lt;D xsi:type="xsd:double"&gt;5.9027314&lt;/D&gt;&lt;D xsi:type="xsd:double"&gt;21.86693&lt;/D&gt;&lt;D xsi:type="xsd:double"&gt;27.20126&lt;/D&gt;&lt;D xsi:type="xsd:double"&gt;24.106323&lt;/D&gt;&lt;D xsi:type="xsd:double"&gt;13.070858&lt;/D&gt;&lt;D xsi:type="xsd:double"&gt;0.046038628&lt;/D&gt;&lt;D xsi:type="xsd:double"&gt;1.436007&lt;/D&gt;&lt;D xsi:type="xsd:double"&gt;-6.98843&lt;/D&gt;&lt;D xsi:type="xsd:double"&gt;-8.264441&lt;/D&gt;&lt;D xsi:type="xsd:double"&gt;-21.519024&lt;/D&gt;&lt;D xsi:type="xsd:double"&gt;-34.14182&lt;/D&gt;&lt;D xsi:type="xsd:double"&gt;-37.166447&lt;/D&gt;&lt;D xsi:type="xsd:double"&gt;-19.244349&lt;/D&gt;&lt;D xsi:type="xsd:double"&gt;-22.288078&lt;/D&gt;&lt;D xsi:type="xsd:double"&gt;-21.740484&lt;/D&gt;&lt;D xsi:type="xsd:double"&gt;-23.034298&lt;/D&gt;&lt;D xsi:type="xsd:double"&gt;-19.592644&lt;/D&gt;&lt;D xsi:type="xsd:double"&gt;-14.910418&lt;/D&gt;&lt;D xsi:type="xsd:double"&gt;-13.515038&lt;/D&gt;&lt;D xsi:type="xsd:double"&gt;-12.513107&lt;/D&gt;&lt;D xsi:type="xsd:double"&gt;-4.114127&lt;/D&gt;&lt;D xsi:type="xsd:double"&gt;14.245772&lt;/D&gt;&lt;D xsi:type="xsd:double"&gt;40.16112&lt;/D&gt;&lt;D xsi:type="xsd:double"&gt;52.025677&lt;/D&gt;&lt;D xsi:type="xsd:double"&gt;20.799328&lt;/D&gt;&lt;D xsi:type="xsd:double"&gt;11.255741&lt;/D&gt;&lt;D xsi:type="xsd:double"&gt;9.086573&lt;/D&gt;&lt;D xsi:type="xsd:double"&gt;17.519676&lt;/D&gt;&lt;D xsi:type="xsd:double"&gt;14.493537&lt;/D&gt;&lt;D xsi:type="xsd:double"&gt;13.874078&lt;/D&gt;&lt;D xsi:type="xsd:double"&gt;15.178049&lt;/D&gt;&lt;D xsi:type="xsd:double"&gt;20.700705&lt;/D&gt;&lt;D xsi:type="xsd:double"&gt;24.588823&lt;/D&gt;&lt;D xsi:type="xsd:double"&gt;7.308507&lt;/D&gt;&lt;D xsi:type="xsd:double"&gt;4.832852&lt;/D&gt;&lt;D xsi:type="xsd:double"&gt;3.4795046&lt;/D&gt;&lt;D xsi:type="xsd:double"&gt;2.5721312&lt;/D&gt;&lt;D xsi:type="xsd:double"&gt;18.642366&lt;/D&gt;&lt;D xsi:type="xsd:double"&gt;24.268257&lt;/D&gt;&lt;D xsi:type="xsd:double"&gt;26.917469&lt;/D&gt;&lt;D xsi:type="xsd:double"&gt;19.238842&lt;/D&gt;&lt;D xsi:type="xsd:double"&gt;5.3958178&lt;/D&gt;&lt;D xsi:type="xsd:double"&gt;-2.5892317&lt;/D&gt;&lt;D xsi:type="xsd:double"&gt;-5.2176714&lt;/D&gt;&lt;D xsi:type="xsd:double"&gt;-14.493627&lt;/D&gt;&lt;D xsi:type="xsd:double"&gt;-10.048395&lt;/D&gt;&lt;D xsi:type="xsd:double"&gt;-10.396826&lt;/D&gt;&lt;D xsi:type="xsd:double"&gt;-12.841749&lt;/D&gt;&lt;D xsi:type="xsd:double"&gt;-16.644596&lt;/D&gt;&lt;D xsi:type="xsd:double"&gt;-9.292614&lt;/D&gt;&lt;D xsi:type="xsd:double"&gt;-9.86793&lt;/D&gt;&lt;D xsi:type="xsd:double"&gt;-7.847488&lt;/D&gt;&lt;D xsi:type="xsd:double"&gt;-6.1185718&lt;/D&gt;&lt;D xsi:type="xsd:double"&gt;-2.2796392&lt;/D&gt;&lt;D xsi:type="xsd:double"&gt;3.7459016&lt;/D&gt;&lt;D xsi:type="xsd:double"&gt;-2.5235474&lt;/D&gt;&lt;D xsi:type="xsd:double"&gt;12.984192&lt;/D&gt;&lt;D xsi:type="xsd:double"&gt;10.951937&lt;/D&gt;&lt;D xsi:type="xsd:double"&gt;4.0848494&lt;/D&gt;&lt;D xsi:type="xsd:double"&gt;10.755849&lt;/D&gt;&lt;D xsi:type="xsd:double"&gt;20.173382&lt;/D&gt;&lt;D xsi:type="xsd:double"&gt;1.4500141&lt;/D&gt;&lt;D xsi:type="xsd:double"&gt;6.1055303&lt;/D&gt;&lt;D xsi:type="xsd:double"&gt;-1.867336&lt;/D&gt;&lt;D xsi:type="xsd:double"&gt;-13.3290825&lt;/D&gt;&lt;D xsi:type="xsd:double"&gt;-40.28158&lt;/D&gt;&lt;D xsi:type="xsd:double"&gt;-40.8576&lt;/D&gt;&lt;D xsi:type="xsd:double"&gt;-29.339027&lt;/D&gt;&lt;D xsi:type="xsd:double"&gt;-28.255308&lt;/D&gt;&lt;D xsi:type="xsd:double"&gt;-26.591497&lt;/D&gt;&lt;D xsi:type="xsd:double"&gt;-16.072517&lt;/D&gt;&lt;D xsi:type="xsd:double"&gt;-28.090155&lt;/D&gt;&lt;D xsi:type="xsd:double"&gt;-25.159704&lt;/D&gt;&lt;D xsi:type="xsd:double"&gt;-7.866621&lt;/D&gt;&lt;D xsi:type="xsd:double"&gt;-7.93758&lt;/D&gt;&lt;D xsi:type="xsd:double"&gt;-7.6145887&lt;/D&gt;&lt;D xsi:type="xsd:double"&gt;1.8339753&lt;/D&gt;&lt;D xsi:type="xsd:double"&gt;54.6656&lt;/D&gt;&lt;D xsi:type="xsd:double"&gt;45.551636&lt;/D&gt;&lt;D xsi:type="xsd:double"&gt;31.793201&lt;/D&gt;&lt;D xsi:type="xsd:double"&gt;12.387419&lt;/D&gt;&lt;D xsi:type="xsd:double"&gt;8.031857&lt;/D&gt;&lt;D xsi:type="xsd:double"&gt;2.8856516&lt;/D&gt;&lt;D xsi:type="xsd:double"&gt;27.131939&lt;/D&gt;&lt;D xsi:type="xsd:double"&gt;30.818415&lt;/D&gt;&lt;D xsi:type="xsd:double"&gt;4.3367147&lt;/D&gt;&lt;D xsi:type="xsd:double"&gt;1.301825&lt;/D&gt;&lt;D xsi:type="xsd:double"&gt;-2.1620274&lt;/D&gt;&lt;D xsi:type="xsd:double"&gt;8.984637&lt;/D&gt;&lt;D xsi:type="xsd:double"&gt;12.410105&lt;/D&gt;&lt;D xsi:type="xsd:double"&gt;17.651236&lt;/D&gt;&lt;D xsi:type="xsd:double"&gt;13.634598&lt;/D&gt;&lt;D xsi:type="xsd:double"&gt;14.93001&lt;/D&gt;&lt;D xsi:type="xsd:double"&gt;13.088989&lt;/D&gt;&lt;D xsi:type="xsd:double"&gt;17.142809&lt;/D&gt;&lt;D xsi:type="xsd:double"&gt;14.077067&lt;/D&gt;&lt;D xsi:type="xsd:double"&gt;-0.6456256&lt;/D&gt;&lt;D xsi:type="xsd:double"&gt;-0.20284653&lt;/D&gt;&lt;D xsi:type="xsd:double"&gt;-0.018399954&lt;/D&gt;&lt;D xsi:type="xsd:double"&gt;4.53943&lt;/D&gt;&lt;D xsi:type="xsd:double"&gt;-2.3459613&lt;/D&gt;&lt;D xsi:type="xsd:double"&gt;-5.910063&lt;/D&gt;&lt;D xsi:type="xsd:double"&gt;-1.0331988&lt;/D&gt;&lt;D xsi:type="xsd:double"&gt;1.7499924&lt;/D&gt;&lt;D xsi:type="xsd:double"&gt;2.3943663&lt;/D&gt;&lt;D xsi:type="xsd:double"&gt;9.201193&lt;/D&gt;&lt;D xsi:type="xsd:double"&gt;-1.1184931&lt;/D&gt;&lt;D xsi:type="xsd:double"&gt;-3.315699&lt;/D&gt;&lt;D xsi:type="xsd:double"&gt;-11.195498&lt;/D&gt;&lt;D xsi:type="xsd:double"&gt;-4.171938&lt;/D&gt;&lt;D xsi:type="xsd:double"&gt;1.7511487&lt;/D&gt;&lt;D xsi:type="xsd:double"&gt;-5.874729&lt;/D&gt;&lt;D xsi:type="xsd:double"&gt;1.3694644&lt;/D&gt;&lt;D xsi:type="xsd:double"&gt;2.404058&lt;/D&gt;&lt;D xsi:type="xsd:double"&gt;-13.855344&lt;/D&gt;&lt;D xsi:type="xsd:double"&gt;-10.994935&lt;/D&gt;&lt;D xsi:type="xsd:double"&gt;-15.668047&lt;/D&gt;&lt;D xsi:type="xsd:double"&gt;-11.900223&lt;/D&gt;&lt;/FQL&gt;&lt;FQL&gt;&lt;Q&gt;EIDO^FG_TOTAL_RETURNC(-10AY,0,AM)&lt;/Q&gt;&lt;R&gt;121&lt;/R&gt;&lt;C&gt;1&lt;/C&gt;&lt;D xsi:type="xsd:double"&gt;11.458325&lt;/D&gt;&lt;D xsi:type="xsd:double"&gt;0.13846159&lt;/D&gt;&lt;D xsi:type="xsd:double"&gt;-5.184931&lt;/D&gt;&lt;D xsi:type="xsd:double"&gt;0.8749485&lt;/D&gt;&lt;D xsi:type="xsd:double"&gt;0.83122253&lt;/D&gt;&lt;D xsi:type="xsd:double"&gt;-1.4677227&lt;/D&gt;&lt;D xsi:type="xsd:double"&gt;1.0944843&lt;/D&gt;&lt;D xsi:type="xsd:double"&gt;0.6856799&lt;/D&gt;&lt;D xsi:type="xsd:double"&gt;-4.5878115&lt;/D&gt;&lt;D xsi:type="xsd:double"&gt;3.042817&lt;/D&gt;&lt;D xsi:type="xsd:double"&gt;-4.9945354&lt;/D&gt;&lt;D xsi:type="xsd:double"&gt;-9.024466&lt;/D&gt;&lt;D xsi:type="xsd:double"&gt;-3.5897434&lt;/D&gt;&lt;D xsi:type="xsd:double"&gt;-16.888296&lt;/D&gt;&lt;D xsi:type="xsd:double"&gt;-7.626671&lt;/D&gt;&lt;D xsi:type="xsd:double"&gt;26.963055&lt;/D&gt;&lt;D xsi:type="xsd:double"&gt;-4.0472927&lt;/D&gt;&lt;D xsi:type="xsd:double"&gt;-0.42726398&lt;/D&gt;&lt;D xsi:type="xsd:double"&gt;0.1907587&lt;/D&gt;&lt;D xsi:type="xsd:double"&gt;5.188012&lt;/D&gt;&lt;D xsi:type="xsd:double"&gt;4.343891&lt;/D&gt;&lt;D xsi:type="xsd:double"&gt;1.3443232&lt;/D&gt;&lt;D xsi:type="xsd:double"&gt;-3.893888&lt;/D&gt;&lt;D xsi:type="xsd:double"&gt;0.8103728&lt;/D&gt;&lt;D xsi:type="xsd:double"&gt;13.616074&lt;/D&gt;&lt;D xsi:type="xsd:double"&gt;1.9646406&lt;/D&gt;&lt;D xsi:type="xsd:double"&gt;0.19267797&lt;/D&gt;&lt;D xsi:type="xsd:double"&gt;0.8846164&lt;/D&gt;&lt;D xsi:type="xsd:double"&gt;-11.627907&lt;/D&gt;&lt;D xsi:type="xsd:double"&gt;-1.5305996&lt;/D&gt;&lt;D xsi:type="xsd:double"&gt;7.017541&lt;/D&gt;&lt;D xsi:type="xsd:double"&gt;1.5983701&lt;/D&gt;&lt;D xsi:type="xsd:double"&gt;4.6793103&lt;/D&gt;&lt;D xsi:type="xsd:double"&gt;2.5048137&lt;/D&gt;&lt;D xsi:type="xsd:double"&gt;0.71429014&lt;/D&gt;&lt;D xsi:type="xsd:double"&gt;4.057765&lt;/D&gt;&lt;D xsi:type="xsd:double"&gt;-2.14234&lt;/D&gt;&lt;D xsi:type="xsd:double"&gt;1.224494&lt;/D&gt;&lt;D xsi:type="xsd:double"&gt;-2.6759565&lt;/D&gt;&lt;D xsi:type="xsd:double"&gt;0&lt;/D&gt;&lt;D xsi:type="xsd:double"&gt;3.540492&lt;/D&gt;&lt;D xsi:type="xsd:double"&gt;1.8209219&lt;/D&gt;&lt;D xsi:type="xsd:double"&gt;9.299004&lt;/D&gt;&lt;D xsi:type="xsd:double"&gt;-4.5484247&lt;/D&gt;&lt;D xsi:type="xsd:double"&gt;-7.473433&lt;/D&gt;&lt;D xsi:type="xsd:double"&gt;-5.2612066&lt;/D&gt;&lt;D xsi:type="xsd:double"&gt;-1.5643299&lt;/D&gt;&lt;D xsi:type="xsd:double"&gt;-6.544548&lt;/D&gt;&lt;D xsi:type="xsd:double"&gt;2.944994&lt;/D&gt;&lt;D xsi:type="xsd:double"&gt;0.46275854&lt;/D&gt;&lt;D xsi:type="xsd:double"&gt;-4.9832463&lt;/D&gt;&lt;D xsi:type="xsd:double"&gt;-4.3631554&lt;/D&gt;&lt;D xsi:type="xsd:double"&gt;12.672806&lt;/D&gt;&lt;D xsi:type="xsd:double"&gt;1.1751175&lt;/D&gt;&lt;D xsi:type="xsd:double"&gt;10.652077&lt;/D&gt;&lt;D xsi:type="xsd:double"&gt;-1.7935574&lt;/D&gt;&lt;D xsi:type="xsd:double"&gt;-3.689897&lt;/D&gt;&lt;D xsi:type="xsd:double"&gt;0.58048964&lt;/D&gt;&lt;D xsi:type="xsd:double"&gt;-8.541745&lt;/D&gt;&lt;D xsi:type="xsd:double"&gt;9.5420475&lt;/D&gt;&lt;D xsi:type="xsd:double"&gt;1.0933161&lt;/D&gt;&lt;D xsi:type="xsd:double"&gt;-5.7551146&lt;/D&gt;&lt;D xsi:type="xsd:double"&gt;1.1065602&lt;/D&gt;&lt;D xsi:type="xsd:double"&gt;3.2428026&lt;/D&gt;&lt;D xsi:type="xsd:double"&gt;-4.3973265&lt;/D&gt;&lt;D xsi:type="xsd:double"&gt;5.8180213&lt;/D&gt;&lt;D xsi:type="xsd:double"&gt;1.43857&lt;/D&gt;&lt;D xsi:type="xsd:double"&gt;-12.495208&lt;/D&gt;&lt;D xsi:type="xsd:double"&gt;-33.63995&lt;/D&gt;&lt;D xsi:type="xsd:double"&gt;-0.19801855&lt;/D&gt;&lt;D xsi:type="xsd:double"&gt;9.060848&lt;/D&gt;&lt;D xsi:type="xsd:double"&gt;11.222088&lt;/D&gt;&lt;D xsi:type="xsd:double"&gt;4.9559474&lt;/D&gt;&lt;D xsi:type="xsd:double"&gt;6.1909795&lt;/D&gt;&lt;D xsi:type="xsd:double"&gt;-13.932806&lt;/D&gt;&lt;D xsi:type="xsd:double"&gt;8.151555&lt;/D&gt;&lt;D xsi:type="xsd:double"&gt;18.418253&lt;/D&gt;&lt;D xsi:type="xsd:double"&gt;4.76228&lt;/D&gt;&lt;D xsi:type="xsd:double"&gt;2.1120667&lt;/D&gt;&lt;D xsi:type="xsd:double"&gt;-3.5458028&lt;/D&gt;&lt;D xsi:type="xsd:double"&gt;0.7877469&lt;/D&gt;&lt;D xsi:type="xsd:double"&gt;-6.0790358&lt;/D&gt;&lt;D xsi:type="xsd:double"&gt;-1.2482584&lt;/D&gt;&lt;D xsi:type="xsd:double"&gt;-2.804476&lt;/D&gt;&lt;D xsi:type="xsd:double"&gt;-1.5511394&lt;/D&gt;&lt;D xsi:type="xsd:double"&gt;1.1324525&lt;/D&gt;&lt;D xsi:type="xsd:double"&gt;3.6027193&lt;/D&gt;&lt;D xsi:type="xsd:double"&gt;14.238715&lt;/D&gt;&lt;D xsi:type="xsd:double"&gt;-5.5532694&lt;/D&gt;&lt;D xsi:type="xsd:double"&gt;0.7504821&lt;/D&gt;&lt;D xsi:type="xsd:double"&gt;-0.43534636&lt;/D&gt;&lt;D xsi:type="xsd:double"&gt;7.302141&lt;/D&gt;&lt;D xsi:type="xsd:double"&gt;1.0187507&lt;/D&gt;&lt;D xsi:type="xsd:double"&gt;1.2908459&lt;/D&gt;&lt;D xsi:type="xsd:double"&gt;-4.61967&lt;/D&gt;&lt;D xsi:type="xsd:double"&gt;-1.5535176&lt;/D&gt;&lt;D xsi:type="xsd:double"&gt;-3.26882&lt;/D&gt;&lt;D xsi:type="xsd:double"&gt;4.7576666&lt;/D&gt;&lt;D xsi:type="xsd:double"&gt;0.8913398&lt;/D&gt;&lt;D xsi:type="xsd:double"&gt;-0.5048394&lt;/D&gt;&lt;D xsi:type="xsd:double"&gt;-2.198732&lt;/D&gt;&lt;D xsi:type="xsd:double"&gt;-2.0909846&lt;/D&gt;&lt;D xsi:type="xsd:double"&gt;4.103482&lt;/D&gt;&lt;D xsi:type="xsd:double"&gt;-1.9708693&lt;/D&gt;&lt;D xsi:type="xsd:double"&gt;0.043702126&lt;/D&gt;&lt;D xsi:type="xsd:double"&gt;5.9851527&lt;/D&gt;&lt;D xsi:type="xsd:double"&gt;-1.9373417&lt;/D&gt;&lt;D xsi:type="xsd:double"&gt;-0.9300649&lt;/D&gt;&lt;D xsi:type="xsd:double"&gt;3.1615376&lt;/D&gt;&lt;D xsi:type="xsd:double"&gt;-3.6523879&lt;/D&gt;&lt;D xsi:type="xsd:double"&gt;-2.8758168&lt;/D&gt;&lt;D xsi:type="xsd:double"&gt;-8.6137295&lt;/D&gt;&lt;D xsi:type="xsd:double"&gt;6.0382843&lt;/D&gt;&lt;D xsi:type="xsd:double"&gt;3.4686446&lt;/D&gt;&lt;D xsi:type="xsd:double"&gt;-3.6986887&lt;/D&gt;&lt;D xsi:type="xsd:double"&gt;5.5737734&lt;/D&gt;&lt;D xsi:type="xsd:double"&gt;1.0647774&lt;/D&gt;&lt;D xsi:type="xsd:double"&gt;-10.842848&lt;/D&gt;&lt;D xsi:type="xsd:double"&gt;0.9355068&lt;/D&gt;&lt;D xsi:type="xsd:double"&gt;-5.7751656&lt;/D&gt;&lt;D xsi:type="xsd:double"&gt;7.7706337&lt;/D&gt;&lt;/FQL&gt;&lt;FQL&gt;&lt;Q&gt;EPOL^FMA_DIV_YLD(NTMA,-10AY,0,AM,"PORTAGG","MEANR")&lt;/Q&gt;&lt;R&gt;121&lt;/R&gt;&lt;C&gt;1&lt;/C&gt;&lt;D xsi:type="xsd:double"&gt;4.07289059063436&lt;/D&gt;&lt;D xsi:type="xsd:double"&gt;4.1626203813756&lt;/D&gt;&lt;D xsi:type="xsd:double"&gt;4.15895990086468&lt;/D&gt;&lt;D xsi:type="xsd:double"&gt;3.99642993248109&lt;/D&gt;&lt;D xsi:type="xsd:double"&gt;3.97662201780363&lt;/D&gt;&lt;D xsi:type="xsd:double"&gt;4.03142376688241&lt;/D&gt;&lt;D xsi:type="xsd:double"&gt;3.99809514800066&lt;/D&gt;&lt;D xsi:type="xsd:double"&gt;3.74923952347672&lt;/D&gt;&lt;D xsi:type="xsd:double"&gt;3.72774586407795&lt;/D&gt;&lt;D xsi:type="xsd:double"&gt;3.29190803336344&lt;/D&gt;&lt;D xsi:type="xsd:double"&gt;3.42724100914332&lt;/D&gt;&lt;D xsi:type="xsd:double"&gt;3.59940030075662&lt;/D&gt;&lt;D xsi:type="xsd:double"&gt;3.70291855830871&lt;/D&gt;&lt;D xsi:type="xsd:double"&gt;3.88329739806467&lt;/D&gt;&lt;D xsi:type="xsd:double"&gt;3.72033431268879&lt;/D&gt;&lt;D xsi:type="xsd:double"&gt;3.59732665319294&lt;/D&gt;&lt;D xsi:type="xsd:double"&gt;4.01065679116239&lt;/D&gt;&lt;D xsi:type="xsd:double"&gt;4.06378507179851&lt;/D&gt;&lt;D xsi:type="xsd:double"&gt;4.35767833438827&lt;/D&gt;&lt;D xsi:type="xsd:double"&gt;3.99304120706209&lt;/D&gt;&lt;D xsi:type="xsd:double"&gt;3.69335097253706&lt;/D&gt;&lt;D xsi:type="xsd:double"&gt;3.66353631233804&lt;/D&gt;&lt;D xsi:type="xsd:double"&gt;3.78131566433706&lt;/D&gt;&lt;D xsi:type="xsd:double"&gt;3.89903190830724&lt;/D&gt;&lt;D xsi:type="xsd:double"&gt;3.58979599127417&lt;/D&gt;&lt;D xsi:type="xsd:double"&gt;3.55692910388572&lt;/D&gt;&lt;D xsi:type="xsd:double"&gt;3.59204327886435&lt;/D&gt;&lt;D xsi:type="xsd:double"&gt;3.31658526975145&lt;/D&gt;&lt;D xsi:type="xsd:double"&gt;3.22996803508887&lt;/D&gt;&lt;D xsi:type="xsd:double"&gt;3.10285139785054&lt;/D&gt;&lt;D xsi:type="xsd:double"&gt;2.7321841847596&lt;/D&gt;&lt;D xsi:type="xsd:double"&gt;2.59193095309983&lt;/D&gt;&lt;D xsi:type="xsd:double"&gt;2.42668336347417&lt;/D&gt;&lt;D xsi:type="xsd:double"&gt;2.33407422898294&lt;/D&gt;&lt;D xsi:type="xsd:double"&gt;2.49745086394104&lt;/D&gt;&lt;D xsi:type="xsd:double"&gt;2.45440867377548&lt;/D&gt;&lt;D xsi:type="xsd:double"&gt;2.2705566592315&lt;/D&gt;&lt;D xsi:type="xsd:double"&gt;2.36272504957833&lt;/D&gt;&lt;D xsi:type="xsd:double"&gt;2.49009279928621&lt;/D&gt;&lt;D xsi:type="xsd:double"&gt;2.43293302718335&lt;/D&gt;&lt;D xsi:type="xsd:double"&gt;2.46958339642479&lt;/D&gt;&lt;D xsi:type="xsd:double"&gt;2.82641948329613&lt;/D&gt;&lt;D xsi:type="xsd:double"&gt;2.75526128167677&lt;/D&gt;&lt;D xsi:type="xsd:double"&gt;3.01724498996915&lt;/D&gt;&lt;D xsi:type="xsd:double"&gt;3.16915000251173&lt;/D&gt;&lt;D xsi:type="xsd:double"&gt;3.0355513528736&lt;/D&gt;&lt;D xsi:type="xsd:double"&gt;3.11412950852596&lt;/D&gt;&lt;D xsi:type="xsd:double"&gt;3.12382751592379&lt;/D&gt;&lt;D xsi:type="xsd:double"&gt;2.80950139938636&lt;/D&gt;&lt;D xsi:type="xsd:double"&gt;2.81049901010695&lt;/D&gt;&lt;D xsi:type="xsd:double"&gt;2.91789684158979&lt;/D&gt;&lt;D xsi:type="xsd:double"&gt;3.29276535713897&lt;/D&gt;&lt;D xsi:type="xsd:double"&gt;3.15930756310553&lt;/D&gt;&lt;D xsi:type="xsd:double"&gt;3.18131637477955&lt;/D&gt;&lt;D xsi:type="xsd:double"&gt;2.981724824383&lt;/D&gt;&lt;D xsi:type="xsd:double"&gt;3.01388231427864&lt;/D&gt;&lt;D xsi:type="xsd:double"&gt;3.04925604999386&lt;/D&gt;&lt;D xsi:type="xsd:double"&gt;3.10719729228216&lt;/D&gt;&lt;D xsi:type="xsd:double"&gt;3.34154768679065&lt;/D&gt;&lt;D xsi:type="xsd:double"&gt;3.26079660989062&lt;/D&gt;&lt;D xsi:type="xsd:double"&gt;3.33046062052833&lt;/D&gt;&lt;D xsi:type="xsd:double"&gt;3.83680074095744&lt;/D&gt;&lt;D xsi:type="xsd:double"&gt;3.61670586823071&lt;/D&gt;&lt;D xsi:type="xsd:double"&gt;3.46855755261322&lt;/D&gt;&lt;D xsi:type="xsd:double"&gt;3.43127308461235&lt;/D&gt;&lt;D xsi:type="xsd:double"&gt;3.5420646022845&lt;/D&gt;&lt;D xsi:type="xsd:double"&gt;3.65954902613899&lt;/D&gt;&lt;D xsi:type="xsd:double"&gt;4.03863335010775&lt;/D&gt;&lt;D xsi:type="xsd:double"&gt;4.70386743822857&lt;/D&gt;&lt;D xsi:type="xsd:double"&gt;3.3620801729785&lt;/D&gt;&lt;D xsi:type="xsd:double"&gt;2.71837323880401&lt;/D&gt;&lt;D xsi:type="xsd:double"&gt;2.69308963609504&lt;/D&gt;&lt;D xsi:type="xsd:double"&gt;2.4721521037429&lt;/D&gt;&lt;D xsi:type="xsd:double"&gt;2.78374690237256&lt;/D&gt;&lt;D xsi:type="xsd:double"&gt;3.08844795788562&lt;/D&gt;&lt;D xsi:type="xsd:double"&gt;3.06353152240334&lt;/D&gt;&lt;D xsi:type="xsd:double"&gt;2.53939253344163&lt;/D&gt;&lt;D xsi:type="xsd:double"&gt;2.78398726504656&lt;/D&gt;&lt;D xsi:type="xsd:double"&gt;2.79092228989415&lt;/D&gt;&lt;D xsi:type="xsd:double"&gt;2.92504918077961&lt;/D&gt;&lt;D xsi:type="xsd:double"&gt;2.9539402268971&lt;/D&gt;&lt;D xsi:type="xsd:double"&gt;2.88386731340368&lt;/D&gt;&lt;D xsi:type="xsd:double"&gt;2.87727144880688&lt;/D&gt;&lt;D xsi:type="xsd:double"&gt;2.99296996333274&lt;/D&gt;&lt;D xsi:type="xsd:double"&gt;3.07283495353141&lt;/D&gt;&lt;D xsi:type="xsd:double"&gt;3.01398761228705&lt;/D&gt;&lt;D xsi:type="xsd:double"&gt;3.03609638416317&lt;/D&gt;&lt;D xsi:type="xsd:double"&gt;2.85033928199462&lt;/D&gt;&lt;D xsi:type="xsd:double"&gt;3.48017777395225&lt;/D&gt;&lt;D xsi:type="xsd:double"&gt;3.38025203029284&lt;/D&gt;&lt;D xsi:type="xsd:double"&gt;3.24774530765978&lt;/D&gt;&lt;D xsi:type="xsd:double"&gt;3.7382009496354&lt;/D&gt;&lt;D xsi:type="xsd:double"&gt;3.43999335612718&lt;/D&gt;&lt;D xsi:type="xsd:double"&gt;3.733803939985&lt;/D&gt;&lt;D xsi:type="xsd:double"&gt;4.04547133160644&lt;/D&gt;&lt;D xsi:type="xsd:double"&gt;4.36959211780775&lt;/D&gt;&lt;D xsi:type="xsd:double"&gt;4.39159670078755&lt;/D&gt;&lt;D xsi:type="xsd:double"&gt;4.44285281043693&lt;/D&gt;&lt;D xsi:type="xsd:double"&gt;4.77824169684619&lt;/D&gt;&lt;D xsi:type="xsd:double"&gt;4.85624066881603&lt;/D&gt;&lt;D xsi:type="xsd:double"&gt;4.1187961305624&lt;/D&gt;&lt;D xsi:type="xsd:double"&gt;4.19952834489739&lt;/D&gt;&lt;D xsi:type="xsd:double"&gt;3.94459312286026&lt;/D&gt;&lt;D xsi:type="xsd:double"&gt;4.35539376980414&lt;/D&gt;&lt;D xsi:type="xsd:double"&gt;4.89098951006476&lt;/D&gt;&lt;D xsi:type="xsd:double"&gt;4.37005580164888&lt;/D&gt;&lt;D xsi:type="xsd:double"&gt;4.32126608906968&lt;/D&gt;&lt;D xsi:type="xsd:double"&gt;3.9340544327019&lt;/D&gt;&lt;D xsi:type="xsd:double"&gt;3.77560685051591&lt;/D&gt;&lt;D xsi:type="xsd:double"&gt;4.05647292338678&lt;/D&gt;&lt;D xsi:type="xsd:double"&gt;4.37089437817902&lt;/D&gt;&lt;D xsi:type="xsd:double"&gt;4.28081504698976&lt;/D&gt;&lt;D xsi:type="xsd:double"&gt;4.94909665833011&lt;/D&gt;&lt;D xsi:type="xsd:double"&gt;4.70184712409186&lt;/D&gt;&lt;D xsi:type="xsd:double"&gt;5.12226667931326&lt;/D&gt;&lt;D xsi:type="xsd:double"&gt;4.59680106383558&lt;/D&gt;&lt;D xsi:type="xsd:double"&gt;4.98084517607677&lt;/D&gt;&lt;D xsi:type="xsd:double"&gt;5.11424875867876&lt;/D&gt;&lt;D xsi:type="xsd:double"&gt;5.10261300569764&lt;/D&gt;&lt;D xsi:type="xsd:double"&gt;5.03357516504803&lt;/D&gt;&lt;D xsi:type="xsd:double"&gt;5.49220070951598&lt;/D&gt;&lt;/FQL&gt;&lt;FQL&gt;&lt;Q&gt;EPU^FMA_PE(NTMA,-10AY,0,AM,"PORTAGG","MEANR")&lt;/Q&gt;&lt;R&gt;121&lt;/R&gt;&lt;C&gt;1&lt;/C&gt;&lt;D xsi:type="xsd:double"&gt;14.7908487502374&lt;/D&gt;&lt;D xsi:type="xsd:double"&gt;13.6853212340981&lt;/D&gt;&lt;D xsi:type="xsd:double"&gt;12.9166898774483&lt;/D&gt;&lt;D xsi:type="xsd:double"&gt;12.1568978636878&lt;/D&gt;&lt;D xsi:type="xsd:double"&gt;12.4928294837599&lt;/D&gt;&lt;D xsi:type="xsd:double"&gt;12.3651355432338&lt;/D&gt;&lt;D xsi:type="xsd:double"&gt;12.8390604235813&lt;/D&gt;&lt;D xsi:type="xsd:double"&gt;12.9958116830344&lt;/D&gt;&lt;D xsi:type="xsd:double"&gt;12.4814919263735&lt;/D&gt;&lt;D xsi:type="xsd:double"&gt;12.382919137276</t>
        </r>
      </text>
    </comment>
    <comment ref="A8" authorId="0" shapeId="0" xr:uid="{2FE86171-0F0D-4719-86D4-E50AE82971DD}">
      <text>
        <r>
          <rPr>
            <b/>
            <sz val="9"/>
            <color indexed="81"/>
            <rFont val="Tahoma"/>
            <charset val="1"/>
          </rPr>
          <t>6&lt;/D&gt;&lt;D xsi:type="xsd:double"&gt;12.966762644592&lt;/D&gt;&lt;D xsi:type="xsd:double"&gt;13.995065909279&lt;/D&gt;&lt;D xsi:type="xsd:double"&gt;12.3999198712844&lt;/D&gt;&lt;D xsi:type="xsd:double"&gt;10.3189194524011&lt;/D&gt;&lt;D xsi:type="xsd:double"&gt;10.918515750976&lt;/D&gt;&lt;D xsi:type="xsd:double"&gt;8.21786276609583&lt;/D&gt;&lt;D xsi:type="xsd:double"&gt;7.61928448616444&lt;/D&gt;&lt;D xsi:type="xsd:double"&gt;7.50692027887015&lt;/D&gt;&lt;D xsi:type="xsd:double"&gt;11.5476974966864&lt;/D&gt;&lt;D xsi:type="xsd:double"&gt;13.8731689751078&lt;/D&gt;&lt;D xsi:type="xsd:double"&gt;15.1464176480697&lt;/D&gt;&lt;D xsi:type="xsd:double"&gt;16.2428905461115&lt;/D&gt;&lt;D xsi:type="xsd:double"&gt;14.6130144659461&lt;/D&gt;&lt;D xsi:type="xsd:double"&gt;13.8352818732374&lt;/D&gt;&lt;D xsi:type="xsd:double"&gt;14.1340222341784&lt;/D&gt;&lt;D xsi:type="xsd:double"&gt;14.0140350818071&lt;/D&gt;&lt;D xsi:type="xsd:double"&gt;13.4486107999349&lt;/D&gt;&lt;D xsi:type="xsd:double"&gt;12.3403826133653&lt;/D&gt;&lt;D xsi:type="xsd:double"&gt;11.7005174033696&lt;/D&gt;&lt;D xsi:type="xsd:double"&gt;11.276230115901&lt;/D&gt;&lt;D xsi:type="xsd:double"&gt;12.9013091682628&lt;/D&gt;&lt;D xsi:type="xsd:double"&gt;13.0279253748087&lt;/D&gt;&lt;D xsi:type="xsd:double"&gt;13.2563661832921&lt;/D&gt;&lt;D xsi:type="xsd:double"&gt;11.2626690904783&lt;/D&gt;&lt;D xsi:type="xsd:double"&gt;11.8739052316928&lt;/D&gt;&lt;D xsi:type="xsd:double"&gt;11.8361038581933&lt;/D&gt;&lt;D xsi:type="xsd:double"&gt;12.6209837370183&lt;/D&gt;&lt;D xsi:type="xsd:double"&gt;12.3842163703038&lt;/D&gt;&lt;D xsi:type="xsd:double"&gt;12.7069006940871&lt;/D&gt;&lt;D xsi:type="xsd:double"&gt;13.2228331333158&lt;/D&gt;&lt;D xsi:type="xsd:double"&gt;12.7741565499255&lt;/D&gt;&lt;D xsi:type="xsd:double"&gt;13.2449480605566&lt;/D&gt;&lt;D xsi:type="xsd:double"&gt;14.6013665053627&lt;/D&gt;&lt;D xsi:type="xsd:double"&gt;13.9981345349414&lt;/D&gt;&lt;D xsi:type="xsd:double"&gt;13.5195869387243&lt;/D&gt;&lt;D xsi:type="xsd:double"&gt;13.8065682046813&lt;/D&gt;&lt;D xsi:type="xsd:double"&gt;13.4819291184683&lt;/D&gt;&lt;D xsi:type="xsd:double"&gt;13.3733266506336&lt;/D&gt;&lt;D xsi:type="xsd:double"&gt;13.6919904034513&lt;/D&gt;&lt;D xsi:type="xsd:double"&gt;13.4519104760254&lt;/D&gt;&lt;D xsi:type="xsd:double"&gt;13.0585447899982&lt;/D&gt;&lt;D xsi:type="xsd:double"&gt;12.6664016241075&lt;/D&gt;&lt;D xsi:type="xsd:double"&gt;12.7926982592496&lt;/D&gt;&lt;D xsi:type="xsd:double"&gt;13.0548861321497&lt;/D&gt;&lt;D xsi:type="xsd:double"&gt;14.9004578946614&lt;/D&gt;&lt;D xsi:type="xsd:double"&gt;15.6609197464132&lt;/D&gt;&lt;D xsi:type="xsd:double"&gt;15.5738614019473&lt;/D&gt;&lt;D xsi:type="xsd:double"&gt;14.3673867537865&lt;/D&gt;&lt;D xsi:type="xsd:double"&gt;12.8653458096034&lt;/D&gt;&lt;D xsi:type="xsd:double"&gt;13.5746514056846&lt;/D&gt;&lt;D xsi:type="xsd:double"&gt;14.8892302839947&lt;/D&gt;&lt;D xsi:type="xsd:double"&gt;14.0647926418352&lt;/D&gt;&lt;D xsi:type="xsd:double"&gt;14.0483551476491&lt;/D&gt;&lt;D xsi:type="xsd:double"&gt;13.9559348356124&lt;/D&gt;&lt;D xsi:type="xsd:double"&gt;13.7598317021342&lt;/D&gt;&lt;D xsi:type="xsd:double"&gt;15.2682213038923&lt;/D&gt;&lt;D xsi:type="xsd:double"&gt;14.720735934331&lt;/D&gt;&lt;D xsi:type="xsd:double"&gt;14.1097271388401&lt;/D&gt;&lt;D xsi:type="xsd:double"&gt;10.6400892879901&lt;/D&gt;&lt;D xsi:type="xsd:double"&gt;12.3589332980106&lt;/D&gt;&lt;D xsi:type="xsd:double"&gt;16.4895042370499&lt;/D&gt;&lt;D xsi:type="xsd:double"&gt;19.6463816709237&lt;/D&gt;&lt;D xsi:type="xsd:double"&gt;20.7402701429196&lt;/D&gt;&lt;D xsi:type="xsd:double"&gt;22.931611651156&lt;/D&gt;&lt;D xsi:type="xsd:double"&gt;21.090032722024&lt;/D&gt;&lt;D xsi:type="xsd:double"&gt;18.5303225258766&lt;/D&gt;&lt;D xsi:type="xsd:double"&gt;17.3334917468005&lt;/D&gt;&lt;D xsi:type="xsd:double"&gt;15.0694313411995&lt;/D&gt;&lt;D xsi:type="xsd:double"&gt;14.2940928829342&lt;/D&gt;&lt;D xsi:type="xsd:double"&gt;15.0765337307382&lt;/D&gt;&lt;D xsi:type="xsd:double"&gt;13.5348772702256&lt;/D&gt;&lt;D xsi:type="xsd:double"&gt;11.0950308988242&lt;/D&gt;&lt;D xsi:type="xsd:double"&gt;10.8065631678221&lt;/D&gt;&lt;D xsi:type="xsd:double"&gt;8.93920354304294&lt;/D&gt;&lt;D xsi:type="xsd:double"&gt;9.21667559624224&lt;/D&gt;&lt;D xsi:type="xsd:double"&gt;8.88353650371248&lt;/D&gt;&lt;D xsi:type="xsd:double"&gt;8.88976847138915&lt;/D&gt;&lt;D xsi:type="xsd:double"&gt;10.2747779099198&lt;/D&gt;&lt;D xsi:type="xsd:double"&gt;9.60191131990086&lt;/D&gt;&lt;D xsi:type="xsd:double"&gt;9.84261904912796&lt;/D&gt;&lt;D xsi:type="xsd:double"&gt;10.9813995311215&lt;/D&gt;&lt;D xsi:type="xsd:double"&gt;10.771688450934&lt;/D&gt;&lt;D xsi:type="xsd:double"&gt;11.7021737267208&lt;/D&gt;&lt;D xsi:type="xsd:double"&gt;8.97844342272589&lt;/D&gt;&lt;D xsi:type="xsd:double"&gt;8.36281790760333&lt;/D&gt;&lt;D xsi:type="xsd:double"&gt;7.18200273301546&lt;/D&gt;&lt;D xsi:type="xsd:double"&gt;7.35084390002196&lt;/D&gt;&lt;D xsi:type="xsd:double"&gt;7.87742091223102&lt;/D&gt;&lt;D xsi:type="xsd:double"&gt;7.58388004408992&lt;/D&gt;&lt;D xsi:type="xsd:double"&gt;8.79621730196808&lt;/D&gt;&lt;D xsi:type="xsd:double"&gt;9.68306730131089&lt;/D&gt;&lt;D xsi:type="xsd:double"&gt;9.09732907556327&lt;/D&gt;&lt;D xsi:type="xsd:double"&gt;10.4215608552679&lt;/D&gt;&lt;D xsi:type="xsd:double"&gt;9.46423824425284&lt;/D&gt;&lt;D xsi:type="xsd:double"&gt;9.42461069343544&lt;/D&gt;&lt;D xsi:type="xsd:double"&gt;9.694024018745&lt;/D&gt;&lt;D xsi:type="xsd:double"&gt;9.15642465534289&lt;/D&gt;&lt;D xsi:type="xsd:double"&gt;9.95688704866187&lt;/D&gt;&lt;D xsi:type="xsd:double"&gt;10.8165676834565&lt;/D&gt;&lt;D xsi:type="xsd:double"&gt;10.3262091249047&lt;/D&gt;&lt;D xsi:type="xsd:double"&gt;9.61141543789889&lt;/D&gt;&lt;D xsi:type="xsd:double"&gt;9.44239296695306&lt;/D&gt;&lt;D xsi:type="xsd:double"&gt;10.1496401482635&lt;/D&gt;&lt;D xsi:type="xsd:double"&gt;11.8396373809787&lt;/D&gt;&lt;D xsi:type="xsd:double"&gt;11.4167273898805&lt;/D&gt;&lt;D xsi:type="xsd:double"&gt;11.6814384462704&lt;/D&gt;&lt;D xsi:type="xsd:double"&gt;12.5838580666714&lt;/D&gt;&lt;D xsi:type="xsd:double"&gt;13.18839113353&lt;/D&gt;&lt;D xsi:type="xsd:double"&gt;13.3953440738949&lt;/D&gt;&lt;D xsi:type="xsd:double"&gt;11.5669774547071&lt;/D&gt;&lt;D xsi:type="xsd:double"&gt;11.1202160884494&lt;/D&gt;&lt;/FQL&gt;&lt;FQL&gt;&lt;Q&gt;EWM^FMA_PE(LTMA,-10AY,0,AM,"PORTAGG","MEANR")&lt;/Q&gt;&lt;R&gt;121&lt;/R&gt;&lt;C&gt;1&lt;/C&gt;&lt;D xsi:type="xsd:double"&gt;16.7231089419338&lt;/D&gt;&lt;D xsi:type="xsd:double"&gt;16.7689687603434&lt;/D&gt;&lt;D xsi:type="xsd:double"&gt;16.7128365155652&lt;/D&gt;&lt;D xsi:type="xsd:double"&gt;16.5886868260709&lt;/D&gt;&lt;D xsi:type="xsd:double"&gt;16.8946274530768&lt;/D&gt;&lt;D xsi:type="xsd:double"&gt;16.3627591007963&lt;/D&gt;&lt;D xsi:type="xsd:double"&gt;16.5538838947557&lt;/D&gt;&lt;D xsi:type="xsd:double"&gt;16.8895064159231&lt;/D&gt;&lt;D xsi:type="xsd:double"&gt;17.0389663106784&lt;/D&gt;&lt;D xsi:type="xsd:double"&gt;17.0633154815576&lt;/D&gt;&lt;D xsi:type="xsd:double"&gt;16.8043878248636&lt;/D&gt;&lt;D xsi:type="xsd:double"&gt;16.5469716047404&lt;/D&gt;&lt;D xsi:type="xsd:double"&gt;16.6233141635785&lt;/D&gt;&lt;D xsi:type="xsd:double"&gt;15.8067141145902&lt;/D&gt;&lt;D xsi:type="xsd:double"&gt;16.069354562252&lt;/D&gt;&lt;D xsi:type="xsd:double"&gt;16.8293132916973&lt;/D&gt;&lt;D xsi:type="xsd:double"&gt;16.7601282980266&lt;/D&gt;&lt;D xsi:type="xsd:double"&gt;16.5903574160373&lt;/D&gt;&lt;D xsi:type="xsd:double"&gt;16.1158365730808&lt;/D&gt;&lt;D xsi:type="xsd:double"&gt;16.6897710781829&lt;/D&gt;&lt;D xsi:type="xsd:double"&gt;16.6716616732419&lt;/D&gt;&lt;D xsi:type="xsd:double"&gt;16.6034570333381&lt;/D&gt;&lt;D xsi:type="xsd:double"&gt;16.4289592191861&lt;/D&gt;&lt;D xsi:type="xsd:double"&gt;16.6088857346674&lt;/D&gt;&lt;D xsi:type="xsd:double"&gt;16.8360100873546&lt;/D&gt;&lt;D xsi:type="xsd:double"&gt;17.1479609299433&lt;/D&gt;&lt;D xsi:type="xsd:double"&gt;17.2347938096943&lt;/D&gt;&lt;D xsi:type="xsd:double"&gt;17.3596979051578&lt;/D&gt;&lt;D xsi:type="xsd:double"&gt;16.9579730245313&lt;/D&gt;&lt;D xsi:type="xsd:double"&gt;16.7682376954192&lt;/D&gt;&lt;D xsi:type="xsd:double"&gt;17.4066657852902&lt;/D&gt;&lt;D xsi:type="xsd:double"&gt;17.0247659914782&lt;/D&gt;&lt;D xsi:type="xsd:double"&gt;17.1318247805165&lt;/D&gt;&lt;D xsi:type="xsd:double"&gt;17.2354918681065&lt;/D&gt;&lt;D xsi:type="xsd:double"&gt;17.280176071097&lt;/D&gt;&lt;D xsi:type="xsd:double"&gt;17.2465465768506&lt;/D&gt;&lt;D xsi:type="xsd:double"&gt;17.2083126346406&lt;/D&gt;&lt;D xsi:type="xsd:double"&gt;17.350197227967&lt;/D&gt;&lt;D xsi:type="xsd:double"&gt;17.4613190064022&lt;/D&gt;&lt;D xsi:type="xsd:double"&gt;17.3491276377867&lt;/D&gt;&lt;D xsi:type="xsd:double"&gt;17.2550637284406&lt;/D&gt;&lt;D xsi:type="xsd:double"&gt;17.990039705516&lt;/D&gt;&lt;D xsi:type="xsd:double"&gt;18.854366810601&lt;/D&gt;&lt;D xsi:type="xsd:double"&gt;18.5542500523781&lt;/D&gt;&lt;D xsi:type="xsd:double"&gt;18.4261260112249&lt;/D&gt;&lt;D xsi:type="xsd:double"&gt;18.2236353002849&lt;/D&gt;&lt;D xsi:type="xsd:double"&gt;17.9832620419148&lt;/D&gt;&lt;D xsi:type="xsd:double"&gt;17.4746636487966&lt;/D&gt;&lt;D xsi:type="xsd:double"&gt;17.796176557743&lt;/D&gt;&lt;D xsi:type="xsd:double"&gt;17.918574653688&lt;/D&gt;&lt;D xsi:type="xsd:double"&gt;17.6821626560595&lt;/D&gt;&lt;D xsi:type="xsd:double"&gt;16.5393516421241&lt;/D&gt;&lt;D xsi:type="xsd:double"&gt;16.7206927880057&lt;/D&gt;&lt;D xsi:type="xsd:double"&gt;16.6792945431119&lt;/D&gt;&lt;D xsi:type="xsd:double"&gt;17.0302860339837&lt;/D&gt;&lt;D xsi:type="xsd:double"&gt;17.2604898727163&lt;/D&gt;&lt;D xsi:type="xsd:double"&gt;16.9793344129933&lt;/D&gt;&lt;D xsi:type="xsd:double"&gt;16.9185844734319&lt;/D&gt;&lt;D xsi:type="xsd:double"&gt;16.7370400666116&lt;/D&gt;&lt;D xsi:type="xsd:double"&gt;17.2323507248078&lt;/D&gt;&lt;D xsi:type="xsd:double"&gt;17.1171827656336&lt;/D&gt;&lt;D xsi:type="xsd:double"&gt;16.8558251129414&lt;/D&gt;&lt;D xsi:type="xsd:double"&gt;16.8408512841937&lt;/D&gt;&lt;D xsi:type="xsd:double"&gt;16.592711193075&lt;/D&gt;&lt;D xsi:type="xsd:double"&gt;16.737278250248&lt;/D&gt;&lt;D xsi:type="xsd:double"&gt;17.1585394829649&lt;/D&gt;&lt;D xsi:type="xsd:double"&gt;16.7825154764677&lt;/D&gt;&lt;D xsi:type="xsd:double"&gt;16.0917613344075&lt;/D&gt;&lt;D xsi:type="xsd:double"&gt;16.1188723162953&lt;/D&gt;&lt;D xsi:type="xsd:double"&gt;16.447299787004&lt;/D&gt;&lt;D xsi:type="xsd:double"&gt;17.6908725470356&lt;/D&gt;&lt;D xsi:type="xsd:double"&gt;18.5790541034331&lt;/D&gt;&lt;D xsi:type="xsd:double"&gt;19.5970900928391&lt;/D&gt;&lt;D xsi:type="xsd:double"&gt;19.5927643494471&lt;/D&gt;&lt;D xsi:type="xsd:double"&gt;20.0849401955255&lt;/D&gt;&lt;D xsi:type="xsd:double"&gt;20.4053659334419&lt;/D&gt;&lt;D xsi:type="xsd:double"&gt;20.9315034030436&lt;/D&gt;&lt;D xsi:type="xsd:double"&gt;21.3033782048156&lt;/D&gt;&lt;D xsi:type="xsd:double"&gt;19.9398918641972&lt;/D&gt;&lt;D xsi:type="xsd:double"&gt;19.8239129115926&lt;/D&gt;&lt;D xsi:type="xsd:double"&gt;19.3386571770402&lt;/D&gt;&lt;D xsi:type="xsd:double"&gt;18.7846640055544&lt;/D&gt;&lt;D xsi:type="xsd:double"&gt;18.1245690247595&lt;/D&gt;&lt;D xsi:type="xsd:double"&gt;17.4215670699398&lt;/D&gt;&lt;D xsi:type="xsd:double"&gt;16.6439575141752&lt;/D&gt;&lt;D xsi:type="xsd:double"&gt;16.3323371351962&lt;/D&gt;&lt;D xsi:type="xsd:double"&gt;15.6268843403979&lt;/D&gt;&lt;D xsi:type="xsd:double"&gt;15.4839474346548&lt;/D&gt;&lt;D xsi:type="xsd:double"&gt;14.2222859303666&lt;/D&gt;&lt;D xsi:type="xsd:double"&gt;15.1279987415865&lt;/D&gt;&lt;D xsi:type="xsd:double"&gt;15.0220233250212&lt;/D&gt;&lt;D xsi:type="xsd:double"&gt;15.8001604289478&lt;/D&gt;&lt;D xsi:type="xsd:double"&gt;15.9360269529375&lt;/D&gt;&lt;D xsi:type="xsd:double"&gt;15.8453891398874&lt;/D&gt;&lt;D xsi:type="xsd:double"&gt;15.6090604549262&lt;/D&gt;&lt;D xsi:type="xsd:double"&gt;15.0819078421469&lt;/D&gt;&lt;D xsi:type="xsd:double"&gt;15.160011093548&lt;/D&gt;&lt;D xsi:type="xsd:double"&gt;15.3544978377659&lt;/D&gt;&lt;D xsi:type="xsd:double"&gt;14.573443617233&lt;/D&gt;&lt;D xsi:type="xsd:double"&gt;14.7869449922296&lt;/D&gt;&lt;D xsi:type="xsd:double"&gt;15.0836320815424&lt;/D&gt;&lt;D xsi:type="xsd:double"&gt;14.8268576417979&lt;/D&gt;&lt;D xsi:type="xsd:double"&gt;14.9876044466598&lt;/D&gt;&lt;D xsi:type="xsd:double"&gt;14.9156817921568&lt;/D&gt;&lt;D xsi:type="xsd:double"&gt;14.6743482710064&lt;/D&gt;&lt;D xsi:type="xsd:double"&gt;14.5600791959981&lt;/D&gt;&lt;D xsi:type="xsd:double"&gt;14.5055170909537&lt;/D&gt;&lt;D xsi:type="xsd:double"&gt;14.5158509417569&lt;/D&gt;&lt;D xsi:type="xsd:double"&gt;14.7899315839676&lt;/D&gt;&lt;D xsi:type="xsd:double"&gt;14.9301301269558&lt;/D&gt;&lt;D xsi:type="xsd:double"&gt;14.8961059602372&lt;/D&gt;&lt;D xsi:type="xsd:double"&gt;14.8498116330044&lt;/D&gt;&lt;D xsi:type="xsd:double"&gt;14.9260027803604&lt;/D&gt;&lt;D xsi:type="xsd:double"&gt;15.0903771496312&lt;/D&gt;&lt;D xsi:type="xsd:double"&gt;15.3379572635567&lt;/D&gt;&lt;D xsi:type="xsd:double"&gt;15.6662124914104&lt;/D&gt;&lt;D xsi:type="xsd:double"&gt;15.6973446076137&lt;/D&gt;&lt;D xsi:type="xsd:double"&gt;15.6464825788679&lt;/D&gt;&lt;D xsi:type="xsd:double"&gt;15.6602184894872&lt;/D&gt;&lt;D xsi:type="xsd:double"&gt;15.3474370325642&lt;/D&gt;&lt;D xsi:type="xsd:double"&gt;15.3829099415908&lt;/D&gt;&lt;/FQL&gt;&lt;FQL&gt;&lt;Q&gt;WL-FDS^FG_PRICE_CHANGE(0,-3AM)&lt;/Q&gt;&lt;R&gt;1&lt;/R&gt;&lt;C&gt;1&lt;/C&gt;&lt;D xsi:type="xsd:double"&gt;-6.56377505765477&lt;/D&gt;&lt;/FQL&gt;&lt;FQL&gt;&lt;Q&gt;PLATI-FDS^FG_PRICE(0)/MAX(FG_PRICE(0,-1AY))&lt;/Q&gt;&lt;R&gt;1&lt;/R&gt;&lt;C&gt;1&lt;/C&gt;&lt;D xsi:type="xsd:double"&gt;0.880261927034612&lt;/D&gt;&lt;/FQL&gt;&lt;FQL&gt;&lt;Q&gt;W-FDS^FG_PRICE_CHANGE(0,-1AM)&lt;/Q&gt;&lt;R&gt;1&lt;/R&gt;&lt;C&gt;1&lt;/C&gt;&lt;D xsi:type="xsd:double"&gt;-3.27944572748267&lt;/D&gt;&lt;/FQL&gt;&lt;FQL&gt;&lt;Q&gt;TIOS-FDS^FG_PRICE_CHANGE(0,-3AM)&lt;/Q&gt;&lt;R&gt;1&lt;/R&gt;&lt;C&gt;1&lt;/C&gt;&lt;D xsi:type="xsd:double"&gt;-2.74146695715323&lt;/D&gt;&lt;/FQL&gt;&lt;FQL&gt;&lt;Q&gt;FC0000ZA^FG_PRICE(0)&lt;/Q&gt;&lt;R&gt;1&lt;/R&gt;&lt;C&gt;1&lt;/C&gt;&lt;D xsi:type="xsd:double"&gt;343.0027&lt;/D&gt;&lt;/FQL&gt;&lt;FQL&gt;&lt;Q&gt;FC0000MY^FG_PRICE(0)&lt;/Q&gt;&lt;R&gt;1&lt;/R&gt;&lt;C&gt;1&lt;/C&gt;&lt;D xsi:type="xsd:double"&gt;256.83554&lt;/D&gt;&lt;/FQL&gt;&lt;FQL&gt;&lt;Q&gt;FC0000CL^FG_PRICE(0)&lt;/Q&gt;&lt;R&gt;1&lt;/R&gt;&lt;C&gt;1&lt;/C&gt;&lt;D xsi:type="xsd:double"&gt;199.93588&lt;/D&gt;&lt;/FQL&gt;&lt;FQL&gt;&lt;Q&gt;TUR^FG_PRICE(0)&lt;/Q&gt;&lt;R&gt;1&lt;/R&gt;&lt;C&gt;1&lt;/C&gt;&lt;D xsi:type="xsd:double"&gt;42.74&lt;/D&gt;&lt;/FQL&gt;&lt;FQL&gt;&lt;Q&gt;GREK^FG_PRICE(0)&lt;/Q&gt;&lt;R&gt;1&lt;/R&gt;&lt;C&gt;1&lt;/C&gt;&lt;D xsi:type="xsd:double"&gt;42.51&lt;/D&gt;&lt;/FQL&gt;&lt;FQL&gt;&lt;Q&gt;EWM^FG_PRICE_MAVG(0,,,,60)&lt;/Q&gt;&lt;R&gt;1&lt;/R&gt;&lt;C&gt;1&lt;/C&gt;&lt;D xsi:type="xsd:double"&gt;22.934834&lt;/D&gt;&lt;/FQL&gt;&lt;FQL&gt;&lt;Q&gt;ECH^FG_PRICE_MAVG(0,,,,30)&lt;/Q&gt;&lt;R&gt;1&lt;/R&gt;&lt;C&gt;1&lt;/C&gt;&lt;D xsi:type="xsd:double"&gt;26.304333&lt;/D&gt;&lt;/FQL&gt;&lt;FQL&gt;&lt;Q&gt;VNM^FG_TOTAL_RETURNC(0,-1AM)&lt;/Q&gt;&lt;R&gt;1&lt;/R&gt;&lt;C&gt;1&lt;/C&gt;&lt;D xsi:type="xsd:double"&gt;-1.8729627&lt;/D&gt;&lt;/FQL&gt;&lt;FQL&gt;&lt;Q&gt;TUR^FMA_PCT_ABOVE_MAVG(200,0,,,,"PORTAGG")&lt;/Q&gt;&lt;R&gt;1&lt;/R&gt;&lt;C&gt;1&lt;/C&gt;&lt;D xsi:type="xsd:double"&gt;68.4210526315789&lt;/D&gt;&lt;/FQL&gt;&lt;FQL&gt;&lt;Q&gt;MCHI^P_PRICE(0)/P_PRICE_LOW_PR(0,,,,,,"PRICE","INTRA","52W")-1&lt;/Q&gt;&lt;R&gt;1&lt;/R&gt;&lt;C&gt;1&lt;/C&gt;&lt;D xsi:type="xsd:double"&gt;0.1593591&lt;/D&gt;&lt;/FQL&gt;&lt;FQL&gt;&lt;Q&gt;GREK^FG_TOTAL_RETURNC(0,-3AM)&lt;/Q&gt;&lt;R&gt;1&lt;/R&gt;&lt;C&gt;1&lt;/C&gt;&lt;D xsi:type="xsd:double"&gt;4.065609&lt;/D&gt;&lt;/FQL&gt;&lt;FQL&gt;&lt;Q&gt;EWZ^PERCENT_CHANGE(FMA_EPS(+1,0,,,,"PORTAGG","MEAN"),FMA_EPS(+1,-3AM,,,,"PORTAGG","MEAN"))&lt;/Q&gt;&lt;R&gt;1&lt;/R&gt;&lt;C&gt;1&lt;/C&gt;&lt;D xsi:type="xsd:double"&gt;-11.1789394246737&lt;/D&gt;&lt;/FQL&gt;&lt;FQL&gt;&lt;Q&gt;EWT^P_PRICE(0)/P_PRICE_HIGH_PR(0,,,,,,"PRICE","INTRA","52W")&lt;/Q&gt;&lt;R&gt;1&lt;/R&gt;&lt;C&gt;1&lt;/C&gt;&lt;D xsi:type="xsd:double"&gt;0.90379614&lt;/D&gt;&lt;/FQL&gt;&lt;FQL&gt;&lt;Q&gt;EPU^FG_TOTAL_RETURNC(0,-1AM)&lt;/Q&gt;&lt;R&gt;1&lt;/R&gt;&lt;C&gt;1&lt;/C&gt;&lt;D xsi:type="xsd:double"&gt;0.86870193&lt;/D&gt;&lt;/FQL&gt;&lt;FQL&gt;&lt;Q&gt;EPHE^PERCENT_CHANGE(FMA_EPS(+1,0,,,,"PORTAGG","MEAN"),FMA_EPS(+1,-1AM,,,,"PORTAGG","MEAN"))&lt;/Q&gt;&lt;R&gt;1&lt;/R&gt;&lt;C&gt;1&lt;/C&gt;&lt;D xsi:type="xsd:double"&gt;-2.00681576339575&lt;/D&gt;&lt;/FQL&gt;&lt;FQL&gt;&lt;Q&gt;CNYA^FG_TOTAL_RETURNC(0,-12AM)&lt;/Q&gt;&lt;R&gt;1&lt;/R&gt;&lt;C&gt;1&lt;/C&gt;&lt;D xsi:type="xsd:double"&gt;-13.9197235&lt;/D&gt;&lt;/FQL&gt;&lt;FQL&gt;&lt;Q&gt;REFSAREPO-FDS^FG_YIELD(NOW,,,0)&lt;/Q&gt;&lt;R&gt;1&lt;/R&gt;&lt;C&gt;1&lt;/C&gt;&lt;D xsi:type="xsd:double"&gt;6&lt;/D&gt;&lt;/FQL&gt;&lt;FQL&gt;&lt;Q&gt;REFTWDISC-FDS^FG_YIELD(NOW,,,0)&lt;/Q&gt;&lt;R&gt;1&lt;/R&gt;&lt;C&gt;1&lt;/C&gt;&lt;D xsi:type="xsd:double"&gt;2&lt;/D&gt;&lt;/FQL&gt;&lt;FQL&gt;&lt;Q&gt;TIPSCL10Y-FDS^PCTCHG(FG_YIELD(0,,,,"YTM"),FG_YIELD(-1AM,,,,"YTM"))&lt;/Q&gt;&lt;R&gt;1&lt;/R&gt;&lt;C&gt;1&lt;/C&gt;&lt;D xsi:type="xsd:double"&gt;-1.7709&lt;/D&gt;&lt;/FQL&gt;&lt;FQL&gt;&lt;Q&gt;TRYPH10Y-FDS^FG_YIELD_NAME&lt;/Q&gt;&lt;R&gt;1&lt;/R&gt;&lt;C&gt;1&lt;/C&gt;&lt;D xsi:type="xsd:string"&gt;Philippines Benchmark Bond - 10 Year&lt;/D&gt;&lt;/FQL&gt;&lt;FQL&gt;&lt;Q&gt;VGK^FG_PE(0)&lt;/Q&gt;&lt;R&gt;1&lt;/R&gt;&lt;C&gt;1&lt;/C&gt;&lt;D xsi:type="xsd:double"&gt;14.2074480614989&lt;/D&gt;&lt;/FQL&gt;&lt;FQL&gt;&lt;Q&gt;QAT^FMA_DIV_YLD(NTMA,NOW,NOW,M,"PORTAGG","MEANR")&lt;/Q&gt;&lt;R&gt;1&lt;/R&gt;&lt;C&gt;1&lt;/C&gt;&lt;D xsi:type="xsd:double"&gt;5.56133839115734&lt;/D&gt;&lt;/FQL&gt;&lt;FQL&gt;&lt;Q&gt;EWM^FG_FCF_YIELD_NTM(0)&lt;/Q&gt;&lt;R&gt;1&lt;/R&gt;&lt;C&gt;1&lt;/C&gt;&lt;D xsi:type="xsd:double"&gt;5.96253646538112&lt;/D&gt;&lt;/FQL&gt;&lt;FQL&gt;&lt;Q&gt;ECH^JULIAN(FMA_DIV_YLD(NTMA,NOW,NOW,M,"PORTAGG","MEANR").DATES)&lt;/Q&gt;&lt;R&gt;1&lt;/R&gt;&lt;C&gt;1&lt;/C&gt;&lt;D xsi:type="xsd:long"&gt;45471&lt;/D&gt;&lt;/FQL&gt;&lt;FQL&gt;&lt;Q&gt;EWZ^FG_COMPANY_NAME&lt;/Q&gt;&lt;R&gt;1&lt;/R&gt;&lt;C&gt;1&lt;/C&gt;&lt;D xsi:type="xsd:string"&gt;iShares MSCI Brazil ETF&lt;/D&gt;&lt;/FQL&gt;&lt;FQL&gt;&lt;Q&gt;CAGDPY@PH^EE_ACTUAL_ANNUAL(MED,0)&lt;/Q&gt;&lt;R&gt;1&lt;/R&gt;&lt;C&gt;1&lt;/C&gt;&lt;D xsi:type="xsd:double"&gt;-2.56663776811855&lt;/D&gt;&lt;/FQL&gt;&lt;FQL&gt;&lt;Q&gt;CC_PE^FG_COMPANY_NAME&lt;/Q&gt;&lt;R&gt;1&lt;/R&gt;&lt;C&gt;1&lt;/C&gt;&lt;D xsi:type="xsd:string"&gt;Peru&lt;/D&gt;&lt;/FQL&gt;&lt;FQL&gt;&lt;Q&gt;USDTHB^FG_PRICE_CHANGE(0,-1AM)&lt;/Q&gt;&lt;R&gt;1&lt;/R&gt;&lt;C&gt;1&lt;/C&gt;&lt;D xsi:type="xsd:double"&gt;-2.064091&lt;/D&gt;&lt;/FQL&gt;&lt;FQL&gt;&lt;Q&gt;USDINR^STD(FG_PRICE_CHANGE(0,-1AY,AM))&lt;/Q&gt;&lt;R&gt;1&lt;/R&gt;&lt;C&gt;1&lt;/C&gt;&lt;D xsi:type="xsd:double"&gt;0.372715973725891&lt;/D&gt;&lt;/FQL&gt;&lt;FQL&gt;&lt;Q&gt;USDPEN^FG_PRICE_CHANGE(0,-3AM)&lt;/Q&gt;&lt;R&gt;1&lt;/R&gt;&lt;C&gt;1&lt;/C&gt;&lt;D xsi:type="xsd:double"&gt;-0.14649034&lt;/D&gt;&lt;/FQL&gt;&lt;FQL&gt;&lt;Q&gt;USDCNH^FG_PRICE_CHANGE(0,-1AY)&lt;/Q&gt;&lt;R&gt;1&lt;/R&gt;&lt;C&gt;1&lt;/C&gt;&lt;D xsi:type="xsd:double"&gt;1.4913797&lt;/D&gt;&lt;/FQL&gt;&lt;FQL&gt;&lt;Q&gt;FC0000CL^FMA_EPS(NTMA,-20AY,0,CY,,"PORTAGG","MEANR")&lt;/Q&gt;&lt;R&gt;20&lt;/R&gt;&lt;C&gt;1&lt;/C&gt;&lt;D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xsi:type="xsd:double"&gt;17.3861921313149&lt;/D&gt;&lt;D xsi:type="xsd:double"&gt;15.4747210378727&lt;/D&gt;&lt;D xsi:type="xsd:double"&gt;18.6856862932018&lt;/D&gt;&lt;D xsi:type="xsd:double"&gt;25.9091620805852&lt;/D&gt;&lt;D xsi:type="xsd:double"&gt;28.7038462062716&lt;/D&gt;&lt;/FQL&gt;&lt;FQL&gt;&lt;Q&gt;VWO^P_PRICE(0)/P_PRICE_LOW_PR(0,,,,,,"PRICE","INTRA","52W")-1&lt;/Q&gt;&lt;R&gt;1&lt;/R&gt;&lt;C&gt;1&lt;/C&gt;&lt;D xsi:type="xsd:double"&gt;0.16726732&lt;/D&gt;&lt;/FQL&gt;&lt;FQL&gt;&lt;Q&gt;VGK^PERCENT_CHANGE(FMA_EPS(+1,0,,,,"PORTAGG","MEAN"),FMA_EPS(+1,-1AM,,,,"PORTAGG","MEAN"))&lt;/Q&gt;&lt;R&gt;1&lt;/R&gt;&lt;C&gt;1&lt;/C&gt;&lt;D xsi:type="xsd:double"&gt;-2.86881895465458&lt;/D&gt;&lt;/FQL&gt;&lt;FQL&gt;&lt;Q&gt;VNM^SIZE(FG_CONSTITUENTS)&lt;/Q&gt;&lt;R&gt;1&lt;/R&gt;&lt;C&gt;1&lt;/C&gt;&lt;D xsi:type="xsd:long"&gt;48&lt;/D&gt;&lt;/FQL&gt;&lt;FQL&gt;&lt;Q&gt;GREK^FMA_COS_UP("EPS","1M",+1,NOW,,,"PORTAGG","MEANR")&lt;/Q&gt;&lt;R&gt;1&lt;/R&gt;&lt;C&gt;1&lt;/C&gt;&lt;D xsi:type="xsd:double"&gt;7&lt;/D&gt;&lt;/FQL&gt;&lt;FQL&gt;&lt;Q&gt;EPU^FMA_COS_DOWN("EPS","1M",+1,NOW,,,"PORTAGG","MEANR")&lt;/Q&gt;&lt;R&gt;1&lt;/R&gt;&lt;C&gt;1&lt;/C&gt;&lt;D xsi:type="xsd:double"&gt;3&lt;/D&gt;&lt;/FQL&gt;&lt;FQL&gt;&lt;Q&gt;SET-BKK^FMA_RBICS_REV_CURRENT(30, LOC, "PORTAGG")&lt;/Q&gt;&lt;R&gt;1&lt;/R&gt;&lt;C&gt;1&lt;/C&gt;&lt;D xsi:type="xsd:double"&gt;23.1002951365366&lt;/D&gt;&lt;/FQL&gt;&lt;FQL&gt;&lt;Q&gt;TUR^FG_ROE(0)&lt;/Q&gt;&lt;R&gt;1&lt;/R&gt;&lt;C&gt;1&lt;/C&gt;&lt;D xsi:type="xsd:double"&gt;17.72018964934&lt;/D&gt;&lt;/FQL&gt;&lt;FQL&gt;&lt;Q&gt;TRYTR7Y-FDS^FG_YIELD_NAME&lt;/Q&gt;&lt;R&gt;1&lt;/R&gt;&lt;C&gt;1&lt;/C&gt;&lt;D xsi:type="xsd:string"&gt;Treasury - Turkey Benchmark Bond 7Y&lt;/D&gt;&lt;/FQL&gt;&lt;FQL&gt;&lt;Q&gt;REFINREPO-FDS^(SUBARRAY(NOT_NA(NO_REPEAT_F(FG_YIELD(NOW,-10AY,D))),0,1)-SUBARRAY(NOT_NA(NO_REPEAT_F(FG_YIELD(NOW,-10AY,D))),1,1))*100&lt;/Q&gt;&lt;R&gt;1&lt;/R&gt;&lt;C&gt;1&lt;/C&gt;&lt;D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xsi:type="xsd:double"&gt;25&lt;/D&gt;&lt;/FQL&gt;&lt;FQL&gt;&lt;Q&gt;TRYBR10Y-FDS^PCTCHG(FG_YIELD(0,,,,"YTM"),FG_YIELD(-3AM,,,,"YTM"))&lt;/Q&gt;&lt;R&gt;1&lt;/R&gt;&lt;C&gt;1&lt;/C&gt;&lt;D xsi:type="xsd:double"&gt;3.2624078&lt;/D&gt;&lt;/FQL&gt;&lt;FQL&gt;&lt;Q&gt;TRYIN10Y-FDS^FG_YIELD_NAME&lt;/Q&gt;&lt;R&gt;1&lt;/R&gt;&lt;C&gt;1&lt;/C&gt;&lt;D xsi:type="xsd:string"&gt;India Benchmark Bond - 10 Year&lt;/D&gt;&lt;/FQL&gt;&lt;FQL&gt;&lt;Q&gt;CC_MY^IMF_IFS_RCPI_Q(0)&lt;/Q&gt;&lt;R&gt;0&lt;/R&gt;&lt;C&gt;0&lt;/C&gt;&lt;/FQL&gt;&lt;FQL&gt;&lt;Q&gt;UAE^FMA_PE(NTMA,0,,,"PORTAGG","MEANR")&lt;/Q&gt;&lt;R&gt;1&lt;/R&gt;&lt;C&gt;1&lt;/C&gt;&lt;D xsi:type="xsd:double"&gt;8.9361957482324&lt;/D&gt;&lt;/FQL&gt;&lt;FQL&gt;&lt;Q&gt;GREK^FG_FCF_YIELD_NTM(0)&lt;/Q&gt;&lt;R&gt;0&lt;/R&gt;&lt;C&gt;0&lt;/C&gt;&lt;/FQL&gt;&lt;FQL&gt;&lt;Q&gt;EWY^FG_FCF_YIELD_NTM(0)&lt;/Q&gt;&lt;R&gt;1&lt;/R&gt;&lt;C&gt;1&lt;/C&gt;&lt;D xsi:type="xsd:double"&gt;5.91803855212373&lt;/D&gt;&lt;/FQL&gt;&lt;FQL&gt;&lt;Q&gt;EPHE^FMA_EVAL_EBITDA(NTMA,0,,,"PORTAGG","MEANR")&lt;/Q&gt;&lt;R&gt;1&lt;/R&gt;&lt;C&gt;1&lt;/C&gt;&lt;D xsi:type="xsd:double"&gt;8.11267286457168&lt;/D&gt;&lt;/FQL&gt;&lt;FQL&gt;&lt;Q&gt;UAE^FMA_ROE(NTMA,-20AY,NOW,FY,"PORTAGG","MEANR")&lt;/Q&gt;&lt;R&gt;20&lt;/R&gt;&lt;C&gt;1&lt;/C&gt;&lt;D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xsi:type="xsd:double"&gt;13.2251182354264&lt;/D&gt;&lt;/FQL&gt;&lt;FQL&gt;&lt;Q&gt;CAGDPY@PL^EE_ACTUAL_ANNUAL(MED,0)&lt;/Q&gt;&lt;R&gt;1&lt;/R&gt;&lt;C&gt;1&lt;/C&gt;&lt;D xsi:type="xsd:double"&gt;1.56254742295506&lt;/D&gt;&lt;/FQL&gt;&lt;FQL&gt;&lt;Q&gt;USDAED^FG_PRICE_CHANGE(0,-3AM)&lt;/Q&gt;&lt;R&gt;1&lt;/R&gt;&lt;C&gt;1&lt;/C&gt;&lt;D xsi:type="xsd:double"&gt;0.0013589859&lt;/D&gt;&lt;/FQL&gt;&lt;FQL&gt;&lt;Q&gt;USDEUR^FG_PRICE_CHANGE(0,-1AY)&lt;/Q&gt;&lt;R&gt;1&lt;/R&gt;&lt;C&gt;1&lt;/C&gt;&lt;D xsi:type="xsd:double"&gt;1.9159913&lt;/D&gt;&lt;/FQL&gt;&lt;FQL&gt;&lt;Q&gt;USDKRW^FG_PRICE_CHANGE(0,-1AY)&lt;/Q&gt;&lt;R&gt;1&lt;/R&gt;&lt;C&gt;1&lt;/C&gt;&lt;D xsi:type="xsd:double"&gt;8.708275&lt;/D&gt;&lt;/FQL&gt;&lt;FQL&gt;&lt;Q&gt;USDMYR^FG_COMPANY_NAME&lt;/Q&gt;&lt;R&gt;1&lt;/R&gt;&lt;C&gt;1&lt;/C&gt;&lt;D xsi:type="xsd:string"&gt;Malaysian Ringgit per U.S. Dollar&lt;/D&gt;&lt;/FQL&gt;&lt;FQL&gt;&lt;Q&gt;USDCNH^FG_COMPANY_NAME&lt;/Q&gt;&lt;R&gt;1&lt;/R&gt;&lt;C&gt;1&lt;/C&gt;&lt;D xsi:type="xsd:string"&gt;Chinese Offshore Renminbi per U.S. Dollar&lt;/D&gt;&lt;/FQL&gt;&lt;FQL&gt;&lt;Q&gt;PLATI-FDS^FG_PRICE_CHANGE(0,-6AM)&lt;/Q&gt;&lt;R&gt;1&lt;/R&gt;&lt;C&gt;1&lt;/C&gt;&lt;D xsi:type="xsd:double"&gt;3.40659340659342&lt;/D&gt;&lt;/FQL&gt;&lt;FQL&gt;&lt;Q&gt;BRENT-FDS^FG_PRICE_CHANGE(0,-3AM)&lt;/Q&gt;&lt;R&gt;1&lt;/R&gt;&lt;C&gt;1&lt;/C&gt;&lt;D xsi:type="xsd:double"&gt;0&lt;/D&gt;&lt;/FQL&gt;&lt;FQL&gt;&lt;Q&gt;EZA^FG_PRICE(0)&lt;/Q&gt;&lt;R&gt;1&lt;/R&gt;&lt;C&gt;1&lt;/C&gt;&lt;D xsi:type="xsd:double"&gt;43.87&lt;/D&gt;&lt;/FQL&gt;&lt;FQL&gt;&lt;Q&gt;EPU^FG_PRICE_MAVG(0,,,,30)&lt;/Q&gt;&lt;R&gt;1&lt;/R&gt;&lt;C&gt;1&lt;/C&gt;&lt;D xsi:type="xsd:double"&gt;40.964863&lt;/D&gt;&lt;/FQL&gt;&lt;FQL&gt;&lt;Q&gt;EWT^FG_TOTAL_RETURNC(0,-1AM)&lt;/Q&gt;&lt;R&gt;1&lt;/R&gt;&lt;C&gt;1&lt;/C&gt;&lt;D xsi:type="xsd:double"&gt;-2.7420282&lt;/D&gt;&lt;/FQL&gt;&lt;FQL&gt;&lt;Q&gt;EPOL^FG_TOTAL_RETURNC(0,-12AM)&lt;/Q&gt;&lt;R&gt;1&lt;/R&gt;&lt;C&gt;1&lt;/C&gt;&lt;D xsi:type="xsd:double"&gt;19.419884&lt;/D&gt;&lt;/FQL&gt;&lt;FQL&gt;&lt;Q&gt;SPY^FG_TOTAL_RETURNC(0,-3AM)&lt;/Q&gt;&lt;R&gt;1&lt;/R&gt;&lt;C&gt;1&lt;/C&gt;&lt;D xsi:type="xsd:double"&gt;7.4644446&lt;/D&gt;&lt;/FQL&gt;&lt;FQL&gt;&lt;Q&gt;VGK^SIZE(FG_CONSTITUENTS)&lt;/Q&gt;&lt;R&gt;1&lt;/R&gt;&lt;C&gt;1&lt;/C&gt;&lt;D xsi:type="xsd:long"&gt;1283&lt;/D&gt;&lt;/FQL&gt;&lt;FQL&gt;&lt;Q&gt;EWM^FMA_COS_UP("EPS","1M",+1,NOW,,,"PORTAGG","MEANR")&lt;/Q&gt;&lt;R&gt;1&lt;/R&gt;&lt;C&gt;1&lt;/C&gt;&lt;D xsi:type="xsd:double"&gt;13&lt;/D&gt;&lt;/FQL&gt;&lt;FQL&gt;&lt;Q&gt;QAT^FMA_RBICS_REV_CURRENT(30, LOC, "PORTAGG")&lt;/Q&gt;&lt;R&gt;1&lt;/R&gt;&lt;C&gt;1&lt;/C&gt;&lt;D xsi:type="xsd:double"&gt;60.1910049343481&lt;/D&gt;&lt;/FQL&gt;&lt;FQL&gt;&lt;Q&gt;TRYCN10Y-FDS^FG_YIELD(0,,,,"YTM")&lt;/Q&gt;&lt;R&gt;1&lt;/R&gt;&lt;C&gt;1&lt;/C&gt;&lt;D xsi:type="xsd:double"&gt;2.197&lt;/D&gt;&lt;/FQL&gt;&lt;FQL&gt;&lt;Q&gt;TRYPH10Y-FDS^FG_YIELD(0,,,,"YTM")&lt;/Q&gt;&lt;R&gt;1&lt;/R&gt;&lt;C&gt;1&lt;/C&gt;&lt;D xsi:type="xsd:double"&gt;6.244929&lt;/D&gt;&lt;/FQL&gt;&lt;FQL&gt;&lt;Q&gt;TUR^FMA_PE(NTMA,0,,,"PORTAGG","MEANR")&lt;/Q&gt;&lt;R&gt;1&lt;/R&gt;&lt;C&gt;1&lt;/C&gt;&lt;D xsi:type="xsd:double"&gt;6.31085648369265&lt;/D&gt;&lt;/FQL&gt;&lt;FQL&gt;&lt;Q&gt;MCHI^FMA_PE(LTM,0,,,"PORTAGG","MEANR")&lt;/Q&gt;&lt;R&gt;1&lt;/R&gt;&lt;C&gt;1&lt;/C&gt;&lt;D xsi:type="xsd:double"&gt;12.4852841055974&lt;/D&gt;&lt;/FQL&gt;&lt;FQL&gt;&lt;Q&gt;EZA^JULIAN(FMA_DIV_YLD(NTMA,NOW,NOW,M,"PORTAGG","MEANR").DATES)&lt;/Q&gt;&lt;R&gt;1&lt;/R&gt;&lt;C&gt;1&lt;/C&gt;&lt;D xsi:type="xsd:long"&gt;45471&lt;/D&gt;&lt;/FQL&gt;&lt;FQL&gt;&lt;Q&gt;EWW^JULIAN(FMA_DIV_YLD(NTMA,NOW,NOW,M,"PORTAGG","MEANR").DATES)&lt;/Q&gt;&lt;R&gt;1&lt;/R&gt;&lt;C&gt;1&lt;/C&gt;&lt;D xsi:type="xsd:long"&gt;45471&lt;/D&gt;&lt;/FQL&gt;&lt;FQL&gt;&lt;Q&gt;EPU^JULIAN(FMA_DIV_YLD(NTMA,NOW,NOW,M,"PORTAGG","MEANR").DATES)&lt;/Q&gt;&lt;R&gt;1&lt;/R&gt;&lt;C&gt;1&lt;/C&gt;&lt;D xsi:type="xsd:long"&gt;45471&lt;/D&gt;&lt;/FQL&gt;&lt;FQL&gt;&lt;Q&gt;GREK^FG_COMPANY_NAME&lt;/Q&gt;&lt;R&gt;1&lt;/R&gt;&lt;C&gt;1&lt;/C&gt;&lt;D xsi:type="xsd:string"&gt;Global X MSCI Greece ETF&lt;/D&gt;&lt;/FQL&gt;&lt;FQL&gt;&lt;Q&gt;FC0000ID^FG_PRICE(0)&lt;/Q&gt;&lt;R&gt;1&lt;/R&gt;&lt;C&gt;1&lt;/C&gt;&lt;D xsi:type="xsd:double"&gt;1115.6924&lt;/D&gt;&lt;/FQL&gt;&lt;FQL&gt;&lt;Q&gt;UAE^PERCENT_CHANGE(FMA_EPS(+1,0,,,,"PORTAGG","MEAN"),FMA_EPS(+1,-1AM,,,,"PORTAGG","MEAN"))&lt;/Q&gt;&lt;R&gt;1&lt;/R&gt;&lt;C&gt;1&lt;/C&gt;&lt;D xsi:type="xsd:double"&gt;2.1592217295795&lt;/D&gt;&lt;/FQL&gt;&lt;FQL&gt;&lt;Q&gt;QAT^FG_TOTAL_RETURNC(0,-1AM)&lt;/Q&gt;&lt;R&gt;1&lt;/R&gt;&lt;C&gt;1&lt;/C&gt;&lt;D xsi:type="xsd:double"&gt;4.088998&lt;/D&gt;&lt;/FQL&gt;&lt;FQL&gt;&lt;Q&gt;EWZ^FG_TOTAL_RETURNC(0,-1AM)&lt;/Q&gt;&lt;R&gt;1&lt;/R&gt;&lt;C&gt;1&lt;/C&gt;&lt;D xsi:type="xsd:double"&gt;1.3888836&lt;/D&gt;&lt;/FQL&gt;&lt;FQL&gt;&lt;Q&gt;EWJ^FMA_PCT_ABOVE_MAVG(200,0,,,,"PORTAGG")&lt;/Q&gt;&lt;R&gt;1&lt;/R&gt;&lt;C&gt;1&lt;/C&gt;&lt;D xsi:type="xsd:double"&gt;62.2549019607843&lt;/D&gt;&lt;/FQL&gt;&lt;FQL&gt;&lt;Q&gt;MCHI^FMA_COS_UP("EPS","1M",+1,NOW,,,"PORTAGG","MEANR")&lt;/Q&gt;&lt;R&gt;1&lt;/R&gt;&lt;C&gt;1&lt;/C&gt;&lt;D xsi:type="xsd:double"&gt;200&lt;/D&gt;&lt;/FQL&gt;&lt;FQL&gt;&lt;Q&gt;INDA^FG_ROE(0)&lt;/Q&gt;&lt;R&gt;1&lt;/R&gt;&lt;C&gt;1&lt;/C&gt;&lt;D xsi:type="xsd:double"&gt;15.3049764259903&lt;/D&gt;&lt;/FQL&gt;&lt;FQL&gt;&lt;Q&gt;REFTR1WREPO-FDS^FG_YIELD(NOW,,,0)&lt;/Q&gt;&lt;R&gt;1&lt;/R&gt;&lt;C&gt;1&lt;/C&gt;&lt;D xsi:type="xsd:double"&gt;50&lt;/D&gt;&lt;/FQL&gt;&lt;FQL&gt;&lt;Q&gt;REFPHRREPO-FDS^PROPER_NAME(0,,,"SECURITY","NAME")&lt;/Q&gt;&lt;R&gt;1&lt;/R&gt;&lt;C&gt;1&lt;/C&gt;&lt;D xsi:type="xsd:string"&gt;Philippines Reverse Repo Rate - Overnight&lt;/D&gt;&lt;/FQL&gt;&lt;FQL&gt;&lt;Q&gt;TRYQA10Y-FDS^PCTCHG(FG_YIELD(0,,,,"YTM"),FG_YIELD(-1AM,,,,"YTM"))&lt;/Q&gt;&lt;R&gt;0&lt;/R&gt;&lt;C&gt;0&lt;/C&gt;&lt;/FQL&gt;&lt;FQL&gt;&lt;Q&gt;TRYPH10Y-FDS^PCTCHG(FG_YIELD(0,,,,"YTM"),FG_YIELD(-3AM,,,,"YTM"))&lt;/Q&gt;&lt;R&gt;1&lt;/R&gt;&lt;C&gt;1&lt;/C&gt;&lt;D xsi:type="xsd:double"&gt;-8.217829&lt;/D&gt;&lt;/FQL&gt;&lt;FQL&gt;&lt;Q&gt;TRYID10Y-FDS^FG_YIELD(0,,,,"YTM")&lt;/Q&gt;&lt;R&gt;1&lt;/R&gt;&lt;C&gt;1&lt;/C&gt;&lt;D xsi:type="xsd:double"&gt;6.996809&lt;/D&gt;&lt;/FQL&gt;&lt;FQL&gt;&lt;Q&gt;TRYSA10Y-FDS^FG_YIELD(-10AY,0,Y,,"YTM")&lt;/Q&gt;&lt;R&gt;10&lt;/R&gt;&lt;C&gt;1&lt;/C&gt;&lt;D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xsi:type="xsd:string"&gt;@NA&lt;/D&gt;&lt;/FQL&gt;&lt;FQL&gt;&lt;Q&gt;CAGDPY@TH^EE_ACTUAL_ANNUAL(MED,+1)&lt;/Q&gt;&lt;R&gt;1&lt;/R&gt;&lt;C&gt;1&lt;/C&gt;&lt;D xsi:type="xsd:double"&gt;2.4&lt;/D&gt;&lt;/FQL&gt;&lt;FQL&gt;&lt;Q&gt;CC_ID^FG_COMPANY_NAME&lt;/Q&gt;&lt;R&gt;1&lt;/R&gt;&lt;C&gt;1&lt;/C&gt;&lt;D xsi:type="xsd:string"&gt;Indonesia&lt;/D&gt;&lt;/FQL&gt;&lt;FQL&gt;&lt;Q&gt;USDQAR^FG_COMPANY_NAME&lt;/Q&gt;&lt;R&gt;1&lt;/R&gt;&lt;C&gt;1&lt;/C&gt;&lt;D xsi:type="xsd:string"&gt;Qatari Rial per U.S. Dollar&lt;/D&gt;&lt;/FQL&gt;&lt;FQL&gt;&lt;Q&gt;USDEUR^FG_PRICE(0)&lt;/Q&gt;&lt;R&gt;1&lt;/R&gt;&lt;C&gt;1&lt;/C&gt;&lt;D xsi:type="xsd:double"&gt;0.9211496&lt;/D&gt;&lt;/FQL&gt;&lt;FQL&gt;&lt;Q&gt;USDPHP^FG_COMPANY_NAME&lt;/Q&gt;&lt;R&gt;1&lt;/R&gt;&lt;C&gt;1&lt;/C&gt;&lt;D xsi:type="xsd:string"&gt;Philippines Peso per U.S. Dollar&lt;/D&gt;&lt;/FQL&gt;&lt;FQL&gt;&lt;Q&gt;SET-BKK^P_PRICE_RETURNS_PR('52W',2,-10AY,0,AM)&lt;/Q&gt;&lt;R&gt;121&lt;/R&gt;&lt;C&gt;1&lt;/C&gt;&lt;D xsi:type="xsd:double"&gt;5.9841514&lt;/D&gt;&lt;D xsi:type="xsd:double"&gt;17.378378&lt;/D&gt;&lt;D xsi:type="xsd:double"&gt;12.31085&lt;/D&gt;&lt;D xsi:type="xsd:double"&gt;5.0186872&lt;/D&gt;&lt;D xsi:type="xsd:double"&gt;17.098093&lt;/D&gt;&lt;D xsi:type="xsd:double"&gt;15.434181&lt;/D&gt;&lt;D xsi:type="xsd:double"&gt;20.818031&lt;/D&gt;&lt;D xsi:type="xsd:double"&gt;22.146679&lt;/D&gt;&lt;D xsi:type="xsd:double"&gt;9.994566&lt;/D&gt;&lt;D xsi:type="xsd:double"&gt;9.333849&lt;/D&gt;&lt;D xsi:type="xsd:double"&gt;7.9010844&lt;/D&gt;&lt;D xsi:type="xsd:double"&gt;2.7445436&lt;/D&gt;&lt;D xsi:type="xsd:double"&gt;-6.855285&lt;/D&gt;&lt;D xsi:type="xsd:double"&gt;-15.388716&lt;/D&gt;&lt;D xsi:type="xsd:double"&gt;-13.515162&lt;/D&gt;&lt;D xsi:type="xsd:double"&gt;-7.51667&lt;/D&gt;&lt;D xsi:type="xsd:double"&gt;-14.153987&lt;/D&gt;&lt;D xsi:type="xsd:double"&gt;-14.749247&lt;/D&gt;&lt;D xsi:type="xsd:double"&gt;-20.16232&lt;/D&gt;&lt;D xsi:type="xsd:double"&gt;-15.71837&lt;/D&gt;&lt;D xsi:type="xsd:double"&gt;-7.8014317&lt;/D&gt;&lt;D xsi:type="xsd:double"&gt;-8.787107&lt;/D&gt;&lt;D xsi:type="xsd:double"&gt;-6.431323&lt;/D&gt;&lt;D xsi:type="xsd:double"&gt;-6.9204273&lt;/D&gt;&lt;D xsi:type="xsd:double"&gt;4.6402216&lt;/D&gt;&lt;D xsi:type="xsd:double"&gt;17.37244&lt;/D&gt;&lt;D xsi:type="xsd:double"&gt;8.22978&lt;/D&gt;&lt;D xsi:type="xsd:double"&gt;4.771936&lt;/D&gt;&lt;D xsi:type="xsd:double"&gt;8.6097355&lt;/D&gt;&lt;D xsi:type="xsd:double"&gt;18.106985&lt;/D&gt;&lt;D xsi:type="xsd:double"&gt;25.466263&lt;/D&gt;&lt;D xsi:type="xsd:double"&gt;17.46788&lt;/D&gt;&lt;D xsi:type="xsd:double"&gt;11.960924&lt;/D&gt;&lt;D xsi:type="xsd:double"&gt;10.480129&lt;/D&gt;&lt;D xsi:type="xsd:double"&gt;11.959564&lt;/D&gt;&lt;D xsi:type="xsd:double"&gt;12.200773&lt;/D&gt;&lt;D xsi:type="xsd:double"&gt;5.2073&lt;/D&gt;&lt;D xsi:type="xsd:double"&gt;2.0562172&lt;/D&gt;&lt;D xsi:type="xsd:double"&gt;12.053227&lt;/D&gt;&lt;D xsi:type="xsd:double"&gt;13.433385&lt;/D&gt;&lt;D xsi:type="xsd:double"&gt;13.806367&lt;/D&gt;&lt;D xsi:type="xsd:double"&gt;15.657687&lt;/D&gt;&lt;D xsi:type="xsd:double"&gt;14.951599&lt;/D&gt;&lt;D xsi:type="xsd:double"&gt;17.230713&lt;/D&gt;&lt;D xsi:type="xsd:double"&gt;14.463842&lt;/D&gt;&lt;D xsi:type="xsd:double"&gt;13.124967&lt;/D&gt;&lt;D xsi:type="xsd:double"&gt;10.946787&lt;/D&gt;&lt;D xsi:type="xsd:double"&gt;2.419889&lt;/D&gt;&lt;D xsi:type="xsd:double"&gt;7.4976087&lt;/D&gt;&lt;D xsi:type="xsd:double"&gt;8.113146&lt;/D&gt;&lt;D xsi:type="xsd:double"&gt;4.801917&lt;/D&gt;&lt;D xsi:type="xsd:double"&gt;-4.674518&lt;/D&gt;&lt;D xsi:type="xsd:double"&gt;-3.8370311&lt;/D&gt;&lt;D xsi:type="xsd:double"&gt;-11.158466&lt;/D&gt;&lt;D xsi:type="xsd:double"&gt;-10.755295&lt;/D&gt;&lt;D xsi:type="xsd:double"&gt;-9.302246&lt;/D&gt;&lt;D xsi:type="xsd:double"&gt;-9.370941&lt;/D&gt;&lt;D xsi:type="xsd:double"&gt;-5.980706&lt;/D&gt;&lt;D xsi:type="xsd:double"&gt;-6.83344&lt;/D&gt;&lt;D xsi:type="xsd:double"&gt;6.048715&lt;/D&gt;&lt;D xsi:type="xsd:double"&gt;0.9460211&lt;/D&gt;&lt;D xsi:type="xsd:double"&gt;-4.759306&lt;/D&gt;&lt;D xsi:type="xsd:double"&gt;-6.467688&lt;/D&gt;&lt;D xsi:type="xsd:double"&gt;-3.1046033&lt;/D&gt;&lt;D xsi:type="xsd:double"&gt;-1.3116539&lt;/D&gt;&lt;D xsi:type="xsd:double"&gt;1.4194608&lt;/D&gt;&lt;D xsi:type="xsd:double"&gt;-3.1458855&lt;/D&gt;&lt;D xsi:type="xsd:double"&gt;-17.862297&lt;/D&gt;&lt;D xsi:type="xsd:double"&gt;-33.103806&lt;/D&gt;&lt;D xsi:type="xsd:double"&gt;-24.77845&lt;/D&gt;&lt;D xsi:type="xsd:double"&gt;-17.224867&lt;/D&gt;&lt;D xsi:type="xsd:double"&gt;-22.753906&lt;/D&gt;&lt;D xsi:type="xsd:double"&gt;-22.285324&lt;/D&gt;&lt;D xsi:type="xsd:double"&gt;-18.498451&lt;/D&gt;&lt;D xsi:type="xsd:double"&gt;-23.547333&lt;/D&gt;&lt;D xsi:type="xsd:double"&gt;-24.183447&lt;/D&gt;&lt;D xsi:type="xsd:double"&gt;-10.924703&lt;/D&gt;&lt;D xsi:type="xsd:double"&gt;-5.5111227&lt;/D&gt;&lt;D xsi:type="xsd:double"&gt;-3.613782&lt;/D&gt;&lt;D xsi:type="xsd:double"&gt;4.0080667&lt;/D&gt;&lt;D xsi:type="xsd:double"&gt;44.223236&lt;/D&gt;&lt;D xsi:type="xsd:double"&gt;23.892176&lt;/D&gt;&lt;D xsi:type="xsd:double"&gt;18.743658&lt;/D&gt;&lt;D xsi:type="xsd:double"&gt;19.367516&lt;/D&gt;&lt;D xsi:type="xsd:double"&gt;13.639534&lt;/D&gt;&lt;D xsi:type="xsd:double"&gt;21.122826&lt;/D&gt;&lt;D xsi:type="xsd:double"&gt;29.045654&lt;/D&gt;&lt;D xsi:type="xsd:double"&gt;35.43135&lt;/D&gt;&lt;D xsi:type="xsd:double"&gt;12.3503685&lt;/D&gt;&lt;D xsi:type="xsd:double"&gt;12.793482&lt;/D&gt;&lt;D xsi:type="xsd:double"&gt;8.633482&lt;/D&gt;&lt;D xsi:type="xsd:double"&gt;12.234259&lt;/D&gt;&lt;D xsi:type="xsd:double"&gt;6.731844&lt;/D&gt;&lt;D xsi:type="xsd:double"&gt;7.0174932&lt;/D&gt;&lt;D xsi:type="xsd:double"&gt;4.1534424&lt;/D&gt;&lt;D xsi:type="xsd:double"&gt;-1.0695457&lt;/D&gt;&lt;D xsi:type="xsd:double"&gt;0.5229473&lt;/D&gt;&lt;D xsi:type="xsd:double"&gt;2.676177&lt;/D&gt;&lt;D xsi:type="xsd:double"&gt;-0.6069362&lt;/D&gt;&lt;D xsi:type="xsd:double"&gt;-2.4150789&lt;/D&gt;&lt;D xsi:type="xsd:double"&gt;-1.6755044&lt;/D&gt;&lt;D xsi:type="xsd:double"&gt;-0.6364405&lt;/D&gt;&lt;D xsi:type="xsd:double"&gt;1.6976595&lt;/D&gt;&lt;D xsi:type="xsd:double"&gt;-1.726085&lt;/D&gt;&lt;D xsi:type="xsd:double"&gt;-5.297196&lt;/D&gt;&lt;D xsi:type="xsd:double"&gt;-7.4908495&lt;/D&gt;&lt;D xsi:type="xsd:double"&gt;-6.2978563&lt;/D&gt;&lt;D xsi:type="xsd:double"&gt;-5.3188562&lt;/D&gt;&lt;D xsi:type="xsd:double"&gt;-1.8407464&lt;/D&gt;&lt;D xsi:type="xsd:double"&gt;-5.0696135&lt;/D&gt;&lt;D xsi:type="xsd:double"&gt;-7.8476486&lt;/D&gt;&lt;D xsi:type="xsd:double"&gt;-14.108717&lt;/D&gt;&lt;D xsi:type="xsd:double"&gt;-14.002186&lt;/D&gt;&lt;D xsi:type="xsd:double"&gt;-13.114709&lt;/D&gt;&lt;D xsi:type="xsd:double"&gt;-18.14053&lt;/D&gt;&lt;D xsi:type="xsd:double"&gt;-15.390897&lt;/D&gt;&lt;D xsi:type="xsd:double"&gt;-13.482428&lt;/D&gt;&lt;D xsi:type="xsd:double"&gt;-11.918134&lt;/D&gt;&lt;D xsi:type="xsd:double"&gt;-11.196155&lt;/D&gt;&lt;D xsi:type="xsd:double"&gt;-11.187482&lt;/D&gt;&lt;D xsi:type="xsd:double"&gt;-14.25826&lt;/D&gt;&lt;/FQL&gt;&lt;FQL&gt;&lt;Q&gt;QAT^FG_TOTAL_RETURNC(-10AY,0,AM)&lt;/Q&gt;&lt;R&gt;121&lt;/R&gt;&lt;C&gt;1&lt;/C&gt;&lt;D xsi:type="xsd:double"&gt;9.604049&lt;/D&gt;&lt;D xsi:type="xsd:double"&gt;6.9722652&lt;/D&gt;&lt;D xsi:type="xsd:double"&gt;-1.6510367&lt;/D&gt;&lt;D xsi:type="xsd:double"&gt;-1.4879823&lt;/D&gt;&lt;D xsi:type="xsd:double"&gt;-0.15491247&lt;/D&gt;&lt;D xsi:type="xsd:double"&gt;-6.012416&lt;/D&gt;&lt;D xsi:type="xsd:double"&gt;-5.736685&lt;/D&gt;&lt;D xsi:type="xsd:double"&gt;6.2609434&lt;/D&gt;&lt;D xsi:type="xsd:double"&gt;-5.850095&lt;/D&gt;&lt;D xsi:type="xsd:double"&gt;4.957235&lt;/D&gt;&lt;D xsi:type="xsd:double"&gt;0.6438613&lt;/D&gt;&lt;D xsi:type="xsd:double"&gt;-3.502363&lt;/D&gt;&lt;D xsi:type="xsd:double"&gt;-0.5566716&lt;/D&gt;&lt;D xsi:type="xsd:double"&gt;-10.30004&lt;/D&gt;&lt;D xsi:type="xsd:double"&gt;5.0923586&lt;/D&gt;&lt;D xsi:type="xsd:double"&gt;2.660334&lt;/D&gt;&lt;D xsi:type="xsd:double"&gt;-10.550672&lt;/D&gt;&lt;D xsi:type="xsd:double"&gt;-2.1986485&lt;/D&gt;&lt;D xsi:type="xsd:double"&gt;-13.248241&lt;/D&gt;&lt;D xsi:type="xsd:double"&gt;14.124465&lt;/D&gt;&lt;D xsi:type="xsd:double"&gt;4.570973&lt;/D&gt;&lt;D xsi:type="xsd:double"&gt;-0.92024803&lt;/D&gt;&lt;D xsi:type="xsd:double"&gt;-4.643959&lt;/D&gt;&lt;D xsi:type="xsd:double"&gt;-1.3482928&lt;/D&gt;&lt;D xsi:type="xsd:double"&gt;9.442544&lt;/D&gt;&lt;D xsi:type="xsd:double"&gt;6.1330557&lt;/D&gt;&lt;D xsi:type="xsd:double"&gt;-5.778652&lt;/D&gt;&lt;D xsi:type="xsd:double"&gt;0.3118515&lt;/D&gt;&lt;D xsi:type="xsd:double"&gt;-6.7357483&lt;/D&gt;&lt;D xsi:type="xsd:double"&gt;6.508887&lt;/D&gt;&lt;D xsi:type="xsd:double"&gt;5.3996563&lt;/D&gt;&lt;D xsi:type="xsd:double"&gt;-0.627023&lt;/D&gt;&lt;D xsi:type="xsd:double"&gt;-2.6897192&lt;/D&gt;&lt;D xsi:type="xsd:double"&gt;-0.7164836&lt;/D&gt;&lt;D xsi:type="xsd:double"&gt;-2.7216494&lt;/D&gt;&lt;D xsi:type="xsd:double"&gt;-11.519915&lt;/D&gt;&lt;D xsi:type="xsd:double"&gt;12.149536&lt;/D&gt;&lt;D xsi:type="xsd:double"&gt;-7.500005&lt;/D&gt;&lt;D xsi:type="xsd:double"&gt;-3.2432377&lt;/D&gt;&lt;D xsi:type="xsd:double"&gt;-6.2725067&lt;/D&gt;&lt;D xsi:type="xsd:double"&gt;-9.93079&lt;/D&gt;&lt;D xsi:type="xsd:double"&gt;18.462086&lt;/D&gt;&lt;D xsi:type="xsd:double"&gt;7.3867083&lt;/D&gt;&lt;D xsi:type="xsd:double"&gt;-3.6705136&lt;/D&gt;&lt;D xsi:type="xsd:double"&gt;-0.15002489&lt;/D&gt;&lt;D xsi:type="xsd:double"&gt;3.906262&lt;/D&gt;&lt;D xsi:type="xsd:double"&gt;-2.486986&lt;/D&gt;&lt;D xsi:type="xsd:double"&gt;-0.74203014&lt;/D&gt;&lt;D xsi:type="xsd:double"&gt;7.5577736&lt;/D&gt;&lt;D xsi:type="xsd:double"&gt;1.5679479&lt;/D&gt;&lt;D xsi:type="xsd:double"&gt;2.4299622&lt;/D&gt;&lt;D xsi:type="xsd:double"&gt;1.4792085&lt;/D&gt;&lt;D xsi:type="xsd:double"&gt;4.1254163&lt;/D&gt;&lt;D xsi:type="xsd:double"&gt;0.21907091&lt;/D&gt;&lt;D xsi:type="xsd:double"&gt;4.0793657&lt;/D&gt;&lt;D xsi:type="xsd:double"&gt;-6.01427&lt;/D&gt;&lt;D xsi:type="xsd:double"&gt;-0.86767673&lt;/D&gt;&lt;D xsi:type="xsd:double"&gt;4.485774&lt;/D&gt;&lt;D xsi:type="xsd:double"&gt;-10.052359&lt;/D&gt;&lt;D xsi:type="xsd:double"&gt;7.632351&lt;/D&gt;&lt;D xsi:type="xsd:double"&gt;1.3445377&lt;/D&gt;&lt;D xsi:type="xsd:double"&gt;-7.5179696&lt;/D&gt;&lt;D xsi:type="xsd:double"&gt;5.2271366&lt;/D&gt;&lt;D xsi:type="xsd:double"&gt;2.2295475&lt;/D&gt;&lt;D xsi:type="xsd:double"&gt;-1.5947163&lt;/D&gt;&lt;D xsi:type="xsd:double"&gt;0.56465864&lt;/D&gt;&lt;D xsi:type="xsd:double"&gt;2.7810216&lt;/D&gt;&lt;D xsi:type="xsd:double"&gt;-10.900122&lt;/D&gt;&lt;D xsi:type="xsd:double"&gt;-6.928259&lt;/D&gt;&lt;D xsi:type="xsd:double"&gt;1.449275&lt;/D&gt;&lt;D xsi:type="xsd:double"&gt;3.8961053&lt;/D&gt;&lt;D xsi:type="xsd:double"&gt;4.398644&lt;/D&gt;&lt;D xsi:type="xsd:double"&gt;3.5639882&lt;/D&gt;&lt;D xsi:type="xsd:double"&gt;4.3537736&lt;/D&gt;&lt;D xsi:type="xsd:double"&gt;-0.40522218&lt;/D&gt;&lt;D xsi:type="xsd:double"&gt;-0.2865374&lt;/D&gt;&lt;D xsi:type="xsd:double"&gt;4.959774&lt;/D&gt;&lt;D xsi:type="xsd:double"&gt;1.680994&lt;/D&gt;&lt;D xsi:type="xsd:double"&gt;1.2234807&lt;/D&gt;&lt;D xsi:type="xsd:double"&gt;-4.3474555&lt;/D&gt;&lt;D xsi:type="xsd:double"&gt;4.226923&lt;/D&gt;&lt;D xsi:type="xsd:double"&gt;5.2294493&lt;/D&gt;&lt;D xsi:type="xsd:double"&gt;-1.9776821&lt;/D&gt;&lt;D xsi:type="xsd:double"&gt;0.56221485&lt;/D&gt;&lt;D xsi:type="xsd:double"&gt;-0.7099688&lt;/D&gt;&lt;D xsi:type="xsd:double"&gt;4.3432236&lt;/D&gt;&lt;D xsi:type="xsd:double"&gt;0.8629441&lt;/D&gt;&lt;D xsi:type="xsd:double"&gt;4.3281317&lt;/D&gt;&lt;D xsi:type="xsd:double"&gt;-2.4602056&lt;/D&gt;&lt;D xsi:type="xsd:double"&gt;2.000451&lt;/D&gt;&lt;D xsi:type="xsd:double"&gt;5.853641&lt;/D&gt;&lt;D xsi:type="xsd:double"&gt;3.245926&lt;/D&gt;&lt;D xsi:type="xsd:double"&gt;8.20719&lt;/D&gt;&lt;D xsi:type="xsd:double"&gt;-1.1924326&lt;/D&gt;&lt;D xsi:type="xsd:double"&gt;-4.9105287&lt;/D&gt;&lt;D xsi:type="xsd:double"&gt;-7.092786&lt;/D&gt;&lt;D xsi:type="xsd:double"&gt;5.640352&lt;/D&gt;&lt;D xsi:type="xsd:double"&gt;6.6548586&lt;/D&gt;&lt;D xsi:type="xsd:double"&gt;-10.553635&lt;/D&gt;&lt;D xsi:type="xsd:double"&gt;1.6440988&lt;/D&gt;&lt;D xsi:type="xsd:double"&gt;-3.8059056&lt;/D&gt;&lt;D xsi:type="xsd:double"&gt;-6.28137&lt;/D&gt;&lt;D xsi:type="xsd:double"&gt;2.3367047&lt;/D&gt;&lt;D xsi:type="xsd:double"&gt;-5.967826&lt;/D&gt;&lt;D xsi:type="xsd:double"&gt;-2.5938272&lt;/D&gt;&lt;D xsi:type="xsd:double"&gt;2.1529794&lt;/D&gt;&lt;D xsi:type="xsd:double"&gt;6.100929&lt;/D&gt;&lt;D xsi:type="xsd:double"&gt;-4.059267&lt;/D&gt;&lt;D xsi:type="xsd:double"&gt;6.4552665&lt;/D&gt;&lt;D xsi:type="xsd:double"&gt;-4.2021217&lt;/D&gt;&lt;D xsi:type="xsd:double"&gt;-2.5819004&lt;/D&gt;&lt;D xsi:type="xsd:double"&gt;-8.9769125&lt;/D&gt;&lt;D xsi:type="xsd:double"&gt;10.081398&lt;/D&gt;&lt;D xsi:type="xsd:double"&gt;2.1046638&lt;/D&gt;&lt;D xsi:type="xsd:double"&gt;-1.0863602&lt;/D&gt;&lt;D xsi:type="xsd:double"&gt;1.4362216&lt;/D&gt;&lt;D xsi:type="xsd:double"&gt;-1.6102195&lt;/D&gt;&lt;D xsi:type="xsd:double"&gt;-2.9345274&lt;/D&gt;&lt;D xsi:type="xsd:double"&gt;-1.3372183&lt;/D&gt;&lt;D xsi:type=</t>
        </r>
      </text>
    </comment>
    <comment ref="A9" authorId="0" shapeId="0" xr:uid="{2733B02C-5E31-4C1B-BEDD-02E9BF0F3782}">
      <text>
        <r>
          <rPr>
            <b/>
            <sz val="9"/>
            <color indexed="81"/>
            <rFont val="Tahoma"/>
            <charset val="1"/>
          </rPr>
          <t>"xsd:double"&gt;2.6016712&lt;/D&gt;&lt;D xsi:type="xsd:double"&gt;4.088998&lt;/D&gt;&lt;/FQL&gt;&lt;FQL&gt;&lt;Q&gt;INDA^FMA_DIV_YLD(NTMA,-10AY,0,AM,"PORTAGG","MEANR")&lt;/Q&gt;&lt;R&gt;121&lt;/R&gt;&lt;C&gt;1&lt;/C&gt;&lt;D xsi:type="xsd:double"&gt;1.56221380270205&lt;/D&gt;&lt;D xsi:type="xsd:double"&gt;1.57463120383333&lt;/D&gt;&lt;D xsi:type="xsd:double"&gt;1.5796845616713&lt;/D&gt;&lt;D xsi:type="xsd:double"&gt;1.60430152985888&lt;/D&gt;&lt;D xsi:type="xsd:double"&gt;1.52551669571677&lt;/D&gt;&lt;D xsi:type="xsd:double"&gt;1.60217985094018&lt;/D&gt;&lt;D xsi:type="xsd:double"&gt;1.48500363589435&lt;/D&gt;&lt;D xsi:type="xsd:double"&gt;1.49383124334832&lt;/D&gt;&lt;D xsi:type="xsd:double"&gt;1.55700293564748&lt;/D&gt;&lt;D xsi:type="xsd:double"&gt;1.6381448989156&lt;/D&gt;&lt;D xsi:type="xsd:double"&gt;1.63661494799226&lt;/D&gt;&lt;D xsi:type="xsd:double"&gt;1.65075082267748&lt;/D&gt;&lt;D xsi:type="xsd:double"&gt;1.54197683343951&lt;/D&gt;&lt;D xsi:type="xsd:double"&gt;1.68970497494622&lt;/D&gt;&lt;D xsi:type="xsd:double"&gt;1.69379085852055&lt;/D&gt;&lt;D xsi:type="xsd:double"&gt;1.64293411883945&lt;/D&gt;&lt;D xsi:type="xsd:double"&gt;1.73764543461367&lt;/D&gt;&lt;D xsi:type="xsd:double"&gt;1.71801491318803&lt;/D&gt;&lt;D xsi:type="xsd:double"&gt;1.80013674011459&lt;/D&gt;&lt;D xsi:type="xsd:double"&gt;1.86302937421243&lt;/D&gt;&lt;D xsi:type="xsd:double"&gt;1.73085228368801&lt;/D&gt;&lt;D xsi:type="xsd:double"&gt;1.67823833166476&lt;/D&gt;&lt;D xsi:type="xsd:double"&gt;1.68457052925725&lt;/D&gt;&lt;D xsi:type="xsd:double"&gt;1.62807825314517&lt;/D&gt;&lt;D xsi:type="xsd:double"&gt;1.53782498345671&lt;/D&gt;&lt;D xsi:type="xsd:double"&gt;1.55567923154527&lt;/D&gt;&lt;D xsi:type="xsd:double"&gt;1.53269059312373&lt;/D&gt;&lt;D xsi:type="xsd:double"&gt;1.56401543614196&lt;/D&gt;&lt;D xsi:type="xsd:double"&gt;1.69103763922239&lt;/D&gt;&lt;D xsi:type="xsd:double"&gt;1.73389399231897&lt;/D&gt;&lt;D xsi:type="xsd:double"&gt;1.6256434755241&lt;/D&gt;&lt;D xsi:type="xsd:double"&gt;1.57694611366001&lt;/D&gt;&lt;D xsi:type="xsd:double"&gt;1.56350795130709&lt;/D&gt;&lt;D xsi:type="xsd:double"&gt;1.54743941447107&lt;/D&gt;&lt;D xsi:type="xsd:double"&gt;1.5736773903458&lt;/D&gt;&lt;D xsi:type="xsd:double"&gt;1.63145583731179&lt;/D&gt;&lt;D xsi:type="xsd:double"&gt;1.529265000311&lt;/D&gt;&lt;D xsi:type="xsd:double"&gt;1.54826651474215&lt;/D&gt;&lt;D xsi:type="xsd:double"&gt;1.56830784160098&lt;/D&gt;&lt;D xsi:type="xsd:double"&gt;1.51748344460809&lt;/D&gt;&lt;D xsi:type="xsd:double"&gt;1.51400664043893&lt;/D&gt;&lt;D xsi:type="xsd:double"&gt;1.50442891031554&lt;/D&gt;&lt;D xsi:type="xsd:double"&gt;1.45101968423772&lt;/D&gt;&lt;D xsi:type="xsd:double"&gt;1.56095177885405&lt;/D&gt;&lt;D xsi:type="xsd:double"&gt;1.61668540361496&lt;/D&gt;&lt;D xsi:type="xsd:double"&gt;1.59776930732109&lt;/D&gt;&lt;D xsi:type="xsd:double"&gt;1.6361350750562&lt;/D&gt;&lt;D xsi:type="xsd:double"&gt;1.60780078756497&lt;/D&gt;&lt;D xsi:type="xsd:double"&gt;1.55609521101773&lt;/D&gt;&lt;D xsi:type="xsd:double"&gt;1.48783613936845&lt;/D&gt;&lt;D xsi:type="xsd:double"&gt;1.5667471493165&lt;/D&gt;&lt;D xsi:type="xsd:double"&gt;1.75362894809004&lt;/D&gt;&lt;D xsi:type="xsd:double"&gt;1.66584300184742&lt;/D&gt;&lt;D xsi:type="xsd:double"&gt;1.66231283507633&lt;/D&gt;&lt;D xsi:type="xsd:double"&gt;1.66270119184009&lt;/D&gt;&lt;D xsi:type="xsd:double"&gt;1.64978018175822&lt;/D&gt;&lt;D xsi:type="xsd:double"&gt;1.59049545350246&lt;/D&gt;&lt;D xsi:type="xsd:double"&gt;1.62550896612815&lt;/D&gt;&lt;D xsi:type="xsd:double"&gt;1.65689558449748&lt;/D&gt;&lt;D xsi:type="xsd:double"&gt;1.66676302774534&lt;/D&gt;&lt;D xsi:type="xsd:double"&gt;1.79425666794702&lt;/D&gt;&lt;D xsi:type="xsd:double"&gt;1.80736226477305&lt;/D&gt;&lt;D xsi:type="xsd:double"&gt;1.7606185346489&lt;/D&gt;&lt;D xsi:type="xsd:double"&gt;1.80357622943299&lt;/D&gt;&lt;D xsi:type="xsd:double"&gt;1.74358898389458&lt;/D&gt;&lt;D xsi:type="xsd:double"&gt;1.67292217515174&lt;/D&gt;&lt;D xsi:type="xsd:double"&gt;1.63947165129374&lt;/D&gt;&lt;D xsi:type="xsd:double"&gt;1.72849448564153&lt;/D&gt;&lt;D xsi:type="xsd:double"&gt;2.31453570088617&lt;/D&gt;&lt;D xsi:type="xsd:double"&gt;2.05597907207098&lt;/D&gt;&lt;D xsi:type="xsd:double"&gt;1.92425270811831&lt;/D&gt;&lt;D xsi:type="xsd:double"&gt;1.65548650938429&lt;/D&gt;&lt;D xsi:type="xsd:double"&gt;1.53252637663121&lt;/D&gt;&lt;D xsi:type="xsd:double"&gt;1.51072369465765&lt;/D&gt;&lt;D xsi:type="xsd:double"&gt;1.58622430434246&lt;/D&gt;&lt;D xsi:type="xsd:double"&gt;1.54638951938794&lt;/D&gt;&lt;D xsi:type="xsd:double"&gt;1.47413349053098&lt;/D&gt;&lt;D xsi:type="xsd:double"&gt;1.35923002622746&lt;/D&gt;&lt;D xsi:type="xsd:double"&gt;1.34565484621353&lt;/D&gt;&lt;D xsi:type="xsd:double"&gt;1.38947434669304&lt;/D&gt;&lt;D xsi:type="xsd:double"&gt;1.39892425374198&lt;/D&gt;&lt;D xsi:type="xsd:double"&gt;1.42784309200559&lt;/D&gt;&lt;D xsi:type="xsd:double"&gt;1.41583064827566&lt;/D&gt;&lt;D xsi:type="xsd:double"&gt;1.3940383541661&lt;/D&gt;&lt;D xsi:type="xsd:double"&gt;1.38881112677416&lt;/D&gt;&lt;D xsi:type="xsd:double"&gt;1.34030985682031&lt;/D&gt;&lt;D xsi:type="xsd:double"&gt;1.25787957626788&lt;/D&gt;&lt;D xsi:type="xsd:double"&gt;1.30638995364717&lt;/D&gt;&lt;D xsi:type="xsd:double"&gt;1.415420725105&lt;/D&gt;&lt;D xsi:type="xsd:double"&gt;1.38250624574543&lt;/D&gt;&lt;D xsi:type="xsd:double"&gt;1.40033146650774&lt;/D&gt;&lt;D xsi:type="xsd:double"&gt;1.51184839301247&lt;/D&gt;&lt;D xsi:type="xsd:double"&gt;1.4702494703848&lt;/D&gt;&lt;D xsi:type="xsd:double"&gt;1.49758812239431&lt;/D&gt;&lt;D xsi:type="xsd:double"&gt;1.67811355212437&lt;/D&gt;&lt;D xsi:type="xsd:double"&gt;1.69761493061157&lt;/D&gt;&lt;D xsi:type="xsd:double"&gt;1.58686481973088&lt;/D&gt;&lt;D xsi:type="xsd:double"&gt;1.4876937216477&lt;/D&gt;&lt;D xsi:type="xsd:double"&gt;1.55953742302918&lt;/D&gt;&lt;D xsi:type="xsd:double"&gt;1.53350136764919&lt;/D&gt;&lt;D xsi:type="xsd:double"&gt;1.46760831862702&lt;/D&gt;&lt;D xsi:type="xsd:double"&gt;1.520550885506&lt;/D&gt;&lt;D xsi:type="xsd:double"&gt;1.52875747182875&lt;/D&gt;&lt;D xsi:type="xsd:double"&gt;1.5810243867372&lt;/D&gt;&lt;D xsi:type="xsd:double"&gt;1.65203066631741&lt;/D&gt;&lt;D xsi:type="xsd:double"&gt;1.62893864027125&lt;/D&gt;&lt;D xsi:type="xsd:double"&gt;1.59879168760001&lt;/D&gt;&lt;D xsi:type="xsd:double"&gt;1.55248951257586&lt;/D&gt;&lt;D xsi:type="xsd:double"&gt;1.47461557057972&lt;/D&gt;&lt;D xsi:type="xsd:double"&gt;1.51965688952049&lt;/D&gt;&lt;D xsi:type="xsd:double"&gt;1.5188225362082&lt;/D&gt;&lt;D xsi:type="xsd:double"&gt;1.56541989586866&lt;/D&gt;&lt;D xsi:type="xsd:double"&gt;1.50472533824249&lt;/D&gt;&lt;D xsi:type="xsd:double"&gt;1.38762564002593&lt;/D&gt;&lt;D xsi:type="xsd:double"&gt;1.40381752884274&lt;/D&gt;&lt;D xsi:type="xsd:double"&gt;1.34433800149045&lt;/D&gt;&lt;D xsi:type="xsd:double"&gt;1.35858841516214&lt;/D&gt;&lt;D xsi:type="xsd:double"&gt;1.34054226822959&lt;/D&gt;&lt;D xsi:type="xsd:double"&gt;1.32289388730316&lt;/D&gt;&lt;D xsi:type="xsd:double"&gt;1.2779106696838&lt;/D&gt;&lt;D xsi:type="xsd:double"&gt;1.2532646619034&lt;/D&gt;&lt;/FQL&gt;&lt;FQL&gt;&lt;Q&gt;INDA^FMA_PE(NTMA,-10AY,0,AM,"PORTAGG","MEANR")&lt;/Q&gt;&lt;R&gt;121&lt;/R&gt;&lt;C&gt;1&lt;/C&gt;&lt;D xsi:type="xsd:double"&gt;16.7945620881993&lt;/D&gt;&lt;D xsi:type="xsd:double"&gt;16.6275787073817&lt;/D&gt;&lt;D xsi:type="xsd:double"&gt;16.6220858624533&lt;/D&gt;&lt;D xsi:type="xsd:double"&gt;16.4658910032581&lt;/D&gt;&lt;D xsi:type="xsd:double"&gt;17.3966678269305&lt;/D&gt;&lt;D xsi:type="xsd:double"&gt;16.6215340228863&lt;/D&gt;&lt;D xsi:type="xsd:double"&gt;18.0879363440805&lt;/D&gt;&lt;D xsi:type="xsd:double"&gt;18.1402635720027&lt;/D&gt;&lt;D xsi:type="xsd:double"&gt;17.4599050129458&lt;/D&gt;&lt;D xsi:type="xsd:double"&gt;17.2499116751761&lt;/D&gt;&lt;D xsi:type="xsd:double"&gt;17.5793782810778&lt;/D&gt;&lt;D xsi:type="xsd:double"&gt;17.5887516204023&lt;/D&gt;&lt;D xsi:type="xsd:double"&gt;18.5841161536899&lt;/D&gt;&lt;D xsi:type="xsd:double"&gt;17.350761196661&lt;/D&gt;&lt;D xsi:type="xsd:double"&gt;17.3776699588176&lt;/D&gt;&lt;D xsi:type="xsd:double"&gt;17.9882744728633&lt;/D&gt;&lt;D xsi:type="xsd:double"&gt;17.1632213894123&lt;/D&gt;&lt;D xsi:type="xsd:double"&gt;17.2408434686748&lt;/D&gt;&lt;D xsi:type="xsd:double"&gt;16.3395921289972&lt;/D&gt;&lt;D xsi:type="xsd:double"&gt;16.2486594697101&lt;/D&gt;&lt;D xsi:type="xsd:double"&gt;17.3371912904576&lt;/D&gt;&lt;D xsi:type="xsd:double"&gt;17.6209001067814&lt;/D&gt;&lt;D xsi:type="xsd:double"&gt;17.5844914474145&lt;/D&gt;&lt;D xsi:type="xsd:double"&gt;17.3547023384412&lt;/D&gt;&lt;D xsi:type="xsd:double"&gt;18.2350120327063&lt;/D&gt;&lt;D xsi:type="xsd:double"&gt;17.9286621657808&lt;/D&gt;&lt;D xsi:type="xsd:double"&gt;17.8278532313307&lt;/D&gt;&lt;D xsi:type="xsd:double"&gt;17.5907044680973&lt;/D&gt;&lt;D xsi:type="xsd:double"&gt;16.2962430655101&lt;/D&gt;&lt;D xsi:type="xsd:double"&gt;15.8093838097274&lt;/D&gt;&lt;D xsi:type="xsd:double"&gt;17.0281144380531&lt;/D&gt;&lt;D xsi:type="xsd:double"&gt;17.8696495949964&lt;/D&gt;&lt;D xsi:type="xsd:double"&gt;17.8297699896694&lt;/D&gt;&lt;D xsi:type="xsd:double"&gt;18.3346229797027&lt;/D&gt;&lt;D xsi:type="xsd:double"&gt;18.4733910227041&lt;/D&gt;&lt;D xsi:type="xsd:double"&gt;17.942594994183&lt;/D&gt;&lt;D xsi:type="xsd:double"&gt;18.8791078769252&lt;/D&gt;&lt;D xsi:type="xsd:double"&gt;18.6019408575784&lt;/D&gt;&lt;D xsi:type="xsd:double"&gt;18.3844255574921&lt;/D&gt;&lt;D xsi:type="xsd:double"&gt;18.9294369434665&lt;/D&gt;&lt;D xsi:type="xsd:double"&gt;18.8890002581202&lt;/D&gt;&lt;D xsi:type="xsd:double"&gt;19.0167094648709&lt;/D&gt;&lt;D xsi:type="xsd:double"&gt;19.5604230465989&lt;/D&gt;&lt;D xsi:type="xsd:double"&gt;18.5795890667235&lt;/D&gt;&lt;D xsi:type="xsd:double"&gt;17.7667597110942&lt;/D&gt;&lt;D xsi:type="xsd:double"&gt;18.6527108102657&lt;/D&gt;&lt;D xsi:type="xsd:double"&gt;18.2033455111931&lt;/D&gt;&lt;D xsi:type="xsd:double"&gt;18.4899068366599&lt;/D&gt;&lt;D xsi:type="xsd:double"&gt;18.999499015896&lt;/D&gt;&lt;D xsi:type="xsd:double"&gt;19.8694370587402&lt;/D&gt;&lt;D xsi:type="xsd:double"&gt;18.6771633447146&lt;/D&gt;&lt;D xsi:type="xsd:double"&gt;16.6799437487917&lt;/D&gt;&lt;D xsi:type="xsd:double"&gt;17.8380058004957&lt;/D&gt;&lt;D xsi:type="xsd:double"&gt;17.7528873271732&lt;/D&gt;&lt;D xsi:type="xsd:double"&gt;18.0058676037995&lt;/D&gt;&lt;D xsi:type="xsd:double"&gt;18.2531723739838&lt;/D&gt;&lt;D xsi:type="xsd:double"&gt;18.8545930222837&lt;/D&gt;&lt;D xsi:type="xsd:double"&gt;19.2261592487239&lt;/D&gt;&lt;D xsi:type="xsd:double"&gt;19.1714629073997&lt;/D&gt;&lt;D xsi:type="xsd:double"&gt;19.0919613254555&lt;/D&gt;&lt;D xsi:type="xsd:double"&gt;18.1906650373706&lt;/D&gt;&lt;D xsi:type="xsd:double"&gt;18.134018583108&lt;/D&gt;&lt;D xsi:type="xsd:double"&gt;18.5259536083081&lt;/D&gt;&lt;D xsi:type="xsd:double"&gt;18.5143254870535&lt;/D&gt;&lt;D xsi:type="xsd:double"&gt;19.4414992735025&lt;/D&gt;&lt;D xsi:type="xsd:double"&gt;19.0583663732054&lt;/D&gt;&lt;D xsi:type="xsd:double"&gt;19.4470812296713&lt;/D&gt;&lt;D xsi:type="xsd:double"&gt;18.4316697729979&lt;/D&gt;&lt;D xsi:type="xsd:double"&gt;14.0616574577487&lt;/D&gt;&lt;D xsi:type="xsd:double"&gt;16.6781512731967&lt;/D&gt;&lt;D xsi:type="xsd:double"&gt;18.4478869320627&lt;/D&gt;&lt;D xsi:type="xsd:double"&gt;22.3665663760615&lt;/D&gt;&lt;D xsi:type="xsd:double"&gt;23.8711132765362&lt;/D&gt;&lt;D xsi:type="xsd:double"&gt;23.6073972467014&lt;/D&gt;&lt;D xsi:type="xsd:double"&gt;22.2108220882385&lt;/D&gt;&lt;D xsi:type="xsd:double"&gt;22.3667171837987&lt;/D&gt;&lt;D xsi:type="xsd:double"&gt;22.5844745821272&lt;/D&gt;&lt;D xsi:type="xsd:double"&gt;24.011417376224&lt;/D&gt;&lt;D xsi:type="xsd:double"&gt;23.6818276979127&lt;/D&gt;&lt;D xsi:type="xsd:double"&gt;22.6990267936253&lt;/D&gt;&lt;D xsi:type="xsd:double"&gt;22.5147009289136&lt;/D&gt;&lt;D xsi:type="xsd:double"&gt;22.0513596929076&lt;/D&gt;&lt;D xsi:type="xsd:double"&gt;22.5760497465784&lt;/D&gt;&lt;D xsi:type="xsd:double"&gt;23.3462302933907&lt;/D&gt;&lt;D xsi:type="xsd:double"&gt;23.1813541233569&lt;/D&gt;&lt;D xsi:type="xsd:double"&gt;23.7526180165662&lt;/D&gt;&lt;D xsi:type="xsd:double"&gt;24.9840016488119&lt;/D&gt;&lt;D xsi:type="xsd:double"&gt;24.4227117617547&lt;/D&gt;&lt;D xsi:type="xsd:double"&gt;22.5038507126249&lt;/D&gt;&lt;D xsi:type="xsd:double"&gt;22.8737836977754&lt;/D&gt;&lt;D xsi:type="xsd:double"&gt;22.3742321602548&lt;/D&gt;&lt;D xsi:type="xsd:double"&gt;21.2281165068763&lt;/D&gt;&lt;D xsi:type="xsd:double"&gt;21.7840445626706&lt;/D&gt;&lt;D xsi:type="xsd:double"&gt;21.906263747707&lt;/D&gt;&lt;D xsi:type="xsd:double"&gt;20.2078671536444&lt;/D&gt;&lt;D xsi:type="xsd:double"&gt;19.8151552819385&lt;/D&gt;&lt;D xsi:type="xsd:double"&gt;20.9285261256871&lt;/D&gt;&lt;D xsi:type="xsd:double"&gt;22.4522650695274&lt;/D&gt;&lt;D xsi:type="xsd:double"&gt;21.430356696753&lt;/D&gt;&lt;D xsi:type="xsd:double"&gt;21.7950646454177&lt;/D&gt;&lt;D xsi:type="xsd:double"&gt;22.6025174539131&lt;/D&gt;&lt;D xsi:type="xsd:double"&gt;21.5960983293019&lt;/D&gt;&lt;D xsi:type="xsd:double"&gt;21.3784744606565&lt;/D&gt;&lt;D xsi:type="xsd:double"&gt;20.4412394282021&lt;/D&gt;&lt;D xsi:type="xsd:double"&gt;19.5724782071123&lt;/D&gt;&lt;D xsi:type="xsd:double"&gt;20.2641043979857&lt;/D&gt;&lt;D xsi:type="xsd:double"&gt;21.1952821944544&lt;/D&gt;&lt;D xsi:type="xsd:double"&gt;21.3627976015075&lt;/D&gt;&lt;D xsi:type="xsd:double"&gt;21.5232396880088&lt;/D&gt;&lt;D xsi:type="xsd:double"&gt;20.7087930979111&lt;/D&gt;&lt;D xsi:type="xsd:double"&gt;20.6461912631066&lt;/D&gt;&lt;D xsi:type="xsd:double"&gt;19.5531618532651&lt;/D&gt;&lt;D xsi:type="xsd:double"&gt;20.3337659967899&lt;/D&gt;&lt;D xsi:type="xsd:double"&gt;21.7753106944625&lt;/D&gt;&lt;D xsi:type="xsd:double"&gt;21.9208268420646&lt;/D&gt;&lt;D xsi:type="xsd:double"&gt;22.6360377862766&lt;/D&gt;&lt;D xsi:type="xsd:double"&gt;22.1658365713663&lt;/D&gt;&lt;D xsi:type="xsd:double"&gt;22.581024127271&lt;/D&gt;&lt;D xsi:type="xsd:double"&gt;22.9896108959824&lt;/D&gt;&lt;D xsi:type="xsd:double"&gt;23.5462758611589&lt;/D&gt;&lt;D xsi:type="xsd:double"&gt;23.950291447862&lt;/D&gt;&lt;/FQL&gt;&lt;FQL&gt;&lt;Q&gt;EWZ^FMA_PE(LTMA,-10AY,0,AM,"PORTAGG","MEANR")&lt;/Q&gt;&lt;R&gt;121&lt;/R&gt;&lt;C&gt;1&lt;/C&gt;&lt;D xsi:type="xsd:double"&gt;12.2713226769042&lt;/D&gt;&lt;D xsi:type="xsd:double"&gt;12.8671363340348&lt;/D&gt;&lt;D xsi:type="xsd:double"&gt;12.5909525531896&lt;/D&gt;&lt;D xsi:type="xsd:double"&gt;11.9924643679554&lt;/D&gt;&lt;D xsi:type="xsd:double"&gt;12.8711285345201&lt;/D&gt;&lt;D xsi:type="xsd:double"&gt;12.3821295585864&lt;/D&gt;&lt;D xsi:type="xsd:double"&gt;12.1839510592001&lt;/D&gt;&lt;D xsi:type="xsd:double"&gt;12.9475609399516&lt;/D&gt;&lt;D xsi:type="xsd:double"&gt;12.9969304495012&lt;/D&gt;&lt;D xsi:type="xsd:double"&gt;13.7515607703202&lt;/D&gt;&lt;D xsi:type="xsd:double"&gt;13.7294723963923&lt;/D&gt;&lt;D xsi:type="xsd:double"&gt;13.9215447277983&lt;/D&gt;&lt;D xsi:type="xsd:double"&gt;13.2622869387257&lt;/D&gt;&lt;D xsi:type="xsd:double"&gt;12.6057730680116&lt;/D&gt;&lt;D xsi:type="xsd:double"&gt;12.205426100294&lt;/D&gt;&lt;D xsi:type="xsd:double"&gt;12.6661658499979&lt;/D&gt;&lt;D xsi:type="xsd:double"&gt;12.7913634148056&lt;/D&gt;&lt;D xsi:type="xsd:double"&gt;12.3646079203774&lt;/D&gt;&lt;D xsi:type="xsd:double"&gt;10.88139956653&lt;/D&gt;&lt;D xsi:type="xsd:double"&gt;12.3094059496304&lt;/D&gt;&lt;D xsi:type="xsd:double"&gt;13.1200443358177&lt;/D&gt;&lt;D xsi:type="xsd:double"&gt;13.3483671036608&lt;/D&gt;&lt;D xsi:type="xsd:double"&gt;12.9459283280652&lt;/D&gt;&lt;D xsi:type="xsd:double"&gt;13.0656607623368&lt;/D&gt;&lt;D xsi:type="xsd:double"&gt;13.9892967445659&lt;/D&gt;&lt;D xsi:type="xsd:double"&gt;14.300370655147&lt;/D&gt;&lt;D xsi:type="xsd:double"&gt;14.3864137138399&lt;/D&gt;&lt;D xsi:type="xsd:double"&gt;15.5063497973939&lt;/D&gt;&lt;D xsi:type="xsd:double"&gt;15.0848786753439&lt;/D&gt;&lt;D xsi:type="xsd:double"&gt;14.262452306826&lt;/D&gt;&lt;D xsi:type="xsd:double"&gt;15.8373144752378&lt;/D&gt;&lt;D xsi:type="xsd:double"&gt;16.8597345482581&lt;/D&gt;&lt;D xsi:type="xsd:double"&gt;16.4814389114001&lt;/D&gt;&lt;D xsi:type="xsd:double"&gt;16.078092519461&lt;/D&gt;&lt;D xsi:type="xsd:double"&gt;15.6855970432541&lt;/D&gt;&lt;D xsi:type="xsd:double"&gt;15.099784105657&lt;/D&gt;&lt;D xsi:type="xsd:double"&gt;14.9340791001898&lt;/D&gt;&lt;D xsi:type="xsd:double"&gt;15.5117788775806&lt;/D&gt;&lt;D xsi:type="xsd:double"&gt;15.5151250196563&lt;/D&gt;&lt;D xsi:type="xsd:double"&gt;15.2988374795114&lt;/D&gt;&lt;D xsi:type="xsd:double"&gt;14.7980855721688&lt;/D&gt;&lt;D xsi:type="xsd:double"&gt;14.8001002196326&lt;/D&gt;&lt;D xsi:type="xsd:double"&gt;16.5164342313116&lt;/D&gt;&lt;D xsi:type="xsd:double"&gt;16.72678658105&lt;/D&gt;&lt;D xsi:type="xsd:double"&gt;16.2145850269596&lt;/D&gt;&lt;D xsi:type="xsd:double"&gt;15.9587534393018&lt;/D&gt;&lt;D xsi:type="xsd:double"&gt;15.1241945783815&lt;/D&gt;&lt;D xsi:type="xsd:double"&gt;14.2310558109342&lt;/D&gt;&lt;D xsi:type="xsd:double"&gt;14.3608847863206&lt;/D&gt;&lt;D xsi:type="xsd:double"&gt;13.5923679526341&lt;/D&gt;&lt;D xsi:type="xsd:double"&gt;13.2973662705776&lt;/D&gt;&lt;D xsi:type="xsd:double"&gt;13.8641912054275&lt;/D&gt;&lt;D xsi:type="xsd:double"&gt;13.4381627194435&lt;/D&gt;&lt;D xsi:type="xsd:double"&gt;13.2983209975299&lt;/D&gt;&lt;D xsi:type="xsd:double"&gt;15.1660578171763&lt;/D&gt;&lt;D xsi:type="xsd:double"&gt;15.0283677584518&lt;/D&gt;&lt;D xsi:type="xsd:double"&gt;14.5513287423133&lt;/D&gt;&lt;D xsi:type="xsd:double"&gt;14.1873857323863&lt;/D&gt;&lt;D xsi:type="xsd:double"&gt;13.9679047438094&lt;/D&gt;&lt;D xsi:type="xsd:double"&gt;14.2361932139338&lt;/D&gt;&lt;D xsi:type="xsd:double"&gt;14.4155283973482&lt;/D&gt;&lt;D xsi:type="xsd:double"&gt;13.8143465744419&lt;/D&gt;&lt;D xsi:type="xsd:double"&gt;14.2372077888161&lt;/D&gt;&lt;D xsi:type="xsd:double"&gt;15.6091846925621&lt;/D&gt;&lt;D xsi:type="xsd:double"&gt;15.2364177675143&lt;/D&gt;&lt;D xsi:type="xsd:double"&gt;17.4679801904533&lt;/D&gt;&lt;D xsi:type="xsd:double"&gt;17.7489713336604&lt;/D&gt;&lt;D xsi:type="xsd:double"&gt;17.380934152755&lt;/D&gt;&lt;D xsi:type="xsd:double"&gt;16.3316844421131&lt;/D&gt;&lt;D xsi:type="xsd:double"&gt;16.3549664201577&lt;/D&gt;&lt;D xsi:type="xsd:double"&gt;18.6356660552471&lt;/D&gt;&lt;D xsi:type="xsd:double"&gt;20.1683134184639&lt;/D&gt;&lt;D xsi:type="xsd:double"&gt;31.6600104637286&lt;/D&gt;&lt;D xsi:type="xsd:double"&gt;34.8564748857717&lt;/D&gt;&lt;D xsi:type="xsd:double"&gt;30.8480500455597&lt;/D&gt;&lt;D xsi:type="xsd:double"&gt;32.8422454947653&lt;/D&gt;&lt;D xsi:type="xsd:double"&gt;32.3241475293099&lt;/D&gt;&lt;D xsi:type="xsd:double"&gt;35.8510342040262&lt;/D&gt;&lt;D xsi:type="xsd:double"&gt;29.3009701839462&lt;/D&gt;&lt;D xsi:type="xsd:double"&gt;20.862443869885&lt;/D&gt;&lt;D xsi:type="xsd:double"&gt;19.7413349916735&lt;/D&gt;&lt;D xsi:type="xsd:double"&gt;18.4753610971409&lt;/D&gt;&lt;D xsi:type="xsd:double"&gt;17.3275269308604&lt;/D&gt;&lt;D xsi:type="xsd:double"&gt;16.2547175252139&lt;/D&gt;&lt;D xsi:type="xsd:double"&gt;14.6217575831678&lt;/D&gt;&lt;D xsi:type="xsd:double"&gt;12.8735172047282&lt;/D&gt;&lt;D xsi:type="xsd:double"&gt;11.2798695418885&lt;/D&gt;&lt;D xsi:type="xsd:double"&gt;9.60938612672417&lt;/D&gt;&lt;D xsi:type="xsd:double"&gt;7.93391106799897&lt;/D&gt;&lt;D xsi:type="xsd:double"&gt;6.83690940754492&lt;/D&gt;&lt;D xsi:type="xsd:double"&gt;6.99054968751724&lt;/D&gt;&lt;D xsi:type="xsd:double"&gt;7.04629142430044&lt;/D&gt;&lt;D xsi:type="xsd:double"&gt;7.04011673005684&lt;/D&gt;&lt;D xsi:type="xsd:double"&gt;6.78777210514997&lt;/D&gt;&lt;D xsi:type="xsd:double"&gt;6.67246283000885&lt;/D&gt;&lt;D xsi:type="xsd:double"&gt;6.21714875115235&lt;/D&gt;&lt;D xsi:type="xsd:double"&gt;6.11887328066524&lt;/D&gt;&lt;D xsi:type="xsd:double"&gt;6.25307304869857&lt;/D&gt;&lt;D xsi:type="xsd:double"&gt;6.00598613122377&lt;/D&gt;&lt;D xsi:type="xsd:double"&gt;6.1680064599564&lt;/D&gt;&lt;D xsi:type="xsd:double"&gt;5.79799911509113&lt;/D&gt;&lt;D xsi:type="xsd:double"&gt;5.68616480038996&lt;/D&gt;&lt;D xsi:type="xsd:double"&gt;6.02963479556953&lt;/D&gt;&lt;D xsi:type="xsd:double"&gt;5.62558793455465&lt;/D&gt;&lt;D xsi:type="xsd:double"&gt;5.53811319157241&lt;/D&gt;&lt;D xsi:type="xsd:double"&gt;5.72962561833096&lt;/D&gt;&lt;D xsi:type="xsd:double"&gt;6.06682362901785&lt;/D&gt;&lt;D xsi:type="xsd:double"&gt;6.66175917645456&lt;/D&gt;&lt;D xsi:type="xsd:double"&gt;7.16996585860915&lt;/D&gt;&lt;D xsi:type="xsd:double"&gt;7.08510266997336&lt;/D&gt;&lt;D xsi:type="xsd:double"&gt;7.14876851115944&lt;/D&gt;&lt;D xsi:type="xsd:double"&gt;7.25056164624274&lt;/D&gt;&lt;D xsi:type="xsd:double"&gt;7.98356270629457&lt;/D&gt;&lt;D xsi:type="xsd:double"&gt;8.70229853962683&lt;/D&gt;&lt;D xsi:type="xsd:double"&gt;8.22207077550629&lt;/D&gt;&lt;D xsi:type="xsd:double"&gt;8.61987876301801&lt;/D&gt;&lt;D xsi:type="xsd:double"&gt;8.3721900404912&lt;/D&gt;&lt;D xsi:type="xsd:double"&gt;8.28296025800709&lt;/D&gt;&lt;D xsi:type="xsd:double"&gt;8.06394476092796&lt;/D&gt;&lt;D xsi:type="xsd:double"&gt;7.93796365254098&lt;/D&gt;&lt;D xsi:type="xsd:double"&gt;8.00059835939866&lt;/D&gt;&lt;/FQL&gt;&lt;FQL&gt;&lt;Q&gt;WL-FDS^FG_PRICE_CHANGE(0,-6AM)&lt;/Q&gt;&lt;R&gt;1&lt;/R&gt;&lt;C&gt;1&lt;/C&gt;&lt;D xsi:type="xsd:double"&gt;-21.1644963328843&lt;/D&gt;&lt;/FQL&gt;&lt;FQL&gt;&lt;Q&gt;FTSEWIVNXXXX^FG_PRICE(0)&lt;/Q&gt;&lt;R&gt;1&lt;/R&gt;&lt;C&gt;1&lt;/C&gt;&lt;D xsi:type="xsd:double"&gt;356.47671427&lt;/D&gt;&lt;/FQL&gt;&lt;FQL&gt;&lt;Q&gt;FC0000TW^FG_PRICE(0)&lt;/Q&gt;&lt;R&gt;1&lt;/R&gt;&lt;C&gt;1&lt;/C&gt;&lt;D xsi:type="xsd:double"&gt;364.06332&lt;/D&gt;&lt;/FQL&gt;&lt;FQL&gt;&lt;Q&gt;TUR^FG_PRICE_MAVG(0,,,,60)&lt;/Q&gt;&lt;R&gt;1&lt;/R&gt;&lt;C&gt;1&lt;/C&gt;&lt;D xsi:type="xsd:double"&gt;42.2075&lt;/D&gt;&lt;/FQL&gt;&lt;FQL&gt;&lt;Q&gt;KSA^P_PRICE(0)/P_PRICE_HIGH_PR(0,,,,,,"PRICE","INTRA","52W")&lt;/Q&gt;&lt;R&gt;1&lt;/R&gt;&lt;C&gt;1&lt;/C&gt;&lt;D xsi:type="xsd:double"&gt;0.9249362&lt;/D&gt;&lt;/FQL&gt;&lt;FQL&gt;&lt;Q&gt;GREK^P_PRICE(0)/P_PRICE_LOW_PR(0,,,,,,"PRICE","INTRA","52W")-1&lt;/Q&gt;&lt;R&gt;1&lt;/R&gt;&lt;C&gt;1&lt;/C&gt;&lt;D xsi:type="xsd:double"&gt;0.38604045&lt;/D&gt;&lt;/FQL&gt;&lt;FQL&gt;&lt;Q&gt;EIDO^FG_TOTAL_RETURNC(0,-1AM)&lt;/Q&gt;&lt;R&gt;1&lt;/R&gt;&lt;C&gt;1&lt;/C&gt;&lt;D xsi:type="xsd:double"&gt;7.7706337&lt;/D&gt;&lt;/FQL&gt;&lt;FQL&gt;&lt;Q&gt;REFBRSELIC-FDS^PROPER_NAME(0,,,"SECURITY","NAME")&lt;/Q&gt;&lt;R&gt;1&lt;/R&gt;&lt;C&gt;1&lt;/C&gt;&lt;D xsi:type="xsd:string"&gt;Brazil Target Selic Rate&lt;/D&gt;&lt;/FQL&gt;&lt;FQL&gt;&lt;Q&gt;CC_PL^IMF_IFS_RCPI_Q(0)&lt;/Q&gt;&lt;R&gt;0&lt;/R&gt;&lt;C&gt;0&lt;/C&gt;&lt;/FQL&gt;&lt;FQL&gt;&lt;Q&gt;KSA^FG_FCF_YIELD_NTM(0)&lt;/Q&gt;&lt;R&gt;1&lt;/R&gt;&lt;C&gt;1&lt;/C&gt;&lt;D xsi:type="xsd:double"&gt;3.87468551769454&lt;/D&gt;&lt;/FQL&gt;&lt;FQL&gt;&lt;Q&gt;ECH^FMA_DIV_YLD(NTMA,NOW,NOW,M,"PORTAGG","MEANR")&lt;/Q&gt;&lt;R&gt;1&lt;/R&gt;&lt;C&gt;1&lt;/C&gt;&lt;D xsi:type="xsd:double"&gt;190.312004815346&lt;/D&gt;&lt;/FQL&gt;&lt;FQL&gt;&lt;Q&gt;TUR^FMA_ROE(NTMA,-20AY,NOW,FY,"PORTAGG","MEANR")&lt;/Q&gt;&lt;R&gt;20&lt;/R&gt;&lt;C&gt;1&lt;/C&gt;&lt;D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xsi:type="xsd:double"&gt;18.572493417843&lt;/D&gt;&lt;D xsi:type="xsd:double"&gt;24.1409635144245&lt;/D&gt;&lt;D xsi:type="xsd:double"&gt;25.8460088493027&lt;/D&gt;&lt;/FQL&gt;&lt;FQL&gt;&lt;Q&gt;USDAED^FG_PRICE_CHANGE(0,-1AM)&lt;/Q&gt;&lt;R&gt;1&lt;/R&gt;&lt;C&gt;1&lt;/C&gt;&lt;D xsi:type="xsd:double"&gt;-0.0013589859&lt;/D&gt;&lt;/FQL&gt;&lt;FQL&gt;&lt;Q&gt;USDKRW^FG_PRICE(0)&lt;/Q&gt;&lt;R&gt;1&lt;/R&gt;&lt;C&gt;1&lt;/C&gt;&lt;D xsi:type="xsd:double"&gt;1385.65&lt;/D&gt;&lt;/FQL&gt;&lt;FQL&gt;&lt;Q&gt;USDPEN^STD(FG_PRICE_CHANGE(0,-3AY,M))&lt;/Q&gt;&lt;R&gt;1&lt;/R&gt;&lt;C&gt;1&lt;/C&gt;&lt;D xsi:type="xsd:double"&gt;2.39719791107599&lt;/D&gt;&lt;/FQL&gt;&lt;FQL&gt;&lt;Q&gt;USDIDR^STD(FG_PRICE_CHANGE(0,-1AY,AM))&lt;/Q&gt;&lt;R&gt;1&lt;/R&gt;&lt;C&gt;1&lt;/C&gt;&lt;D xsi:type="xsd:double"&gt;1.72946811821728&lt;/D&gt;&lt;/FQL&gt;&lt;FQL&gt;&lt;Q&gt;FC0000SA^FMA_EPS(NTMA,-20AY,0,CY,,"PORTAGG","MEANR")&lt;/Q&gt;&lt;R&gt;20&lt;/R&gt;&lt;C&gt;1&lt;/C&gt;&lt;D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xsi:type="xsd:double"&gt;2.35315851136102&lt;/D&gt;&lt;D xsi:type="xsd:double"&gt;1.93303149915198&lt;/D&gt;&lt;D xsi:type="xsd:double"&gt;3.07367882792392&lt;/D&gt;&lt;D xsi:type="xsd:double"&gt;3.62922601686806&lt;/D&gt;&lt;D xsi:type="xsd:double"&gt;3.01150373774813&lt;/D&gt;&lt;/FQL&gt;&lt;FQL&gt;&lt;Q&gt;WL-FDS^FG_PRICE_CHANGE(0,-1AM)&lt;/Q&gt;&lt;R&gt;1&lt;/R&gt;&lt;C&gt;1&lt;/C&gt;&lt;D xsi:type="xsd:double"&gt;-7.46661981728742&lt;/D&gt;&lt;/FQL&gt;&lt;FQL&gt;&lt;Q&gt;PLATI-FDS^FG_PRICE_CHANGE(0,-3AM)&lt;/Q&gt;&lt;R&gt;1&lt;/R&gt;&lt;C&gt;1&lt;/C&gt;&lt;D xsi:type="xsd:double"&gt;2.28260869565218&lt;/D&gt;&lt;/FQL&gt;&lt;FQL&gt;&lt;Q&gt;BRENT-FDS^FG_PRICE_CHANGE(0,-1AM)&lt;/Q&gt;&lt;R&gt;1&lt;/R&gt;&lt;C&gt;1&lt;/C&gt;&lt;D xsi:type="xsd:double"&gt;0&lt;/D&gt;&lt;/FQL&gt;&lt;FQL&gt;&lt;Q&gt;SET-BKK^FG_PRICE_MAVG(0,,,,200)&lt;/Q&gt;&lt;R&gt;1&lt;/R&gt;&lt;C&gt;1&lt;/C&gt;&lt;D xsi:type="xsd:double"&gt;1376.1818&lt;/D&gt;&lt;/FQL&gt;&lt;FQL&gt;&lt;Q&gt;EWZ^FG_PRICE_MAVG(0,,,,200)&lt;/Q&gt;&lt;R&gt;1&lt;/R&gt;&lt;C&gt;1&lt;/C&gt;&lt;D xsi:type="xsd:double"&gt;31.6524&lt;/D&gt;&lt;/FQL&gt;&lt;FQL&gt;&lt;Q&gt;EPU^FG_PRICE(0)&lt;/Q&gt;&lt;R&gt;1&lt;/R&gt;&lt;C&gt;1&lt;/C&gt;&lt;D xsi:type="xsd:double"&gt;40.64&lt;/D&gt;&lt;/FQL&gt;&lt;FQL&gt;&lt;Q&gt;EWZ^PERCENT_CHANGE(FMA_EPS(+1,0,,,,"PORTAGG","MEAN"),FMA_EPS(+1,-1AM,,,,"PORTAGG","MEAN"))&lt;/Q&gt;&lt;R&gt;1&lt;/R&gt;&lt;C&gt;1&lt;/C&gt;&lt;D xsi:type="xsd:double"&gt;-3.12615851293401&lt;/D&gt;&lt;/FQL&gt;&lt;FQL&gt;&lt;Q&gt;EWT^PERCENT_CHANGE(FMA_EPS(+1,0,,,,"PORTAGG","MEAN"),FMA_EPS(+1,-3AM,,,,"PORTAGG","MEAN"))&lt;/Q&gt;&lt;R&gt;1&lt;/R&gt;&lt;C&gt;1&lt;/C&gt;&lt;D xsi:type="xsd:double"&gt;4.76536184936374&lt;/D&gt;&lt;/FQL&gt;&lt;FQL&gt;&lt;Q&gt;EPOL^P_PRICE(0)/P_PRICE_LOW_PR(0,,,,,,"PRICE","INTRA","52W")-1&lt;/Q&gt;&lt;R&gt;1&lt;/R&gt;&lt;C&gt;1&lt;/C&gt;&lt;D xsi:type="xsd:double"&gt;0.45310605&lt;/D&gt;&lt;/FQL&gt;&lt;FQL&gt;&lt;Q&gt;EWJ^P_PRICE(0)/P_PRICE_LOW_PR(0,,,,,,"PRICE","INTRA","52W")-1&lt;/Q&gt;&lt;R&gt;1&lt;/R&gt;&lt;C&gt;1&lt;/C&gt;&lt;D xsi:type="xsd:double"&gt;0.20087421&lt;/D&gt;&lt;/FQL&gt;&lt;FQL&gt;&lt;Q&gt;VGK^FMA_COS_UP("EPS","1M",+1,NOW,,,"PORTAGG","MEANR")&lt;/Q&gt;&lt;R&gt;1&lt;/R&gt;&lt;C&gt;1&lt;/C&gt;&lt;D xsi:type="xsd:double"&gt;464&lt;/D&gt;&lt;/FQL&gt;&lt;FQL&gt;&lt;Q&gt;MCHI^FMA_RBICS_REV_CURRENT(30, LOC, "PORTAGG")&lt;/Q&gt;&lt;R&gt;1&lt;/R&gt;&lt;C&gt;1&lt;/C&gt;&lt;D xsi:type="xsd:double"&gt;25.1495051945432&lt;/D&gt;&lt;/FQL&gt;&lt;FQL&gt;&lt;Q&gt;TRYGR10Y-FDS^FG_YIELD_NAME&lt;/Q&gt;&lt;R&gt;1&lt;/R&gt;&lt;C&gt;1&lt;/C&gt;&lt;D xsi:type="xsd:string"&gt;Greece Benchmark Bond - 10 Year&lt;/D&gt;&lt;/FQL&gt;&lt;FQL&gt;&lt;Q&gt;TRYCN10Y-FDS^FG_YIELD_NAME&lt;/Q&gt;&lt;R&gt;1&lt;/R&gt;&lt;C&gt;1&lt;/C&gt;&lt;D xsi:type="xsd:string"&gt;Treasury - China Benchmark Bond 10Y&lt;/D&gt;&lt;/FQL&gt;&lt;FQL&gt;&lt;Q&gt;TUR^FMA_PE(LTM,0,,,"PORTAGG","MEANR")&lt;/Q&gt;&lt;R&gt;1&lt;/R&gt;&lt;C&gt;1&lt;/C&gt;&lt;D xsi:type="xsd:double"&gt;9.41640816535599&lt;/D&gt;&lt;/FQL&gt;&lt;FQL&gt;&lt;Q&gt;MCHI^JULIAN(FMA_DIV_YLD(NTMA,NOW,NOW,M,"PORTAGG","MEANR").DATES)&lt;/Q&gt;&lt;R&gt;1&lt;/R&gt;&lt;C&gt;1&lt;/C&gt;&lt;D xsi:type="xsd:long"&gt;45471&lt;/D&gt;&lt;/FQL&gt;&lt;FQL&gt;&lt;Q&gt;EWZ^FMA_EVAL_EBIT(LTMA,NOW,NOW,M,"PORTAGG","MEANR")&lt;/Q&gt;&lt;R&gt;1&lt;/R&gt;&lt;C&gt;1&lt;/C&gt;&lt;D xsi:type="xsd:double"&gt;6.66816958098087&lt;/D&gt;&lt;/FQL&gt;&lt;FQL&gt;&lt;Q&gt;EWT^FMA_EVAL_EBIT(LTMA,NOW,NOW,M,"PORTAGG","MEANR")&lt;/Q&gt;&lt;R&gt;1&lt;/R&gt;&lt;C&gt;1&lt;/C&gt;&lt;D xsi:type="xsd:double"&gt;20.2847621479847&lt;/D&gt;&lt;/FQL&gt;&lt;FQL&gt;&lt;Q&gt;EPOL^FMA_EVAL_EBIT(LTMA,NOW,NOW,M,"PORTAGG","MEANR")&lt;/Q&gt;&lt;R&gt;1&lt;/R&gt;&lt;C&gt;1&lt;/C&gt;&lt;D xsi:type="xsd:double"&gt;8.44001882033532&lt;/D&gt;&lt;/FQL&gt;&lt;FQL&gt;&lt;Q&gt;EZA^FG_COMPANY_NAME&lt;/Q&gt;&lt;R&gt;1&lt;/R&gt;&lt;C&gt;1&lt;/C&gt;&lt;D xsi:type="xsd:string"&gt;iShares MSCI South Africa ETF&lt;/D&gt;&lt;/FQL&gt;&lt;FQL&gt;&lt;Q&gt;TRYID10Y-FDS^FG_YIELD(-10AY,0,Y,,"YTM")&lt;/Q&gt;&lt;R&gt;10&lt;/R&gt;&lt;C&gt;1&lt;/C&gt;&lt;D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xsi:type="xsd:double"&gt;6.498571&lt;/D&gt;&lt;/FQL&gt;&lt;FQL&gt;&lt;Q&gt;CAGDPY@CN^EE_ACTUAL_ANNUAL(MED,+1)&lt;/Q&gt;&lt;R&gt;1&lt;/R&gt;&lt;C&gt;1&lt;/C&gt;&lt;D xsi:type="xsd:double"&gt;1.3&lt;/D&gt;&lt;/FQL&gt;&lt;FQL&gt;&lt;Q&gt;CAGDPY@ID^EE_ACTUAL_ANNUAL(MED,+1)&lt;/Q&gt;&lt;R&gt;1&lt;/R&gt;&lt;C&gt;1&lt;/C&gt;&lt;D xsi:type="xsd:double"&gt;-0.68&lt;/D&gt;&lt;/FQL&gt;&lt;FQL&gt;&lt;Q&gt;CC_CL^FG_COMPANY_NAME&lt;/Q&gt;&lt;R&gt;1&lt;/R&gt;&lt;C&gt;1&lt;/C&gt;&lt;D xsi:type="xsd:string"&gt;Chile&lt;/D&gt;&lt;/FQL&gt;&lt;FQL&gt;&lt;Q&gt;USDCNH^STD(FG_PRICE_CHANGE(0,-3AY,M))&lt;/Q&gt;&lt;R&gt;1&lt;/R&gt;&lt;C&gt;1&lt;/C&gt;&lt;D xsi:type="xsd:double"&gt;1.74477924824209&lt;/D&gt;&lt;/FQL&gt;&lt;FQL&gt;&lt;Q&gt;USDEUR^FG_COMPANY_NAME&lt;/Q&gt;&lt;R&gt;1&lt;/R&gt;&lt;C&gt;1&lt;/C&gt;&lt;D xsi:type="xsd:string"&gt;Euro per U.S. Dollar&lt;/D&gt;&lt;/FQL&gt;&lt;FQL&gt;&lt;Q&gt;QAT^P_PRICE_RETURNS_PR('52W',2,-10AY,0,AM)&lt;/Q&gt;&lt;R&gt;121&lt;/R&gt;&lt;C&gt;1&lt;/C&gt;&lt;D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xsi:type="xsd:double"&gt;-3.7202477&lt;/D&gt;&lt;D xsi:type="xsd:double"&gt;2.4723172&lt;/D&gt;&lt;D xsi:type="xsd:double"&gt;-8.013117&lt;/D&gt;&lt;D xsi:type="xsd:double"&gt;-22.039127&lt;/D&gt;&lt;D xsi:type="xsd:double"&gt;-15.988504&lt;/D&gt;&lt;D xsi:type="xsd:double"&gt;-13.185668&lt;/D&gt;&lt;D xsi:type="xsd:double"&gt;-23.907095&lt;/D&gt;&lt;D xsi:type="xsd:double"&gt;-17.949581&lt;/D&gt;&lt;D xsi:type="xsd:double"&gt;-25.517918&lt;/D&gt;&lt;D xsi:type="xsd:double"&gt;-20.006096&lt;/D&gt;&lt;D xsi:type="xsd:double"&gt;-12.922705&lt;/D&gt;&lt;D xsi:type="xsd:double"&gt;-16.127289&lt;/D&gt;&lt;D xsi:type="xsd:double"&gt;-20.533955&lt;/D&gt;&lt;D xsi:type="xsd:double"&gt;-19.658125&lt;/D&gt;&lt;D xsi:type="xsd:double"&gt;-10.591239&lt;/D&gt;&lt;D xsi:type="xsd:double"&gt;5.788505&lt;/D&gt;&lt;D xsi:type="xsd:double"&gt;-5.1545024&lt;/D&gt;&lt;D xsi:type="xsd:double"&gt;-7.3242245&lt;/D&gt;&lt;D xsi:type="xsd:double"&gt;-3.3716917&lt;/D&gt;&lt;D xsi:type="xsd:double"&gt;5.203593&lt;/D&gt;&lt;D xsi:type="xsd:double"&gt;27.85164&lt;/D&gt;&lt;D xsi:type="xsd:double"&gt;12.360811&lt;/D&gt;&lt;D xsi:type="xsd:double"&gt;3.5961032&lt;/D&gt;&lt;D xsi:type="xsd:double"&gt;3.809154&lt;/D&gt;&lt;D xsi:type="xsd:double"&gt;5.901873&lt;/D&gt;&lt;D xsi:type="xsd:double"&gt;-5.0172806&lt;/D&gt;&lt;D xsi:type="xsd:double"&gt;-2.6679456&lt;/D&gt;&lt;D xsi:type="xsd:double"&gt;-14.91549&lt;/D&gt;&lt;D xsi:type="xsd:double"&gt;-12.887806&lt;/D&gt;&lt;D xsi:type="xsd:double"&gt;-18.605751&lt;/D&gt;&lt;D xsi:type="xsd:double"&gt;-21.21908&lt;/D&gt;&lt;D xsi:type="xsd:double"&gt;-12.572432&lt;/D&gt;&lt;D xsi:type="xsd:double"&gt;-10.924196&lt;/D&gt;&lt;D xsi:type="xsd:double"&gt;-13.652313&lt;/D&gt;&lt;D xsi:type="xsd:double"&gt;-11.398733&lt;/D&gt;&lt;D xsi:type="xsd:double"&gt;-7.2733583&lt;/D&gt;&lt;D xsi:type="xsd:double"&gt;-7.089061&lt;/D&gt;&lt;D xsi:type="xsd:double"&gt;4.272723&lt;/D&gt;&lt;D xsi:type="xsd:double"&gt;0.0034570694&lt;/D&gt;&lt;D xsi:type="xsd:double"&gt;9.820831&lt;/D&gt;&lt;D xsi:type="xsd:double"&gt;16.245365&lt;/D&gt;&lt;D xsi:type="xsd:double"&gt;25.859428&lt;/D&gt;&lt;D xsi:type="xsd:double"&gt;45.50103&lt;/D&gt;&lt;D xsi:type="xsd:double"&gt;23.094046&lt;/D&gt;&lt;D xsi:type="xsd:double"&gt;19.16517&lt;/D&gt;&lt;D xsi:type="xsd:double"&gt;16.400219&lt;/D&gt;&lt;D xsi:type="xsd:double"&gt;15.563607&lt;/D&gt;&lt;D xsi:type="xsd:double"&gt;16.208136&lt;/D&gt;&lt;D xsi:type="xsd:double"&gt;8.025289&lt;/D&gt;&lt;D xsi:type="xsd:double"&gt;16.23615&lt;/D&gt;&lt;D xsi:type="xsd:double"&gt;9.521604&lt;/D&gt;&lt;D xsi:type="xsd:double"&gt;-0.27582645&lt;/D&gt;&lt;D xsi:type="xsd:double"&gt;2.4474502&lt;/D&gt;&lt;D xsi:type="xsd:double"&gt;1.0919213&lt;/D&gt;&lt;D xsi:type="xsd:double"&gt;-2.4646103&lt;/D&gt;&lt;D xsi:type="xsd:double"&gt;-2.1282732&lt;/D&gt;&lt;D xsi:type="xsd:double"&gt;-3.299898&lt;/D&gt;&lt;D xsi:type="xsd:double"&gt;-8.37357&lt;/D&gt;&lt;D xsi:type="xsd:double"&gt;-13.975275&lt;/D&gt;&lt;D xsi:type="xsd:double"&gt;-16.431522&lt;/D&gt;&lt;D xsi:type="xsd:double"&gt;-3.5228312&lt;/D&gt;&lt;D xsi:type="xsd:double"&gt;-6.4213934&lt;/D&gt;&lt;D xsi:type="xsd:double"&gt;-3.6261737&lt;/D&gt;&lt;D xsi:type="xsd:double"&gt;7.903576&lt;/D&gt;&lt;D xsi:type="xsd:double"&gt;1.6343474&lt;/D&gt;&lt;D xsi:type="xsd:double"&gt;-0.38562417&lt;/D&gt;&lt;D xsi:type="xsd:double"&gt;4.793763&lt;/D&gt;&lt;D xsi:type="xsd:double"&gt;7.245183&lt;/D&gt;&lt;D xsi:type="xsd:double"&gt;5.800855&lt;/D&gt;&lt;D xsi:type="xsd:double"&gt;13.581764&lt;/D&gt;&lt;D xsi:type="xsd:double"&gt;27.19519&lt;/D&gt;&lt;D xsi:type="xsd:double"&gt;31.934702&lt;/D&gt;&lt;D xsi:type="xsd:double"&gt;24.475754&lt;/D&gt;&lt;D xsi:type="xsd:double"&gt;19.167948&lt;/D&gt;&lt;D xsi:type="xsd:double"&gt;14.953351&lt;/D&gt;&lt;D xsi:type="xsd:double"&gt;14.94174&lt;/D&gt;&lt;D xsi:type="xsd:double"&gt;16.139114&lt;/D&gt;&lt;D xsi:type="xsd:double"&gt;21.792484&lt;/D&gt;&lt;D xsi:type="xsd:double"&gt;13.182533&lt;/D&gt;&lt;D xsi:type="xsd:double"&gt;13.601744&lt;/D&gt;&lt;D xsi:type="xsd:double"&gt;18.731594&lt;/D&gt;&lt;D xsi:type="xsd:double"&gt;28.299831&lt;/D&gt;&lt;D xsi:type="xsd:double"&gt;34.522785&lt;/D&gt;&lt;D xsi:type="xsd:double"&gt;24.931442&lt;/D&gt;&lt;D xsi:type="xsd:double"&gt;21.193481&lt;/D&gt;&lt;D xsi:type="xsd:double"&gt;11.469698&lt;/D&gt;&lt;D xsi:type="xsd:double"&gt;19.129158&lt;/D&gt;&lt;D xsi:type="xsd:double"&gt;21.768356&lt;/D&gt;&lt;D xsi:type="xsd:double"&gt;7.9855084&lt;/D&gt;&lt;D xsi:type="xsd:double"&gt;5.2073956&lt;/D&gt;&lt;D xsi:type="xsd:double"&gt;0.7174492&lt;/D&gt;&lt;D xsi:type="xsd:double"&gt;-4.668456&lt;/D&gt;&lt;D xsi:type="xsd:double"&gt;-7.835799&lt;/D&gt;&lt;D xsi:type="xsd:double"&gt;-15.85319&lt;/D&gt;&lt;D xsi:type="xsd:double"&gt;-24.001778&lt;/D&gt;&lt;D xsi:type="xsd:double"&gt;-21.880936&lt;/D&gt;&lt;D xsi:type="xsd:double"&gt;-12.834674&lt;/D&gt;&lt;D xsi:type="xsd:double"&gt;-9.98863&lt;/D&gt;&lt;D xsi:type="xsd:double"&gt;-9.294271&lt;/D&gt;&lt;D xsi:type="xsd:double"&gt;-19.845135&lt;/D&gt;&lt;D xsi:type="xsd:double"&gt;-11.266643&lt;/D&gt;&lt;D xsi:type="xsd:double"&gt;-20.538593&lt;/D&gt;&lt;D xsi:type="xsd:double"&gt;-9.825092&lt;/D&gt;&lt;D xsi:type="xsd:double"&gt;-0.9301603&lt;/D&gt;&lt;D xsi:type="xsd:double"&gt;-4.243952&lt;/D&gt;&lt;D xsi:type="xsd:double"&gt;3.295827&lt;/D&gt;&lt;D xsi:type="xsd:double"&gt;4.338908&lt;/D&gt;&lt;D xsi:type="xsd:double"&gt;-0.85746646&lt;/D&gt;&lt;D xsi:type="xsd:double"&gt;-8.096064&lt;/D&gt;&lt;D xsi:type="xsd:double"&gt;-1.4071107&lt;/D&gt;&lt;D xsi:type="xsd:double"&gt;-3.5986066&lt;/D&gt;&lt;/FQL&gt;&lt;FQL&gt;&lt;Q&gt;MCHI^FG_TOTAL_RETURNC(-10AY,0,AM)&lt;/Q&gt;&lt;R&gt;121&lt;/R&gt;&lt;C&gt;1&lt;/C&gt;&lt;D xsi:type="xsd:double"&gt;7.4249864&lt;/D&gt;&lt;D xsi:type="xsd:double"&gt;2.59192&lt;/D&gt;&lt;D xsi:type="xsd:double"&gt;-4.974544&lt;/D&gt;&lt;D xsi:type="xsd:double"&gt;-1.4220893&lt;/D&gt;&lt;D xsi:type="xsd:double"&gt;5.2268505&lt;/D&gt;&lt;D xsi:type="xsd:double"&gt;0.42703152&lt;/D&gt;&lt;D xsi:type="xsd:double"&gt;5.351436&lt;/D&gt;&lt;D xsi:type="xsd:double"&gt;0.60652494&lt;/D&gt;&lt;D xsi:type="xsd:double"&gt;-1.8839478&lt;/D&gt;&lt;D xsi:type="xsd:double"&gt;22.004604&lt;/D&gt;&lt;D xsi:type="xsd:double"&gt;-0.75542927&lt;/D&gt;&lt;D xsi:type="xsd:double"&gt;-9.600723&lt;/D&gt;&lt;D xsi:type="xsd:double"&gt;-8.613962&lt;/D&gt;&lt;D xsi:type="xsd:double"&gt;-15.166796&lt;/D&gt;&lt;D xsi:type="xsd:double"&gt;-0.18290281&lt;/D&gt;&lt;D xsi:type="xsd:double"&gt;12.001837&lt;/D&gt;&lt;D xsi:type="xsd:double"&gt;-2.9038906&lt;/D&gt;&lt;D xsi:type="xsd:double"&gt;-2.1688104&lt;/D&gt;&lt;D xsi:type="xsd:double"&gt;-16.15368&lt;/D&gt;&lt;D xsi:type="xsd:double"&gt;0.052070618&lt;/D&gt;&lt;D xsi:type="xsd:double"&gt;7.312&lt;/D&gt;&lt;D xsi:type="xsd:double"&gt;4.316199&lt;/D&gt;&lt;D xsi:type="xsd:double"&gt;-4.4165554&lt;/D&gt;&lt;D xsi:type="xsd:double"&gt;-1.0845244&lt;/D&gt;&lt;D xsi:type="xsd:double"&gt;10.128773&lt;/D&gt;&lt;D xsi:type="xsd:double"&gt;4.744768&lt;/D&gt;&lt;D xsi:type="xsd:double"&gt;3.2417297&lt;/D&gt;&lt;D xsi:type="xsd:double"&gt;-0.31191707&lt;/D&gt;&lt;D xsi:type="xsd:double"&gt;-3.5669565&lt;/D&gt;&lt;D xsi:type="xsd:double"&gt;-6.5207424&lt;/D&gt;&lt;D xsi:type="xsd:double"&gt;10.467291&lt;/D&gt;&lt;D xsi:type="xsd:double"&gt;3.8071156&lt;/D&gt;&lt;D xsi:type="xsd:double"&gt;3.05624&lt;/D&gt;&lt;D xsi:type="xsd:double"&gt;1.2653232&lt;/D&gt;&lt;D xsi:type="xsd:double"&gt;5.7985067&lt;/D&gt;&lt;D xsi:type="xsd:double"&gt;2.7237058&lt;/D&gt;&lt;D xsi:type="xsd:double"&gt;6.435907&lt;/D&gt;&lt;D xsi:type="xsd:double"&gt;4.6070457&lt;/D&gt;&lt;D xsi:type="xsd:double"&gt;0.4209876&lt;/D&gt;&lt;D xsi:type="xsd:double"&gt;3.7084818&lt;/D&gt;&lt;D xsi:type="xsd:double"&gt;7.975745&lt;/D&gt;&lt;D xsi:type="xsd:double"&gt;-3.091681&lt;/D&gt;&lt;D xsi:type="xsd:double"&gt;15.472603&lt;/D&gt;&lt;D xsi:type="xsd:double"&gt;-4.848802&lt;/D&gt;&lt;D xsi:type="xsd:double"&gt;-4.397261&lt;/D&gt;&lt;D xsi:type="xsd:double"&gt;-4.5135439999999996&lt;/D&gt;&lt;D xsi:type="xsd:double"&gt;3.8115263&lt;/D&gt;&lt;D xsi:type="xsd:double"&gt;-5.474961&lt;/D&gt;&lt;D xsi:type="xsd:double"&gt;-0.5530715&lt;/D&gt;&lt;D xsi:type="xsd:double"&gt;-5.437982&lt;/D&gt;&lt;D xsi:type="xsd:double"&gt;-1.6010463&lt;/D&gt;&lt;D xsi:type="xsd:double"&gt;-12.817537&lt;/D&gt;&lt;D xsi:type="xsd:double"&gt;6.760621&lt;/D&gt;&lt;D xsi:type="xsd:double"&gt;-4.6228647&lt;/D&gt;&lt;D xsi:type="xsd:double"&gt;9.235132&lt;/D&gt;&lt;D xsi:type="xsd:double"&gt;6.915629&lt;/D&gt;&lt;D xsi:type="xsd:double"&gt;-1.4553726&lt;/D&gt;&lt;D xsi:type="xsd:double"&gt;4.299319&lt;/D&gt;&lt;D xsi:type="xsd:double"&gt;-13.656389&lt;/D&gt;&lt;D xsi:type="xsd:double"&gt;8.007801&lt;/D&gt;&lt;D xsi:type="xsd:double"&gt;1.7317414&lt;/D&gt;&lt;D xsi:type="xsd:double"&gt;-7.6268377&lt;/D&gt;&lt;D xsi:type="xsd:double"&gt;2.5835633&lt;/D&gt;&lt;D xsi:type="xsd:double"&gt;3.1877398&lt;/D&gt;&lt;D xsi:type="xsd:double"&gt;3.4306169&lt;/D&gt;&lt;D xsi:type="xsd:double"&gt;6.8986297&lt;/D&gt;&lt;D xsi:type="xsd:double"&gt;-1.2307227&lt;/D&gt;&lt;D xsi:type="xsd:double"&gt;-1.3406992&lt;/D&gt;&lt;D xsi:type="xsd:double"&gt;-5.995202&lt;/D&gt;&lt;D xsi:type="xsd:double"&gt;1.4625907&lt;/D&gt;&lt;D xsi:type="xsd:double"&gt;0.8548379&lt;/D&gt;&lt;D xsi:type="xsd:double"&gt;9.414172&lt;/D&gt;&lt;D xsi:type="xsd:double"&gt;8.15674&lt;/D&gt;&lt;D xsi:type="xsd:double"&gt;8.288693&lt;/D&gt;&lt;D xsi:type="xsd:double"&gt;-6.7951083&lt;/D&gt;&lt;D xsi:type="xsd:double"&gt;8.715081&lt;/D&gt;&lt;D xsi:type="xsd:double"&gt;4.3679357&lt;/D&gt;&lt;D xsi:type="xsd:double"&gt;-3.721398&lt;/D&gt;&lt;D xsi:type="xsd:double"&gt;18.590569&lt;/D&gt;&lt;D xsi:type="xsd:double"&gt;-5.3666534&lt;/D&gt;&lt;D xsi:type="xsd:double"&gt;-6.6123304&lt;/D&gt;&lt;D xsi:type="xsd:double"&gt;1.880765&lt;/D&gt;&lt;D xsi:type="xsd:double"&gt;-1.2789547&lt;/D&gt;&lt;D xsi:type="xsd:double"&gt;1.6867876&lt;/D&gt;&lt;D xsi:type="xsd:double"&gt;-14.924115&lt;/D&gt;&lt;D xsi:type="xsd:double"&gt;-2.4352193&lt;/D&gt;&lt;D xsi:type="xsd:double"&gt;-3.3376932&lt;/D&gt;&lt;D xsi:type="xsd:double"&gt;6.770754&lt;/D&gt;&lt;D xsi:type="xsd:double"&gt;-7.227218&lt;/D&gt;&lt;D xsi:type="xsd:double"&gt;-4.220283&lt;/D&gt;&lt;D xsi:type="xsd:double"&gt;-2.4709046&lt;/D&gt;&lt;D xsi:type="xsd:double"&gt;-3.1219363&lt;/D&gt;&lt;D xsi:type="xsd:double"&gt;-10.426861&lt;/D&gt;&lt;D xsi:type="xsd:double"&gt;-12.412882&lt;/D&gt;&lt;D xsi:type="xsd:double"&gt;7.4623704&lt;/D&gt;&lt;D xsi:type="xsd:double"&gt;12.340522&lt;/D&gt;&lt;D xsi:type="xsd:double"&gt;-7.937646&lt;/D&gt;&lt;D xsi:type="xsd:double"&gt;-1.9462824&lt;/D&gt;&lt;D xsi:type="xsd:double"&gt;-13.0805855&lt;/D&gt;&lt;D xsi:type="xsd:double"&gt;-12.4686&lt;/D&gt;&lt;D xsi:type="xsd:double"&gt;11.061823&lt;/D&gt;&lt;D xsi:type="xsd:double"&gt;11.470163&lt;/D&gt;&lt;D xsi:type="xsd:double"&gt;20.1882&lt;/D&gt;&lt;D xsi:type="xsd:double"&gt;-15.017796&lt;/D&gt;&lt;D xsi:type="xsd:double"&gt;2.1566272&lt;/D&gt;&lt;D xsi:type="xsd:double"&gt;-4.0172157&lt;/D&gt;&lt;D xsi:type="xsd:double"&gt;-4.591078&lt;/D&gt;&lt;D xsi:type="xsd:double"&gt;0.23031235&lt;/D&gt;&lt;D xsi:type="xsd:double"&gt;7.461667&lt;/D&gt;&lt;D xsi:type="xsd:double"&gt;-8.202225&lt;/D&gt;&lt;D xsi:type="xsd:double"&gt;-1.9424081&lt;/D&gt;&lt;D xsi:type="xsd:double"&gt;-2.7965546&lt;/D&gt;&lt;D xsi:type="xsd:double"&gt;4.651165&lt;/D&gt;&lt;D xsi:type="xsd:double"&gt;-7.0527673&lt;/D&gt;&lt;D xsi:type="xsd:double"&gt;-3.5380363&lt;/D&gt;&lt;D xsi:type="xsd:double"&gt;3.6154032&lt;/D&gt;&lt;D xsi:type="xsd:double"&gt;0.07586479&lt;/D&gt;&lt;D xsi:type="xsd:double"&gt;6.9984794&lt;/D&gt;&lt;D xsi:type="xsd:double"&gt;6.186545&lt;/D&gt;&lt;D x</t>
        </r>
      </text>
    </comment>
    <comment ref="A10" authorId="0" shapeId="0" xr:uid="{5C0F0C10-CD7F-4339-8CB5-A26769008CDE}">
      <text>
        <r>
          <rPr>
            <b/>
            <sz val="9"/>
            <color indexed="81"/>
            <rFont val="Tahoma"/>
            <charset val="1"/>
          </rPr>
          <t xml:space="preserve">si:type="xsd:double"&gt;-3.8705766&lt;/D&gt;&lt;D xsi:type="xsd:double"&gt;-4.158926&lt;/D&gt;&lt;/FQL&gt;&lt;FQL&gt;&lt;Q&gt;GREK^FMA_DIV_YLD(NTMA,-10AY,0,AM,"PORTAGG","MEANR")&lt;/Q&gt;&lt;R&gt;121&lt;/R&gt;&lt;C&gt;1&lt;/C&gt;&lt;D xsi:type="xsd:double"&gt;2.00843483751617&lt;/D&gt;&lt;D xsi:type="xsd:double"&gt;2.02099213844879&lt;/D&gt;&lt;D xsi:type="xsd:double"&gt;2.27487003827667&lt;/D&gt;&lt;D xsi:type="xsd:double"&gt;2.44977208356957&lt;/D&gt;&lt;D xsi:type="xsd:double"&gt;2.58137596196386&lt;/D&gt;&lt;D xsi:type="xsd:double"&gt;2.96964237394202&lt;/D&gt;&lt;D xsi:type="xsd:double"&gt;3.14956736091902&lt;/D&gt;&lt;D xsi:type="xsd:double"&gt;3.07979876082661&lt;/D&gt;&lt;D xsi:type="xsd:double"&gt;3.44890003063502&lt;/D&gt;&lt;D xsi:type="xsd:double"&gt;3.5401480745915&lt;/D&gt;&lt;D xsi:type="xsd:double"&gt;3.29369890547633&lt;/D&gt;&lt;D xsi:type="xsd:double"&gt;3.47200635043727&lt;/D&gt;&lt;D xsi:type="xsd:double"&gt;3.34415669819523&lt;/D&gt;&lt;D xsi:type="xsd:double"&gt;4.25090402854172&lt;/D&gt;&lt;D xsi:type="xsd:double"&gt;3.21604946085306&lt;/D&gt;&lt;D xsi:type="xsd:double"&gt;2.75467105208422&lt;/D&gt;&lt;D xsi:type="xsd:double"&gt;3.21763221354879&lt;/D&gt;&lt;D xsi:type="xsd:double"&gt;3.13347440785131&lt;/D&gt;&lt;D xsi:type="xsd:double"&gt;2.45614562880718&lt;/D&gt;&lt;D xsi:type="xsd:double"&gt;2.75671609987214&lt;/D&gt;&lt;D xsi:type="xsd:double"&gt;3.36422433537539&lt;/D&gt;&lt;D xsi:type="xsd:double"&gt;2.92444346778537&lt;/D&gt;&lt;D xsi:type="xsd:double"&gt;2.30948456367523&lt;/D&gt;&lt;D xsi:type="xsd:double"&gt;3.03429683368709&lt;/D&gt;&lt;D xsi:type="xsd:double"&gt;2.93830216212066&lt;/D&gt;&lt;D xsi:type="xsd:double"&gt;3.02728865562055&lt;/D&gt;&lt;D xsi:type="xsd:double"&gt;3.23717134683779&lt;/D&gt;&lt;D xsi:type="xsd:double"&gt;2.99466482663073&lt;/D&gt;&lt;D xsi:type="xsd:double"&gt;2.72215335518993&lt;/D&gt;&lt;D xsi:type="xsd:double"&gt;2.91423991387571&lt;/D&gt;&lt;D xsi:type="xsd:double"&gt;2.82650243614163&lt;/D&gt;&lt;D xsi:type="xsd:double"&gt;3.03150810247973&lt;/D&gt;&lt;D xsi:type="xsd:double"&gt;3.09670904926055&lt;/D&gt;&lt;D xsi:type="xsd:double"&gt;2.53482905085664&lt;/D&gt;&lt;D xsi:type="xsd:double"&gt;2.61140439375509&lt;/D&gt;&lt;D xsi:type="xsd:double"&gt;2.54047132377242&lt;/D&gt;&lt;D xsi:type="xsd:double"&gt;2.5079082403814&lt;/D&gt;&lt;D xsi:type="xsd:double"&gt;2.52079417830941&lt;/D&gt;&lt;D xsi:type="xsd:double"&gt;2.90306724685768&lt;/D&gt;&lt;D xsi:type="xsd:double"&gt;2.89918932430354&lt;/D&gt;&lt;D xsi:type="xsd:double"&gt;3.15523372903579&lt;/D&gt;&lt;D xsi:type="xsd:double"&gt;2.57990808301973&lt;/D&gt;&lt;D xsi:type="xsd:double"&gt;2.52685438195439&lt;/D&gt;&lt;D xsi:type="xsd:double"&gt;2.88727469688476&lt;/D&gt;&lt;D xsi:type="xsd:double"&gt;3.21629135618799&lt;/D&gt;&lt;D xsi:type="xsd:double"&gt;3.01520951223054&lt;/D&gt;&lt;D xsi:type="xsd:double"&gt;3.45825982184091&lt;/D&gt;&lt;D xsi:type="xsd:double"&gt;3.35012010760494&lt;/D&gt;&lt;D xsi:type="xsd:double"&gt;3.44143843311463&lt;/D&gt;&lt;D xsi:type="xsd:double"&gt;3.64344071600031&lt;/D&gt;&lt;D xsi:type="xsd:double"&gt;3.75509962551428&lt;/D&gt;&lt;D xsi:type="xsd:double"&gt;4.16237833553195&lt;/D&gt;&lt;D xsi:type="xsd:double"&gt;4.43238010256499&lt;/D&gt;&lt;D xsi:type="xsd:double"&gt;4.54223260836603&lt;/D&gt;&lt;D xsi:type="xsd:double"&gt;4.30952984818066&lt;/D&gt;&lt;D xsi:type="xsd:double"&gt;3.93416914617358&lt;/D&gt;&lt;D xsi:type="xsd:double"&gt;3.81752135375344&lt;/D&gt;&lt;D xsi:type="xsd:double"&gt;3.55591681032808&lt;/D&gt;&lt;D xsi:type="xsd:double"&gt;3.88592923882855&lt;/D&gt;&lt;D xsi:type="xsd:double"&gt;3.34111007529859&lt;/D&gt;&lt;D xsi:type="xsd:double"&gt;3.18691867939391&lt;/D&gt;&lt;D xsi:type="xsd:double"&gt;3.43872349078551&lt;/D&gt;&lt;D xsi:type="xsd:double"&gt;3.30664494888996&lt;/D&gt;&lt;D xsi:type="xsd:double"&gt;3.19796733307356&lt;/D&gt;&lt;D xsi:type="xsd:double"&gt;3.18173038260523&lt;/D&gt;&lt;D xsi:type="xsd:double"&gt;2.96469922599706&lt;/D&gt;&lt;D xsi:type="xsd:double"&gt;3.04529304899593&lt;/D&gt;&lt;D xsi:type="xsd:double"&gt;3.28968052957948&lt;/D&gt;&lt;D xsi:type="xsd:double"&gt;4.7835916714497&lt;/D&gt;&lt;D xsi:type="xsd:double"&gt;4.71154964893462&lt;/D&gt;&lt;D xsi:type="xsd:double"&gt;3.92932165502643&lt;/D&gt;&lt;D xsi:type="xsd:double"&gt;3.82112680657308&lt;/D&gt;&lt;D xsi:type="xsd:double"&gt;3.61645049826054&lt;/D&gt;&lt;D xsi:type="xsd:double"&gt;3.61424455405385&lt;/D&gt;&lt;D xsi:type="xsd:double"&gt;3.7270314769823&lt;/D&gt;&lt;D xsi:type="xsd:double"&gt;4.06949400823481&lt;/D&gt;&lt;D xsi:type="xsd:double"&gt;3.44294722640141&lt;/D&gt;&lt;D xsi:type="xsd:double"&gt;3.25124696719493&lt;/D&gt;&lt;D xsi:type="xsd:double"&gt;3.41841633720862&lt;/D&gt;&lt;D xsi:type="xsd:double"&gt;3.20373773240713&lt;/D&gt;&lt;D xsi:type="xsd:double"&gt;3.57144954568108&lt;/D&gt;&lt;D xsi:type="xsd:double"&gt;3.37459624995149&lt;/D&gt;&lt;D xsi:type="xsd:double"&gt;3.22438562192557&lt;/D&gt;&lt;D xsi:type="xsd:double"&gt;3.01967753518559&lt;/D&gt;&lt;D xsi:type="xsd:double"&gt;3.07855895896645&lt;/D&gt;&lt;D xsi:type="xsd:double"&gt;3.11919136740423&lt;/D&gt;&lt;D xsi:type="xsd:double"&gt;3.0695204379667&lt;/D&gt;&lt;D xsi:type="xsd:double"&gt;3.07156552693649&lt;/D&gt;&lt;D xsi:type="xsd:double"&gt;3.03705394150535&lt;/D&gt;&lt;D xsi:type="xsd:double"&gt;3.20232503734418&lt;/D&gt;&lt;D xsi:type="xsd:double"&gt;3.0398822527579&lt;/D&gt;&lt;D xsi:type="xsd:double"&gt;3.02108963334104&lt;/D&gt;&lt;D xsi:type="xsd:double"&gt;3.44860115814001&lt;/D&gt;&lt;D xsi:type="xsd:double"&gt;3.09280126467337&lt;/D&gt;&lt;D xsi:type="xsd:double"&gt;3.8610823183174&lt;/D&gt;&lt;D xsi:type="xsd:double"&gt;4.11679744661382&lt;/D&gt;&lt;D xsi:type="xsd:double"&gt;4.21403039613215&lt;/D&gt;&lt;D xsi:type="xsd:double"&gt;3.9747894747844&lt;/D&gt;&lt;D xsi:type="xsd:double"&gt;4.73852044245574&lt;/D&gt;&lt;D xsi:type="xsd:double"&gt;4.38795196770033&lt;/D&gt;&lt;D xsi:type="xsd:double"&gt;4.44201147799809&lt;/D&gt;&lt;D xsi:type="xsd:double"&gt;4.46800286071666&lt;/D&gt;&lt;D xsi:type="xsd:double"&gt;4.36523875379768&lt;/D&gt;&lt;D xsi:type="xsd:double"&gt;3.9407443762535&lt;/D&gt;&lt;D xsi:type="xsd:double"&gt;4.513010396271&lt;/D&gt;&lt;D xsi:type="xsd:double"&gt;4.25272392712444&lt;/D&gt;&lt;D xsi:type="xsd:double"&gt;3.98993438922178&lt;/D&gt;&lt;D xsi:type="xsd:double"&gt;4.06712287523093&lt;/D&gt;&lt;D xsi:type="xsd:double"&gt;3.99754467518877&lt;/D&gt;&lt;D xsi:type="xsd:double"&gt;4.42255152681041&lt;/D&gt;&lt;D xsi:type="xsd:double"&gt;4.71878807165086&lt;/D&gt;&lt;D xsi:type="xsd:double"&gt;5.00902058307667&lt;/D&gt;&lt;D xsi:type="xsd:double"&gt;4.33289755437367&lt;/D&gt;&lt;D xsi:type="xsd:double"&gt;4.55816097426402&lt;/D&gt;&lt;D xsi:type="xsd:double"&gt;4.58214768011394&lt;/D&gt;&lt;D xsi:type="xsd:double"&gt;4.64115778651081&lt;/D&gt;&lt;D xsi:type="xsd:double"&gt;5.11532402950682&lt;/D&gt;&lt;D xsi:type="xsd:double"&gt;5.14180891972506&lt;/D&gt;&lt;D xsi:type="xsd:double"&gt;5.40428193401831&lt;/D&gt;&lt;D xsi:type="xsd:double"&gt;6.1464971312545&lt;/D&gt;&lt;D xsi:type="xsd:double"&gt;5.92994616426247&lt;/D&gt;&lt;/FQL&gt;&lt;FQL&gt;&lt;Q&gt;EWZ^FMA_PE(NTMA,-10AY,0,AM,"PORTAGG","MEANR")&lt;/Q&gt;&lt;R&gt;121&lt;/R&gt;&lt;C&gt;1&lt;/C&gt;&lt;D xsi:type="xsd:double"&gt;11.939450542327&lt;/D&gt;&lt;D xsi:type="xsd:double"&gt;12.3860978510698&lt;/D&gt;&lt;D xsi:type="xsd:double"&gt;11.847686290494&lt;/D&gt;&lt;D xsi:type="xsd:double"&gt;11.0309097364091&lt;/D&gt;&lt;D xsi:type="xsd:double"&gt;11.7264164420732&lt;/D&gt;&lt;D xsi:type="xsd:double"&gt;11.1068814423898&lt;/D&gt;&lt;D xsi:type="xsd:double"&gt;11.2391296819476&lt;/D&gt;&lt;D xsi:type="xsd:double"&gt;12.3875867652919&lt;/D&gt;&lt;D xsi:type="xsd:double"&gt;12.5978815909611&lt;/D&gt;&lt;D xsi:type="xsd:double"&gt;14.4898819740161&lt;/D&gt;&lt;D xsi:type="xsd:double"&gt;13.4711300570908&lt;/D&gt;&lt;D xsi:type="xsd:double"&gt;13.2651542617249&lt;/D&gt;&lt;D xsi:type="xsd:double"&gt;12.1014743075207&lt;/D&gt;&lt;D xsi:type="xsd:double"&gt;10.988202176353&lt;/D&gt;&lt;D xsi:type="xsd:double"&gt;10.6940278080976&lt;/D&gt;&lt;D xsi:type="xsd:double"&gt;11.174265422538&lt;/D&gt;&lt;D xsi:type="xsd:double"&gt;10.9847186243403&lt;/D&gt;&lt;D xsi:type="xsd:double"&gt;10.5150899618292&lt;/D&gt;&lt;D xsi:type="xsd:double"&gt;9.55039375028353&lt;/D&gt;&lt;D xsi:type="xsd:double"&gt;10.9444823607844&lt;/D&gt;&lt;D xsi:type="xsd:double"&gt;13.3115345007268&lt;/D&gt;&lt;D xsi:type="xsd:double"&gt;13.6282064020041&lt;/D&gt;&lt;D xsi:type="xsd:double"&gt;12.1979105793776&lt;/D&gt;&lt;D xsi:type="xsd:double"&gt;12.2405896965696&lt;/D&gt;&lt;D xsi:type="xsd:double"&gt;13.5677614088757&lt;/D&gt;&lt;D xsi:type="xsd:double"&gt;13.6667562694684&lt;/D&gt;&lt;D xsi:type="xsd:double"&gt;13.6127790065893&lt;/D&gt;&lt;D xsi:type="xsd:double"&gt;14.7278336491186&lt;/D&gt;&lt;D xsi:type="xsd:double"&gt;13.6741412214926&lt;/D&gt;&lt;D xsi:type="xsd:double"&gt;12.297922239843&lt;/D&gt;&lt;D xsi:type="xsd:double"&gt;13.4890165295622&lt;/D&gt;&lt;D xsi:type="xsd:double"&gt;13.4739516926858&lt;/D&gt;&lt;D xsi:type="xsd:double"&gt;12.7240188648988&lt;/D&gt;&lt;D xsi:type="xsd:double"&gt;12.5906578099959&lt;/D&gt;&lt;D xsi:type="xsd:double"&gt;12.3598386098548&lt;/D&gt;&lt;D xsi:type="xsd:double"&gt;11.9086680137016&lt;/D&gt;&lt;D xsi:type="xsd:double"&gt;12.2723819863394&lt;/D&gt;&lt;D xsi:type="xsd:double"&gt;13.4287483114112&lt;/D&gt;&lt;D xsi:type="xsd:double"&gt;13.7661011062417&lt;/D&gt;&lt;D xsi:type="xsd:double"&gt;13.7358144064668&lt;/D&gt;&lt;D xsi:type="xsd:double"&gt;13.1442286834102&lt;/D&gt;&lt;D xsi:type="xsd:double"&gt;13.3699768763448&lt;/D&gt;&lt;D xsi:type="xsd:double"&gt;14.3108041255717&lt;/D&gt;&lt;D xsi:type="xsd:double"&gt;13.9230090193429&lt;/D&gt;&lt;D xsi:type="xsd:double"&gt;12.6326102168537&lt;/D&gt;&lt;D xsi:type="xsd:double"&gt;12.8463335595206&lt;/D&gt;&lt;D xsi:type="xsd:double"&gt;11.4726101658917&lt;/D&gt;&lt;D xsi:type="xsd:double"&gt;10.3795655454836&lt;/D&gt;&lt;D xsi:type="xsd:double"&gt;11.2209502216403&lt;/D&gt;&lt;D xsi:type="xsd:double"&gt;10.6202541785313&lt;/D&gt;&lt;D xsi:type="xsd:double"&gt;10.5936233946323&lt;/D&gt;&lt;D xsi:type="xsd:double"&gt;11.3534727340547&lt;/D&gt;&lt;D xsi:type="xsd:double"&gt;11.1860602190284&lt;/D&gt;&lt;D xsi:type="xsd:double"&gt;11.1224685096274&lt;/D&gt;&lt;D xsi:type="xsd:double"&gt;13.2281138875154&lt;/D&gt;&lt;D xsi:type="xsd:double"&gt;12.6509269204594&lt;/D&gt;&lt;D xsi:type="xsd:double"&gt;12.0842486467375&lt;/D&gt;&lt;D xsi:type="xsd:double"&gt;11.661571959593&lt;/D&gt;&lt;D xsi:type="xsd:double"&gt;11.5002451261446&lt;/D&gt;&lt;D xsi:type="xsd:double"&gt;12.3784978730048&lt;/D&gt;&lt;D xsi:type="xsd:double"&gt;12.7301990793817&lt;/D&gt;&lt;D xsi:type="xsd:double"&gt;11.9756279015247&lt;/D&gt;&lt;D xsi:type="xsd:double"&gt;12.942206077682&lt;/D&gt;&lt;D xsi:type="xsd:double"&gt;13.4751878661037&lt;/D&gt;&lt;D xsi:type="xsd:double"&gt;13.3691429948281&lt;/D&gt;&lt;D xsi:type="xsd:double"&gt;14.6118583115356&lt;/D&gt;&lt;D xsi:type="xsd:double"&gt;14.4779097162181&lt;/D&gt;&lt;D xsi:type="xsd:double"&gt;13.0767516399028&lt;/D&gt;&lt;D xsi:type="xsd:double"&gt;10.9327635744058&lt;/D&gt;&lt;D xsi:type="xsd:double"&gt;12.0656468213256&lt;/D&gt;&lt;D xsi:type="xsd:double"&gt;16.4920066548173&lt;/D&gt;&lt;D xsi:type="xsd:double"&gt;17.8075986981433&lt;/D&gt;&lt;D xsi:type="xsd:double"&gt;26.188460309277&lt;/D&gt;&lt;D xsi:type="xsd:double"&gt;23.4783179200469&lt;/D&gt;&lt;D xsi:type="xsd:double"&gt;18.2127879528281&lt;/D&gt;&lt;D xsi:type="xsd:double"&gt;16.3465554741269&lt;/D&gt;&lt;D xsi:type="xsd:double"&gt;14.5888609263201&lt;/D&gt;&lt;D xsi:type="xsd:double"&gt;13.0946287893638&lt;/D&gt;&lt;D xsi:type="xsd:double"&gt;11.6437352227452&lt;/D&gt;&lt;D xsi:type="xsd:double"&gt;9.88484730000503&lt;/D&gt;&lt;D xsi:type="xsd:double"&gt;9.4148190064434&lt;/D&gt;&lt;D xsi:type="xsd:double"&gt;9.14151508817897&lt;/D&gt;&lt;D xsi:type="xsd:double"&gt;9.05473875682137&lt;/D&gt;&lt;D xsi:type="xsd:double"&gt;9.19955439598789&lt;/D&gt;&lt;D xsi:type="xsd:double"&gt;8.47758798850816&lt;/D&gt;&lt;D xsi:type="xsd:double"&gt;7.81023447673886&lt;/D&gt;&lt;D xsi:type="xsd:double"&gt;7.59920491227624&lt;/D&gt;&lt;D xsi:type="xsd:double"&gt;7.51855919383218&lt;/D&gt;&lt;D xsi:type="xsd:double"&gt;7.33005123735963&lt;/D&gt;&lt;D xsi:type="xsd:double"&gt;7.71430134441796&lt;/D&gt;&lt;D xsi:type="xsd:double"&gt;8.1087654516368&lt;/D&gt;&lt;D xsi:type="xsd:double"&gt;8.07217421213665&lt;/D&gt;&lt;D xsi:type="xsd:double"&gt;7.77768605419538&lt;/D&gt;&lt;D xsi:type="xsd:double"&gt;6.82672246215504&lt;/D&gt;&lt;D xsi:type="xsd:double"&gt;6.71605259284972&lt;/D&gt;&lt;D xsi:type="xsd:double"&gt;5.84805425064084&lt;/D&gt;&lt;D xsi:type="xsd:double"&gt;5.87033201778032&lt;/D&gt;&lt;D xsi:type="xsd:double"&gt;6.48182944918877&lt;/D&gt;&lt;D xsi:type="xsd:double"&gt;6.43277610974179&lt;/D&gt;&lt;D xsi:type="xsd:double"&gt;6.90498122506901&lt;/D&gt;&lt;D xsi:type="xsd:double"&gt;6.62353125665412&lt;/D&gt;&lt;D xsi:type="xsd:double"&gt;6.96958970990945&lt;/D&gt;&lt;D xsi:type="xsd:double"&gt;7.2667098550898&lt;/D&gt;&lt;D xsi:type="xsd:double"&gt;6.90440351989845&lt;/D&gt;&lt;D xsi:type="xsd:double"&gt;6.34773036575414&lt;/D&gt;&lt;D xsi:type="xsd:double"&gt;6.6835449989566&lt;/D&gt;&lt;D xsi:type="xsd:double"&gt;7.15527202665542&lt;/D&gt;&lt;D xsi:type="xsd:double"&gt;7.84205308002625&lt;/D&gt;&lt;D xsi:type="xsd:double"&gt;8.30545241512226&lt;/D&gt;&lt;D xsi:type="xsd:double"&gt;7.81628595935727&lt;/D&gt;&lt;D xsi:type="xsd:double"&gt;7.58129077115537&lt;/D&gt;&lt;D xsi:type="xsd:double"&gt;7.27096245105613&lt;/D&gt;&lt;D xsi:type="xsd:double"&gt;7.77564767620477&lt;/D&gt;&lt;D xsi:type="xsd:double"&gt;7.96583300369421&lt;/D&gt;&lt;D xsi:type="xsd:double"&gt;7.78766414974864&lt;/D&gt;&lt;D xsi:type="xsd:double"&gt;7.94997626203162&lt;/D&gt;&lt;D xsi:type="xsd:double"&gt;7.68820313604918&lt;/D&gt;&lt;D xsi:type="xsd:double"&gt;7.54443953116832&lt;/D&gt;&lt;D xsi:type="xsd:double"&gt;7.20778653975436&lt;/D&gt;&lt;D xsi:type="xsd:double"&gt;7.03654688203037&lt;/D&gt;&lt;D xsi:type="xsd:double"&gt;7.16657261562692&lt;/D&gt;&lt;/FQL&gt;&lt;FQL&gt;&lt;Q&gt;EWY^FMA_PE(LTMA,-10AY,0,AM,"PORTAGG","MEANR")&lt;/Q&gt;&lt;R&gt;121&lt;/R&gt;&lt;C&gt;1&lt;/C&gt;&lt;D xsi:type="xsd:double"&gt;11.4442004770725&lt;/D&gt;&lt;D xsi:type="xsd:double"&gt;11.6331555046438&lt;/D&gt;&lt;D xsi:type="xsd:double"&gt;11.633650448678&lt;/D&gt;&lt;D xsi:type="xsd:double"&gt;11.0491809356529&lt;/D&gt;&lt;D xsi:type="xsd:double"&gt;11.6870396160325&lt;/D&gt;&lt;D xsi:type="xsd:double"&gt;11.616839910336&lt;/D&gt;&lt;D xsi:type="xsd:double"&gt;11.7398479121744&lt;/D&gt;&lt;D xsi:type="xsd:double"&gt;12.3687631540434&lt;/D&gt;&lt;D xsi:type="xsd:double"&gt;12.1221804451859&lt;/D&gt;&lt;D xsi:type="xsd:double"&gt;12.0637636471815&lt;/D&gt;&lt;D xsi:type="xsd:double"&gt;11.7243067946974&lt;/D&gt;&lt;D xsi:type="xsd:double"&gt;11.4042333787914&lt;/D&gt;&lt;D xsi:type="xsd:double"&gt;11.0201933983197&lt;/D&gt;&lt;D xsi:type="xsd:double"&gt;10.6593146345733&lt;/D&gt;&lt;D xsi:type="xsd:double"&gt;10.643731646084&lt;/D&gt;&lt;D xsi:type="xsd:double"&gt;11.362666348076&lt;/D&gt;&lt;D xsi:type="xsd:double"&gt;11.2105658345057&lt;/D&gt;&lt;D xsi:type="xsd:double"&gt;10.6367805136292&lt;/D&gt;&lt;D xsi:type="xsd:double"&gt;9.67138161185138&lt;/D&gt;&lt;D xsi:type="xsd:double"&gt;10.5800120110534&lt;/D&gt;&lt;D xsi:type="xsd:double"&gt;10.66610351262&lt;/D&gt;&lt;D xsi:type="xsd:double"&gt;10.6627279153452&lt;/D&gt;&lt;D xsi:type="xsd:double"&gt;10.427678642389&lt;/D&gt;&lt;D xsi:type="xsd:double"&gt;10.3563358999576&lt;/D&gt;&lt;D xsi:type="xsd:double"&gt;10.5951080461714&lt;/D&gt;&lt;D xsi:type="xsd:double"&gt;10.5624010146297&lt;/D&gt;&lt;D xsi:type="xsd:double"&gt;10.7092755536642&lt;/D&gt;&lt;D xsi:type="xsd:double"&gt;10.7431777558918&lt;/D&gt;&lt;D xsi:type="xsd:double"&gt;10.7272836304239&lt;/D&gt;&lt;D xsi:type="xsd:double"&gt;11.0863316725424&lt;/D&gt;&lt;D xsi:type="xsd:double"&gt;11.4853600385265&lt;/D&gt;&lt;D xsi:type="xsd:double"&gt;11.6888630857674&lt;/D&gt;&lt;D xsi:type="xsd:double"&gt;11.5411509187337&lt;/D&gt;&lt;D xsi:type="xsd:double"&gt;11.2226090676837&lt;/D&gt;&lt;D xsi:type="xsd:double"&gt;11.1713425525731&lt;/D&gt;&lt;D xsi:type="xsd:double"&gt;11.017932198835&lt;/D&gt;&lt;D xsi:type="xsd:double"&gt;10.8635596541066&lt;/D&gt;&lt;D xsi:type="xsd:double"&gt;10.4741689285903&lt;/D&gt;&lt;D xsi:type="xsd:double"&gt;10.3672179208214&lt;/D&gt;&lt;D xsi:type="xsd:double"&gt;10.5344999764165&lt;/D&gt;&lt;D xsi:type="xsd:double"&gt;10.4338809943461&lt;/D&gt;&lt;D xsi:type="xsd:double"&gt;9.92661645834745&lt;/D&gt;&lt;D xsi:type="xsd:double"&gt;10.7813386762906&lt;/D&gt;&lt;D xsi:type="xsd:double"&gt;10.7061074340534&lt;/D&gt;&lt;D xsi:type="xsd:double"&gt;10.4441667469735&lt;/D&gt;&lt;D xsi:type="xsd:double"&gt;10.3170040948333&lt;/D&gt;&lt;D xsi:type="xsd:double"&gt;10.1608141808177&lt;/D&gt;&lt;D xsi:type="xsd:double"&gt;9.88685399025486&lt;/D&gt;&lt;D xsi:type="xsd:double"&gt;9.59705364129927&lt;/D&gt;&lt;D xsi:type="xsd:double"&gt;9.43680704331688&lt;/D&gt;&lt;D xsi:type="xsd:double"&gt;9.40412310216628&lt;/D&gt;&lt;D xsi:type="xsd:double"&gt;8.4236798411319&lt;/D&gt;&lt;D xsi:type="xsd:double"&gt;8.41030333865599&lt;/D&gt;&lt;D xsi:type="xsd:double"&gt;8.1480100522522&lt;/D&gt;&lt;D xsi:type="xsd:double"&gt;9.27313200579519&lt;/D&gt;&lt;D xsi:type="xsd:double"&gt;10.0955654140278&lt;/D&gt;&lt;D xsi:type="xsd:double"&gt;10.1311122292346&lt;/D&gt;&lt;D xsi:type="xsd:double"&gt;10.4684606161994&lt;/D&gt;&lt;D xsi:type="xsd:double"&gt;10.4371703228167&lt;/D&gt;&lt;D xsi:type="xsd:double"&gt;10.9768659797627&lt;/D&gt;&lt;D xsi:type="xsd:double"&gt;11.3708136952149&lt;/D&gt;&lt;D xsi:type="xsd:double"&gt;11.146287512134&lt;/D&gt;&lt;D xsi:type="xsd:double"&gt;12.0860929337059&lt;/D&gt;&lt;D xsi:type="xsd:double"&gt;12.7675311509433&lt;/D&gt;&lt;D xsi:type="xsd:double"&gt;13.6678769236644&lt;/D&gt;&lt;D xsi:type="xsd:double"&gt;14.5816368705668&lt;/D&gt;&lt;D xsi:type="xsd:double"&gt;14.9728014185871&lt;/D&gt;&lt;D xsi:type="xsd:double"&gt;15.7676375502035&lt;/D&gt;&lt;D xsi:type="xsd:double"&gt;14.5421546745578&lt;/D&gt;&lt;D xsi:type="xsd:double"&gt;14.8275031902731&lt;/D&gt;&lt;D xsi:type="xsd:double"&gt;15.200104447691&lt;/D&gt;&lt;D xsi:type="xsd:double"&gt;15.4089871410131&lt;/D&gt;&lt;D xsi:type="xsd:double"&gt;15.4685750655543&lt;/D&gt;&lt;D xsi:type="xsd:double"&gt;16.2970728198655&lt;/D&gt;&lt;D xsi:type="xsd:double"&gt;15.8538939286606&lt;/D&gt;&lt;D xsi:type="xsd:double"&gt;16.038559192942&lt;/D&gt;&lt;D xsi:type="xsd:double"&gt;17.4566602886919&lt;/D&gt;&lt;D xsi:type="xsd:double"&gt;19.2343611641921&lt;/D&gt;&lt;D xsi:type="xsd:double"&gt;21.6806525484924&lt;/D&gt;&lt;D xsi:type="xsd:double"&gt;20.5820410409515&lt;/D&gt;&lt;D xsi:type="xsd:double"&gt;19.9286743585811&lt;/D&gt;&lt;D xsi:type="xsd:double"&gt;19.2402148528233&lt;/D&gt;&lt;D xsi:type="xsd:double"&gt;17.6226785212085&lt;/D&gt;&lt;D xsi:type="xsd:double"&gt;16.8842217196575&lt;/D&gt;&lt;D xsi:type="xsd:double"&gt;15.6068999476463&lt;/D&gt;&lt;D xsi:type="xsd:double"&gt;14.305208832258&lt;/D&gt;&lt;D xsi:type="xsd:double"&gt;13.3245223963688&lt;/D&gt;&lt;D xsi:type="xsd:double"&gt;12.0420240097259&lt;/D&gt;&lt;D xsi:type="xsd:double"&gt;10.5657912141375&lt;/D&gt;&lt;D xsi:type="xsd:double"&gt;9.89927032840002&lt;/D&gt;&lt;D xsi:type="xsd:double"&gt;8.97600027230555&lt;/D&gt;&lt;D xsi:type="xsd:double"&gt;9.22434728165034&lt;/D&gt;&lt;D xsi:type="xsd:double"&gt;9.34373222857159&lt;/D&gt;&lt;D xsi:type="xsd:double"&gt;9.2813992649691&lt;/D&gt;&lt;D xsi:type="xsd:double"&gt;9.20523010731775&lt;/D&gt;&lt;D xsi:type="xsd:double"&gt;8.89260443399887&lt;/D&gt;&lt;D xsi:type="xsd:double"&gt;8.96335630623186&lt;/D&gt;&lt;D xsi:type="xsd:double"&gt;9.01741465333945&lt;/D&gt;&lt;D xsi:type="xsd:double"&gt;8.42948946019078&lt;/D&gt;&lt;D xsi:type="xsd:double"&gt;9.04278499331913&lt;/D&gt;&lt;D xsi:type="xsd:double"&gt;9.90702079927953&lt;/D&gt;&lt;D xsi:type="xsd:double"&gt;9.6691207240785&lt;/D&gt;&lt;D xsi:type="xsd:double"&gt;10.8585326464073&lt;/D&gt;&lt;D xsi:type="xsd:double"&gt;11.0555484575597&lt;/D&gt;&lt;D xsi:type="xsd:double"&gt;11.3943064246552&lt;/D&gt;&lt;D xsi:type="xsd:double"&gt;11.9470548669792&lt;/D&gt;&lt;D xsi:type="xsd:double"&gt;12.4110550418521&lt;/D&gt;&lt;D xsi:type="xsd:double"&gt;12.6209998753019&lt;/D&gt;&lt;D xsi:type="xsd:double"&gt;13.0860005707996&lt;/D&gt;&lt;D xsi:type="xsd:double"&gt;13.0403892307428&lt;/D&gt;&lt;D xsi:type="xsd:double"&gt;13.4634081974791&lt;/D&gt;&lt;D xsi:type="xsd:double"&gt;13.1253535300136&lt;/D&gt;&lt;D xsi:type="xsd:double"&gt;14.3415589326859&lt;/D&gt;&lt;D xsi:type="xsd:double"&gt;15.2602349284198&lt;/D&gt;&lt;D xsi:type="xsd:double"&gt;15.0924144544722&lt;/D&gt;&lt;D xsi:type="xsd:double"&gt;16.26022563701&lt;/D&gt;&lt;D xsi:type="xsd:double"&gt;15.9752924143008&lt;/D&gt;&lt;D xsi:type="xsd:double"&gt;15.1633481951165&lt;/D&gt;&lt;D xsi:type="xsd:double"&gt;14.6469804202269&lt;/D&gt;&lt;D xsi:type="xsd:double"&gt;14.1812882063836&lt;/D&gt;&lt;D xsi:type="xsd:double"&gt;13.4867374110061&lt;/D&gt;&lt;/FQL&gt;&lt;FQL&gt;&lt;Q&gt;KSA^FG_TOTAL_RETURNC(0,-6AM)&lt;/Q&gt;&lt;R&gt;1&lt;/R&gt;&lt;C&gt;1&lt;/C&gt;&lt;D xsi:type="xsd:double"&gt;-1.8199444&lt;/D&gt;&lt;/FQL&gt;&lt;FQL&gt;&lt;Q&gt;TUR^P_PRICE(0)/P_PRICE_LOW_PR(0,,,,,,"PRICE","INTRA","52W")-1&lt;/Q&gt;&lt;R&gt;1&lt;/R&gt;&lt;C&gt;1&lt;/C&gt;&lt;D xsi:type="xsd:double"&gt;0.35467088&lt;/D&gt;&lt;/FQL&gt;&lt;FQL&gt;&lt;Q&gt;QAT^PERCENT_CHANGE(FMA_EPS(+1,0,,,,"PORTAGG","MEAN"),FMA_EPS(+1,-3AM,,,,"PORTAGG","MEAN"))&lt;/Q&gt;&lt;R&gt;1&lt;/R&gt;&lt;C&gt;1&lt;/C&gt;&lt;D xsi:type="xsd:double"&gt;-4.80813036859942&lt;/D&gt;&lt;/FQL&gt;&lt;FQL&gt;&lt;Q&gt;GREK^P_PRICE(0)/P_PRICE_HIGH_PR(0,,,,,,"PRICE","INTRA","52W")&lt;/Q&gt;&lt;R&gt;1&lt;/R&gt;&lt;C&gt;1&lt;/C&gt;&lt;D xsi:type="xsd:double"&gt;0.9738831&lt;/D&gt;&lt;/FQL&gt;&lt;FQL&gt;&lt;Q&gt;EIDO^FMA_PCT_ABOVE_MAVG(200,0,,,,"PORTAGG")&lt;/Q&gt;&lt;R&gt;1&lt;/R&gt;&lt;C&gt;1&lt;/C&gt;&lt;D xsi:type="xsd:double"&gt;40.8450704225352&lt;/D&gt;&lt;/FQL&gt;&lt;FQL&gt;&lt;Q&gt;URTH^PERCENT_CHANGE(FMA_EPS(+1,0,,,,"PORTAGG","MEAN"),FMA_EPS(+1,-3AM,,,,"PORTAGG","MEAN"))&lt;/Q&gt;&lt;R&gt;1&lt;/R&gt;&lt;C&gt;1&lt;/C&gt;&lt;D xsi:type="xsd:double"&gt;-0.49376654191326&lt;/D&gt;&lt;/FQL&gt;&lt;FQL&gt;&lt;Q&gt;INDA^SIZE(FG_CONSTITUENTS)&lt;/Q&gt;&lt;R&gt;1&lt;/R&gt;&lt;C&gt;1&lt;/C&gt;&lt;D xsi:type="xsd:long"&gt;147&lt;/D&gt;&lt;/FQL&gt;&lt;FQL&gt;&lt;Q&gt;EPU^FMA_COS_UP("EPS","1M",+1,NOW,,,"PORTAGG","MEANR")&lt;/Q&gt;&lt;R&gt;1&lt;/R&gt;&lt;C&gt;1&lt;/C&gt;&lt;D xsi:type="xsd:double"&gt;13&lt;/D&gt;&lt;/FQL&gt;&lt;FQL&gt;&lt;Q&gt;GREK^FG_ROE(0)&lt;/Q&gt;&lt;R&gt;1&lt;/R&gt;&lt;C&gt;1&lt;/C&gt;&lt;D xsi:type="xsd:double"&gt;14.5572136821763&lt;/D&gt;&lt;/FQL&gt;&lt;FQL&gt;&lt;Q&gt;REFTHREPO-FDS^(SUBARRAY(NOT_NA(NO_REPEAT_F(FG_YIELD(NOW,-10AY,D))),0,1)-SUBARRAY(NOT_NA(NO_REPEAT_F(FG_YIELD(NOW,-10AY,D))),1,1))*100&lt;/Q&gt;&lt;R&gt;1&lt;/R&gt;&lt;C&gt;1&lt;/C&gt;&lt;D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xsi:type="xsd:double"&gt;25&lt;/D&gt;&lt;/FQL&gt;&lt;FQL&gt;&lt;Q&gt;TRYCN10Y-FDS^PCTCHG(FG_YIELD(0,,,,"YTM"),FG_YIELD(-1AM,,,,"YTM"))&lt;/Q&gt;&lt;R&gt;1&lt;/R&gt;&lt;C&gt;1&lt;/C&gt;&lt;D xsi:type="xsd:double"&gt;-1.475396&lt;/D&gt;&lt;/FQL&gt;&lt;FQL&gt;&lt;Q&gt;TRYID10Y-FDS^FG_YIELD_NAME&lt;/Q&gt;&lt;R&gt;1&lt;/R&gt;&lt;C&gt;1&lt;/C&gt;&lt;D xsi:type="xsd:string"&gt;Treasury - Indonesia Benchmark Bond 10Y&lt;/D&gt;&lt;/FQL&gt;&lt;FQL&gt;&lt;Q&gt;CC_PH^IMF_IFS_RCPI_Q(0)&lt;/Q&gt;&lt;R&gt;0&lt;/R&gt;&lt;C&gt;0&lt;/C&gt;&lt;/FQL&gt;&lt;FQL&gt;&lt;Q&gt;KSA^FMA_PE(NTMA,0,,,"PORTAGG","MEANR")&lt;/Q&gt;&lt;R&gt;1&lt;/R&gt;&lt;C&gt;1&lt;/C&gt;&lt;D xsi:type="xsd:double"&gt;17.1680265596801&lt;/D&gt;&lt;/FQL&gt;&lt;FQL&gt;&lt;Q&gt;ECH^FMA_PE(NTMA,0,,,"PORTAGG","MEANR")&lt;/Q&gt;&lt;R&gt;1&lt;/R&gt;&lt;C&gt;1&lt;/C&gt;&lt;D xsi:type="xsd:double"&gt;0.0178330549785228&lt;/D&gt;&lt;/FQL&gt;&lt;FQL&gt;&lt;Q&gt;EWY^FG_COMPANY_NAME&lt;/Q&gt;&lt;R&gt;1&lt;/R&gt;&lt;C&gt;1&lt;/C&gt;&lt;D xsi:type="xsd:string"&gt;iShares MSCI South Korea ETF&lt;/D&gt;&lt;/FQL&gt;&lt;FQL&gt;&lt;Q&gt;SET-BKK^FMA_ROE(NTMA,-20AY,NOW,FY,"PORTAGG","MEANR")&lt;/Q&gt;&lt;R&gt;20&lt;/R&gt;&lt;C&gt;1&lt;/C&gt;&lt;D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xsi:type="xsd:double"&gt;9.34877442177023&lt;/D&gt;&lt;/FQL&gt;&lt;FQL&gt;&lt;Q&gt;TRYTR7Y-FDS^FG_YIELD(-10AY,0,Y,,"YTM")&lt;/Q&gt;&lt;R&gt;10&lt;/R&gt;&lt;C&gt;1&lt;/C&gt;&lt;D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xsi:type="xsd:double"&gt;21.984322&lt;/D&gt;&lt;/FQL&gt;&lt;FQL&gt;&lt;Q&gt;CAGDPY@ID^EE_ACTUAL_ANNUAL(MED,0)&lt;/Q&gt;&lt;R&gt;1&lt;/R&gt;&lt;C&gt;1&lt;/C&gt;&lt;D xsi:type="xsd:double"&gt;-0.14&lt;/D&gt;&lt;/FQL&gt;&lt;FQL&gt;&lt;Q&gt;USDTRY^STD(FG_PRICE_CHANGE(0,-3AY,M))&lt;/Q&gt;&lt;R&gt;1&lt;/R&gt;&lt;C&gt;1&lt;/C&gt;&lt;D xsi:type="xsd:double"&gt;7.58143701650948&lt;/D&gt;&lt;/FQL&gt;&lt;FQL&gt;&lt;Q&gt;USDKRW^FG_COMPANY_NAME&lt;/Q&gt;&lt;R&gt;1&lt;/R&gt;&lt;C&gt;1&lt;/C&gt;&lt;D xsi:type="xsd:string"&gt;South Korean Won per U.S. Dollar&lt;/D&gt;&lt;/FQL&gt;&lt;FQL&gt;&lt;Q&gt;USDPEN^STD(FG_PRICE_CHANGE(0,-1AY,AM))&lt;/Q&gt;&lt;R&gt;1&lt;/R&gt;&lt;C&gt;1&lt;/C&gt;&lt;D xsi:type="xsd:double"&gt;2.04099449477838&lt;/D&gt;&lt;/FQL&gt;&lt;FQL&gt;&lt;Q&gt;USDIDR^FG_PRICE_CHANGE(0,-6AM)&lt;/Q&gt;&lt;R&gt;1&lt;/R&gt;&lt;C&gt;1&lt;/C&gt;&lt;D xsi:type="xsd:double"&gt;2.970922&lt;/D&gt;&lt;/FQL&gt;&lt;FQL&gt;&lt;Q&gt;FC0000AE^FMA_EPS(NTMA,-20AY,0,CY,,"PORTAGG","MEANR")&lt;/Q&gt;&lt;R&gt;20&lt;/R&gt;&lt;C&gt;1&lt;/C&gt;&lt;D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xsi:type="xsd:double"&gt;11.0560462161177&lt;/D&gt;&lt;/FQL&gt;&lt;FQL&gt;&lt;Q&gt;MCHI^P_PRICE_RETURNS_PR('52W',2,-10AY,0,AM)&lt;/Q&gt;&lt;R&gt;121&lt;/R&gt;&lt;C&gt;1&lt;/C&gt;&lt;D xsi:type="xsd:double"&gt;17.570423&lt;/D&gt;&lt;D xsi:type="xsd:double"&gt;18.2366&lt;/D&gt;&lt;D xsi:type="xsd:double"&gt;5.800855&lt;/D&gt;&lt;D xsi:type="xsd:double"&gt;6.387639&lt;/D&gt;&lt;D xsi:type="xsd:double"&gt;5.0131083&lt;/D&gt;&lt;D xsi:type="xsd:double"&gt;8.903074&lt;/D&gt;&lt;D xsi:type="xsd:double"&gt;23.845339&lt;/D&gt;&lt;D xsi:type="xsd:double"&gt;22.852707&lt;/D&gt;&lt;D xsi:type="xsd:double"&gt;21.636509&lt;/D&gt;&lt;D xsi:type="xsd:double"&gt;46.565914&lt;/D&gt;&lt;D xsi:type="xsd:double"&gt;41.140366&lt;/D&gt;&lt;D xsi:type="xsd:double"&gt;24.185217&lt;/D&gt;&lt;D xsi:type="xsd:double"&gt;5.622685&lt;/D&gt;&lt;D xsi:type="xsd:double"&gt;-12.643123&lt;/D&gt;&lt;D xsi:type="xsd:double"&gt;-7.953596&lt;/D&gt;&lt;D xsi:type="xsd:double"&gt;4.2575836&lt;/D&gt;&lt;D xsi:type="xsd:double"&gt;-1.1063397&lt;/D&gt;&lt;D xsi:type="xsd:double"&gt;-3.984201&lt;/D&gt;&lt;D xsi:type="xsd:double"&gt;-25.414717&lt;/D&gt;&lt;D xsi:type="xsd:double"&gt;-25.825756&lt;/D&gt;&lt;D xsi:type="xsd:double"&gt;-19.812971&lt;/D&gt;&lt;D xsi:type="xsd:double"&gt;-30.63557&lt;/D&gt;&lt;D xsi:type="xsd:double"&gt;-33.194416&lt;/D&gt;&lt;D xsi:type="xsd:double"&gt;-29.89449&lt;/D&gt;&lt;D xsi:type="xsd:double"&gt;-11.908716&lt;/D&gt;&lt;D xsi:type="xsd:double"&gt;8.767569&lt;/D&gt;&lt;D xsi:type="xsd:double"&gt;12.499285&lt;/D&gt;&lt;D xsi:type="xsd:double"&gt;0.13084412&lt;/D&gt;&lt;D xsi:type="xsd:double"&gt;-0.5529523&lt;/D&gt;&lt;D xsi:type="xsd:double"&gt;-5.266285&lt;/D&gt;&lt;D xsi:type="xsd:double"&gt;25.192833&lt;/D&gt;&lt;D xsi:type="xsd:double"&gt;29.487097&lt;/D&gt;&lt;D xsi:type="xsd:double"&gt;24.740208&lt;/D&gt;&lt;D xsi:type="xsd:double"&gt;21.09201&lt;/D&gt;&lt;D xsi:type="xsd:double"&gt;34.033203&lt;/D&gt;&lt;D xsi:type="xsd:double"&gt;39.193462&lt;/D&gt;&lt;D xsi:type="xsd:double"&gt;34.526&lt;/D&gt;&lt;D xsi:type="xsd:double"&gt;34.205055&lt;/D&gt;&lt;D xsi:type="xsd:double"&gt;30.678452&lt;/D&gt;&lt;D xsi:type="xsd:double"&gt;35.94868&lt;/D&gt;&lt;D xsi:type="xsd:double"&gt;53.449394&lt;/D&gt;&lt;D xsi:type="xsd:double"&gt;57.805157&lt;/D&gt;&lt;D xsi:type="xsd:double"&gt;64.955376&lt;/D&gt;&lt;D xsi:type="xsd:double"&gt;51.20064&lt;/D&gt;&lt;D xsi:type="xsd:double"&gt;40.265118&lt;/D&gt;&lt;D xsi:type="xsd:double"&gt;32.26067&lt;/D&gt;&lt;D xsi:type="xsd:double"&gt;29.824615&lt;/D&gt;&lt;D xsi:type="xsd:double"&gt;19.41887&lt;/D&gt;&lt;D xsi:type="xsd:double"&gt;11.577379&lt;/D&gt;&lt;D xsi:type="xsd:double"&gt;1.1906981&lt;/D&gt;&lt;D xsi:type="xsd:double"&gt;-1.1679232&lt;/D&gt;&lt;D xsi:type="xsd:double"&gt;-16.916878&lt;/D&gt;&lt;D xsi:type="xsd:double"&gt;-17.85186&lt;/D&gt;&lt;D xsi:type="xsd:double"&gt;-19.149834&lt;/D&gt;&lt;D xsi:type="xsd:double"&gt;-21.438385&lt;/D&gt;&lt;D xsi:type="xsd:double"&gt;-14.06082&lt;/D&gt;&lt;D xsi:type="xsd:double"&gt;-11.416298&lt;/D&gt;&lt;D xsi:type="xsd:double"&gt;-3.2405198&lt;/D&gt;&lt;D xsi:type="xsd:double"&gt;-19.32941&lt;/D&gt;&lt;D xsi:type="xsd:double"&gt;-8.042669&lt;/D&gt;&lt;D xsi:type="xsd:double"&gt;-5.929929&lt;/D&gt;&lt;D xsi:type="xsd:double"&gt;-8.1074&lt;/D&gt;&lt;D xsi:type="xsd:double"&gt;-4.1994867&lt;/D&gt;&lt;D xsi:type="xsd:double"&gt;11.43552&lt;/D&gt;&lt;D xsi:type="xsd:double"&gt;9.851193&lt;/D&gt;&lt;D xsi:type="xsd:double"&gt;23.121143&lt;/D&gt;&lt;D xsi:type="xsd:double"&gt;13.323307&lt;/D&gt;&lt;D xsi:type="xsd:double"&gt;2.728057&lt;/D&gt;&lt;D xsi:type="xsd:double"&gt;-2.0045102&lt;/D&gt;&lt;D xsi:type="xsd:double"&gt;-4.684782&lt;/D&gt;&lt;D xsi:type="xsd:double"&gt;11.351765&lt;/D&gt;&lt;D xsi:type="xsd:double"&gt;12.801695&lt;/D&gt;&lt;D xsi:type="xsd:double"&gt;19.487106&lt;/D&gt;&lt;D xsi:type="xsd:double"&gt;40.58857&lt;/D&gt;&lt;D xsi:type="xsd:double"&gt;26.841736&lt;/D&gt;&lt;D xsi:type="xsd:double"&gt;34.57755&lt;/D&gt;&lt;D xsi:type="xsd:double"&gt;36.089073&lt;/D&gt;&lt;D xsi:type="xsd:double"&gt;23.40194&lt;/D&gt;&lt;D xsi:type="xsd:double"&gt;46.850872&lt;/D&gt;&lt;D xsi:type="xsd:double"&gt;40.858376&lt;/D&gt;&lt;D xsi:type="xsd:double"&gt;39.93367&lt;/D&gt;&lt;D xsi:type="xsd:double"&gt;40.51039&lt;/D&gt;&lt;D xsi:type="xsd:double"&gt;37.537598&lt;/D&gt;&lt;D xsi:type="xsd:double"&gt;26.91456&lt;/D&gt;&lt;D xsi:type="xsd:double"&gt;0.5461097&lt;/D&gt;&lt;D xsi:type="xsd:double"&gt;-9.411043&lt;/D&gt;&lt;D xsi:type="xsd:double"&gt;-6.4296484&lt;/D&gt;&lt;D xsi:type="xsd:double"&gt;-7.7309012&lt;/D&gt;&lt;D xsi:type="xsd:double"&gt;-17.981894&lt;/D&gt;&lt;D xsi:type="xsd:double"&gt;-20.635868&lt;/D&gt;&lt;D xsi:type="xsd:double"&gt;-32.897675&lt;/D&gt;&lt;D xsi:type="xsd:double"&gt;-32.077927&lt;/D&gt;&lt;D xsi:type="xsd:double"&gt;-32.434166&lt;/D&gt;&lt;D xsi:type="xsd:double"&gt;-43.355846&lt;/D&gt;&lt;D xsi:type="xsd:double"&gt;-38.34025&lt;/D&gt;&lt;D xsi:type="xsd:double"&gt;-30.728691&lt;/D&gt;&lt;D xsi:type="xsd:double"&gt;-26.286114&lt;/D&gt;&lt;D xsi:type="xsd:double"&gt;-25.916708&lt;/D&gt;&lt;D xsi:type="xsd:double"&gt;-33.383793&lt;/D&gt;&lt;D xsi:type="xsd:double"&gt;-45.387577&lt;/D&gt;&lt;D xsi:type="xsd:double"&gt;-36.32003&lt;/D&gt;&lt;D xsi:type="xsd:double"&gt;-23.911196&lt;/D&gt;&lt;D xsi:type="xsd:double"&gt;-6.2333527&lt;/D&gt;&lt;D xsi:type="xsd:double"&gt;-17.314684&lt;/D&gt;&lt;D xsi:type="xsd:double"&gt;-8.07929&lt;/D&gt;&lt;D xsi:type="xsd:double"&gt;2.7999163&lt;/D&gt;&lt;D xsi:type="xsd:double"&gt;-8.73056&lt;/D&gt;&lt;D xsi:type="xsd:double"&gt;-18.569338&lt;/D&gt;&lt;D xsi:type="xsd:double"&gt;-4.9483895&lt;/D&gt;&lt;D xsi:type="xsd:double"&gt;-11.731136&lt;/D&gt;&lt;D xsi:type="xsd:double"&gt;0.39036274&lt;/D&gt;&lt;D xsi:type="xsd:double"&gt;11.483288&lt;/D&gt;&lt;D xsi:type="xsd:double"&gt;3.1343699&lt;/D&gt;&lt;D xsi:type="xsd:double"&gt;-12.407505&lt;/D&gt;&lt;D xsi:type="xsd:double"&gt;-29.699057&lt;/D&gt;&lt;D xsi:type="xsd:double"&gt;-14.284867&lt;/D&gt;&lt;D xsi:type="xsd:double"&gt;-16.03074&lt;/D&gt;&lt;D xsi:type="xsd:double"&gt;-6.3938084&lt;/D&gt;&lt;D xsi:type="xsd:double"&gt;3.9243102&lt;/D&gt;&lt;D xsi:type="xsd:double"&gt;-0.082314014&lt;/D&gt;&lt;D xsi:type="xsd:double"&gt;-10.887122&lt;/D&gt;&lt;/FQL&gt;&lt;FQL&gt;&lt;Q&gt;WL-FDS^FG_PRICE_MAVG(0,,,,30)&lt;/Q&gt;&lt;R&gt;1&lt;/R&gt;&lt;C&gt;1&lt;/C&gt;&lt;D xsi:type="xsd:double"&gt;558.0867&lt;/D&gt;&lt;/FQL&gt;&lt;FQL&gt;&lt;Q&gt;PLATI-FDS^FG_PRICE(0)&lt;/Q&gt;&lt;R&gt;1&lt;/R&gt;&lt;C&gt;1&lt;/C&gt;&lt;D xsi:type="xsd:double"&gt;941&lt;/D&gt;&lt;/FQL&gt;&lt;FQL&gt;&lt;Q&gt;SET-BKK^FG_PRICE_MAVG(0,,,,60)&lt;/Q&gt;&lt;R&gt;1&lt;/R&gt;&lt;C&gt;1&lt;/C&gt;&lt;D xsi:type="xsd:double"&gt;1333.298&lt;/D&gt;&lt;/FQL&gt;&lt;FQL&gt;&lt;Q&gt;EWZ^FG_PRICE_MAVG(0,,,,60)&lt;/Q&gt;&lt;R&gt;1&lt;/R&gt;&lt;C&gt;1&lt;/C&gt;&lt;D xsi:type="xsd:double"&gt;29.303833&lt;/D&gt;&lt;/FQL&gt;&lt;FQL&gt;&lt;Q&gt;EWY^P_PRICE(0)/P_PRICE_HIGH_PR(0,,,,,,"PRICE","INTRA","52W")&lt;/Q&gt;&lt;R&gt;1&lt;/R&gt;&lt;C&gt;1&lt;/C&gt;&lt;D xsi:type="xsd:double"&gt;0.9357693&lt;/D&gt;&lt;/FQL&gt;&lt;FQL&gt;&lt;Q&gt;EWT^PERCENT_CHANGE(FMA_EPS(+1,0,,,,"PORTAGG","MEAN"),FMA_EPS(+1,-1AM,,,,"PORTAGG","MEAN"))&lt;/Q&gt;&lt;R&gt;1&lt;/R&gt;&lt;C&gt;1&lt;/C&gt;&lt;D xsi:type="xsd:double"&gt;1.67384165061727&lt;/D&gt;&lt;/FQL&gt;&lt;FQL&gt;&lt;Q&gt;EWJ^P_PRICE(0)/P_PRICE_HIGH_PR(0,,,,,,"PRICE","INTRA","52W")&lt;/Q&gt;&lt;R&gt;1&lt;/R&gt;&lt;C&gt;1&lt;/C&gt;&lt;D xsi:type="xsd:double"&gt;0.95316726&lt;/D&gt;&lt;/FQL&gt;&lt;FQL&gt;&lt;Q&gt;KSA^SIZE(FG_CONSTITUENTS)&lt;/Q&gt;&lt;R&gt;1&lt;/R&gt;&lt;C&gt;1&lt;/C&gt;&lt;D xsi:type="xsd:long"&gt;124&lt;/D&gt;&lt;/FQL&gt;&lt;FQL&gt;&lt;Q&gt;INDA^FMA_RBICS_REV_CURRENT(30, LOC, "PORTAGG")&lt;/Q&gt;&lt;R&gt;1&lt;/R&gt;&lt;C&gt;1&lt;/C&gt;&lt;D xsi:type="xsd:double"&gt;29.5919232588795&lt;/D&gt;&lt;/FQL&gt;&lt;FQL&gt;&lt;Q&gt;TRYID10Y-FDS^PCTCHG(FG_YIELD(0,,,,"YTM"),FG_YIELD(-1AM,,,,"YTM"))&lt;/Q&gt;&lt;R&gt;1&lt;/R&gt;&lt;C&gt;1&lt;/C&gt;&lt;D xsi:type="xsd:double"&gt;-1.0578177&lt;/D&gt;&lt;/FQL&gt;&lt;FQL&gt;&lt;Q&gt;TUR^JULIAN(FMA_DIV_YLD(NTMA,NOW,NOW,M,"PORTAGG","MEANR").DATES)&lt;/Q&gt;&lt;R&gt;1&lt;/R&gt;&lt;C&gt;1&lt;/C&gt;&lt;D xsi:type="xsd:long"&gt;45471&lt;/D&gt;&lt;/FQL&gt;&lt;FQL&gt;&lt;Q&gt;INDA^FMA_EVAL_EBIT(LTMA,NOW,NOW,M,"PORTAGG","MEANR")&lt;/Q&gt;&lt;R&gt;1&lt;/R&gt;&lt;C&gt;1&lt;/C&gt;&lt;D xsi:type="xsd:double"&gt;23.0739789134285&lt;/D&gt;&lt;/FQL&gt;&lt;FQL&gt;&lt;Q&gt;EWZ^FMA_EVAL_EBITDA(NTMA,0,,,"PORTAGG","MEANR")&lt;/Q&gt;&lt;R&gt;1&lt;/R&gt;&lt;C&gt;1&lt;/C&gt;&lt;D xsi:type="xsd:double"&gt;4.54936854921389&lt;/D&gt;&lt;/FQL&gt;&lt;FQL&gt;&lt;Q&gt;EWT^FMA_EVAL_EBITDA(NTMA,0,,,"PORTAGG","MEANR")&lt;/Q&gt;&lt;R&gt;1&lt;/R&gt;&lt;C&gt;1&lt;/C&gt;&lt;D xsi:type="xsd:double"&gt;10.1792266188542&lt;/D&gt;&lt;/FQL&gt;&lt;FQL&gt;&lt;Q&gt;TRYAE10Y-FDS^FG_YIELD(-10AY,0,Y,,"YTM")&lt;/Q&gt;&lt;R&gt;10&lt;/R&gt;&lt;C&gt;1&lt;/C&gt;&lt;D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xsi:type="xsd:string"&gt;@NA&lt;/D&gt;&lt;/FQL&gt;&lt;FQL&gt;&lt;Q&gt;CAGDPY@CN^EE_ACTUAL_ANNUAL(MED,0)&lt;/Q&gt;&lt;R&gt;1&lt;/R&gt;&lt;C&gt;1&lt;/C&gt;&lt;D xsi:type="xsd:double"&gt;1.41410583295463&lt;/D&gt;&lt;/FQL&gt;&lt;FQL&gt;&lt;Q&gt;USDCNH^STD(FG_PRICE_CHANGE(0,-1AY,AM))&lt;/Q&gt;&lt;R&gt;1&lt;/R&gt;&lt;C&gt;1&lt;/C&gt;&lt;D xsi:type="xsd:double"&gt;1.04167592445515&lt;/D&gt;&lt;/FQL&gt;&lt;FQL&gt;&lt;Q&gt;USDZAR^STD(FG_PRICE_CHANGE(0,-3AY,M))&lt;/Q&gt;&lt;R&gt;1&lt;/R&gt;&lt;C&gt;1&lt;/C&gt;&lt;D xsi:type="xsd:double"&gt;3.88632112712936&lt;/D&gt;&lt;/FQL&gt;&lt;FQL&gt;&lt;Q&gt;INDA^FG_TOTAL_RETURNC(-10AY,0,AM)&lt;/Q&gt;&lt;R&gt;121&lt;/R&gt;&lt;C&gt;1&lt;/C&gt;&lt;D xsi:type="xsd:double"&gt;4.195082&lt;/D&gt;&lt;D xsi:type="xsd:double"&gt;1.7021298&lt;/D&gt;&lt;D xsi:type="xsd:double"&gt;-1.5770853&lt;/D&gt;&lt;D xsi:type="xsd:double"&gt;0.5232215&lt;/D&gt;&lt;D xsi:type="xsd:double"&gt;4.326606&lt;/D&gt;&lt;D xsi:type="xsd:double"&gt;-8.035225&lt;/D&gt;&lt;D xsi:type="xsd:double"&gt;13.070118&lt;/D&gt;&lt;D xsi:type="xsd:double"&gt;-1.3847172&lt;/D&gt;&lt;D xsi:type="xsd:double"&gt;-4.7008514&lt;/D&gt;&lt;D xsi:type="xsd:double"&gt;-3.1069815&lt;/D&gt;&lt;D xsi:type="xsd:double"&gt;0&lt;/D&gt;&lt;D xsi:type="xsd:double"&gt;1.1497378&lt;/D&gt;&lt;D xsi:type="xsd:double"&gt;0.525105&lt;/D&gt;&lt;D xsi:type="xsd:double"&gt;-9.369898&lt;/D&gt;&lt;D xsi:type="xsd:double"&gt;-0.43227673&lt;/D&gt;&lt;D xsi:type="xsd:double"&gt;6.8017364&lt;/D&gt;&lt;D xsi:type="xsd:double"&gt;-7.8252077&lt;/D&gt;&lt;D xsi:type="xsd:double"&gt;2.0653963&lt;/D&gt;&lt;D xsi:type="xsd:double"&gt;-8.342398&lt;/D&gt;&lt;D xsi:type="xsd:double"&gt;-5.9358892&lt;/D&gt;&lt;D xsi:type="xsd:double"&gt;12.158179&lt;/D&gt;&lt;D xsi:type="xsd:double"&gt;3.525889&lt;/D&gt;&lt;D xsi:type="xsd:double"&gt;-0.47101974&lt;/D&gt;&lt;D xsi:type="xsd:double"&gt;-2.0413995&lt;/D&gt;&lt;D xsi:type="xsd:double"&gt;8.28191&lt;/D&gt;&lt;D xsi:type="xsd:double"&gt;0.03453493&lt;/D&gt;&lt;D xsi:type="xsd:double"&gt;1.5705943&lt;/D&gt;&lt;D xsi:type="xsd:double"&gt;-0.9005904&lt;/D&gt;&lt;D xsi:type="xsd:double"&gt;-9.2935505&lt;/D&gt;&lt;D xsi:type="xsd:double"&gt;-1.0107458&lt;/D&gt;&lt;D xsi:type="xsd:double"&gt;8.081186&lt;/D&gt;&lt;D xsi:type="xsd:double"&gt;4.9610257&lt;/D&gt;&lt;D xsi:type="xsd:double"&gt;4.591489&lt;/D&gt;&lt;D xsi:type="xsd:double"&gt;4.1639805&lt;/D&gt;&lt;D xsi:type="xsd:double"&gt;0.21691322&lt;/D&gt;&lt;D xsi:type="xsd:double"&gt;0.9141207&lt;/D&gt;&lt;D xsi:type="xsd:double"&gt;5.9981585&lt;/D&gt;&lt;D xsi:type="xsd:double"&gt;-1.2042999&lt;/D&gt;&lt;D xsi:type="xsd:double"&gt;-3.510058&lt;/D&gt;&lt;D xsi:type="xsd:double"&gt;5.84476&lt;/D&gt;&lt;D xsi:type="xsd:double"&gt;1.8694162&lt;/D&gt;&lt;D xsi:type="xsd:double"&gt;2.3757935&lt;/D&gt;&lt;D xsi:type="xsd:double"&gt;5.72381&lt;/D&gt;&lt;D xsi:type="xsd:double"&gt;-6.465173&lt;/D&gt;&lt;D xsi:type="xsd:double"&gt;-4.3551564&lt;/D&gt;&lt;D xsi:type="xsd:double"&gt;1.7332554&lt;/D&gt;&lt;D xsi:type="xsd:double"&gt;-3.436333&lt;/D&gt;&lt;D xsi:type="xsd:double"&gt;-0.31055808&lt;/D&gt;&lt;D xsi:type="xsd:double"&gt;4.5358896&lt;/D&gt;&lt;D xsi:type="xsd:double"&gt;3.2183886&lt;/D&gt;&lt;D xsi:type="xsd:double"&gt;-7.655901&lt;/D&gt;&lt;D xsi:type="xsd:double"&gt;-11.486274&lt;/D&gt;&lt;D xsi:type="xsd:double"&gt;9.97957&lt;/D&gt;&lt;D xsi:type="xsd:double"&gt;2.352643&lt;/D&gt;&lt;D xsi:type="xsd:double"&gt;-0.3802538&lt;/D&gt;&lt;D xsi:type="xsd:double"&gt;0.061237812&lt;/D&gt;&lt;D xsi:type="xsd:double"&gt;6.9155335&lt;/D&gt;&lt;D xsi:type="xsd:double"&gt;1.6599894&lt;/D&gt;&lt;D xsi:type="xsd:double"&gt;-0.22522807&lt;/D&gt;&lt;D xsi:type="xsd:double"&gt;0.6005883&lt;/D&gt;&lt;D xsi:type="xsd:double"&gt;-3.9909542&lt;/D&gt;&lt;D xsi:type="xsd:double"&gt;-5.188674&lt;/D&gt;&lt;D xsi:type="xsd:double"&gt;4.2910457&lt;/D&gt;&lt;D xsi:type="xsd:double"&gt;1.5802026&lt;/D&gt;&lt;D xsi:type="xsd:double"&gt;2.1132946&lt;/D&gt;&lt;D xsi:type="xsd:double"&gt;0.8701682&lt;/D&gt;&lt;D xsi:type="xsd:double"&gt;1.511693&lt;/D&gt;&lt;D xsi:type="xsd:double"&gt;-5.057597&lt;/D&gt;&lt;D xsi:type="xsd:double"&gt;-25.21456&lt;/D&gt;&lt;D xsi:type="xsd:double"&gt;1.9390583&lt;/D&gt;&lt;D xsi:type="xsd:double"&gt;1.3198733&lt;/D&gt;&lt;D xsi:type="xsd:double"&gt;11.603319&lt;/D&gt;&lt;D xsi:type="xsd:double"&gt;10.8778&lt;/D&gt;&lt;D xsi:type="xsd:double"&gt;5.184734&lt;/D&gt;&lt;D xsi:type="xsd:double"&gt;-2.4203062&lt;/D&gt;&lt;D xsi:type="xsd:double"&gt;3.6902547&lt;/D&gt;&lt;D xsi:type="xsd:double"&gt;7.4679136&lt;/D&gt;&lt;D xsi:type="xsd:double"&gt;6.9282174&lt;/D&gt;&lt;D xsi:type="xsd:double"&gt;3.3028483&lt;/D&gt;&lt;D xsi:type="xsd:double"&gt;0.9099841&lt;/D&gt;&lt;D xsi:type="xsd:double"&gt;3.6314964&lt;/D&gt;&lt;D xsi:type="xsd:double"&gt;-4.4214487&lt;/D&gt;&lt;D xsi:type="xsd:double"&gt;8.439959&lt;/D&gt;&lt;D xsi:type="xsd:double"&gt;0.97806454&lt;/D&gt;&lt;D xsi:type="xsd:double"&gt;0.7872343&lt;/D&gt;&lt;D xsi:type="xsd:double"&gt;3.9053798&lt;/D&gt;&lt;D xsi:type="xsd:double"&gt;7.195008&lt;/D&gt;&lt;D xsi:type="xsd:double"&gt;-0.060105324&lt;/D&gt;&lt;D xsi:type="xsd:double"&gt;-5.433047&lt;/D&gt;&lt;D xsi:type="xsd:double"&gt;1.759541&lt;/D&gt;&lt;D xsi:type="xsd:double"&gt;-1.2211442&lt;/D&gt;&lt;D xsi:type="xsd:double"&gt;-0.9433985&lt;/D&gt;&lt;D xsi:type="xsd:double"&gt;0.34013987&lt;/D&gt;&lt;D xsi:type="xsd:double"&gt;-0.881356&lt;/D&gt;&lt;D xsi:type="xsd:double"&gt;-6.338346&lt;/D&gt;&lt;D </t>
        </r>
      </text>
    </comment>
    <comment ref="A11" authorId="0" shapeId="0" xr:uid="{4C0D1A7A-5CE6-4B41-9CD3-9A9DC7A0FA95}">
      <text>
        <r>
          <rPr>
            <b/>
            <sz val="9"/>
            <color indexed="81"/>
            <rFont val="Tahoma"/>
            <charset val="1"/>
          </rPr>
          <t>xsi:type="xsd:double"&gt;-2.775079&lt;/D&gt;&lt;D xsi:type="xsd:double"&gt;1.4271379&lt;/D&gt;&lt;D xsi:type="xsd:double"&gt;5.1839113&lt;/D&gt;&lt;D xsi:type="xsd:double"&gt;-4.1774216&lt;/D&gt;&lt;D xsi:type="xsd:double"&gt;3.5268188&lt;/D&gt;&lt;D xsi:type="xsd:double"&gt;2.365744&lt;/D&gt;&lt;D xsi:type="xsd:double"&gt;-4.807031&lt;/D&gt;&lt;D xsi:type="xsd:double"&gt;1.7722726&lt;/D&gt;&lt;D xsi:type="xsd:double"&gt;-6.989497&lt;/D&gt;&lt;D xsi:type="xsd:double"&gt;-1.1285007&lt;/D&gt;&lt;D xsi:type="xsd:double"&gt;4.4357896&lt;/D&gt;&lt;D xsi:type="xsd:double"&gt;4.3715954&lt;/D&gt;&lt;D xsi:type="xsd:double"&gt;1.977396&lt;/D&gt;&lt;D xsi:type="xsd:double"&gt;4.465747&lt;/D&gt;&lt;D xsi:type="xsd:double"&gt;-2.0590901&lt;/D&gt;&lt;D xsi:type="xsd:double"&gt;1.2797117&lt;/D&gt;&lt;D xsi:type="xsd:double"&gt;-3.587544&lt;/D&gt;&lt;D xsi:type="xsd:double"&gt;5.7570815&lt;/D&gt;&lt;D xsi:type="xsd:double"&gt;7.3910117&lt;/D&gt;&lt;D xsi:type="xsd:double"&gt;1.3599873&lt;/D&gt;&lt;D xsi:type="xsd:double"&gt;4.818058&lt;/D&gt;&lt;D xsi:type="xsd:double"&gt;-1.5515983&lt;/D&gt;&lt;D xsi:type="xsd:double"&gt;3.073287&lt;/D&gt;&lt;D xsi:type="xsd:double"&gt;3.344798&lt;/D&gt;&lt;D xsi:type="xsd:double"&gt;2.1268725&lt;/D&gt;&lt;D xsi:type="xsd:double"&gt;2.897501&lt;/D&gt;&lt;/FQL&gt;&lt;FQL&gt;&lt;Q&gt;EZA^FMA_DIV_YLD(NTMA,-10AY,0,AM,"PORTAGG","MEANR")&lt;/Q&gt;&lt;R&gt;121&lt;/R&gt;&lt;C&gt;1&lt;/C&gt;&lt;D xsi:type="xsd:double"&gt;3.24526367154996&lt;/D&gt;&lt;D xsi:type="xsd:double"&gt;3.22432628247461&lt;/D&gt;&lt;D xsi:type="xsd:double"&gt;3.46165253043245&lt;/D&gt;&lt;D xsi:type="xsd:double"&gt;3.51299447390629&lt;/D&gt;&lt;D xsi:type="xsd:double"&gt;3.30119108915095&lt;/D&gt;&lt;D xsi:type="xsd:double"&gt;3.36472124692267&lt;/D&gt;&lt;D xsi:type="xsd:double"&gt;3.16287704085727&lt;/D&gt;&lt;D xsi:type="xsd:double"&gt;3.04964372865366&lt;/D&gt;&lt;D xsi:type="xsd:double"&gt;3.11023440624196&lt;/D&gt;&lt;D xsi:type="xsd:double"&gt;2.92702688300382&lt;/D&gt;&lt;D xsi:type="xsd:double"&gt;3.17500142124134&lt;/D&gt;&lt;D xsi:type="xsd:double"&gt;3.16336875427058&lt;/D&gt;&lt;D xsi:type="xsd:double"&gt;3.23442286476187&lt;/D&gt;&lt;D xsi:type="xsd:double"&gt;3.445260188125&lt;/D&gt;&lt;D xsi:type="xsd:double"&gt;3.43176523212638&lt;/D&gt;&lt;D xsi:type="xsd:double"&gt;3.19078341043299&lt;/D&gt;&lt;D xsi:type="xsd:double"&gt;3.289155686274&lt;/D&gt;&lt;D xsi:type="xsd:double"&gt;3.39933862711217&lt;/D&gt;&lt;D xsi:type="xsd:double"&gt;3.73131209355073&lt;/D&gt;&lt;D xsi:type="xsd:double"&gt;3.52596030718425&lt;/D&gt;&lt;D xsi:type="xsd:double"&gt;3.2998143664471&lt;/D&gt;&lt;D xsi:type="xsd:double"&gt;3.23359608127351&lt;/D&gt;&lt;D xsi:type="xsd:double"&gt;3.28128283023501&lt;/D&gt;&lt;D xsi:type="xsd:double"&gt;3.18506087033062&lt;/D&gt;&lt;D xsi:type="xsd:double"&gt;2.94064922564712&lt;/D&gt;&lt;D xsi:type="xsd:double"&gt;2.9921522519784&lt;/D&gt;&lt;D xsi:type="xsd:double"&gt;3.16793913625204&lt;/D&gt;&lt;D xsi:type="xsd:double"&gt;3.19916504453624&lt;/D&gt;&lt;D xsi:type="xsd:double"&gt;3.34110653290407&lt;/D&gt;&lt;D xsi:type="xsd:double"&gt;3.33567192029541&lt;/D&gt;&lt;D xsi:type="xsd:double"&gt;3.13484608432361&lt;/D&gt;&lt;D xsi:type="xsd:double"&gt;3.17437617222919&lt;/D&gt;&lt;D xsi:type="xsd:double"&gt;3.15742272845264&lt;/D&gt;&lt;D xsi:type="xsd:double"&gt;3.08824021593478&lt;/D&gt;&lt;D xsi:type="xsd:double"&gt;3.01601975908924&lt;/D&gt;&lt;D xsi:type="xsd:double"&gt;3.3416855143389&lt;/D&gt;&lt;D xsi:type="xsd:double"&gt;3.17347683416949&lt;/D&gt;&lt;D xsi:type="xsd:double"&gt;3.0974079166219&lt;/D&gt;&lt;D xsi:type="xsd:double"&gt;3.39826136632537&lt;/D&gt;&lt;D xsi:type="xsd:double"&gt;3.26753583141758&lt;/D&gt;&lt;D xsi:type="xsd:double"&gt;3.1370016923045&lt;/D&gt;&lt;D xsi:type="xsd:double"&gt;3.36807660494176&lt;/D&gt;&lt;D xsi:type="xsd:double"&gt;3.21658531293666&lt;/D&gt;&lt;D xsi:type="xsd:double"&gt;3.31501491594907&lt;/D&gt;&lt;D xsi:type="xsd:double"&gt;3.22476523524204&lt;/D&gt;&lt;D xsi:type="xsd:double"&gt;3.31446491319915&lt;/D&gt;&lt;D xsi:type="xsd:double"&gt;3.42680819818702&lt;/D&gt;&lt;D xsi:type="xsd:double"&gt;3.65842736138094&lt;/D&gt;&lt;D xsi:type="xsd:double"&gt;3.58470487464879&lt;/D&gt;&lt;D xsi:type="xsd:double"&gt;3.50920265144318&lt;/D&gt;&lt;D xsi:type="xsd:double"&gt;3.75082831501915&lt;/D&gt;&lt;D xsi:type="xsd:double"&gt;4.28848090580621&lt;/D&gt;&lt;D xsi:type="xsd:double"&gt;3.98161417618115&lt;/D&gt;&lt;D xsi:type="xsd:double"&gt;3.85319783619336&lt;/D&gt;&lt;D xsi:type="xsd:double"&gt;3.69024602542789&lt;/D&gt;&lt;D xsi:type="xsd:double"&gt;3.73480975742827&lt;/D&gt;&lt;D xsi:type="xsd:double"&gt;3.96105241080262&lt;/D&gt;&lt;D xsi:type="xsd:double"&gt;3.64886779846221&lt;/D&gt;&lt;D xsi:type="xsd:double"&gt;4.07833584549846&lt;/D&gt;&lt;D xsi:type="xsd:double"&gt;3.76553673032122&lt;/D&gt;&lt;D xsi:type="xsd:double"&gt;3.87939551439732&lt;/D&gt;&lt;D xsi:type="xsd:double"&gt;4.14053528859361&lt;/D&gt;&lt;D xsi:type="xsd:double"&gt;4.28785445698561&lt;/D&gt;&lt;D xsi:type="xsd:double"&gt;4.26777870843981&lt;/D&gt;&lt;D xsi:type="xsd:double"&gt;4.26918067905585&lt;/D&gt;&lt;D xsi:type="xsd:double"&gt;3.71453331976597&lt;/D&gt;&lt;D xsi:type="xsd:double"&gt;3.74368021748778&lt;/D&gt;&lt;D xsi:type="xsd:double"&gt;3.9401566084106&lt;/D&gt;&lt;D xsi:type="xsd:double"&gt;4.99361354450349&lt;/D&gt;&lt;D xsi:type="xsd:double"&gt;4.14615751591714&lt;/D&gt;&lt;D xsi:type="xsd:double"&gt;3.53876597414105&lt;/D&gt;&lt;D xsi:type="xsd:double"&gt;3.55661610062875&lt;/D&gt;&lt;D xsi:type="xsd:double"&gt;3.37625053567868&lt;/D&gt;&lt;D xsi:type="xsd:double"&gt;3.38820731248437&lt;/D&gt;&lt;D xsi:type="xsd:double"&gt;3.67207827125049&lt;/D&gt;&lt;D xsi:type="xsd:double"&gt;3.58132814237765&lt;/D&gt;&lt;D xsi:type="xsd:double"&gt;3.62662849453269&lt;/D&gt;&lt;D xsi:type="xsd:double"&gt;3.86080021716668&lt;/D&gt;&lt;D xsi:type="xsd:double"&gt;3.92389492266091&lt;/D&gt;&lt;D xsi:type="xsd:double"&gt;3.8637216687963&lt;/D&gt;&lt;D xsi:type="xsd:double"&gt;3.80523161590146&lt;/D&gt;&lt;D xsi:type="xsd:double"&gt;4.25233343351903&lt;/D&gt;&lt;D xsi:type="xsd:double"&gt;4.38304544999617&lt;/D&gt;&lt;D xsi:type="xsd:double"&gt;4.37854082355705&lt;/D&gt;&lt;D xsi:type="xsd:double"&gt;4.59613845373079&lt;/D&gt;&lt;D xsi:type="xsd:double"&gt;5.08571179103773&lt;/D&gt;&lt;D xsi:type="xsd:double"&gt;4.8863832202081&lt;/D&gt;&lt;D xsi:type="xsd:double"&gt;4.71690743148747&lt;/D&gt;&lt;D xsi:type="xsd:double"&gt;4.85645566792076&lt;/D&gt;&lt;D xsi:type="xsd:double"&gt;4.62672096785209&lt;/D&gt;&lt;D xsi:type="xsd:double"&gt;4.41495822523491&lt;/D&gt;&lt;D xsi:type="xsd:double"&gt;4.44989772075686&lt;/D&gt;&lt;D xsi:type="xsd:double"&gt;4.45578834503684&lt;/D&gt;&lt;D xsi:type="xsd:double"&gt;4.77520224400496&lt;/D&gt;&lt;D xsi:type="xsd:double"&gt;4.92951281015754&lt;/D&gt;&lt;D xsi:type="xsd:double"&gt;5.12382053851587&lt;/D&gt;&lt;D xsi:type="xsd:double"&gt;4.94799756590481&lt;/D&gt;&lt;D xsi:type="xsd:double"&gt;4.95206339755558&lt;/D&gt;&lt;D xsi:type="xsd:double"&gt;5.6045769231624&lt;/D&gt;&lt;D xsi:type="xsd:double"&gt;5.42767073712678&lt;/D&gt;&lt;D xsi:type="xsd:double"&gt;4.88802936530425&lt;/D&gt;&lt;D xsi:type="xsd:double"&gt;4.88012528950592&lt;/D&gt;&lt;D xsi:type="xsd:double"&gt;4.53997772402068&lt;/D&gt;&lt;D xsi:type="xsd:double"&gt;4.7524780449708&lt;/D&gt;&lt;D xsi:type="xsd:double"&gt;4.77643744992239&lt;/D&gt;&lt;D xsi:type="xsd:double"&gt;4.49410723308446&lt;/D&gt;&lt;D xsi:type="xsd:double"&gt;4.79184767234834&lt;/D&gt;&lt;D xsi:type="xsd:double"&gt;4.57248363040309&lt;/D&gt;&lt;D xsi:type="xsd:double"&gt;4.18381597273113&lt;/D&gt;&lt;D xsi:type="xsd:double"&gt;4.45488415677013&lt;/D&gt;&lt;D xsi:type="xsd:double"&gt;4.52771414870466&lt;/D&gt;&lt;D xsi:type="xsd:double"&gt;4.6296167727439&lt;/D&gt;&lt;D xsi:type="xsd:double"&gt;4.28055634522906&lt;/D&gt;&lt;D xsi:type="xsd:double"&gt;4.25059491695188&lt;/D&gt;&lt;D xsi:type="xsd:double"&gt;4.24129694529062&lt;/D&gt;&lt;D xsi:type="xsd:double"&gt;4.33466273822314&lt;/D&gt;&lt;D xsi:type="xsd:double"&gt;4.22126828979933&lt;/D&gt;&lt;D xsi:type="xsd:double"&gt;4.18072469599635&lt;/D&gt;&lt;D xsi:type="xsd:double"&gt;3.9629030690853&lt;/D&gt;&lt;D xsi:type="xsd:double"&gt;4.05910294520303&lt;/D&gt;&lt;D xsi:type="xsd:double"&gt;3.91348191410024&lt;/D&gt;&lt;/FQL&gt;&lt;FQL&gt;&lt;Q&gt;EWY^FMA_PE(NTMA,-10AY,0,AM,"PORTAGG","MEANR")&lt;/Q&gt;&lt;R&gt;121&lt;/R&gt;&lt;C&gt;1&lt;/C&gt;&lt;D xsi:type="xsd:double"&gt;10.037068043005&lt;/D&gt;&lt;D xsi:type="xsd:double"&gt;10.2881079429927&lt;/D&gt;&lt;D xsi:type="xsd:double"&gt;10.2539998449008&lt;/D&gt;&lt;D xsi:type="xsd:double"&gt;9.35730353730821&lt;/D&gt;&lt;D xsi:type="xsd:double"&gt;9.7736943930898&lt;/D&gt;&lt;D xsi:type="xsd:double"&gt;9.6932128064491&lt;/D&gt;&lt;D xsi:type="xsd:double"&gt;9.75083422432263&lt;/D&gt;&lt;D xsi:type="xsd:double"&gt;9.91423718459665&lt;/D&gt;&lt;D xsi:type="xsd:double"&gt;9.94961142015182&lt;/D&gt;&lt;D xsi:type="xsd:double"&gt;10.3917882221022&lt;/D&gt;&lt;D xsi:type="xsd:double"&gt;9.97557913110722&lt;/D&gt;&lt;D xsi:type="xsd:double"&gt;9.69525412349939&lt;/D&gt;&lt;D xsi:type="xsd:double"&gt;9.43155091729612&lt;/D&gt;&lt;D xsi:type="xsd:double"&gt;9.14076777812414&lt;/D&gt;&lt;D xsi:type="xsd:double"&gt;9.44827161223969&lt;/D&gt;&lt;D xsi:type="xsd:double"&gt;10.3408252253582&lt;/D&gt;&lt;D xsi:type="xsd:double"&gt;10.2192175299614&lt;/D&gt;&lt;D xsi:type="xsd:double"&gt;10.1439565632782&lt;/D&gt;&lt;D xsi:type="xsd:double"&gt;9.82104235097821&lt;/D&gt;&lt;D xsi:type="xsd:double"&gt;10.2844998605884&lt;/D&gt;&lt;D xsi:type="xsd:double"&gt;10.6763572898191&lt;/D&gt;&lt;D xsi:type="xsd:double"&gt;10.5271847956937&lt;/D&gt;&lt;D xsi:type="xsd:double"&gt;9.87650182538418&lt;/D&gt;&lt;D xsi:type="xsd:double"&gt;9.74656217335843&lt;/D&gt;&lt;D xsi:type="xsd:double"&gt;10.142203364382&lt;/D&gt;&lt;D xsi:type="xsd:double"&gt;10.0311093419683&lt;/D&gt;&lt;D xsi:type="xsd:double"&gt;10.0736254715636&lt;/D&gt;&lt;D xsi:type="xsd:double"&gt;9.89227569134327&lt;/D&gt;&lt;D xsi:type="xsd:double"&gt;9.65473349110608&lt;/D&gt;&lt;D xsi:type="xsd:double"&gt;9.77729613087838&lt;/D&gt;&lt;D xsi:type="xsd:double"&gt;9.58449042638708&lt;/D&gt;&lt;D xsi:type="xsd:double"&gt;9.44426218568752&lt;/D&gt;&lt;D xsi:type="xsd:double"&gt;9.61187590999939&lt;/D&gt;&lt;D xsi:type="xsd:double"&gt;9.23471088675373&lt;/D&gt;&lt;D xsi:type="xsd:double"&gt;9.61116199746942&lt;/D&gt;&lt;D xsi:type="xsd:double"&gt;9.58797127542176&lt;/D&gt;&lt;D xsi:type="xsd:double"&gt;9.53395896767807&lt;/D&gt;&lt;D xsi:type="xsd:double"&gt;9.18814582574883&lt;/D&gt;&lt;D xsi:type="xsd:double"&gt;9.15021287868713&lt;/D&gt;&lt;D xsi:type="xsd:double"&gt;9.33908168988291&lt;/D&gt;&lt;D xsi:type="xsd:double"&gt;9.38542188325712&lt;/D&gt;&lt;D xsi:type="xsd:double"&gt;8.92024639371808&lt;/D&gt;&lt;D xsi:type="xsd:double"&gt;9.40566718352965&lt;/D&gt;&lt;D xsi:type="xsd:double"&gt;9.09065129145927&lt;/D&gt;&lt;D xsi:type="xsd:double"&gt;8.9480414517956&lt;/D&gt;&lt;D xsi:type="xsd:double"&gt;8.93164177778104&lt;/D&gt;&lt;D xsi:type="xsd:double"&gt;8.84772886823141&lt;/D&gt;&lt;D xsi:type="xsd:double"&gt;8.55516853205097&lt;/D&gt;&lt;D xsi:type="xsd:double"&gt;8.30529044034021&lt;/D&gt;&lt;D xsi:type="xsd:double"&gt;8.25274592521959&lt;/D&gt;&lt;D xsi:type="xsd:double"&gt;8.42115149389744&lt;/D&gt;&lt;D xsi:type="xsd:double"&gt;7.54685311588463&lt;/D&gt;&lt;D xsi:type="xsd:double"&gt;7.88287719577728&lt;/D&gt;&lt;D xsi:type="xsd:double"&gt;8.21206844472316&lt;/D&gt;&lt;D xsi:type="xsd:double"&gt;9.68353086151326&lt;/D&gt;&lt;D xsi:type="xsd:double"&gt;10.4425960023717&lt;/D&gt;&lt;D xsi:type="xsd:double"&gt;10.5694931547367&lt;/D&gt;&lt;D xsi:type="xsd:double"&gt;11.0972127404674&lt;/D&gt;&lt;D xsi:type="xsd:double"&gt;10.530626422061&lt;/D&gt;&lt;D xsi:type="xsd:double"&gt;11.1568471599588&lt;/D&gt;&lt;D xsi:type="xsd:double"&gt;11.2284723077914&lt;/D&gt;&lt;D xsi:type="xsd:double"&gt;10.4022058272336&lt;/D&gt;&lt;D xsi:type="xsd:double"&gt;11.1011971077668&lt;/D&gt;&lt;D xsi:type="xsd:double"&gt;11.238844275809&lt;/D&gt;&lt;D xsi:type="xsd:double"&gt;11.3201984020419&lt;/D&gt;&lt;D xsi:type="xsd:double"&gt;11.433627279198&lt;/D&gt;&lt;D xsi:type="xsd:double"&gt;11.5394380380891&lt;/D&gt;&lt;D xsi:type="xsd:double"&gt;10.6671608510468&lt;/D&gt;&lt;D xsi:type="xsd:double"&gt;8.93827256669516&lt;/D&gt;&lt;D xsi:type="xsd:double"&gt;11.0068088845071&lt;/D&gt;&lt;D xsi:type="xsd:double"&gt;12.1881410496591&lt;/D&gt;&lt;D xsi:type="xsd:double"&gt;12.6216555543207&lt;/D&gt;&lt;D xsi:type="xsd:double"&gt;12.4765485068385&lt;/D&gt;&lt;D xsi:type="xsd:double"&gt;13.0986813969137&lt;/D&gt;&lt;D xsi:type="xsd:double"&gt;12.2132573222694&lt;/D&gt;&lt;D xsi:type="xsd:double"&gt;11.9438879163168&lt;/D&gt;&lt;D xsi:type="xsd:double"&gt;12.7551643632604&lt;/D&gt;&lt;D xsi:type="xsd:double"&gt;13.343185902862&lt;/D&gt;&lt;D xsi:type="xsd:double"&gt;14.5184906238793&lt;/D&gt;&lt;D xsi:type="xsd:double"&gt;13.34081931545&lt;/D&gt;&lt;D xsi:type="xsd:double"&gt;13.0494334778744&lt;/D&gt;&lt;D xsi:type="xsd:double"&gt;12.9356595116658&lt;/D&gt;&lt;D xsi:type="xsd:double"&gt;11.1159726292736&lt;/D&gt;&lt;D xsi:type="xsd:double"&gt;11.4054013185005&lt;/D&gt;&lt;D xsi:type="xsd:double"&gt;10.7476592445419&lt;/D&gt;&lt;D xsi:type="xsd:double"&gt;10.2308769810093&lt;/D&gt;&lt;D xsi:type="xsd:double"&gt;10.3011632392125&lt;/D&gt;&lt;D xsi:type="xsd:double"&gt;10.216984862184&lt;/D&gt;&lt;D xsi:type="xsd:double"&gt;9.95916264223658&lt;/D&gt;&lt;D xsi:type="xsd:double"&gt;10.3308349013764&lt;/D&gt;&lt;D xsi:type="xsd:double"&gt;9.23841241237213&lt;/D&gt;&lt;D xsi:type="xsd:double"&gt;9.32218835972451&lt;/D&gt;&lt;D xsi:type="xsd:double"&gt;9.31293864794156&lt;/D&gt;&lt;D xsi:type="xsd:double"&gt;8.96207890831797&lt;/D&gt;&lt;D xsi:type="xsd:double"&gt;8.79044652568338&lt;/D&gt;&lt;D xsi:type="xsd:double"&gt;8.14900513068755&lt;/D&gt;&lt;D xsi:type="xsd:double"&gt;8.45599536374783&lt;/D&gt;&lt;D xsi:type="xsd:double"&gt;8.75111721854935&lt;/D&gt;&lt;D xsi:type="xsd:double"&gt;8.22120102969243&lt;/D&gt;&lt;D xsi:type="xsd:double"&gt;9.38396225830523&lt;/D&gt;&lt;D xsi:type="xsd:double"&gt;10.6590583115225&lt;/D&gt;&lt;D xsi:type="xsd:double"&gt;10.7227704039807&lt;/D&gt;&lt;D xsi:type="xsd:double"&gt;12.0932191051923&lt;/D&gt;&lt;D xsi:type="xsd:double"&gt;12.8531808110474&lt;/D&gt;&lt;D xsi:type="xsd:double"&gt;13.1318543118787&lt;/D&gt;&lt;D xsi:type="xsd:double"&gt;13.2483650601746&lt;/D&gt;&lt;D xsi:type="xsd:double"&gt;13.0456284121718&lt;/D&gt;&lt;D xsi:type="xsd:double"&gt;12.337678404922&lt;/D&gt;&lt;D xsi:type="xsd:double"&gt;11.9938161940112&lt;/D&gt;&lt;D xsi:type="xsd:double"&gt;11.090552213536&lt;/D&gt;&lt;D xsi:type="xsd:double"&gt;10.6344405023198&lt;/D&gt;&lt;D xsi:type="xsd:double"&gt;9.68661089939524&lt;/D&gt;&lt;D xsi:type="xsd:double"&gt;10.2107248335904&lt;/D&gt;&lt;D xsi:type="xsd:double"&gt;10.2203653028962&lt;/D&gt;&lt;D xsi:type="xsd:double"&gt;9.66567619237242&lt;/D&gt;&lt;D xsi:type="xsd:double"&gt;10.3546949378615&lt;/D&gt;&lt;D xsi:type="xsd:double"&gt;10.7700274636898&lt;/D&gt;&lt;D xsi:type="xsd:double"&gt;9.75744414540834&lt;/D&gt;&lt;D xsi:type="xsd:double"&gt;9.69004100717456&lt;/D&gt;&lt;D xsi:type="xsd:double"&gt;9.71095358926532&lt;/D&gt;&lt;D xsi:type="xsd:double"&gt;9.22222361187705&lt;/D&gt;&lt;/FQL&gt;&lt;FQL&gt;&lt;Q&gt;EWT^FMA_PE(LTMA,-10AY,0,AM,"PORTAGG","MEANR")&lt;/Q&gt;&lt;R&gt;121&lt;/R&gt;&lt;C&gt;1&lt;/C&gt;&lt;D xsi:type="xsd:double"&gt;15.34527386077&lt;/D&gt;&lt;D xsi:type="xsd:double"&gt;15.0364194323421&lt;/D&gt;&lt;D xsi:type="xsd:double"&gt;14.369046414091&lt;/D&gt;&lt;D xsi:type="xsd:double"&gt;13.9024706763274&lt;/D&gt;&lt;D xsi:type="xsd:double"&gt;14.153337724936&lt;/D&gt;&lt;D xsi:type="xsd:double"&gt;13.8632305289704&lt;/D&gt;&lt;D xsi:type="xsd:double"&gt;14.3565489275023&lt;/D&gt;&lt;D xsi:type="xsd:double"&gt;14.3555265982942&lt;/D&gt;&lt;D xsi:type="xsd:double"&gt;14.2008066722402&lt;/D&gt;&lt;D xsi:type="xsd:double"&gt;14.2411784048222&lt;/D&gt;&lt;D xsi:type="xsd:double"&gt;14.0473203723801&lt;/D&gt;&lt;D xsi:type="xsd:double"&gt;13.9151481844963&lt;/D&gt;&lt;D xsi:type="xsd:double"&gt;13.2948719532428&lt;/D&gt;&lt;D xsi:type="xsd:double"&gt;12.3984356082215&lt;/D&gt;&lt;D xsi:type="xsd:double"&gt;12.4791432500685&lt;/D&gt;&lt;D xsi:type="xsd:double"&gt;12.986733077629&lt;/D&gt;&lt;D xsi:type="xsd:double"&gt;12.6375760806384&lt;/D&gt;&lt;D xsi:type="xsd:double"&gt;12.3490649466218&lt;/D&gt;&lt;D xsi:type="xsd:double"&gt;11.2470821712171&lt;/D&gt;&lt;D xsi:type="xsd:double"&gt;12.3539791953495&lt;/D&gt;&lt;D xsi:type="xsd:double"&gt;12.516487559581&lt;/D&gt;&lt;D xsi:type="xsd:double"&gt;12.5309175437071&lt;/D&gt;&lt;D xsi:type="xsd:double"&gt;12.6331316864264&lt;/D&gt;&lt;D xsi:type="xsd:double"&gt;12.8464922131755&lt;/D&gt;&lt;D xsi:type="xsd:double"&gt;13.4480288304023&lt;/D&gt;&lt;D xsi:type="xsd:double"&gt;13.8761195064614&lt;/D&gt;&lt;D xsi:type="xsd:double"&gt;14.131877713062&lt;/D&gt;&lt;D xsi:type="xsd:double"&gt;14.3820053157422&lt;/D&gt;&lt;D xsi:type="xsd:double"&gt;14.1151868696574&lt;/D&gt;&lt;D xsi:type="xsd:double"&gt;14.0122999812048&lt;/D&gt;&lt;D xsi:type="xsd:double"&gt;14.3290129158268&lt;/D&gt;&lt;D xsi:type="xsd:double"&gt;14.5683743401042&lt;/D&gt;&lt;D xsi:type="xsd:double"&gt;14.4805755147467&lt;/D&gt;&lt;D xsi:type="xsd:double"&gt;14.3568936272859&lt;/D&gt;&lt;D xsi:type="xsd:double"&gt;14.3958895064964&lt;/D&gt;&lt;D xsi:type="xsd:double"&gt;14.6871317558313&lt;/D&gt;&lt;D xsi:type="xsd:double"&gt;14.6881806424187&lt;/D&gt;&lt;D xsi:type="xsd:double"&gt;14.7981721407775&lt;/D&gt;&lt;D xsi:type="xsd:double"&gt;14.2341031810973&lt;/D&gt;&lt;D xsi:type="xsd:double"&gt;14.6558095601415&lt;/D&gt;&lt;D xsi:type="xsd:double"&gt;14.9876324579695&lt;/D&gt;&lt;D xsi:type="xsd:double"&gt;14.3861420447649&lt;/D&gt;&lt;D xsi:type="xsd:double"&gt;15.068916773148&lt;/D&gt;&lt;D xsi:type="xsd:double"&gt;14.4396433420058&lt;/D&gt;&lt;D xsi:type="xsd:double"&gt;14.4172965373401&lt;/D&gt;&lt;D xsi:type="xsd:double"&gt;14.1995833744077&lt;/D&gt;&lt;D xsi:type="xsd:double"&gt;14.2984801230813&lt;/D&gt;&lt;D xsi:type="xsd:double"&gt;14.0889626517686&lt;/D&gt;&lt;D xsi:type="xsd:double"&gt;14.2093477971296&lt;/D&gt;&lt;D xsi:type="xsd:double"&gt;14.0226062400481&lt;/D&gt;&lt;D xsi:type="xsd:double"&gt;13.8264126609738&lt;/D&gt;&lt;D xsi:type="xsd:double"&gt;12.3007730093421&lt;/D&gt;&lt;D xsi:type="xsd:double"&gt;12.4831384215423&lt;/D&gt;&lt;D xsi:type="xsd:double"&gt;12.1921783612704&lt;/D&gt;&lt;D xsi:type="xsd:double"&gt;13.205713746506&lt;/D&gt;&lt;D xsi:type="xsd:double"&gt;14.0712255700332&lt;/D&gt;&lt;D xsi:type="xsd:double"&gt;14.2524931406282&lt;/D&gt;&lt;D xsi:type="xsd:double"&gt;14.535820895153&lt;/D&gt;&lt;D xsi:type="xsd:double"&gt;14.2971944566567&lt;/D&gt;&lt;D xsi:type="xsd:double"&gt;14.7112312881989&lt;/D&gt;&lt;D xsi:type="xsd:double"&gt;15.1666035224261&lt;/D&gt;&lt;D xsi:type="xsd:double"&gt;14.8237393531036&lt;/D&gt;&lt;D xsi:type="xsd:double"&gt;15.5959345889127&lt;/D&gt;&lt;D xsi:type="xsd:double"&gt;16.2058458284253&lt;/D&gt;&lt;D xsi:type="xsd:double"&gt;16.7244602812554&lt;/D&gt;&lt;D xsi:type="xsd:double"&gt;17.4582169477373&lt;/D&gt;&lt;D xsi:type="xsd:double"&gt;17.6359621277061&lt;/D&gt;&lt;D xsi:type="xsd:double"&gt;16.5991678058481&lt;/D&gt;&lt;D xsi:type="xsd:double"&gt;15.9705473078829&lt;/D&gt;&lt;D xsi:type="xsd:double"&gt;16.1576749281191&lt;/D&gt;&lt;D xsi:type="xsd:double"&gt;16.6107197640277&lt;/D&gt;&lt;D xsi:type="xsd:double"&gt;17.2140251362294&lt;/D&gt;&lt;D xsi:type="xsd:double"&gt;17.7445629907608&lt;/D&gt;&lt;D xsi:type="xsd:double"&gt;17.5824222130834&lt;/D&gt;&lt;D xsi:type="xsd:double"&gt;16.6773639468322&lt;/D&gt;&lt;D xsi:type="xsd:double"&gt;17.1835980574028&lt;/D&gt;&lt;D xsi:type="xsd:double"&gt;17.226086820367&lt;/D&gt;&lt;D xsi:type="xsd:double"&gt;17.8313709371703&lt;/D&gt;&lt;D xsi:type="xsd:double"&gt;19.081769604872&lt;/D&gt;&lt;D xsi:type="xsd:double"&gt;18.6682636023156&lt;/D&gt;&lt;D xsi:type="xsd:double"&gt;18.3665469817822&lt;/D&gt;&lt;D xsi:type="xsd:double"&gt;18.0782696822254&lt;/D&gt;&lt;D xsi:type="xsd:double"&gt;16.8144984753406&lt;/D&gt;&lt;D xsi:type="xsd:double"&gt;16.5850460760778&lt;/D&gt;&lt;D xsi:type="xsd:double"&gt;15.8978647138499&lt;/D&gt;&lt;D xsi:type="xsd:double"&gt;14.7928299823498&lt;/D&gt;&lt;D xsi:type="xsd:double"&gt;14.4233530078062&lt;/D&gt;&lt;D xsi:type="xsd:double"&gt;13.6555943694521&lt;/D&gt;&lt;D xsi:type="xsd:double"&gt;13.1151849422342&lt;/D&gt;&lt;D xsi:type="xsd:double"&gt;12.9671855823307&lt;/D&gt;&lt;D xsi:type="xsd:double"&gt;12.5204257074576&lt;/D&gt;&lt;D xsi:type="xsd:double"&gt;12.3951607016221&lt;/D&gt;&lt;D xsi:type="xsd:double"&gt;12.3399959209334&lt;/D&gt;&lt;D xsi:type="xsd:double"&gt;12.0989639704427&lt;/D&gt;&lt;D xsi:type="xsd:double"&gt;11.839820462939&lt;/D&gt;&lt;D xsi:type="xsd:double"&gt;11.5454572826432&lt;/D&gt;&lt;D xsi:type="xsd:double"&gt;11.0826767577775&lt;/D&gt;&lt;D xsi:type="xsd:double"&gt;11.299624103876&lt;/D&gt;&lt;D xsi:type="xsd:double"&gt;10.4673770385009&lt;/D&gt;&lt;D xsi:type="xsd:double"&gt;9.84717507698993&lt;/D&gt;&lt;D xsi:type="xsd:double"&gt;11.1240580976633&lt;/D&gt;&lt;D xsi:type="xsd:double"&gt;10.8049688911701&lt;/D&gt;&lt;D xsi:type="xsd:double"&gt;11.6401508121583&lt;/D&gt;&lt;D xsi:type="xsd:double"&gt;12.3752474671545&lt;/D&gt;&lt;D xsi:type="xsd:double"&gt;12.849694910193&lt;/D&gt;&lt;D xsi:type="xsd:double"&gt;13.1558916413272&lt;/D&gt;&lt;D xsi:type="xsd:double"&gt;14.2031083763813&lt;/D&gt;&lt;D xsi:type="xsd:double"&gt;14.9578858054194&lt;/D&gt;&lt;D xsi:type="xsd:double"&gt;15.9103607033647&lt;/D&gt;&lt;D xsi:type="xsd:double"&gt;15.9064563509309&lt;/D&gt;&lt;D xsi:type="xsd:double"&gt;16.1736660373767&lt;/D&gt;&lt;D xsi:type="xsd:double"&gt;16.1991051883561&lt;/D&gt;&lt;D xsi:type="xsd:double"&gt;17.4301352546368&lt;/D&gt;&lt;D xsi:type="xsd:double"&gt;18.7826678461841&lt;/D&gt;&lt;D xsi:type="xsd:double"&gt;19.0995609293312&lt;/D&gt;&lt;D xsi:type="xsd:double"&gt;19.7706834813208&lt;/D&gt;&lt;D xsi:type="xsd:double"&gt;19.8102108312451&lt;/D&gt;&lt;D xsi:type="xsd:double"&gt;19.5575885711267&lt;/D&gt;&lt;D xsi:type="xsd:double"&gt;19.7741258100413&lt;/D&gt;&lt;D xsi:type="xsd:double"&gt;20.0345801425263&lt;/D&gt;&lt;D xsi:type="xsd:double"&gt;19.4262222367202&lt;/D&gt;&lt;/FQL&gt;&lt;FQL&gt;&lt;Q&gt;BRENT-FDS^FG_PRICE(0)&lt;/Q&gt;&lt;R&gt;1&lt;/R&gt;&lt;C&gt;1&lt;/C&gt;&lt;D xsi:type="xsd:double"&gt;85.86&lt;/D&gt;&lt;/FQL&gt;&lt;FQL&gt;&lt;Q&gt;EPOL^FG_PRICE_MAVG(0,,,,30)&lt;/Q&gt;&lt;R&gt;1&lt;/R&gt;&lt;C&gt;1&lt;/C&gt;&lt;D xsi:type="xsd:double"&gt;24.344667&lt;/D&gt;&lt;/FQL&gt;&lt;FQL&gt;&lt;Q&gt;KSA^FG_TOTAL_RETURNC(0,-3AM)&lt;/Q&gt;&lt;R&gt;1&lt;/R&gt;&lt;C&gt;1&lt;/C&gt;&lt;D xsi:type="xsd:double"&gt;-0.9933531&lt;/D&gt;&lt;/FQL&gt;&lt;FQL&gt;&lt;Q&gt;TUR^P_PRICE(0)/P_PRICE_HIGH_PR(0,,,,,,"PRICE","INTRA","52W")&lt;/Q&gt;&lt;R&gt;1&lt;/R&gt;&lt;C&gt;1&lt;/C&gt;&lt;D xsi:type="xsd:double"&gt;0.9623959&lt;/D&gt;&lt;/FQL&gt;&lt;FQL&gt;&lt;Q&gt;QAT^PERCENT_CHANGE(FMA_EPS(+1,0,,,,"PORTAGG","MEAN"),FMA_EPS(+1,-1AM,,,,"PORTAGG","MEAN"))&lt;/Q&gt;&lt;R&gt;1&lt;/R&gt;&lt;C&gt;1&lt;/C&gt;&lt;D xsi:type="xsd:double"&gt;-0.140596696942159&lt;/D&gt;&lt;/FQL&gt;&lt;FQL&gt;&lt;Q&gt;GREK^FG_TOTAL_RETURNC(0,-6AM)&lt;/Q&gt;&lt;R&gt;1&lt;/R&gt;&lt;C&gt;1&lt;/C&gt;&lt;D xsi:type="xsd:double"&gt;9.899187&lt;/D&gt;&lt;/FQL&gt;&lt;FQL&gt;&lt;Q&gt;EPOL^FG_TOTAL_RETURNC(0,-6AM)&lt;/Q&gt;&lt;R&gt;1&lt;/R&gt;&lt;C&gt;1&lt;/C&gt;&lt;D xsi:type="xsd:double"&gt;14.336324&lt;/D&gt;&lt;/FQL&gt;&lt;FQL&gt;&lt;Q&gt;ECH^FG_TOTAL_RETURNC(0,-12AM)&lt;/Q&gt;&lt;R&gt;1&lt;/R&gt;&lt;C&gt;1&lt;/C&gt;&lt;D xsi:type="xsd:double"&gt;-15.794134&lt;/D&gt;&lt;/FQL&gt;&lt;FQL&gt;&lt;Q&gt;URTH^FMA_PCT_ABOVE_MAVG(200,0,,,,"PORTAGG")&lt;/Q&gt;&lt;R&gt;1&lt;/R&gt;&lt;C&gt;1&lt;/C&gt;&lt;D xsi:type="xsd:double"&gt;65.0771388499299&lt;/D&gt;&lt;/FQL&gt;&lt;FQL&gt;&lt;Q&gt;EPOL^SIZE(FG_CONSTITUENTS)&lt;/Q&gt;&lt;R&gt;1&lt;/R&gt;&lt;C&gt;1&lt;/C&gt;&lt;D xsi:type="xsd:long"&gt;34&lt;/D&gt;&lt;/FQL&gt;&lt;FQL&gt;&lt;Q&gt;EZA^FG_ROE(0)&lt;/Q&gt;&lt;R&gt;1&lt;/R&gt;&lt;C&gt;1&lt;/C&gt;&lt;D xsi:type="xsd:double"&gt;14.0857584989986&lt;/D&gt;&lt;/FQL&gt;&lt;FQL&gt;&lt;Q&gt;TRYKR10Y-FDS^FG_YIELD_NAME&lt;/Q&gt;&lt;R&gt;1&lt;/R&gt;&lt;C&gt;1&lt;/C&gt;&lt;D xsi:type="xsd:string"&gt;South Korea Benchmark Bond - 10 Year&lt;/D&gt;&lt;/FQL&gt;&lt;FQL&gt;&lt;Q&gt;REFTHREPO-FDS^FG_YIELD(NOW,,,0)&lt;/Q&gt;&lt;R&gt;1&lt;/R&gt;&lt;C&gt;1&lt;/C&gt;&lt;D xsi:type="xsd:double"&gt;2.5&lt;/D&gt;&lt;/FQL&gt;&lt;FQL&gt;&lt;Q&gt;REFKRBASE-FDS^FG_YIELD(NOW,,,0)&lt;/Q&gt;&lt;R&gt;1&lt;/R&gt;&lt;C&gt;1&lt;/C&gt;&lt;D xsi:type="xsd:double"&gt;3.5&lt;/D&gt;&lt;/FQL&gt;&lt;FQL&gt;&lt;Q&gt;REFIDRREPO-FDS^FG_YIELD(NOW,,,0)&lt;/Q&gt;&lt;R&gt;1&lt;/R&gt;&lt;C&gt;1&lt;/C&gt;&lt;D xsi:type="xsd:double"&gt;6.25&lt;/D&gt;&lt;/FQL&gt;&lt;FQL&gt;&lt;Q&gt;TRYIN10Y-FDS^PCTCHG(FG_YIELD(0,,,,"YTM"),FG_YIELD(-1AM,,,,"YTM"))&lt;/Q&gt;&lt;R&gt;1&lt;/R&gt;&lt;C&gt;1&lt;/C&gt;&lt;D xsi:type="xsd:double"&gt;-1.2149167&lt;/D&gt;&lt;/FQL&gt;&lt;FQL&gt;&lt;Q&gt;TIPSCL10Y-FDS^FG_YIELD_NAME&lt;/Q&gt;&lt;R&gt;1&lt;/R&gt;&lt;C&gt;1&lt;/C&gt;&lt;D xsi:type="xsd:string"&gt;Treasury - Chile Inflation-Indexed (TIPS) Bond 10Y&lt;/D&gt;&lt;/FQL&gt;&lt;FQL&gt;&lt;Q&gt;CC_ID^IMF_IFS_RCPI_Q(0)&lt;/Q&gt;&lt;R&gt;0&lt;/R&gt;&lt;C&gt;0&lt;/C&gt;&lt;/FQL&gt;&lt;FQL&gt;&lt;Q&gt;EPOL^FMA_PE(LTM,0,,,"PORTAGG","MEANR")&lt;/Q&gt;&lt;R&gt;1&lt;/R&gt;&lt;C&gt;1&lt;/C&gt;&lt;D xsi:type="xsd:double"&gt;8.57931189452858&lt;/D&gt;&lt;/FQL&gt;&lt;FQL&gt;&lt;Q&gt;ECH^FMA_PE(LTM,0,,,"PORTAGG","MEANR")&lt;/Q&gt;&lt;R&gt;1&lt;/R&gt;&lt;C&gt;1&lt;/C&gt;&lt;D xsi:type="xsd:double"&gt;12.6967059798925&lt;/D&gt;&lt;/FQL&gt;&lt;FQL&gt;&lt;Q&gt;EWW^FG_COMPANY_NAME&lt;/Q&gt;&lt;R&gt;1&lt;/R&gt;&lt;C&gt;1&lt;/C&gt;&lt;D xsi:type="xsd:string"&gt;iShares MSCI Mexico ETF&lt;/D&gt;&lt;/FQL&gt;&lt;FQL&gt;&lt;Q&gt;QAT^FMA_ROE(NTMA,-20AY,NOW,FY,"PORTAGG","MEANR")&lt;/Q&gt;&lt;R&gt;20&lt;/R&gt;&lt;C&gt;1&lt;/C&gt;&lt;D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xsi:type="xsd:double"&gt;12.1192289718939&lt;/D&gt;&lt;/FQL&gt;&lt;FQL&gt;&lt;Q&gt;CAGDPY@IN^EE_ACTUAL_ANNUAL(MED,0)&lt;/Q&gt;&lt;R&gt;1&lt;/R&gt;&lt;C&gt;1&lt;/C&gt;&lt;D xsi:type="xsd:double"&gt;-0.651406479275637&lt;/D&gt;&lt;/FQL&gt;&lt;FQL&gt;&lt;Q&gt;CAGDPY@CL^EE_ACTUAL_ANNUAL(MED,0)&lt;/Q&gt;&lt;R&gt;1&lt;/R&gt;&lt;C&gt;1&lt;/C&gt;&lt;D xsi:type="xsd:double"&gt;-3.68653581083686&lt;/D&gt;&lt;/FQL&gt;&lt;FQL&gt;&lt;Q&gt;USDTRY^STD(FG_PRICE_CHANGE(0,-1AY,AM))&lt;/Q&gt;&lt;R&gt;1&lt;/R&gt;&lt;C&gt;1&lt;/C&gt;&lt;D xsi:type="xsd:double"&gt;1.83929252501076&lt;/D&gt;&lt;/FQL&gt;&lt;FQL&gt;&lt;Q&gt;USDMXN^STD(FG_PRICE_CHANGE(0,-3AY,M))&lt;/Q&gt;&lt;R&gt;1&lt;/R&gt;&lt;C&gt;1&lt;/C&gt;&lt;D xsi:type="xsd:double"&gt;2.65381386437988&lt;/D&gt;&lt;/FQL&gt;&lt;FQL&gt;&lt;Q&gt;USDIDR^FG_PRICE_CHANGE(0,-3AM)&lt;/Q&gt;&lt;R&gt;1&lt;/R&gt;&lt;C&gt;1&lt;/C&gt;&lt;D xsi:type="xsd:double"&gt;0.49352646&lt;/D&gt;&lt;/FQL&gt;&lt;FQL&gt;&lt;Q&gt;FC0000TR^FMA_EPS(NTMA,-20AY,0,CY,,"PORTAGG","MEANR")&lt;/Q&gt;&lt;R&gt;20&lt;/R&gt;&lt;C&gt;1&lt;/C&gt;&lt;D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xsi:type="xsd:double"&gt;47.716878299101&lt;/D&gt;&lt;/FQL&gt;&lt;FQL&gt;&lt;Q&gt;INDA^P_PRICE_RETURNS_PR('52W',2,-10AY,0,AM)&lt;/Q&gt;&lt;R&gt;121&lt;/R&gt;&lt;C&gt;1&lt;/C&gt;&lt;D xsi:type="xsd:double"&gt;27.9626&lt;/D&gt;&lt;D xsi:type="xsd:double"&gt;51.589012&lt;/D&gt;&lt;D xsi:type="xsd:double"&gt;32.785202&lt;/D&gt;&lt;D xsi:type="xsd:double"&gt;28.331196&lt;/D&gt;&lt;D xsi:type="xsd:double"&gt;37.41735&lt;/D&gt;&lt;D xsi:type="xsd:double"&gt;21.831095&lt;/D&gt;&lt;D xsi:type="xsd:double"&gt;41.48555&lt;/D&gt;&lt;D xsi:type="xsd:double"&gt;36.80532&lt;/D&gt;&lt;D xsi:type="xsd:double"&gt;21.271397&lt;/D&gt;&lt;D xsi:type="xsd:double"&gt;15.056634&lt;/D&gt;&lt;D xsi:type="xsd:double"&gt;2.5740743&lt;/D&gt;&lt;D xsi:type="xsd:double"&gt;4.75986&lt;/D&gt;&lt;D xsi:type="xsd:double"&gt;0.3799796&lt;/D&gt;&lt;D xsi:type="xsd:double"&gt;-9.933215&lt;/D&gt;&lt;D xsi:type="xsd:double"&gt;-7.5861335&lt;/D&gt;&lt;D xsi:type="xsd:double"&gt;-3.1947434&lt;/D&gt;&lt;D xsi:type="xsd:double"&gt;-13.472194&lt;/D&gt;&lt;D xsi:type="xsd:double"&gt;-5.4627953&lt;/D&gt;&lt;D xsi:type="xsd:double"&gt;-23.052656&lt;/D&gt;&lt;D xsi:type="xsd:double"&gt;-26.603836&lt;/D&gt;&lt;D xsi:type="xsd:double"&gt;-16.430235&lt;/D&gt;&lt;D xsi:type="xsd:double"&gt;-7.70638&lt;/D&gt;&lt;D xsi:type="xsd:double"&gt;-8.141094&lt;/D&gt;&lt;D xsi:type="xsd:double"&gt;-10.342323&lt;/D&gt;&lt;D xsi:type="xsd:double"&gt;-4.174638&lt;/D&gt;&lt;D xsi:type="xsd:double"&gt;5.768895&lt;/D&gt;&lt;D xsi:type="xsd:double"&gt;7.896507&lt;/D&gt;&lt;D xsi:type="xsd:double"&gt;0.11521578&lt;/D&gt;&lt;D xsi:type="xsd:double"&gt;-1.4796197&lt;/D&gt;&lt;D xsi:type="xsd:double"&gt;-4.6909037&lt;/D&gt;&lt;D xsi:type="xsd:double"&gt;12.6723175&lt;/D&gt;&lt;D xsi:type="xsd:double"&gt;24.05485&lt;/D&gt;&lt;D xsi:type="xsd:double"&gt;17.242968&lt;/D&gt;&lt;D xsi:type="xsd:double"&gt;17.965591&lt;/D&gt;&lt;D xsi:type="xsd:double"&gt;18.780972&lt;/D&gt;&lt;D xsi:type="xsd:double"&gt;22.364712&lt;/D&gt;&lt;D xsi:type="xsd:double"&gt;19.783937&lt;/D&gt;&lt;D xsi:type="xsd:double"&gt;17.348612&lt;/D&gt;&lt;D xsi:type="xsd:double"&gt;12.383032&lt;/D&gt;&lt;D xsi:type="xsd:double"&gt;20.03256&lt;/D&gt;&lt;D xsi:type="xsd:double"&gt;37.880196&lt;/D&gt;&lt;D xsi:type="xsd:double"&gt;39.41642&lt;/D&gt;&lt;D xsi:type="xsd:double"&gt;36.375572&lt;/D&gt;&lt;D xsi:type="xsd:double"&gt;21.529543&lt;/D&gt;&lt;D xsi:type="xsd:double"&gt;11.134041&lt;/D&gt;&lt;D xsi:type="xsd:double"&gt;8.540667&lt;/D&gt;&lt;D xsi:type="xsd:double"&gt;5.497372&lt;/D&gt;&lt;D xsi:type="xsd:double"&gt;3.3147693&lt;/D&gt;&lt;D xsi:type="xsd:double"&gt;1.8895149&lt;/D&gt;&lt;D xsi:type="xsd:double"&gt;6.9375634&lt;/D&gt;&lt;D xsi:type="xsd:double"&gt;1.8768787&lt;/D&gt;&lt;D xsi:type="xsd:double"&gt;-14.804453&lt;/D&gt;&lt;D xsi:type="xsd:double"&gt;-8.021766&lt;/D&gt;&lt;D xsi:type="xsd:double"&gt;-8.042556&lt;/D&gt;&lt;D xsi:type="xsd:double"&gt;-12.593746&lt;/D&gt;&lt;D xsi:type="xsd:double"&gt;-7.3059025&lt;/D&gt;&lt;D xsi:type="xsd:double"&gt;3.617084&lt;/D&gt;&lt;D xsi:type="xsd:double"&gt;3.542459&lt;/D&gt;&lt;D xsi:type="xsd:double"&gt;8.840871&lt;/D&gt;&lt;D xsi:type="xsd:double"&gt;7.9634786&lt;/D&gt;&lt;D xsi:type="xsd:double"&gt;-0.8429587&lt;/D&gt;&lt;D xsi:type="xsd:double"&gt;-8.919221&lt;/D&gt;&lt;D xsi:type="xsd:double"&gt;2.8642893&lt;/D&gt;&lt;D xsi:type="xsd:double"&gt;17.369616&lt;/D&gt;&lt;D xsi:type="xsd:double"&gt;9.605753&lt;/D&gt;&lt;D xsi:type="xsd:double"&gt;8.018208&lt;/D&gt;&lt;D xsi:type="xsd:double"&gt;9.43302&lt;/D&gt;&lt;D xsi:type="xsd:double"&gt;4.4388175&lt;/D&gt;&lt;D xsi:type="xsd:double"&gt;-26.94698&lt;/D&gt;&lt;D xsi:type="xsd:double"&gt;-25.869905&lt;/D&gt;&lt;D xsi:type="xsd:double"&gt;-25.612051&lt;/D&gt;&lt;D xsi:type="xsd:double"&gt;-17.476194&lt;/D&gt;&lt;D xsi:type="xsd:double"&gt;-4.442346&lt;/D&gt;&lt;D xsi:type="xsd:double"&gt;5.7314277&lt;/D&gt;&lt;D xsi:type="xsd:double"&gt;-0.41942596&lt;/D&gt;&lt;D xsi:type="xsd:double"&gt;0.9823322&lt;/D&gt;&lt;D xsi:type="xsd:double"&gt;5.912328&lt;/D&gt;&lt;D xsi:type="xsd:double"&gt;12.1168375&lt;/D&gt;&lt;D xsi:type="xsd:double"&gt;14.648331&lt;/D&gt;&lt;D xsi:type="xsd:double"&gt;21.854519&lt;/D&gt;&lt;D xsi:type="xsd:double"&gt;68.85594&lt;/D&gt;&lt;D xsi:type="xsd:double"&gt;58.320152&lt;/D&gt;&lt;D xsi:type="xsd:double"&gt;69.44582&lt;/D&gt;&lt;D xsi:type="xsd:double"&gt;51.850033&lt;/D&gt;&lt;D xsi:type="xsd:double"&gt;39.361168&lt;/D&gt;&lt;D xsi:type="xsd:double"&gt;37.66613&lt;/D&gt;&lt;D xsi:type="xsd:double"&gt;54.216946&lt;/D&gt;&lt;D xsi:type="xsd:double"&gt;45.76161&lt;/D&gt;&lt;D xsi:type="xsd:double"&gt;28.263687&lt;/D&gt;&lt;D xsi:type="xsd:double"&gt;23.316933&lt;/D&gt;&lt;D xsi:type="xsd:double"&gt;16.718124&lt;/D&gt;&lt;D xsi:type="xsd:double"&gt;11.821771&lt;/D&gt;&lt;D xsi:type="xsd:double"&gt;13.634729&lt;/D&gt;&lt;D xsi:type="xsd:double"&gt;15.044392&lt;/D&gt;&lt;D xsi:type="xsd:double"&gt;-0.6339729&lt;/D&gt;&lt;D xsi:type="xsd:double"&gt;-4.26262&lt;/D&gt;&lt;D xsi:type="xsd:double"&gt;-3.719771&lt;/D&gt;&lt;D xsi:type="xsd:double"&gt;-2.535063&lt;/D&gt;&lt;D xsi:type="xsd:double"&gt;-12.875223&lt;/D&gt;&lt;D xsi:type="xsd:double"&gt;-9.74825&lt;/D&gt;&lt;D xsi:type="xsd:double"&gt;-5.2188873&lt;/D&gt;&lt;D xsi:type="xsd:double"&gt;-8.609587&lt;/D&gt;&lt;D xsi:type="xsd:double"&gt;-5.840075&lt;/D&gt;&lt;D xsi:type="xsd:double"&gt;-8.645731&lt;/D&gt;&lt;D xsi:type="xsd:double"&gt;-12.920719&lt;/D&gt;&lt;D xsi:type="xsd:double"&gt;-8.207941&lt;/D&gt;&lt;D xsi:type="xsd:double"&gt;2.2882104&lt;/D&gt;&lt;D xsi:type="xsd:double"&gt;7.2881937&lt;/D&gt;&lt;D xsi:type="xsd:double"&gt;10.502386&lt;/D&gt;&lt;D xsi:type="xsd:double"&gt;1.5819669&lt;/D&gt;&lt;D xsi:type="xsd:double"&gt;8.7529545&lt;/D&gt;&lt;D xsi:type="xsd:double"&gt;1.2794495&lt;/D&gt;&lt;D xsi:type="xsd:double"&gt;5.6850553&lt;/D&gt;&lt;D xsi:type="xsd:double"&gt;18.042732&lt;/D&gt;&lt;D xsi:type="xsd:double"&gt;17.564524&lt;/D&gt;&lt;D xsi:type="xsd:double"&gt;32.48918&lt;/D&gt;&lt;D xsi:type="xsd:double"&gt;31.922222&lt;/D&gt;&lt;D xsi:type="xsd:double"&gt;30.201126&lt;/D&gt;&lt;D xsi:type="xsd:double"&gt;31.51803&lt;/D&gt;&lt;D xsi:type="xsd:double"&gt;29.109192&lt;/D&gt;&lt;D xsi:type="xsd:double"&gt;27.170992&lt;/D&gt;&lt;/FQL&gt;&lt;FQL&gt;&lt;Q&gt;EPU^FMA_PE(LTMA,-10AY,0,AM,"PORTAGG","MEANR")&lt;/Q&gt;&lt;R&gt;121&lt;/R&gt;&lt;C&gt;1&lt;/C&gt;&lt;D xsi:type="xsd:double"&gt;16.0445187903824&lt;/D&gt;&lt;D xsi:type="xsd:double"&gt;15.7422236169418&lt;/D&gt;&lt;D xsi:type="xsd:double"&gt;15.2619784865477&lt;/D&gt;&lt;D xsi:type="xsd:double"&gt;14.2144252144995&lt;/D&gt;&lt;D xsi:type="xsd:double"&gt;14.4107052671462&lt;/D&gt;&lt;D xsi:type="xsd:double"&gt;14.2208160585694&lt;/D&gt;&lt;D xsi:type="xsd:double"&gt;15.0923563650791&lt;/D&gt;&lt;D xsi:type="xsd:double"&gt;16.2161060985661&lt;/D&gt;&lt;D xsi:type="xsd:double"&gt;16.023571284255&lt;/D&gt;&lt;D xsi:type="xsd:double"&gt;15.6399262670726&lt;/D&gt;&lt;D xsi:type="xsd:double"&gt;15.3568939305919&lt;/D&gt;&lt;D xsi:type="xsd:double"&gt;16.328876497754&lt;/D&gt;&lt;D xsi:type="xsd:double"&gt;15.4666785649361&lt;/D&gt;&lt;D xsi:type="xsd:double"&gt;14.1950647986593&lt;/D&gt;&lt;D xsi:type="xsd:double"&gt;14.1707973547034&lt;/D&gt;&lt;D xsi:type="xsd:double"&gt;12.3177372930608&lt;/D&gt;&lt;D xsi:type="xsd:double"&gt;11.1695092930881&lt;/D&gt;&lt;D xsi:type="xsd:double"&gt;10.6070990574627&lt;/D&gt;&lt;D xsi:type="xsd:double"&gt;14.8382346903509&lt;/D&gt;&lt;D xsi:type="xsd:double"&gt;19.1745319222276&lt;/D&gt;&lt;D xsi:type="xsd:double"&gt;22.2782406455576&lt;/D&gt;&lt;D xsi:type="xsd:double"&gt;21.9689399380098&lt;/D&gt;&lt;D xsi:type="xsd:double"&gt;20.8258294743769&lt;/D&gt;&lt;D xsi:type="xsd:double"&gt;19.8944567275948&lt;/D&gt;&lt;D xsi:type="xsd:double"&gt;19.3612411629597&lt;/D&gt;&lt;D xsi:type="xsd:double"&gt;18.5138679477206&lt;/D&gt;&lt;D xsi:type="xsd:double"&gt;17.458505887776&lt;/D&gt;&lt;D xsi:type="xsd:double"&gt;16.3227332322893&lt;/D&gt;&lt;D xsi:type="xsd:double"&gt;15.5866221225862&lt;/D&gt;&lt;D xsi:type="xsd:double"&gt;15.0663083351263&lt;/D&gt;&lt;D xsi:type="xsd:double"&gt;16.0266865724695&lt;/D&gt;&lt;D xsi:type="xsd:double"&gt;16.4765114213389&lt;/D&gt;&lt;D xsi:type="xsd:double"&gt;16.1419536017704&lt;/D&gt;&lt;D xsi:type="xsd:double"&gt;15.1823091607384&lt;/D&gt;&lt;D xsi:type="xsd:double"&gt;15.1046334342046&lt;/D&gt;&lt;D xsi:type="xsd:double"&gt;14.7868631143976&lt;/D&gt;&lt;D xsi:type="xsd:double"&gt;15.085175173006&lt;/D&gt;&lt;D xsi:type="xsd:double"&gt;14.9275030566803&lt;/D&gt;&lt;D xsi:type="xsd:double"&gt;16.4555721983036&lt;/D&gt;&lt;D xsi:type="xsd:double"&gt;16.4291114154635&lt;/D&gt;&lt;D xsi:type="xsd:double"&gt;17.0792704872105&lt;/D&gt;&lt;D xsi:type="xsd:double"&gt;16.8208550820674&lt;/D&gt;&lt;D xsi:type="xsd:double"&gt;18.2495967498427&lt;/D&gt;&lt;D xsi:type="xsd:double"&gt;18.841665902403&lt;/D&gt;&lt;D xsi:type="xsd:double"&gt;19.3601889293826&lt;/D&gt;&lt;D xsi:type="xsd:double"&gt;18.8742235059708&lt;/D&gt;&lt;D xsi:type="xsd:double"&gt;18.2948962514195&lt;/D&gt;&lt;D xsi:type="xsd:double"&gt;17.7721791928774&lt;/D&gt;&lt;D xsi:type="xsd:double"&gt;17.6052154084641&lt;/D&gt;&lt;D xsi:type="xsd:double"&gt;17.2077731589087&lt;/D&gt;&lt;D xsi:type="xsd:double"&gt;16.5422004202309&lt;/D&gt;&lt;D xsi:type="xsd:double"&gt;15.9462921720089&lt;/D&gt;&lt;D xsi:type="xsd:double"&gt;16.2916533418183&lt;/D&gt;&lt;D xsi:type="xsd:double"&gt;16.9809815743993&lt;/D&gt;&lt;D xsi:type="xsd:double"&gt;18.3982531138737&lt;/D&gt;&lt;D xsi:type="xsd:double"&gt;20.4008795876864&lt;/D&gt;&lt;D xsi:type="xsd:double"&gt;19.8975369770213&lt;/D&gt;&lt;D xsi:type="xsd:double"&gt;19.1300990889412&lt;/D&gt;&lt;D xsi:type="xsd:double"&gt;18.0832521194564&lt;/D&gt;&lt;D xsi:type="xsd:double"&gt;17.8197327540928&lt;/D&gt;&lt;D xsi:type="xsd:double"&gt;18.1829238637619&lt;/D&gt;&lt;D xsi:type="xsd:double"&gt;17.6243304872966&lt;/D&gt;&lt;D xsi:type="xsd:double"&gt;17.2817133410846&lt;/D&gt;&lt;D xsi:type="xsd:double"&gt;17.1144769161265&lt;/D&gt;&lt;D xsi:type="xsd:double"&gt;16.69012753793&lt;/D&gt;&lt;D xsi:type="xsd:double"&gt;17.7893529172884&lt;/D&gt;&lt;D xsi:type="xsd:double"&gt;16.8578225175457&lt;/D&gt;&lt;D xsi:type="xsd:double"&gt;17.5503945128451&lt;/D&gt;&lt;D xsi:type="xsd:double"&gt;15.7730794202369&lt;/D&gt;&lt;D xsi:type="xsd:double"&gt;16.0777337784495&lt;/D&gt;&lt;D xsi:type="xsd:double"&gt;18.1556235547195&lt;/D&gt;&lt;D xsi:type="xsd:double"&gt;21.4905899977938&lt;/D&gt;&lt;D xsi:type="xsd:double"&gt;23.9952216004296&lt;/D&gt;&lt;D xsi:type="xsd:double"&gt;30.8843850736133&lt;/D&gt;&lt;D xsi:type="xsd:double"&gt;36.1563289510554&lt;/D&gt;&lt;D xsi:type="xsd:double"&gt;39.6684171637375&lt;/D&gt;&lt;D xsi:type="xsd:double"&gt;44.2790974620832&lt;/D&gt;&lt;D xsi:type="xsd:double"&gt;53.9576792502565&lt;/D&gt;&lt;D xsi:type="xsd:double"&gt;47.4549044164474&lt;/D&gt;&lt;D xsi:type="xsd:double"&gt;68.1834881655041&lt;/D&gt;&lt;D xsi:type="xsd:double"&gt;63.0825348641753&lt;/D&gt;&lt;D xsi:type="xsd:double"&gt;56.8470077973602&lt;/D&gt;&lt;D xsi:type="xsd:double"&gt;51.3369323008383&lt;/D&gt;&lt;D xsi:type="xsd:double"&gt;44.9156519648167&lt;/D&gt;&lt;D xsi:type="xsd:double"&gt;38.8653465900142&lt;/D&gt;&lt;D xsi:type="xsd:double"&gt;33.4245314374729&lt;/D&gt;&lt;D xsi:type="xsd:double"&gt;28.0855962231926&lt;/D&gt;&lt;D xsi:type="xsd:double"&gt;23.2097594825213&lt;/D&gt;&lt;D xsi:type="xsd:double"&gt;16.9909980902093&lt;/D&gt;&lt;D xsi:type="xsd:double"&gt;12.7299137601634&lt;/D&gt;&lt;D xsi:type="xsd:double"&gt;12.2415055386214&lt;/D&gt;&lt;D xsi:type="xsd:double"&gt;13.3812164710833&lt;/D&gt;&lt;D xsi:type="xsd:double"&gt;13.4970962800162&lt;/D&gt;&lt;D xsi:type="xsd:double"&gt;12.411820731079&lt;/D&gt;&lt;D xsi:type="xsd:double"&gt;11.84258653077&lt;/D&gt;&lt;D xsi:type="xsd:double"&gt;10.8215376341136&lt;/D&gt;&lt;D xsi:type="xsd:double"&gt;10.2534332151524&lt;/D&gt;&lt;D xsi:type="xsd:double"&gt;9.95767528432032&lt;/D&gt;&lt;D xsi:type="xsd:double"&gt;8.93625398173829&lt;/D&gt;&lt;D xsi:type="xsd:double"&gt;9.50391921770417&lt;/D&gt;&lt;D xsi:type="xsd:double"&gt;10.0053164574841&lt;/D&gt;&lt;D xsi:type="xsd:double"&gt;9.18203141867616&lt;/D&gt;&lt;D xsi:type="xsd:double"&gt;10.6342846437448&lt;/D&gt;&lt;D xsi:type="xsd:double"&gt;9.32301768257915&lt;/D&gt;&lt;D xsi:type="xsd:double"&gt;9.40482966401193&lt;/D&gt;&lt;D xsi:type="xsd:double"&gt;9.5674694547398&lt;/D&gt;&lt;D xsi:type="xsd:double"&gt;9.47935965507375&lt;/D&gt;&lt;D xsi:type="xsd:double"&gt;10.0565703846997&lt;/D&gt;&lt;D xsi:type="xsd:double"&gt;10.8382678804156&lt;/D&gt;&lt;D xsi:type="xsd:double"&gt;10.9358826918288&lt;/D&gt;&lt;D xsi:type="xsd:double"&gt;10.7494996095063&lt;/D&gt;&lt;D xsi:type="xsd:double"&gt;10.6117498936546&lt;/D&gt;&lt;D xsi:type="xsd:double"&gt;11.9563757646006&lt;/D&gt;&lt;D xsi:type="xsd:double"&gt;14.7547229593573&lt;/D&gt;&lt;D xsi:type="xsd:double"&gt;14.9426929395314&lt;/D&gt;&lt;D xsi:type="xsd:double"&gt;15.196072700459&lt;/D&gt;&lt;D xsi:type="xsd:double"&gt;15.1459728711027&lt;/D&gt;&lt;D xsi:type="xsd:double"&gt;15.1766829934662&lt;/D&gt;&lt;D xsi:type="xsd:double"&gt;15.2897504413888&lt;/D&gt;&lt;D xsi:type="xsd:double"&gt;14.2737782890231&lt;/D&gt;&lt;D xsi:type="xsd:double"&gt;13.8439433754173&lt;/D&gt;&lt;/FQL&gt;&lt;FQL&gt;&lt;Q&gt;WL-FDS^FG_PRICE(0)&lt;/Q&gt;&lt;R&gt;1&lt;/R&gt;&lt;C&gt;1&lt;/C&gt;&lt;D xsi:type="xsd:double"&gt;526.7&lt;/D&gt;&lt;/FQL&gt;&lt;FQL&gt;&lt;Q&gt;CPALM-FDS^MAX(FG_PRICE(0,-5AY))&lt;/Q&gt;&lt;R&gt;1&lt;/R&gt;&lt;C&gt;1&lt;/C&gt;&lt;D xsi:type="xsd:double"&gt;8163&lt;/D&gt;&lt;/FQL&gt;&lt;FQL&gt;&lt;Q&gt;SET-BKK^FG_PRICE_MAVG(0,,,,30)&lt;/Q&gt;&lt;R&gt;1&lt;/R&gt;&lt;C&gt;1&lt;/C&gt;&lt;D xsi:type="xsd:double"&gt;1310.2043&lt;/D&gt;&lt;/FQL&gt;&lt;FQL&gt;&lt;Q&gt;EWZ^FG_PRICE_MAVG(0,,,,30)&lt;/Q&gt;&lt;R&gt;1&lt;/R&gt;&lt;C&gt;1&lt;/C&gt;&lt;D xsi:type="xsd:double"</t>
        </r>
      </text>
    </comment>
    <comment ref="A12" authorId="0" shapeId="0" xr:uid="{7FA544E5-609B-48C6-A522-CF432F0EB953}">
      <text>
        <r>
          <rPr>
            <b/>
            <sz val="9"/>
            <color indexed="81"/>
            <rFont val="Tahoma"/>
            <charset val="1"/>
          </rPr>
          <t>&gt;27.943&lt;/D&gt;&lt;/FQL&gt;&lt;FQL&gt;&lt;Q&gt;GREK^FG_TOTAL_RETURNC(0,-1AM)&lt;/Q&gt;&lt;R&gt;1&lt;/R&gt;&lt;C&gt;1&lt;/C&gt;&lt;D xsi:type="xsd:double"&gt;7.516086&lt;/D&gt;&lt;/FQL&gt;&lt;FQL&gt;&lt;Q&gt;EWY^FG_TOTAL_RETURNC(0,-6AM)&lt;/Q&gt;&lt;R&gt;1&lt;/R&gt;&lt;C&gt;1&lt;/C&gt;&lt;D xsi:type="xsd:double"&gt;9.327734&lt;/D&gt;&lt;/FQL&gt;&lt;FQL&gt;&lt;Q&gt;EWT^FMA_PCT_ABOVE_MAVG(200,0,,,,"PORTAGG")&lt;/Q&gt;&lt;R&gt;1&lt;/R&gt;&lt;C&gt;1&lt;/C&gt;&lt;D xsi:type="xsd:double"&gt;65.1685393258427&lt;/D&gt;&lt;/FQL&gt;&lt;FQL&gt;&lt;Q&gt;EWJ^FG_TOTAL_RETURNC(0,-6AM)&lt;/Q&gt;&lt;R&gt;1&lt;/R&gt;&lt;C&gt;1&lt;/C&gt;&lt;D xsi:type="xsd:double"&gt;5.8317184&lt;/D&gt;&lt;/FQL&gt;&lt;FQL&gt;&lt;Q&gt;KSA^FMA_COS_DOWN("EPS","1M",+1,NOW,,,"PORTAGG","MEANR")&lt;/Q&gt;&lt;R&gt;1&lt;/R&gt;&lt;C&gt;1&lt;/C&gt;&lt;D xsi:type="xsd:double"&gt;30&lt;/D&gt;&lt;/FQL&gt;&lt;FQL&gt;&lt;Q&gt;EZA^SIZE(FG_CONSTITUENTS)&lt;/Q&gt;&lt;R&gt;1&lt;/R&gt;&lt;C&gt;1&lt;/C&gt;&lt;D xsi:type="xsd:long"&gt;33&lt;/D&gt;&lt;/FQL&gt;&lt;FQL&gt;&lt;Q&gt;GREK^FMA_RBICS_REV_CURRENT(30, LOC, "PORTAGG")&lt;/Q&gt;&lt;R&gt;1&lt;/R&gt;&lt;C&gt;1&lt;/C&gt;&lt;D xsi:type="xsd:double"&gt;41.9107789519584&lt;/D&gt;&lt;/FQL&gt;&lt;FQL&gt;&lt;Q&gt;TIPSCL10Y-FDS^PCTCHG(FG_YIELD(0,,,,"YTM"),FG_YIELD(-3AM,,,,"YTM"))&lt;/Q&gt;&lt;R&gt;1&lt;/R&gt;&lt;C&gt;1&lt;/C&gt;&lt;D xsi:type="xsd:double"&gt;2.7117848&lt;/D&gt;&lt;/FQL&gt;&lt;FQL&gt;&lt;Q&gt;VNM^FMA_EVAL_EBIT(LTMA,NOW,NOW,M,"PORTAGG","MEANR")&lt;/Q&gt;&lt;R&gt;1&lt;/R&gt;&lt;C&gt;1&lt;/C&gt;&lt;D xsi:type="xsd:double"&gt;17.5315725588439&lt;/D&gt;&lt;/FQL&gt;&lt;FQL&gt;&lt;Q&gt;SET-BKK^FMA_EVAL_EBIT(LTMA,NOW,NOW,M,"PORTAGG","MEANR")&lt;/Q&gt;&lt;R&gt;1&lt;/R&gt;&lt;C&gt;1&lt;/C&gt;&lt;D xsi:type="xsd:double"&gt;18.1536791570239&lt;/D&gt;&lt;/FQL&gt;&lt;FQL&gt;&lt;Q&gt;INDA^FMA_EVAL_EBITDA(NTMA,0,,,"PORTAGG","MEANR")&lt;/Q&gt;&lt;R&gt;1&lt;/R&gt;&lt;C&gt;1&lt;/C&gt;&lt;D xsi:type="xsd:double"&gt;15.9194427335856&lt;/D&gt;&lt;/FQL&gt;&lt;FQL&gt;&lt;Q&gt;EWZ^FG_FCF_YIELD_NTM(0)&lt;/Q&gt;&lt;R&gt;1&lt;/R&gt;&lt;C&gt;1&lt;/C&gt;&lt;D xsi:type="xsd:double"&gt;10.655852679455&lt;/D&gt;&lt;/FQL&gt;&lt;FQL&gt;&lt;Q&gt;EWT^FG_FCF_YIELD_NTM(0)&lt;/Q&gt;&lt;R&gt;1&lt;/R&gt;&lt;C&gt;1&lt;/C&gt;&lt;D xsi:type="xsd:double"&gt;3.96402890470937&lt;/D&gt;&lt;/FQL&gt;&lt;FQL&gt;&lt;Q&gt;CNYA^FMA_EVAL_EBIT(LTMA,NOW,NOW,M,"PORTAGG","MEANR")&lt;/Q&gt;&lt;R&gt;1&lt;/R&gt;&lt;C&gt;1&lt;/C&gt;&lt;D xsi:type="xsd:double"&gt;16.139559748329&lt;/D&gt;&lt;/FQL&gt;&lt;FQL&gt;&lt;Q&gt;TRYMY10Y-FDS^FG_YIELD(-10AY,0,Y,,"YTM")&lt;/Q&gt;&lt;R&gt;10&lt;/R&gt;&lt;C&gt;1&lt;/C&gt;&lt;D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xsi:type="xsd:double"&gt;3.727505&lt;/D&gt;&lt;/FQL&gt;&lt;FQL&gt;&lt;Q&gt;USDSAR^STD(FG_PRICE_CHANGE(0,-3AY,M))&lt;/Q&gt;&lt;R&gt;1&lt;/R&gt;&lt;C&gt;1&lt;/C&gt;&lt;D xsi:type="xsd:double"&gt;0.0432627336053464&lt;/D&gt;&lt;/FQL&gt;&lt;FQL&gt;&lt;Q&gt;USDCNH^FG_PRICE_CHANGE(0,-6AM)&lt;/Q&gt;&lt;R&gt;1&lt;/R&gt;&lt;C&gt;1&lt;/C&gt;&lt;D xsi:type="xsd:double"&gt;0.97739697&lt;/D&gt;&lt;/FQL&gt;&lt;FQL&gt;&lt;Q&gt;USDZAR^STD(FG_PRICE_CHANGE(0,-1AY,AM))&lt;/Q&gt;&lt;R&gt;1&lt;/R&gt;&lt;C&gt;1&lt;/C&gt;&lt;D xsi:type="xsd:double"&gt;2.62972236041619&lt;/D&gt;&lt;/FQL&gt;&lt;FQL&gt;&lt;Q&gt;USDPEN^FG_PRICE_CHANGE(0,-1AY)&lt;/Q&gt;&lt;R&gt;1&lt;/R&gt;&lt;C&gt;1&lt;/C&gt;&lt;D xsi:type="xsd:double"&gt;4.2372227&lt;/D&gt;&lt;/FQL&gt;&lt;FQL&gt;&lt;Q&gt;GREK^P_PRICE_RETURNS_PR('52W',2,-10AY,0,AM)&lt;/Q&gt;&lt;R&gt;121&lt;/R&gt;&lt;C&gt;1&lt;/C&gt;&lt;D xsi:type="xsd:double"&gt;40.759457&lt;/D&gt;&lt;D xsi:type="xsd:double"&gt;24.422527&lt;/D&gt;&lt;D xsi:type="xsd:double"&gt;-2.4530053&lt;/D&gt;&lt;D xsi:type="xsd:double"&gt;-23.352259&lt;/D&gt;&lt;D xsi:type="xsd:double"&gt;-22.943062&lt;/D&gt;&lt;D xsi:type="xsd:double"&gt;-31.333405&lt;/D&gt;&lt;D xsi:type="xsd:double"&gt;-41.468525&lt;/D&gt;&lt;D xsi:type="xsd:double"&gt;-43.887745&lt;/D&gt;&lt;D xsi:type="xsd:double"&gt;-54.353794&lt;/D&gt;&lt;D xsi:type="xsd:double"&gt;-52.18922&lt;/D&gt;&lt;D xsi:type="xsd:double"&gt;-46.59731&lt;/D&gt;&lt;D xsi:type="xsd:double"&gt;-48.005466&lt;/D&gt;&lt;D xsi:type="xsd:double"&gt;-55.324574&lt;/D&gt;&lt;D xsi:type="xsd:double"&gt;-55.848988&lt;/D&gt;&lt;D xsi:type="xsd:double"&gt;-47.894924&lt;/D&gt;&lt;D xsi:type="xsd:double"&gt;-37.827156&lt;/D&gt;&lt;D xsi:type="xsd:double"&gt;-45.230145&lt;/D&gt;&lt;D xsi:type="xsd:double"&gt;-42.348133&lt;/D&gt;&lt;D xsi:type="xsd:double"&gt;-44.986977&lt;/D&gt;&lt;D xsi:type="xsd:double"&gt;-52.54313&lt;/D&gt;&lt;D xsi:type="xsd:double"&gt;-37.998993&lt;/D&gt;&lt;D xsi:type="xsd:double"&gt;-25.73585&lt;/D&gt;&lt;D xsi:type="xsd:double"&gt;-23.686504&lt;/D&gt;&lt;D xsi:type="xsd:double"&gt;-40.498047&lt;/D&gt;&lt;D xsi:type="xsd:double"&gt;-24.222166&lt;/D&gt;&lt;D xsi:type="xsd:double"&gt;-21.932178&lt;/D&gt;&lt;D xsi:type="xsd:double"&gt;-25.31805&lt;/D&gt;&lt;D xsi:type="xsd:double"&gt;-30.250645&lt;/D&gt;&lt;D xsi:type="xsd:double"&gt;-9.889423&lt;/D&gt;&lt;D xsi:type="xsd:double"&gt;-4.6551824&lt;/D&gt;&lt;D xsi:type="xsd:double"&gt;22.129202&lt;/D&gt;&lt;D xsi:type="xsd:double"&gt;30.817806&lt;/D&gt;&lt;D xsi:type="xsd:double"&gt;11.230576&lt;/D&gt;&lt;D xsi:type="xsd:double"&gt;8.458006&lt;/D&gt;&lt;D xsi:type="xsd:double"&gt;11.3502865&lt;/D&gt;&lt;D xsi:type="xsd:double"&gt;45.23486&lt;/D&gt;&lt;D xsi:type="xsd:double"&gt;48.477757&lt;/D&gt;&lt;D xsi:type="xsd:double"&gt;47.25628&lt;/D&gt;&lt;D xsi:type="xsd:double"&gt;30.600035&lt;/D&gt;&lt;D xsi:type="xsd:double"&gt;26.702642&lt;/D&gt;&lt;D xsi:type="xsd:double"&gt;14.561152&lt;/D&gt;&lt;D xsi:type="xsd:double"&gt;35.87694&lt;/D&gt;&lt;D xsi:type="xsd:double"&gt;42.720127&lt;/D&gt;&lt;D xsi:type="xsd:double"&gt;41.219627&lt;/D&gt;&lt;D xsi:type="xsd:double"&gt;31.359732&lt;/D&gt;&lt;D xsi:type="xsd:double"&gt;25.967634&lt;/D&gt;&lt;D xsi:type="xsd:double"&gt;-1.3453186&lt;/D&gt;&lt;D xsi:type="xsd:double"&gt;-2.7246177&lt;/D&gt;&lt;D xsi:type="xsd:double"&gt;-11.832708&lt;/D&gt;&lt;D xsi:type="xsd:double"&gt;-13.167&lt;/D&gt;&lt;D xsi:type="xsd:double"&gt;-5.5463495&lt;/D&gt;&lt;D xsi:type="xsd:double"&gt;-13.540095&lt;/D&gt;&lt;D xsi:type="xsd:double"&gt;-19.172907&lt;/D&gt;&lt;D xsi:type="xsd:double"&gt;-30.359667&lt;/D&gt;&lt;D xsi:type="xsd:double"&gt;-35.789154&lt;/D&gt;&lt;D xsi:type="xsd:double"&gt;-24.747688&lt;/D&gt;&lt;D xsi:type="xsd:double"&gt;-18.060112&lt;/D&gt;&lt;D xsi:type="xsd:double"&gt;-17.221333&lt;/D&gt;&lt;D xsi:type="xsd:double"&gt;-12.889457&lt;/D&gt;&lt;D xsi:type="xsd:double"&gt;3.4316897&lt;/D&gt;&lt;D xsi:type="xsd:double"&gt;8.980036&lt;/D&gt;&lt;D xsi:type="xsd:double"&gt;3.1394005&lt;/D&gt;&lt;D xsi:type="xsd:double"&gt;13.100445&lt;/D&gt;&lt;D xsi:type="xsd:double"&gt;31.677925&lt;/D&gt;&lt;D xsi:type="xsd:double"&gt;42.020107&lt;/D&gt;&lt;D xsi:type="xsd:double"&gt;48.15663&lt;/D&gt;&lt;D xsi:type="xsd:double"&gt;42.62475&lt;/D&gt;&lt;D xsi:type="xsd:double"&gt;5.571735&lt;/D&gt;&lt;D xsi:type="xsd:double"&gt;-21.363317&lt;/D&gt;&lt;D xsi:type="xsd:double"&gt;-28.155725&lt;/D&gt;&lt;D xsi:type="xsd:double"&gt;-19.52833&lt;/D&gt;&lt;D xsi:type="xsd:double"&gt;-30.574638&lt;/D&gt;&lt;D xsi:type="xsd:double"&gt;-27.328045&lt;/D&gt;&lt;D xsi:type="xsd:double"&gt;-20.389038&lt;/D&gt;&lt;D xsi:type="xsd:double"&gt;-26.910055&lt;/D&gt;&lt;D xsi:type="xsd:double"&gt;-34.73235&lt;/D&gt;&lt;D xsi:type="xsd:double"&gt;-22.556078&lt;/D&gt;&lt;D xsi:type="xsd:double"&gt;-12.942105&lt;/D&gt;&lt;D xsi:type="xsd:double"&gt;-17.465925&lt;/D&gt;&lt;D xsi:type="xsd:double"&gt;5.433488&lt;/D&gt;&lt;D xsi:type="xsd:double"&gt;49.749542&lt;/D&gt;&lt;D xsi:type="xsd:double"&gt;65.87839&lt;/D&gt;&lt;D xsi:type="xsd:double"&gt;54.308163&lt;/D&gt;&lt;D xsi:type="xsd:double"&gt;48.355114&lt;/D&gt;&lt;D xsi:type="xsd:double"&gt;35.745872&lt;/D&gt;&lt;D xsi:type="xsd:double"&gt;40.56232&lt;/D&gt;&lt;D xsi:type="xsd:double"&gt;43.12327&lt;/D&gt;&lt;D xsi:type="xsd:double"&gt;53.41041&lt;/D&gt;&lt;D xsi:type="xsd:double"&gt;15.31384&lt;/D&gt;&lt;D xsi:type="xsd:double"&gt;7.2477937&lt;/D&gt;&lt;D xsi:type="xsd:double"&gt;17.715729&lt;/D&gt;&lt;D xsi:type="xsd:double"&gt;22.0675&lt;/D&gt;&lt;D xsi:type="xsd:double"&gt;1.8297791&lt;/D&gt;&lt;D xsi:type="xsd:double"&gt;-3.5106897&lt;/D&gt;&lt;D xsi:type="xsd:double"&gt;-3.5098195&lt;/D&gt;&lt;D xsi:type="xsd:double"&gt;-12.346792&lt;/D&gt;&lt;D xsi:type="xsd:double"&gt;-12.450295&lt;/D&gt;&lt;D xsi:type="xsd:double"&gt;-13.397932&lt;/D&gt;&lt;D xsi:type="xsd:double"&gt;-22.418726&lt;/D&gt;&lt;D xsi:type="xsd:double"&gt;-11.971802&lt;/D&gt;&lt;D xsi:type="xsd:double"&gt;1.6418576&lt;/D&gt;&lt;D xsi:type="xsd:double"&gt;3.3204079&lt;/D&gt;&lt;D xsi:type="xsd:double"&gt;11.173844&lt;/D&gt;&lt;D xsi:type="xsd:double"&gt;17.43834&lt;/D&gt;&lt;D xsi:type="xsd:double"&gt;17.337238&lt;/D&gt;&lt;D xsi:type="xsd:double"&gt;19.579065&lt;/D&gt;&lt;D xsi:type="xsd:double"&gt;33.911407&lt;/D&gt;&lt;D xsi:type="xsd:double"&gt;47.905518&lt;/D&gt;&lt;D xsi:type="xsd:double"&gt;79.590836&lt;/D&gt;&lt;D xsi:type="xsd:double"&gt;55.071056&lt;/D&gt;&lt;D xsi:type="xsd:double"&gt;68.35923&lt;/D&gt;&lt;D xsi:type="xsd:double"&gt;41.666256&lt;/D&gt;&lt;D xsi:type="xsd:double"&gt;46.888412&lt;/D&gt;&lt;D xsi:type="xsd:double"&gt;44.245625&lt;/D&gt;&lt;D xsi:type="xsd:double"&gt;33.53013&lt;/D&gt;&lt;D xsi:type="xsd:double"&gt;29.813803&lt;/D&gt;&lt;D xsi:type="xsd:double"&gt;41.27617&lt;/D&gt;&lt;D xsi:type="xsd:double"&gt;33.621834&lt;/D&gt;&lt;D xsi:type="xsd:double"&gt;28.729034&lt;/D&gt;&lt;D xsi:type="xsd:double"&gt;14.458&lt;/D&gt;&lt;D xsi:type="xsd:double"&gt;8.789433&lt;/D&gt;&lt;/FQL&gt;&lt;FQL&gt;&lt;Q&gt;EZA^FG_TOTAL_RETURNC(-10AY,0,AM)&lt;/Q&gt;&lt;R&gt;121&lt;/R&gt;&lt;C&gt;1&lt;/C&gt;&lt;D xsi:type="xsd:double"&gt;2.880311&lt;/D&gt;&lt;D xsi:type="xsd:double"&gt;0.8581877&lt;/D&gt;&lt;D xsi:type="xsd:double"&gt;-9.331846&lt;/D&gt;&lt;D xsi:type="xsd:double"&gt;1.4923096&lt;/D&gt;&lt;D xsi:type="xsd:double"&gt;7.003176&lt;/D&gt;&lt;D xsi:type="xsd:double"&gt;-7.1612177&lt;/D&gt;&lt;D xsi:type="xsd:double"&gt;6.87896&lt;/D&gt;&lt;D xsi:type="xsd:double"&gt;0.5496025&lt;/D&gt;&lt;D xsi:type="xsd:double"&gt;-5.106437&lt;/D&gt;&lt;D xsi:type="xsd:double"&gt;7.200241&lt;/D&gt;&lt;D xsi:type="xsd:double"&gt;-6.1651587&lt;/D&gt;&lt;D xsi:type="xsd:double"&gt;-0.4515946&lt;/D&gt;&lt;D xsi:type="xsd:double"&gt;-5.725193&lt;/D&gt;&lt;D xsi:type="xsd:double"&gt;-7.190281&lt;/D&gt;&lt;D xsi:type="xsd:double"&gt;-7.729888&lt;/D&gt;&lt;D xsi:type="xsd:double"&gt;11.686838&lt;/D&gt;&lt;D xsi:type="xsd:double"&gt;-5.8245897&lt;/D&gt;&lt;D xsi:type="xsd:double"&gt;-10.519314&lt;/D&gt;&lt;D xsi:type="xsd:double"&gt;-14.744383&lt;/D&gt;&lt;D xsi:type="xsd:double"&gt;5.4689407&lt;/D&gt;&lt;D xsi:type="xsd:double"&gt;14.873767&lt;/D&gt;&lt;D xsi:type="xsd:double"&gt;9.107113&lt;/D&gt;&lt;D xsi:type="xsd:double"&gt;-7.040465&lt;/D&gt;&lt;D xsi:type="xsd:double"&gt;-0.94659925&lt;/D&gt;&lt;D xsi:type="xsd:double"&gt;14.842642&lt;/D&gt;&lt;D xsi:type="xsd:double"&gt;-2.722776&lt;/D&gt;&lt;D xsi:type="xsd:double"&gt;0.817883&lt;/D&gt;&lt;D xsi:type="xsd:double"&gt;-2.217412&lt;/D&gt;&lt;D xsi:type="xsd:double"&gt;-5.6415977&lt;/D&gt;&lt;D xsi:type="xsd:double"&gt;-0.9705007&lt;/D&gt;&lt;D xsi:type="xsd:double"&gt;12.106096&lt;/D&gt;&lt;D xsi:type="xsd:double"&gt;1.0318518&lt;/D&gt;&lt;D xsi:type="xsd:double"&gt;6.3039184&lt;/D&gt;&lt;D xsi:type="xsd:double"&gt;-3.5282373&lt;/D&gt;&lt;D xsi:type="xsd:double"&gt;6.6277385&lt;/D&gt;&lt;D xsi:type="xsd:double"&gt;-5.4528&lt;/D&gt;&lt;D xsi:type="xsd:double"&gt;5.478275&lt;/D&gt;&lt;D xsi:type="xsd:double"&gt;2.702713&lt;/D&gt;&lt;D xsi:type="xsd:double"&gt;-6.80089&lt;/D&gt;&lt;D xsi:type="xsd:double"&gt;-0.8334756&lt;/D&gt;&lt;D xsi:type="xsd:double"&gt;7.684386&lt;/D&gt;&lt;D xsi:type="xsd:double"&gt;10.3257065&lt;/D&gt;&lt;D xsi:type="xsd:double"&gt;10.725737&lt;/D&gt;&lt;D xsi:type="xsd:double"&gt;-0.89497566&lt;/D&gt;&lt;D xsi:type="xsd:double"&gt;-5.2058516&lt;/D&gt;&lt;D xsi:type="xsd:double"&gt;-6.710565&lt;/D&gt;&lt;D xsi:type="xsd:double"&gt;-3.2136977&lt;/D&gt;&lt;D xsi:type="xsd:double"&gt;-11.67686&lt;/D&gt;&lt;D xsi:type="xsd:double"&gt;6.100607&lt;/D&gt;&lt;D xsi:type="xsd:double"&gt;-3.8836598&lt;/D&gt;&lt;D xsi:type="xsd:double"&gt;-4.6003103&lt;/D&gt;&lt;D xsi:type="xsd:double"&gt;-11.459482&lt;/D&gt;&lt;D xsi:type="xsd:double"&gt;10.644018&lt;/D&gt;&lt;D xsi:type="xsd:double"&gt;-4.0730057&lt;/D&gt;&lt;D xsi:type="xsd:double"&gt;11.0225315&lt;/D&gt;&lt;D xsi:type="xsd:double"&gt;-0.5026996&lt;/D&gt;&lt;D xsi:type="xsd:double"&gt;-7.127386&lt;/D&gt;&lt;D xsi:type="xsd:double"&gt;10.219538&lt;/D&gt;&lt;D xsi:type="xsd:double"&gt;-9.959454&lt;/D&gt;&lt;D xsi:type="xsd:double"&gt;9.387851&lt;/D&gt;&lt;D xsi:type="xsd:double"&gt;-2.7339458&lt;/D&gt;&lt;D xsi:type="xsd:double"&gt;-12.544799&lt;/D&gt;&lt;D xsi:type="xsd:double"&gt;5.6514263&lt;/D&gt;&lt;D xsi:type="xsd:double"&gt;4.0424705&lt;/D&gt;&lt;D xsi:type="xsd:double"&gt;-1.47174&lt;/D&gt;&lt;D xsi:type="xsd:double"&gt;7.7638745&lt;/D&gt;&lt;D xsi:type="xsd:double"&gt;-3.2317102&lt;/D&gt;&lt;D xsi:type="xsd:double"&gt;-9.24176&lt;/D&gt;&lt;D xsi:type="xsd:double"&gt;-28.44249&lt;/D&gt;&lt;D xsi:type="xsd:double"&gt;-1.487714&lt;/D&gt;&lt;D xsi:type="xsd:double"&gt;11.129343&lt;/D&gt;&lt;D xsi:type="xsd:double"&gt;6.4962864&lt;/D&gt;&lt;D xsi:type="xsd:double"&gt;9.717512&lt;/D&gt;&lt;D xsi:type="xsd:double"&gt;-0.8753836&lt;/D&gt;&lt;D xsi:type="xsd:double"&gt;-8.259744&lt;/D&gt;&lt;D xsi:type="xsd:double"&gt;11.38165&lt;/D&gt;&lt;D xsi:type="xsd:double"&gt;10.116922&lt;/D&gt;&lt;D xsi:type="xsd:double"&gt;5.5130243&lt;/D&gt;&lt;D xsi:type="xsd:double"&gt;2.8714657&lt;/D&gt;&lt;D xsi:type="xsd:double"&gt;2.4590135&lt;/D&gt;&lt;D xsi:type="xsd:double"&gt;6.5297365&lt;/D&gt;&lt;D xsi:type="xsd:double"&gt;3.0038595&lt;/D&gt;&lt;D xsi:type="xsd:double"&gt;2.9556632&lt;/D&gt;&lt;D xsi:type="xsd:double"&gt;-4.1977463&lt;/D&gt;&lt;D xsi:type="xsd:double"&gt;-6.0080647&lt;/D&gt;&lt;D xsi:type="xsd:double"&gt;0.8365512&lt;/D&gt;&lt;D xsi:type="xsd:double"&gt;-1.2337744&lt;/D&gt;&lt;D xsi:type="xsd:double"&gt;5.1475286&lt;/D&gt;&lt;D xsi:type="xsd:double"&gt;-13.088894&lt;/D&gt;&lt;D xsi:type="xsd:double"&gt;10.985875&lt;/D&gt;&lt;D xsi:type="xsd:double"&gt;3.1323671&lt;/D&gt;&lt;D xsi:type="xsd:double"&gt;8.570838&lt;/D&gt;&lt;D xsi:type="xsd:double"&gt;5.9206724&lt;/D&gt;&lt;D xsi:type="xsd:double"&gt;-14.7793&lt;/D&gt;&lt;D xsi:type="xsd:double"&gt;-0.33963323&lt;/D&gt;&lt;D xsi:type="xsd:double"&gt;-3.6839426&lt;/D&gt;&lt;D xsi:type="xsd:double"&gt;-6.1496735&lt;/D&gt;&lt;D xsi:type="xsd:double"&gt;2.6258707&lt;/D&gt;&lt;D xsi:type="xsd:double"&gt;-15.352106&lt;/D&gt;&lt;D xsi:type="xsd:double"&gt;7.5707197&lt;/D&gt;&lt;D xsi:type="xsd:double"&gt;13.972664&lt;/D&gt;&lt;D xsi:type="xsd:double"&gt;-0.47007203&lt;/D&gt;&lt;D xsi:type="xsd:double"&gt;7.291186&lt;/D&gt;&lt;D xsi:type="xsd:double"&gt;-12.430107&lt;/D&gt;&lt;D xsi:type="xsd:double"&gt;0.56483746&lt;/D&gt;&lt;D xsi:type="xsd:double"&gt;3.150189&lt;/D&gt;&lt;D xsi:type="xsd:double"&gt;-11.197925&lt;/D&gt;&lt;D xsi:type="xsd:double"&gt;5.722213&lt;/D&gt;&lt;D xsi:type="xsd:double"&gt;13.288868&lt;/D&gt;&lt;D xsi:type="xsd:double"&gt;-9.193844&lt;/D&gt;&lt;D xsi:type="xsd:double"&gt;-5.910224&lt;/D&gt;&lt;D xsi:type="xsd:double"&gt;-1.8287778&lt;/D&gt;&lt;D xsi:type="xsd:double"&gt;8.693302&lt;/D&gt;&lt;D xsi:type="xsd:double"&gt;3.0336618&lt;/D&gt;&lt;D xsi:type="xsd:double"&gt;-3.2706857&lt;/D&gt;&lt;D xsi:type="xsd:double"&gt;-4.7943535&lt;/D&gt;&lt;D xsi:type="xsd:double"&gt;1.8287778&lt;/D&gt;&lt;D xsi:type="xsd:double"&gt;4.2165637&lt;/D&gt;&lt;D xsi:type="xsd:double"&gt;7.092905&lt;/D&gt;&lt;D xsi:type="xsd:double"&gt;2.7068973&lt;/D&gt;&lt;D xsi:type="xsd:double"&gt;1.1761904&lt;/D&gt;&lt;/FQL&gt;&lt;FQL&gt;&lt;Q&gt;EWZ^FMA_DIV_YLD(NTMA,-10AY,0,AM,"PORTAGG","MEANR")&lt;/Q&gt;&lt;R&gt;121&lt;/R&gt;&lt;C&gt;1&lt;/C&gt;&lt;D xsi:type="xsd:double"&gt;3.74420653345761&lt;/D&gt;&lt;D xsi:type="xsd:double"&gt;3.58347467457484&lt;/D&gt;&lt;D xsi:type="xsd:double"&gt;3.72875790142467&lt;/D&gt;&lt;D xsi:type="xsd:double"&gt;3.98142843053548&lt;/D&gt;&lt;D xsi:type="xsd:double"&gt;3.65247084356089&lt;/D&gt;&lt;D xsi:type="xsd:double"&gt;4.11734417643303&lt;/D&gt;&lt;D xsi:type="xsd:double"&gt;4.09029025953954&lt;/D&gt;&lt;D xsi:type="xsd:double"&gt;3.92836518698861&lt;/D&gt;&lt;D xsi:type="xsd:double"&gt;3.89593004796963&lt;/D&gt;&lt;D xsi:type="xsd:double"&gt;3.58283117844769&lt;/D&gt;&lt;D xsi:type="xsd:double"&gt;3.80671812442899&lt;/D&gt;&lt;D xsi:type="xsd:double"&gt;3.86825694172325&lt;/D&gt;&lt;D xsi:type="xsd:double"&gt;4.09074040813477&lt;/D&gt;&lt;D xsi:type="xsd:double"&gt;4.2269127700594&lt;/D&gt;&lt;D xsi:type="xsd:double"&gt;4.35486254416901&lt;/D&gt;&lt;D xsi:type="xsd:double"&gt;4.01741234385549&lt;/D&gt;&lt;D xsi:type="xsd:double"&gt;3.9521358593257&lt;/D&gt;&lt;D xsi:type="xsd:double"&gt;4.10264212392301&lt;/D&gt;&lt;D xsi:type="xsd:double"&gt;4.97850957805189&lt;/D&gt;&lt;D xsi:type="xsd:double"&gt;4.26593043290344&lt;/D&gt;&lt;D xsi:type="xsd:double"&gt;3.30310388361628&lt;/D&gt;&lt;D xsi:type="xsd:double"&gt;3.14353318003326&lt;/D&gt;&lt;D xsi:type="xsd:double"&gt;3.44571977733641&lt;/D&gt;&lt;D xsi:type="xsd:double"&gt;3.41424793004154&lt;/D&gt;&lt;D xsi:type="xsd:double"&gt;2.95277041325984&lt;/D&gt;&lt;D xsi:type="xsd:double"&gt;3.15821762361602&lt;/D&gt;&lt;D xsi:type="xsd:double"&gt;3.15845296912319&lt;/D&gt;&lt;D xsi:type="xsd:double"&gt;2.87300618234992&lt;/D&gt;&lt;D xsi:type="xsd:double"&gt;3.15295922781833&lt;/D&gt;&lt;D xsi:type="xsd:double"&gt;3.64652118325362&lt;/D&gt;&lt;D xsi:type="xsd:double"&gt;3.3150789589178&lt;/D&gt;&lt;D xsi:type="xsd:double"&gt;3.36385135714043&lt;/D&gt;&lt;D xsi:type="xsd:double"&gt;3.65336258244044&lt;/D&gt;&lt;D xsi:type="xsd:double"&gt;3.61741293090912&lt;/D&gt;&lt;D xsi:type="xsd:double"&gt;3.67169606386374&lt;/D&gt;&lt;D xsi:type="xsd:double"&gt;3.68399260918029&lt;/D&gt;&lt;D xsi:type="xsd:double"&gt;3.5356224642694&lt;/D&gt;&lt;D xsi:type="xsd:double"&gt;3.28759675679564&lt;/D&gt;&lt;D xsi:type="xsd:double"&gt;3.22660357478033&lt;/D&gt;&lt;D xsi:type="xsd:double"&gt;3.21797681112067&lt;/D&gt;&lt;D xsi:type="xsd:double"&gt;3.45828307549432&lt;/D&gt;&lt;D xsi:type="xsd:double"&gt;3.46061441753893&lt;/D&gt;&lt;D xsi:type="xsd:double"&gt;3.13445934995669&lt;/D&gt;&lt;D xsi:type="xsd:double"&gt;3.27146570615732&lt;/D&gt;&lt;D xsi:type="xsd:double"&gt;3.52509706099039&lt;/D&gt;&lt;D xsi:type="xsd:double"&gt;3.64707258442957&lt;/D&gt;&lt;D xsi:type="xsd:double"&gt;4.06659306448698&lt;/D&gt;&lt;D xsi:type="xsd:double"&gt;4.54097022828382&lt;/D&gt;&lt;D xsi:type="xsd:double"&gt;4.14316338023486&lt;/D&gt;&lt;D xsi:type="xsd:double"&gt;4.36242956384199&lt;/D&gt;&lt;D xsi:type="xsd:double"&gt;4.32968002176917&lt;/D&gt;&lt;D xsi:type="xsd:double"&gt;3.97698333471425&lt;/D&gt;&lt;D xsi:type="xsd:double"&gt;4.06329533371805&lt;/D&gt;&lt;D xsi:type="xsd:double"&gt;4.13560658168753&lt;/D&gt;&lt;D xsi:type="xsd:double"&gt;3.62402149121767&lt;/D&gt;&lt;D xsi:type="xsd:double"&gt;3.46905478166701&lt;/D&gt;&lt;D xsi:type="xsd:double"&gt;3.38966919438593&lt;/D&gt;&lt;D xsi:type="xsd:double"&gt;3.4047922066765&lt;/D&gt;&lt;D xsi:type="xsd:double"&gt;3.50891279366283&lt;/D&gt;&lt;D xsi:type="xsd:double"&gt;3.10988182290534&lt;/D&gt;&lt;D xsi:type="xsd:double"&gt;3.1598181581153&lt;/D&gt;&lt;D xsi:type="xsd:double"&gt;3.51655067174398&lt;/D&gt;&lt;D xsi:type="xsd:double"&gt;3.22406653444771&lt;/D&gt;&lt;D xsi:type="xsd:double"&gt;3.26375063034432&lt;/D&gt;&lt;D xsi:type="xsd:double"&gt;3.30626038905097&lt;/D&gt;&lt;D xsi:type="xsd:double"&gt;3.09519232491968&lt;/D&gt;&lt;D xsi:type="xsd:double"&gt;3.03111122569339&lt;/D&gt;&lt;D xsi:type="xsd:double"&gt;3.42822644163665&lt;/D&gt;&lt;D xsi:type="xsd:double"&gt;4.38530682823781&lt;/D&gt;&lt;D xsi:type="xsd:double"&gt;4.18280794498006&lt;/D&gt;&lt;D xsi:type="xsd:double"&gt;3.41067214569464&lt;/D&gt;&lt;D xsi:type="xsd:double"&gt;3.01335452656019&lt;/D&gt;&lt;D xsi:type="xsd:double"&gt;2.69576189143424&lt;/D&gt;&lt;D xsi:type="xsd:double"&gt;2.8874301760967&lt;/D&gt;&lt;D xsi:type="xsd:double"&gt;3.44290892661811&lt;/D&gt;&lt;D xsi:type="xsd:double"&gt;3.36258228396741&lt;/D&gt;&lt;D xsi:type="xsd:double"&gt;3.29952258639055&lt;/D&gt;&lt;D xsi:type="xsd:double"&gt;3.36316942561185&lt;/D&gt;&lt;D xsi:type="xsd:double"&gt;3.59233669085528&lt;/D&gt;&lt;D xsi:type="xsd:double"&gt;4.14058934730851&lt;/D&gt;&lt;D xsi:type="xsd:double"&gt;4.47744288531318&lt;/D&gt;&lt;D xsi:type="xsd:double"&gt;4.64432629062844&lt;/D&gt;&lt;D xsi:type="xsd:double"&gt;4.69238059594937&lt;/D&gt;&lt;D xsi:type="xsd:double"&gt;4.90311413255506&lt;/D&gt;&lt;D xsi:type="xsd:double"&gt;5.49588999351218&lt;/D&gt;&lt;D xsi:type="xsd:double"&gt;6.06725455474563&lt;/D&gt;&lt;D xsi:type="xsd:double"&gt;6.29572996930341&lt;/D&gt;&lt;D xsi:type="xsd:double"&gt;6.93893189732218&lt;/D&gt;&lt;D xsi:type="xsd:double"&gt;7.92287480258389&lt;/D&gt;&lt;D xsi:type="xsd:double"&gt;7.54133060552191&lt;/D&gt;&lt;D xsi:type="xsd:double"&gt;6.92995819764222&lt;/D&gt;&lt;D xsi:type="xsd:double"&gt;7.91860171993496&lt;/D&gt;&lt;D xsi:type="xsd:double"&gt;8.3723666781402&lt;/D&gt;&lt;D xsi:type="xsd:double"&gt;9.0232552773713&lt;/D&gt;&lt;D xsi:type="xsd:double"&gt;9.8986943941137&lt;/D&gt;&lt;D xsi:type="xsd:double"&gt;11.0544326104918&lt;/D&gt;&lt;D xsi:type="xsd:double"&gt;11.2685334780952&lt;/D&gt;&lt;D xsi:type="xsd:double"&gt;10.316685464011&lt;/D&gt;&lt;D xsi:type="xsd:double"&gt;10.5776285834509&lt;/D&gt;&lt;D xsi:type="xsd:double"&gt;8.69214244336354&lt;/D&gt;&lt;D xsi:type="xsd:double"&gt;7.75395386202426&lt;/D&gt;&lt;D xsi:type="xsd:double"&gt;6.77719450720008&lt;/D&gt;&lt;D xsi:type="xsd:double"&gt;6.48098590348369&lt;/D&gt;&lt;D xsi:type="xsd:double"&gt;6.49606766392358&lt;/D&gt;&lt;D xsi:type="xsd:double"&gt;6.98163974735902&lt;/D&gt;&lt;D xsi:type="xsd:double"&gt;6.8363028205555&lt;/D&gt;&lt;D xsi:type="xsd:double"&gt;6.46663824612388&lt;/D&gt;&lt;D xsi:type="xsd:double"&gt;6.08511523673245&lt;/D&gt;&lt;D xsi:type="xsd:double"&gt;5.8203892409315&lt;/D&gt;&lt;D xsi:type="xsd:double"&gt;6.00673081279065&lt;/D&gt;&lt;D xsi:type="xsd:double"&gt;6.05108079270878&lt;/D&gt;&lt;D xsi:type="xsd:double"&gt;6.2936091876811&lt;/D&gt;&lt;D xsi:type="xsd:double"&gt;6.13443703669328&lt;/D&gt;&lt;D xsi:type="xsd:double"&gt;5.70765526101414&lt;/D&gt;&lt;D xsi:type="xsd:double"&gt;5.76882184730481&lt;/D&gt;&lt;D xsi:type="xsd:double"&gt;5.9504840203883&lt;/D&gt;&lt;D xsi:type="xsd:double"&gt;6.32153847711479&lt;/D&gt;&lt;D xsi:type="xsd:double"&gt;6.50167551405908&lt;/D&gt;&lt;D xsi:type="xsd:double"&gt;6.94460860855052&lt;/D&gt;&lt;D xsi:type="xsd:double"&gt;7.11276792654995&lt;/D&gt;&lt;D xsi:type="xsd:double"&gt;6.84430118306885&lt;/D&gt;&lt;/FQL&gt;&lt;FQL&gt;&lt;Q&gt;EWT^FMA_PE(NTMA,-10AY,0,AM,"PORTAGG","MEANR")&lt;/Q&gt;&lt;R&gt;121&lt;/R&gt;&lt;C&gt;1&lt;/C&gt;&lt;D xsi:type="xsd:double"&gt;14.1293655882932&lt;/D&gt;&lt;D xsi:type="xsd:double"&gt;13.8138899424333&lt;/D&gt;&lt;D xsi:type="xsd:double"&gt;13.0644195224531&lt;/D&gt;&lt;D xsi:type="xsd:double"&gt;12.6585110902189&lt;/D&gt;&lt;D xsi:type="xsd:double"&gt;13.2318571923014&lt;/D&gt;&lt;D xsi:type="xsd:double"&gt;13.0433948543575&lt;/D&gt;&lt;D xsi:type="xsd:double"&gt;12.9442613266634&lt;/D&gt;&lt;D xsi:type="xsd:double"&gt;12.8570252025707&lt;/D&gt;&lt;D xsi:type="xsd:double"&gt;12.6804431284765&lt;/D&gt;&lt;D xsi:type="xsd:double"&gt;13.1657578037689&lt;/D&gt;&lt;D xsi:type="xsd:double"&gt;12.8706115843228&lt;/D&gt;&lt;D xsi:type="xsd:double"&gt;12.7826574124464&lt;/D&gt;&lt;D xsi:type="xsd:double"&gt;11.8912506142548&lt;/D&gt;&lt;D xsi:type="xsd:double"&gt;10.8905645793211&lt;/D&gt;&lt;D xsi:type="xsd:double"&gt;11.4421173399396&lt;/D&gt;&lt;D xsi:type="xsd:double"&gt;12.3372345020019&lt;/D&gt;&lt;D xsi:type="xsd:double"&gt;11.9984180866568&lt;/D&gt;&lt;D xsi:type="xsd:double"&gt;11.7932118495782&lt;/D&gt;&lt;D xsi:type="xsd:double"&gt;11.1896187918391&lt;/D&gt;&lt;D xsi:type="xsd:double"&gt;12.2253146421806&lt;/D&gt;&lt;D xsi:type="xsd:double"&gt;12.8128322924525&lt;/D&gt;&lt;D xsi:type="xsd:double"&gt;12.5524671620944&lt;/D&gt;&lt;D xsi:type="xsd:double"&gt;12.5432252045307&lt;/D&gt;&lt;D xsi:type="xsd:double"&gt;12.8067593402672&lt;/D&gt;&lt;D xsi:type="xsd:double"&gt;13.5580087345501&lt;/D&gt;&lt;D xsi:type="xsd:double"&gt;13.7124415960243&lt;/D&gt;&lt;D xsi:type="xsd:double"&gt;13.6587007123777&lt;/D&gt;&lt;D xsi:type="xsd:double"&gt;13.7468163990943&lt;/D&gt;&lt;D xsi:type="xsd:double"&gt;13.0710111127506&lt;/D&gt;&lt;D xsi:type="xsd:double"&gt;12.7181267051808&lt;/D&gt;&lt;D xsi:type="xsd:double"&gt;13.09069867712&lt;/D&gt;&lt;D xsi:type="xsd:double"&gt;13.104388499439&lt;/D&gt;&lt;D xsi:type="xsd:double"&gt;13.2396995600066&lt;/D&gt;&lt;D xsi:type="xsd:double"&gt;13.1549810825081&lt;/D&gt;&lt;D xsi:type="xsd:double"&gt;13.4799718825167&lt;/D&gt;&lt;D xsi:type="xsd:double"&gt;14.099568608772&lt;/D&gt;&lt;D xsi:type="xsd:double"&gt;13.9842667983679&lt;/D&gt;&lt;D xsi:type="xsd:double"&gt;14.0309975614039&lt;/D&gt;&lt;D xsi:type="xsd:double"&gt;13.1264921849464&lt;/D&gt;&lt;D xsi:type="xsd:double"&gt;13.6945071251503&lt;/D&gt;&lt;D xsi:type="xsd:double"&gt;13.8067658878606&lt;/D&gt;&lt;D xsi:type="xsd:double"&gt;13.0092183988365&lt;/D&gt;&lt;D xsi:type="xsd:double"&gt;13.8609556660866&lt;/D&gt;&lt;D xsi:type="xsd:double"&gt;13.4072376557987&lt;/D&gt;&lt;D xsi:type="xsd:double"&gt;13.452256862273&lt;/D&gt;&lt;D xsi:type="xsd:double"&gt;13.0370305104983&lt;/D&gt;&lt;D xsi:type="xsd:double"&gt;13.5246353854733&lt;/D&gt;&lt;D xsi:type="xsd:double"&gt;13.1668941037045&lt;/D&gt;&lt;D xsi:type="xsd:double"&gt;13.4826836709733&lt;/D&gt;&lt;D xsi:type="xsd:double"&gt;13.3139328393493&lt;/D&gt;&lt;D xsi:type="xsd:double"&gt;13.2132367532907&lt;/D&gt;&lt;D xsi:type="xsd:double"&gt;11.5531082856458&lt;/D&gt;&lt;D xsi:type="xsd:double"&gt;12.345337666359&lt;/D&gt;&lt;D xsi:type="xsd:double"&gt;12.0911819608238&lt;/D&gt;&lt;D xsi:type="xsd:double"&gt;13.4734765566484&lt;/D&gt;&lt;D xsi:type="xsd:double"&gt;14.3301396925279&lt;/D&gt;&lt;D xsi:type="xsd:double"&gt;14.740411244157&lt;/D&gt;&lt;D xsi:type="xsd:double"&gt;15.2418616775487&lt;/D&gt;&lt;D xsi:type="xsd:double"&gt;14.1909447663146&lt;/D&gt;&lt;D xsi:type="xsd:double"&gt;14.7871763324168&lt;/D&gt;&lt;D xsi:type="xsd:double"&gt;15.1305062779412&lt;/D&gt;&lt;D xsi:type="xsd:double"&gt;14.356459968302&lt;/D&gt;&lt;D xsi:type="xsd:double"&gt;15.1604076886048&lt;/D&gt;&lt;D xsi:type="xsd:double"&gt;15.4536159338451&lt;/D&gt;&lt;D xsi:type="xsd:double"&gt;15.5160842996445&lt;/D&gt;&lt;D xsi:type="xsd:double"&gt;15.79896121036&lt;/D&gt;&lt;D xsi:type="xsd:double"&gt;15.6118461200715&lt;/D&gt;&lt;D xsi:type="xsd:double"&gt;14.608608511192&lt;/D&gt;&lt;D xsi:type="xsd:double"&gt;13.253480317849&lt;/D&gt;&lt;D xsi:type="xsd:double"&gt;14.3924058758666&lt;/D&gt;&lt;D xsi:type="xsd:double"&gt;15.4674406937868&lt;/D&gt;&lt;D xsi:type="xsd:double"&gt;16.3734293735676&lt;/D&gt;&lt;D xsi:type="xsd:double"&gt;16.8161851958228&lt;/D&gt;&lt;D xsi:type="xsd:double"&gt;16.3140587178148&lt;/D&gt;&lt;D xsi:type="xsd:double"&gt;14.8356719869242&lt;/D&gt;&lt;D xsi:type="xsd:double"&gt;15.1593415099345&lt;/D&gt;&lt;D xsi:type="xsd:double"&gt;15.3846496272108&lt;/D&gt;&lt;D xsi:type="xsd:double"&gt;15.6035447994918&lt;/D&gt;&lt;D xsi:type="xsd:double"&gt;16.4874244275333&lt;/D&gt;&lt;D xsi:type="xsd:double"&gt;15.6214102430388&lt;/D&gt;&lt;D xsi:type="xsd:double"&gt;15.4244501458356&lt;/D&gt;&lt;D xsi:type="xsd:double"&gt;15.444883640408&lt;/D&gt;&lt;D xsi:type="xsd:double"&gt;13.24818309117&lt;/D&gt;&lt;D xsi:type="xsd:double"&gt;13.8357963534663&lt;/D&gt;&lt;D xsi:type="xsd:double"&gt;13.4709631304902&lt;/D&gt;&lt;D xsi:type="xsd:double"&gt;12.7910217420101&lt;/D&gt;&lt;D xsi:type="xsd:double"&gt;12.9623379064608&lt;/D&gt;&lt;D xsi:type="xsd:double"&gt;12.8534198370525&lt;/D&gt;&lt;D xsi:type="xsd:double"&gt;13.0086473069243&lt;/D&gt;&lt;D xsi:type="xsd:double"&gt;13.5751232007195&lt;/D&gt;&lt;D xsi:type="xsd:double"&gt;12.6833627088423&lt;/D&gt;&lt;D xsi:type="xsd:double"&gt;12.4702246825465&lt;/D&gt;&lt;D xsi:type="xsd:double"&gt;12.3922584614163&lt;/D&gt;&lt;D xsi:type="xsd:double"&gt;11.6618899479282&lt;/D&gt;&lt;D xsi:type="xsd:double"&gt;11.2506801304065&lt;/D&gt;&lt;D xsi:type="xsd:double"&gt;10.741234829375&lt;/D&gt;&lt;D xsi:type="xsd:double"&gt;10.4667178292856&lt;/D&gt;&lt;D xsi:type="xsd:double"&gt;11.2023529618972&lt;/D&gt;&lt;D xsi:type="xsd:double"&gt;10.3242692496582&lt;/D&gt;&lt;D xsi:type="xsd:double"&gt;10.3755799332957&lt;/D&gt;&lt;D xsi:type="xsd:double"&gt;12.7927418293758&lt;/D&gt;&lt;D xsi:type="xsd:double"&gt;12.6052965462733&lt;/D&gt;&lt;D xsi:type="xsd:double"&gt;13.8050720227733&lt;/D&gt;&lt;D xsi:type="xsd:double"&gt;14.4040909159057&lt;/D&gt;&lt;D xsi:type="xsd:double"&gt;15.148600654851&lt;/D&gt;&lt;D xsi:type="xsd:double"&gt;14.7893703145517&lt;/D&gt;&lt;D xsi:type="xsd:double"&gt;16.1732584076887&lt;/D&gt;&lt;D xsi:type="xsd:double"&gt;16.3570433379769&lt;/D&gt;&lt;D xsi:type="xsd:double"&gt;16.7275687173104&lt;/D&gt;&lt;D xsi:type="xsd:double"&gt;15.7600649466121&lt;/D&gt;&lt;D xsi:type="xsd:double"&gt;15.240225440393&lt;/D&gt;&lt;D xsi:type="xsd:double"&gt;14.7634146760676&lt;/D&gt;&lt;D xsi:type="xsd:double"&gt;15.6780769252793&lt;/D&gt;&lt;D xsi:type="xsd:double"&gt;16.0942649935818&lt;/D&gt;&lt;D xsi:type="xsd:double"&gt;15.9779328492056&lt;/D&gt;&lt;D xsi:type="xsd:double"&gt;16.4987895615924&lt;/D&gt;&lt;D xsi:type="xsd:double"&gt;17.3148533695609&lt;/D&gt;&lt;D xsi:type="xsd:double"&gt;16.9383589007558&lt;/D&gt;&lt;D xsi:type="xsd:double"&gt;17.7655240727362&lt;/D&gt;&lt;D xsi:type="xsd:double"&gt;18.3436873734236&lt;/D&gt;&lt;D xsi:type="xsd:double"&gt;17.323521680304&lt;/D&gt;&lt;/FQL&gt;&lt;FQL&gt;&lt;Q&gt;COPP-FDS^FG_PRICE(0)/MAX(FG_PRICE(0,-1AY))&lt;/Q&gt;&lt;R&gt;1&lt;/R&gt;&lt;C&gt;1&lt;/C&gt;&lt;D xsi:type="xsd:double"&gt;0.80181676108615&lt;/D&gt;&lt;/FQL&gt;&lt;FQL&gt;&lt;Q&gt;EPOL^FG_PRICE(0)&lt;/Q&gt;&lt;R&gt;1&lt;/R&gt;&lt;C&gt;1&lt;/C&gt;&lt;D xsi:type="xsd:double"&gt;23.86&lt;/D&gt;&lt;/FQL&gt;&lt;FQL&gt;&lt;Q&gt;KSA^FG_TOTAL_RETURNC(0,-1AM)&lt;/Q&gt;&lt;R&gt;1&lt;/R&gt;&lt;C&gt;1&lt;/C&gt;&lt;D xsi:type="xsd:double"&gt;3.4217596&lt;/D&gt;&lt;/FQL&gt;&lt;FQL&gt;&lt;Q&gt;TUR^FG_TOTAL_RETURNC(0,-6AM)&lt;/Q&gt;&lt;R&gt;1&lt;/R&gt;&lt;C&gt;1&lt;/C&gt;&lt;D xsi:type="xsd:double"&gt;22.609829&lt;/D&gt;&lt;/FQL&gt;&lt;FQL&gt;&lt;Q&gt;QAT^FMA_PCT_ABOVE_MAVG(200,0,,,,"PORTAGG")&lt;/Q&gt;&lt;R&gt;1&lt;/R&gt;&lt;C&gt;1&lt;/C&gt;&lt;D xsi:type="xsd:double"&gt;40&lt;/D&gt;&lt;/FQL&gt;&lt;FQL&gt;&lt;Q&gt;EPOL^FG_TOTAL_RETURNC(0,-3AM)&lt;/Q&gt;&lt;R&gt;1&lt;/R&gt;&lt;C&gt;1&lt;/C&gt;&lt;D xsi:type="xsd:double"&gt;1.8345237&lt;/D&gt;&lt;/FQL&gt;&lt;FQL&gt;&lt;Q&gt;ECH^FG_TOTAL_RETURNC(0,-6AM)&lt;/Q&gt;&lt;R&gt;1&lt;/R&gt;&lt;C&gt;1&lt;/C&gt;&lt;D xsi:type="xsd:double"&gt;1.8014789&lt;/D&gt;&lt;/FQL&gt;&lt;FQL&gt;&lt;Q&gt;VWO^PERCENT_CHANGE(FMA_EPS(+1,0,,,,"PORTAGG","MEAN"),FMA_EPS(+1,-3AM,,,,"PORTAGG","MEAN"))&lt;/Q&gt;&lt;R&gt;1&lt;/R&gt;&lt;C&gt;1&lt;/C&gt;&lt;D xsi:type="xsd:double"&gt;-8.32273087312745&lt;/D&gt;&lt;/FQL&gt;&lt;FQL&gt;&lt;Q&gt;EPOL^FMA_COS_UP("EPS","1M",+1,NOW,,,"PORTAGG","MEANR")&lt;/Q&gt;&lt;R&gt;1&lt;/R&gt;&lt;C&gt;1&lt;/C&gt;&lt;D xsi:type="xsd:double"&gt;14&lt;/D&gt;&lt;/FQL&gt;&lt;FQL&gt;&lt;Q&gt;EWZ^FG_ROE(0)&lt;/Q&gt;&lt;R&gt;1&lt;/R&gt;&lt;C&gt;1&lt;/C&gt;&lt;D xsi:type="xsd:double"&gt;19.6720036519509&lt;/D&gt;&lt;/FQL&gt;&lt;FQL&gt;&lt;Q&gt;REFTHREPO-FDS^PROPER_NAME(0,,,"SECURITY","NAME")&lt;/Q&gt;&lt;R&gt;1&lt;/R&gt;&lt;C&gt;1&lt;/C&gt;&lt;D xsi:type="xsd:string"&gt;Thailand Repo Rate - 1 Day&lt;/D&gt;&lt;/FQL&gt;&lt;FQL&gt;&lt;Q&gt;TRYZA10Y-FDS^JULIAN(FG_YIELD(-10AY,0,CY,,"YTM").DATES)&lt;/Q&gt;&lt;R&gt;10&lt;/R&gt;&lt;C&gt;1&lt;/C&gt;&lt;D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xsi:type="xsd:long"&gt;45289&lt;/D&gt;&lt;/FQL&gt;&lt;FQL&gt;&lt;Q&gt;CC_IN^FG_COMPANY_NAME&lt;/Q&gt;&lt;R&gt;1&lt;/R&gt;&lt;C&gt;1&lt;/C&gt;&lt;D xsi:type="xsd:string"&gt;India&lt;/D&gt;&lt;/FQL&gt;&lt;FQL&gt;&lt;Q&gt;USDVND^STD(FG_PRICE_CHANGE(0,-1AY,AM))&lt;/Q&gt;&lt;R&gt;1&lt;/R&gt;&lt;C&gt;1&lt;/C&gt;&lt;D xsi:type="xsd:double"&gt;0.942267532756981&lt;/D&gt;&lt;/FQL&gt;&lt;FQL&gt;&lt;Q&gt;USDINR^FG_PRICE_CHANGE(0,-6AM)&lt;/Q&gt;&lt;R&gt;1&lt;/R&gt;&lt;C&gt;1&lt;/C&gt;&lt;D xsi:type="xsd:double"&gt;0.733912&lt;/D&gt;&lt;/FQL&gt;&lt;FQL&gt;&lt;Q&gt;FC0000TW^FMA_EPS(NTMA,-20AY,0,CY,,"PORTAGG","MEANR")&lt;/Q&gt;&lt;R&gt;20&lt;/R&gt;&lt;C&gt;1&lt;/C&gt;&lt;D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xsi:type="xsd:double"&gt;12.9786240237578&lt;/D&gt;&lt;D xsi:type="xsd:double"&gt;15.9425104251223&lt;/D&gt;&lt;D xsi:type="xsd:double"&gt;24.3051164429916&lt;/D&gt;&lt;D xsi:type="xsd:double"&gt;19.760160862382&lt;/D&gt;&lt;D xsi:type="xsd:double"&gt;19.0983173283922&lt;/D&gt;&lt;/FQL&gt;&lt;FQL&gt;&lt;Q&gt;EPOL^P_PRICE_RETURNS_PR('52W',2,-10AY,0,AM)&lt;/Q&gt;&lt;R&gt;121&lt;/R&gt;&lt;C&gt;1&lt;/C&gt;&lt;D xsi:type="xsd:double"&gt;12.070775&lt;/D&gt;&lt;D xsi:type="xsd:double"&gt;6.19539&lt;/D&gt;&lt;D xsi:type="xsd:double"&gt;0.7754803&lt;/D&gt;&lt;D xsi:type="xsd:double"&gt;-9.9321785&lt;/D&gt;&lt;D xsi:type="xsd:double"&gt;-10.181141&lt;/D&gt;&lt;D xsi:type="xsd:double"&gt;-15.614528&lt;/D&gt;&lt;D xsi:type="xsd:double"&gt;-16.272337&lt;/D&gt;&lt;D xsi:type="xsd:double"&gt;-18.971264&lt;/D&gt;&lt;D xsi:type="xsd:double"&gt;-18.028414&lt;/D&gt;&lt;D xsi:type="xsd:double"&gt;-13.840145&lt;/D&gt;&lt;D xsi:type="xsd:double"&gt;-18.787844&lt;/D&gt;&lt;D xsi:type="xsd:double"&gt;-18.07049&lt;/D&gt;&lt;D xsi:type="xsd:double"&gt;-22.755718&lt;/D&gt;&lt;D xsi:type="xsd:double"&gt;-24.089836&lt;/D&gt;&lt;D xsi:type="xsd:double"&gt;-24.125916&lt;/D&gt;&lt;D xsi:type="xsd:double"&gt;-21.418869&lt;/D&gt;&lt;D xsi:type="xsd:double"&gt;-28.43495&lt;/D&gt;&lt;D xsi:type="xsd:double"&gt;-20.803082&lt;/D&gt;&lt;D xsi:type="xsd:double"&gt;-27.529955&lt;/D&gt;&lt;D xsi:type="xsd:double"&gt;-23.591345&lt;/D&gt;&lt;D xsi:type="xsd:double"&gt;-17.217804&lt;/D&gt;&lt;D xsi:type="xsd:double"&gt;-23.104637&lt;/D&gt;&lt;D xsi:type="xsd:double"&gt;-22.931772&lt;/D&gt;&lt;D xsi:type="xsd:double"&gt;-28.42446&lt;/D&gt;&lt;D xsi:type="xsd:double"&gt;-19.10919&lt;/D&gt;&lt;D xsi:type="xsd:double"&gt;-14.473284&lt;/D&gt;&lt;D xsi:type="xsd:double"&gt;-11.481601&lt;/D&gt;&lt;D xsi:type="xsd:double"&gt;-12.6801605&lt;/D&gt;&lt;D xsi:type="xsd:double"&gt;-5.843979&lt;/D&gt;&lt;D xsi:type="xsd:double"&gt;-1.4852703&lt;/D&gt;&lt;D xsi:type="xsd:double"&gt;27.013529&lt;/D&gt;&lt;D xsi:type="xsd:double"&gt;22.065735&lt;/D&gt;&lt;D xsi:type="xsd:double"&gt;16.96471&lt;/D&gt;&lt;D xsi:type="xsd:double"&gt;28.417158&lt;/D&gt;&lt;D xsi:type="xsd:double"&gt;37.98759&lt;/D&gt;&lt;D xsi:type="xsd:double"&gt;51.021004&lt;/D&gt;&lt;D xsi:type="xsd:double"&gt;49.58384&lt;/D&gt;&lt;D xsi:type="xsd:double"&gt;51.4184&lt;/D&gt;&lt;D xsi:type="xsd:double"&gt;47.840096&lt;/D&gt;&lt;D xsi:type="xsd:double"&gt;47.913124&lt;/D&gt;&lt;D xsi:type="xsd:double"&gt;63.373875&lt;/D&gt;&lt;D xsi:type="xsd:double"&gt;51.543976&lt;/D&gt;&lt;D xsi:type="xsd:double"&gt;52.048336&lt;/D&gt;&lt;D xsi:type="xsd:double"&gt;32.41427&lt;/D&gt;&lt;D xsi:type="xsd:double"&gt;18.065262&lt;/D&gt;&lt;D xsi:type="xsd:double"&gt;8.237958&lt;/D&gt;&lt;D xsi:type="xsd:double"&gt;-4.033077&lt;/D&gt;&lt;D xsi:type="xsd:double"&gt;-7.7509346&lt;/D&gt;&lt;D xsi:type="xsd:double"&gt;-4.3450236&lt;/D&gt;&lt;D xsi:type="xsd:double"&gt;-6.9103956&lt;/D&gt;&lt;D xsi:type="xsd:double"&gt;-5.739963&lt;/D&gt;&lt;D xsi:type="xsd:double"&gt;-16.335619&lt;/D&gt;&lt;D xsi:type="xsd:double"&gt;-16.629679&lt;/D&gt;&lt;D xsi:type="xsd:double"&gt;-13.596762&lt;/D&gt;&lt;D xsi:type="xsd:double"&gt;-17.542202&lt;/D&gt;&lt;D xsi:type="xsd:double"&gt;-12.659359&lt;/D&gt;&lt;D xsi:type="xsd:double"&gt;-8.295321&lt;/D&gt;&lt;D xsi:type="xsd:double"&gt;-5.958283&lt;/D&gt;&lt;D xsi:type="xsd:double"&gt;-5.4737625&lt;/D&gt;&lt;D xsi:type="xsd:double"&gt;8.18404&lt;/D&gt;&lt;D xsi:type="xsd:double"&gt;-3.0825078&lt;/D&gt;&lt;D xsi:type="xsd:double"&gt;-13.861376&lt;/D&gt;&lt;D xsi:type="xsd:double"&gt;-14.208961&lt;/D&gt;&lt;D xsi:type="xsd:double"&gt;0.16348362&lt;/D&gt;&lt;D xsi:type="xsd:double"&gt;-3.0382931&lt;/D&gt;&lt;D xsi:type="xsd:double"&gt;-5.443639&lt;/D&gt;&lt;D xsi:type="xsd:double"&gt;-10.706245&lt;/D&gt;&lt;D xsi:type="xsd:double"&gt;-21.471512&lt;/D&gt;&lt;D xsi:type="xsd:double"&gt;-38.111675&lt;/D&gt;&lt;D xsi:type="xsd:double"&gt;-35.443474&lt;/D&gt;&lt;D xsi:type="xsd:double"&gt;-24.572742&lt;/D&gt;&lt;D xsi:type="xsd:double"&gt;-26.791842&lt;/D&gt;&lt;D xsi:type="xsd:double"&gt;-20.569313&lt;/D&gt;&lt;D xsi:type="xsd:double"&gt;-7.7013073&lt;/D&gt;&lt;D xsi:type="xsd:double"&gt;-19.454353&lt;/D&gt;&lt;D xsi:type="xsd:double"&gt;-26.599556&lt;/D&gt;&lt;D xsi:type="xsd:double"&gt;-13.484478&lt;/D&gt;&lt;D xsi:type="xsd:double"&gt;-6.976986&lt;/D&gt;&lt;D xsi:type="xsd:double"&gt;-6.9920244&lt;/D&gt;&lt;D xsi:type="xsd:double"&gt;4.465008&lt;/D&gt;&lt;D xsi:type="xsd:double"&gt;32.54584&lt;/D&gt;&lt;D xsi:type="xsd:double"&gt;36.146675&lt;/D&gt;&lt;D xsi:type="xsd:double"&gt;38.92199&lt;/D&gt;&lt;D xsi:type="xsd:double"&gt;32.49663&lt;/D&gt;&lt;D xsi:type="xsd:double"&gt;20.55744&lt;/D&gt;&lt;D xsi:type="xsd:double"&gt;21.774424&lt;/D&gt;&lt;D xsi:type="xsd:double"&gt;40.690277&lt;/D&gt;&lt;D xsi:type="xsd:double"&gt;54.292477&lt;/D&gt;&lt;D xsi:type="xsd:double"&gt;10.790073&lt;/D&gt;&lt;D xsi:type="xsd:double"&gt;10.132515&lt;/D&gt;&lt;D xsi:type="xsd:double"&gt;7.7147365&lt;/D&gt;&lt;D xsi:type="xsd:double"&gt;-1.1699915&lt;/D&gt;&lt;D xsi:type="xsd:double"&gt;6.9812536&lt;/D&gt;&lt;D xsi:type="xsd:double"&gt;-16.558498&lt;/D&gt;&lt;D xsi:type="xsd:double"&gt;-23.727835&lt;/D&gt;&lt;D xsi:type="xsd:double"&gt;-33.300972&lt;/D&gt;&lt;D xsi:type="xsd:double"&gt;-35.535152&lt;/D&gt;&lt;D xsi:type="xsd:double"&gt;-40.83697&lt;/D&gt;&lt;D xsi:type="xsd:double"&gt;-49.002934&lt;/D&gt;&lt;D xsi:type="xsd:double"&gt;-46.950836&lt;/D&gt;&lt;D xsi:type="xsd:double"&gt;-26.082628&lt;/D&gt;&lt;D xsi:type="xsd:double"&gt;-22.889816&lt;/D&gt;&lt;D xsi:type="xsd:double"&gt;-15.628505&lt;/D&gt;&lt;D xsi:type="xsd:double"&gt;-9.230518&lt;/D&gt;&lt;D xsi:type="xsd:double"&gt;-19.703596&lt;/D&gt;&lt;D xsi:type="xsd:double"&gt;9.12571&lt;/D&gt;&lt;D xsi:type="xsd:double"&gt;11.628187&lt;/D&gt;&lt;D xsi:type="xsd:double"&gt;33.880043&lt;/D&gt;&lt;D xsi:type="xsd:double"&gt;57.09325&lt;/D&gt;&lt;D xsi:type="xsd:double"&gt;46.13055&lt;/D&gt;&lt;D xsi:type="xsd:double"&gt;58.824966&lt;/D&gt;&lt;D xsi:type="xsd:double"&gt;63.22583&lt;/D&gt;&lt;D xsi:type="xsd:double"&gt;51.484024&lt;/D&gt;&lt;D xsi:type="xsd:double"&gt;52.38497&lt;/D&gt;&lt;D xsi:type="xsd:double"&gt;30.091976&lt;/D&gt;&lt;D xsi:type="xsd:double"&gt;58.809067&lt;/D&gt;&lt;D xsi:type="xsd:double"&gt;63.76064&lt;/D&gt;&lt;D xsi:type="xsd:double"&gt;42.960514&lt;/D&gt;&lt;D xsi:type="xsd:double"&gt;47.39759&lt;/D&gt;&lt;D xsi:type="xsd:double"&gt;32.532227&lt;/D&gt;&lt;D xsi:type="xsd:double"&gt;19.419884&lt;/D&gt;&lt;/FQL&gt;&lt;FQL&gt;&lt;Q&gt;DDR3512M-FDS^FG_PRICE_CHANGE(0,-6AM)&lt;/Q&gt;&lt;R&gt;1&lt;/R&gt;&lt;C&gt;1&lt;/C&gt;&lt;D xsi:type="xsd:double"&gt;-6.34234122026985&lt;/D&gt;&lt;/FQL&gt;&lt;FQL&gt;&lt;Q&gt;NI-FDS^FG_PRICE_CHANGE(0,-1AY)&lt;/Q&gt;&lt;R&gt;1&lt;/R&gt;&lt;C&gt;1&lt;/C&gt;&lt;D xsi:type="xsd:double"&gt;-27.9258400926999&lt;/D&gt;&lt;/FQL&gt;&lt;FQL&gt;&lt;Q&gt;W-FDS^FG_PRICE(0)/MAX(FG_PRICE(0,-1AY))&lt;/Q&gt;&lt;R&gt;1&lt;/R&gt;&lt;C&gt;1&lt;/C&gt;&lt;D xsi:type="xsd:double"&gt;0.727083333333333&lt;/D&gt;&lt;/FQL&gt;&lt;FQL&gt;&lt;Q&gt;COPP-FDS^FG_PRICE(0)&lt;/Q&gt;&lt;R&gt;1&lt;/R&gt;&lt;C&gt;1&lt;/C&gt;&lt;D xsi:type="xsd:double"&gt;4.1045&lt;/D&gt;&lt;/FQL&gt;&lt;FQL&gt;&lt;Q&gt;VNM^FG_PRICE_MAVG(0,,,,60)&lt;/Q&gt;&lt;R&gt;1&lt;/R&gt;&lt;C&gt;1&lt;/C&gt;&lt;D xsi:type="xsd:double"&gt;12.515833&lt;/D&gt;&lt;/FQL&gt;&lt;FQL&gt;&lt;Q&gt;MCHI^FG_PRICE(0)&lt;/Q&gt;&lt;R&gt;1&lt;/R&gt;&lt;C&gt;1&lt;/C&gt;&lt;D xsi:type="xsd:double"&gt;41.25&lt;/D&gt;&lt;/FQL&gt;&lt;FQL&gt;&lt;Q&gt;EWW^FG_PRICE(0)&lt;/Q&gt;&lt;R&gt;1&lt;/R&gt;&lt;C&gt;1&lt;/C&gt;&lt;D xsi:type="xsd:double"&gt;56.62&lt;/D&gt;&lt;/FQL&gt;&lt;FQL&gt;&lt;Q&gt;EIDO^FG_PRICE(0)&lt;/Q&gt;&lt;R&gt;1&lt;/R&gt;&lt;C&gt;1&lt;/C&gt;&lt;D xsi:type="xsd:double"&gt;20.11&lt;/D&gt;&lt;/FQL&gt;&lt;FQL&gt;&lt;Q&gt;EZA^PERCENT_CHANGE(FMA_EPS(+1,0,,,,"PORTAGG","MEAN"),FMA_EPS(+1,-3AM,,,,"PORTAGG","MEAN"))&lt;/Q&gt;&lt;R&gt;1&lt;/R&gt;&lt;C&gt;1&lt;/C&gt;&lt;D xsi:type="xsd:double"&gt;-2.94926955020753&lt;/D&gt;&lt;/FQL&gt;&lt;FQL&gt;&lt;Q&gt;EWW^P_PRICE(0)/P_PRICE_HIGH_PR(0,,,,,,"PRICE","INTRA","52W")&lt;/Q&gt;&lt;R&gt;1&lt;/R&gt;&lt;C&gt;1&lt;/C&gt;&lt;D xsi:type="xsd:double"&gt;0.7961192&lt;/D&gt;&lt;/FQL&gt;&lt;FQL&gt;&lt;Q&gt;EWM^PERCENT_CHANGE(FMA_EPS(+1,0,,,,"PORTAGG","MEAN"),FMA_EPS(+1,-3AM,,,,"PORTAGG","MEAN"))&lt;/Q&gt;&lt;R&gt;1&lt;/R&gt;&lt;C&gt;1&lt;/C&gt;&lt;D xsi:type="xsd:double"&gt;1.66817201132744&lt;/D&gt;&lt;/FQL&gt;&lt;FQL&gt;&lt;Q&gt;EPHE^FG_TOTAL_RETURNC(0,-1AM)&lt;/Q&gt;&lt;R&gt;1&lt;/R&gt;&lt;C&gt;1&lt;/C&gt;&lt;D xsi:type="xsd:double"&gt;7.718408&lt;/D&gt;&lt;/FQL&gt;&lt;FQL&gt;&lt;Q&gt;VGK^P_PRICE(0)/P_PRICE_LOW_PR(0,,,,,,"PRICE","INTRA","52W")-1&lt;/Q&gt;&lt;R&gt;1&lt;/R&gt;&lt;C&gt;1&lt;/C&gt;&lt;D xsi:type="xsd:double"&gt;0.23719585&lt;/D&gt;&lt;/FQL&gt;&lt;FQL&gt;&lt;Q&gt;SET-BKK^SIZE(FG_CONSTITUENTS)&lt;/Q&gt;&lt;R&gt;1&lt;/R&gt;&lt;C&gt;1&lt;/C&gt;&lt;D xsi:type="xsd:long"&gt;1&lt;/D&gt;&lt;/FQL&gt;&lt;FQL&gt;&lt;Q&gt;EIDO^FMA_COS_UP("EPS","1M",+1,NOW,,,"PORTAGG","MEANR")&lt;/Q&gt;&lt;R&gt;1&lt;/R&gt;&lt;C&gt;1&lt;/C&gt;&lt;D xsi:type="xsd:double"&gt;17&lt;/D&gt;&lt;/FQL&gt;&lt;FQL&gt;&lt;Q&gt;ECH^FG_ROE(0)&lt;/Q&gt;&lt;R&gt;1&lt;/R&gt;&lt;C&gt;1&lt;/C&gt;&lt;D xsi:type="xsd:double"&gt;8.10308746960671&lt;/D&gt;&lt;/FQL&gt;&lt;FQL&gt;&lt;Q&gt;REFPEMPR-FDS^FG_YIELD(NOW,,,0)&lt;/Q&gt;&lt;R&gt;1&lt;/R&gt;&lt;C&gt;1&lt;/C&gt;&lt;D xsi:type="xsd:double"&gt;5.75&lt;/D&gt;&lt;/FQL&gt;&lt;FQL&gt;&lt;Q&gt;TRYAE10Y-FDS^PCTCHG(FG_YIELD(0,,,,"YTM"),FG_YIELD(-3AM,,,,"YTM"))&lt;/Q&gt;&lt;R&gt;0&lt;/R&gt;&lt;C&gt;0&lt;/C&gt;&lt;/FQL&gt;&lt;FQL&gt;&lt;Q&gt;TRYMX10Y-FDS^PCTCHG(FG_YIELD(0,,,,"YTM"),FG_YIELD(-1AM,,,,"YTM"))&lt;/Q&gt;&lt;R&gt;1&lt;/R&gt;&lt;C&gt;1&lt;/C&gt;&lt;D xsi:type="xsd:double"&gt;-0.87835217&lt;/D&gt;&lt;/FQL&gt;&lt;FQL&gt;&lt;Q&gt;TRYVN10Y-FDS^FG_YIELD_NAME&lt;/Q&gt;&lt;R&gt;1&lt;/R&gt;&lt;C&gt;1&lt;/C&gt;&lt;D xsi:type="xsd</t>
        </r>
      </text>
    </comment>
    <comment ref="A13" authorId="0" shapeId="0" xr:uid="{ED3C3BA5-475D-4DBD-BE5F-5E4A0B132822}">
      <text>
        <r>
          <rPr>
            <b/>
            <sz val="9"/>
            <color indexed="81"/>
            <rFont val="Tahoma"/>
            <charset val="1"/>
          </rPr>
          <t>:string"&gt;Treasury - Vietnam Benchmark Bond 10Y&lt;/D&gt;&lt;/FQL&gt;&lt;FQL&gt;&lt;Q&gt;EPU^FMA_ROE(NTMA,-20AY,NOW,FY,"PORTAGG","MEANR")&lt;/Q&gt;&lt;R&gt;20&lt;/R&gt;&lt;C&gt;1&lt;/C&gt;&lt;D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xsi:type="xsd:double"&gt;12.0860263580498&lt;/D&gt;&lt;D xsi:type="xsd:double"&gt;15.0555657723641&lt;/D&gt;&lt;D xsi:type="xsd:double"&gt;13.6225814449299&lt;/D&gt;&lt;D xsi:type="xsd:double"&gt;12.9324474268757&lt;/D&gt;&lt;/FQL&gt;&lt;FQL&gt;&lt;Q&gt;TRYGB10Y-FDS^FG_YIELD(-10AY,0,Y,,"YTM")&lt;/Q&gt;&lt;R&gt;10&lt;/R&gt;&lt;C&gt;1&lt;/C&gt;&lt;D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xsi:type="xsd:double"&gt;3.534&lt;/D&gt;&lt;/FQL&gt;&lt;FQL&gt;&lt;Q&gt;CAGDPY@SA^EE_ACTUAL_ANNUAL(MED,+1)&lt;/Q&gt;&lt;R&gt;1&lt;/R&gt;&lt;C&gt;1&lt;/C&gt;&lt;D xsi:type="xsd:double"&gt;2.2&lt;/D&gt;&lt;/FQL&gt;&lt;FQL&gt;&lt;Q&gt;CAGDPY@MX^EE_ACTUAL_ANNUAL(MED,+1)&lt;/Q&gt;&lt;R&gt;1&lt;/R&gt;&lt;C&gt;1&lt;/C&gt;&lt;D xsi:type="xsd:double"&gt;-0.5&lt;/D&gt;&lt;/FQL&gt;&lt;FQL&gt;&lt;Q&gt;USDTHB^FG_PRICE_CHANGE(0,-6AM)&lt;/Q&gt;&lt;R&gt;1&lt;/R&gt;&lt;C&gt;1&lt;/C&gt;&lt;D xsi:type="xsd:double"&gt;1.2281537&lt;/D&gt;&lt;/FQL&gt;&lt;FQL&gt;&lt;Q&gt;USDBRL^FG_PRICE_CHANGE(0,-1AY)&lt;/Q&gt;&lt;R&gt;1&lt;/R&gt;&lt;C&gt;1&lt;/C&gt;&lt;D xsi:type="xsd:double"&gt;19.495083&lt;/D&gt;&lt;/FQL&gt;&lt;FQL&gt;&lt;Q&gt;USDPLN^FG_PRICE_CHANGE(0,-1AM)&lt;/Q&gt;&lt;R&gt;1&lt;/R&gt;&lt;C&gt;1&lt;/C&gt;&lt;D xsi:type="xsd:double"&gt;-2.6842833&lt;/D&gt;&lt;/FQL&gt;&lt;FQL&gt;&lt;Q&gt;USDCLP^FG_COMPANY_NAME&lt;/Q&gt;&lt;R&gt;1&lt;/R&gt;&lt;C&gt;1&lt;/C&gt;&lt;D xsi:type="xsd:string"&gt;Chilean Peso per U.S. Dollar&lt;/D&gt;&lt;/FQL&gt;&lt;FQL&gt;&lt;Q&gt;FC0000MY^FMA_EPS(NTMA,-20AY,0,CY,,"PORTAGG","MEANR")&lt;/Q&gt;&lt;R&gt;20&lt;/R&gt;&lt;C&gt;1&lt;/C&gt;&lt;D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xsi:type="xsd:double"&gt;15.6987954718694&lt;/D&gt;&lt;D xsi:type="xsd:double"&gt;16.3882261586729&lt;/D&gt;&lt;D xsi:type="xsd:double"&gt;16.0085524498021&lt;/D&gt;&lt;D xsi:type="xsd:double"&gt;16.7038107118506&lt;/D&gt;&lt;D xsi:type="xsd:double"&gt;16.2486587557372&lt;/D&gt;&lt;/FQL&gt;&lt;FQL&gt;&lt;Q&gt;CNYA^FG_TOTAL_RETURNC(-10AY,0,AM)&lt;/Q&gt;&lt;R&gt;121&lt;/R&gt;&lt;C&gt;1&lt;/C&gt;&lt;D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xsi:type="xsd:double"&gt;6.6720605&lt;/D&gt;&lt;D xsi:type="xsd:double"&gt;1.89538&lt;/D&gt;&lt;D xsi:type="xsd:double"&gt;-4.4642806&lt;/D&gt;&lt;D xsi:type="xsd:double"&gt;3.97197&lt;/D&gt;&lt;D xsi:type="xsd:double"&gt;1.4606714&lt;/D&gt;&lt;D xsi:type="xsd:double"&gt;-6.1516705&lt;/D&gt;&lt;D xsi:type="xsd:double"&gt;3.0251145&lt;/D&gt;&lt;D xsi:type="xsd:double"&gt;3.098762&lt;/D&gt;&lt;D xsi:type="xsd:double"&gt;-0.26266575&lt;/D&gt;&lt;D xsi:type="xsd:double"&gt;-0.60195327&lt;/D&gt;&lt;D xsi:type="xsd:double"&gt;0.9462476&lt;/D&gt;&lt;D xsi:type="xsd:double"&gt;5.2525163&lt;/D&gt;&lt;D xsi:type="xsd:double"&gt;3.4877539&lt;/D&gt;&lt;D xsi:type="xsd:double"&gt;4.161775&lt;/D&gt;&lt;D xsi:type="xsd:double"&gt;0.9623647&lt;/D&gt;&lt;D xsi:type="xsd:double"&gt;3.9639711&lt;/D&gt;&lt;D xsi:type="xsd:double"&gt;2.0550132&lt;/D&gt;&lt;D xsi:type="xsd:double"&gt;-0.3347814&lt;/D&gt;&lt;D xsi:type="xsd:double"&gt;11.545563&lt;/D&gt;&lt;D xsi:type="xsd:double"&gt;-5.272019&lt;/D&gt;&lt;D xsi:type="xsd:double"&gt;-5.680871&lt;/D&gt;&lt;D xsi:type="xsd:double"&gt;-2.7023613&lt;/D&gt;&lt;D xsi:type="xsd:double"&gt;0.61290264&lt;/D&gt;&lt;D xsi:type="xsd:double"&gt;-9.520745&lt;/D&gt;&lt;D xsi:type="xsd:double"&gt;-2.4190664&lt;/D&gt;&lt;D xsi:type="xsd:double"&gt;-5.6325197&lt;/D&gt;&lt;D xsi:type="xsd:double"&gt;2.7622223&lt;/D&gt;&lt;D xsi:type="xsd:double"&gt;-8.684206&lt;/D&gt;&lt;D xsi:type="xsd:double"&gt;-0.3412962&lt;/D&gt;&lt;D xsi:type="xsd:double"&gt;-2.4055898&lt;/D&gt;&lt;D xsi:type="xsd:double"&gt;8.132923&lt;/D&gt;&lt;D xsi:type="xsd:double"&gt;15.527701&lt;/D&gt;&lt;D xsi:type="xsd:double"&gt;-0.70703626&lt;/D&gt;&lt;D xsi:type="xsd:double"&gt;4.4878006&lt;/D&gt;&lt;D xsi:type="xsd:double"&gt;-10.581589&lt;/D&gt;&lt;D xsi:type="xsd:double"&gt;6.9979189999999996&lt;/D&gt;&lt;D xsi:type="xsd:double"&gt;1.6288996&lt;/D&gt;&lt;D xsi:type="xsd:double"&gt;-4.285717&lt;/D&gt;&lt;D xsi:type="xsd:double"&gt;1.7473698&lt;/D&gt;&lt;D xsi:type="xsd:double"&gt;2.9695868&lt;/D&gt;&lt;D xsi:type="xsd:double"&gt;-0.279361&lt;/D&gt;&lt;D xsi:type="xsd:double"&gt;4.732716&lt;/D&gt;&lt;D xsi:type="xsd:double"&gt;0.20134449&lt;/D&gt;&lt;D xsi:type="xsd:double"&gt;2.1768212&lt;/D&gt;&lt;D xsi:type="xsd:double"&gt;-7.0140896&lt;/D&gt;&lt;D xsi:type="xsd:double"&gt;0.6609082&lt;/D&gt;&lt;D xsi:type="xsd:double"&gt;0.84916353&lt;/D&gt;&lt;D xsi:type="xsd:double"&gt;8.012772&lt;/D&gt;&lt;D xsi:type="xsd:double"&gt;12.67333&lt;/D&gt;&lt;D xsi:type="xsd:double"&gt;6.3251376&lt;/D&gt;&lt;D xsi:type="xsd:double"&gt;-2.8532982&lt;/D&gt;&lt;D xsi:type="xsd:double"&gt;4.1285753&lt;/D&gt;&lt;D xsi:type="xsd:double"&gt;6.306541&lt;/D&gt;&lt;D xsi:type="xsd:double"&gt;3.3528328&lt;/D&gt;&lt;D xsi:type="xsd:double"&gt;11.556315&lt;/D&gt;&lt;D xsi:type="xsd:double"&gt;-4.2925954&lt;/D&gt;&lt;D xsi:type="xsd:double"&gt;-5.491996&lt;/D&gt;&lt;D xsi:type="xsd:double"&gt;1.5738487&lt;/D&gt;&lt;D xsi:type="xsd:double"&gt;7.9380155&lt;/D&gt;&lt;D xsi:type="xsd:double"&gt;-2.225417&lt;/D&gt;&lt;D xsi:type="xsd:double"&gt;-4.411769&lt;/D&gt;&lt;D xsi:type="xsd:double"&gt;-0.5917132&lt;/D&gt;&lt;D xsi:type="xsd:double"&gt;0.30952692&lt;/D&gt;&lt;D xsi:type="xsd:double"&gt;3.821504&lt;/D&gt;&lt;D xsi:type="xsd:double"&gt;-1.4174759&lt;/D&gt;&lt;D xsi:type="xsd:double"&gt;2.138126&lt;/D&gt;&lt;D xsi:type="xsd:double"&gt;-5.728692&lt;/D&gt;&lt;D xsi:type="xsd:double"&gt;-0.6806016&lt;/D&gt;&lt;D xsi:type="xsd:double"&gt;-10.156637&lt;/D&gt;&lt;D xsi:type="xsd:double"&gt;-14.70989&lt;/D&gt;&lt;D xsi:type="xsd:double"&gt;6.771004&lt;/D&gt;&lt;D xsi:type="xsd:double"&gt;11.965263&lt;/D&gt;&lt;D xsi:type="xsd:double"&gt;-4.737687&lt;/D&gt;&lt;D xsi:type="xsd:double"&gt;-3.7651002&lt;/D&gt;&lt;D xsi:type="xsd:double"&gt;-10.102188&lt;/D&gt;&lt;D xsi:type="xsd:double"&gt;-3.6700249&lt;/D&gt;&lt;D xsi:type="xsd:double"&gt;1.8543482&lt;/D&gt;&lt;D xsi:type="xsd:double"&gt;3.0495286&lt;/D&gt;&lt;D xsi:type="xsd:double"&gt;16.419876&lt;/D&gt;&lt;D xsi:type="xsd:double"&gt;-8.931601&lt;/D&gt;&lt;D xsi:type="xsd:double"&gt;0.99316835&lt;/D&gt;&lt;D xsi:type="xsd:double"&gt;-3.1653345&lt;/D&gt;&lt;D xsi:type="xsd:double"&gt;-4.474771&lt;/D&gt;&lt;D xsi:type="xsd:double"&gt;-3.923732&lt;/D&gt;&lt;D xsi:type="xsd:double"&gt;5.477631&lt;/D&gt;&lt;D xsi:type="xsd:double"&gt;-7.818663&lt;/D&gt;&lt;D xsi:type="xsd:double"&gt;-0.28510094&lt;/D&gt;&lt;D xsi:type="xsd:double"&gt;-4.896349&lt;/D&gt;&lt;D xsi:type="xsd:double"&gt;3.7715077&lt;/D&gt;&lt;D xsi:type="xsd:double"&gt;-5.541092&lt;/D&gt;&lt;D xsi:type="xsd:double"&gt;-1.0782778&lt;/D&gt;&lt;D xsi:type="xsd:double"&gt;3.0278563&lt;/D&gt;&lt;D xsi:type="xsd:double"&gt;2.1551728&lt;/D&gt;&lt;D xsi:type="xsd:double"&gt;1.1891007&lt;/D&gt;&lt;D xsi:type="xsd:double"&gt;0.41698217&lt;/D&gt;&lt;D xsi:type="xsd:double"&gt;-3.526795&lt;/D&gt;&lt;D xsi:type="xsd:double"&gt;-1.5698552&lt;/D&gt;&lt;/FQL&gt;&lt;FQL&gt;&lt;Q&gt;ECH^JULIAN(FMA_DIV_YLD(NTMA,-10AY,0,AM,"PORTAGG","MEANR").DATES)&lt;/Q&gt;&lt;R&gt;121&lt;/R&gt;&lt;C&gt;1&lt;/C&gt;&lt;D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xsi:type="xsd:long"&gt;45498&lt;/D&gt;&lt;/FQL&gt;&lt;FQL&gt;&lt;Q&gt;VNM^FMA_PCT_ABOVE_MAVG(200,0,,,,"PORTAGG")&lt;/Q&gt;&lt;R&gt;1&lt;/R&gt;&lt;C&gt;1&lt;/C&gt;&lt;D xsi:type="xsd:double"&gt;45.8333333333333&lt;/D&gt;&lt;/FQL&gt;&lt;FQL&gt;&lt;Q&gt;SET-BKK^FG_TOTAL_RETURNC(0,-6AM)&lt;/Q&gt;&lt;R&gt;1&lt;/R&gt;&lt;C&gt;1&lt;/C&gt;&lt;D xsi:type="xsd:double"&gt;-4.4541955&lt;/D&gt;&lt;/FQL&gt;&lt;FQL&gt;&lt;Q&gt;CNYA^P_PRICE(0)/P_PRICE_HIGH_PR(0,,,,,,"PRICE","INTRA","52W")&lt;/Q&gt;&lt;R&gt;1&lt;/R&gt;&lt;C&gt;1&lt;/C&gt;&lt;D xsi:type="xsd:double"&gt;0.803074&lt;/D&gt;&lt;/FQL&gt;&lt;FQL&gt;&lt;Q&gt;EWJ^FMA_COS_UP("EPS","1M",+1,NOW,,,"PORTAGG","MEANR")&lt;/Q&gt;&lt;R&gt;1&lt;/R&gt;&lt;C&gt;1&lt;/C&gt;&lt;D xsi:type="xsd:double"&gt;104&lt;/D&gt;&lt;/FQL&gt;&lt;FQL&gt;&lt;Q&gt;EWY^FMA_COS_UP("EPS","1M",+1,NOW,,,"PORTAGG","MEANR")&lt;/Q&gt;&lt;R&gt;1&lt;/R&gt;&lt;C&gt;1&lt;/C&gt;&lt;D xsi:type="xsd:double"&gt;45&lt;/D&gt;&lt;/FQL&gt;&lt;FQL&gt;&lt;Q&gt;EIDO^FMA_RBICS_REV_CURRENT(30, LOC, "PORTAGG")&lt;/Q&gt;&lt;R&gt;1&lt;/R&gt;&lt;C&gt;1&lt;/C&gt;&lt;D xsi:type="xsd:double"&gt;54.3072612494851&lt;/D&gt;&lt;/FQL&gt;&lt;FQL&gt;&lt;Q&gt;REFINREPO-FDS^FG_YIELD(NOW,,,0)&lt;/Q&gt;&lt;R&gt;1&lt;/R&gt;&lt;C&gt;1&lt;/C&gt;&lt;D xsi:type="xsd:double"&gt;6.5&lt;/D&gt;&lt;/FQL&gt;&lt;FQL&gt;&lt;Q&gt;CC_IN^IMF_IFS_RCPI_Q(0)&lt;/Q&gt;&lt;R&gt;0&lt;/R&gt;&lt;C&gt;0&lt;/C&gt;&lt;/FQL&gt;&lt;FQL&gt;&lt;Q&gt;VGK^FMA_EVAL_EBIT(LTMA,NOW,NOW,M,"PORTAGG","MEANR")&lt;/Q&gt;&lt;R&gt;1&lt;/R&gt;&lt;C&gt;1&lt;/C&gt;&lt;D xsi:type="xsd:double"&gt;13.2235185791242&lt;/D&gt;&lt;/FQL&gt;&lt;FQL&gt;&lt;Q&gt;UAE^FMA_EVAL_EBITDA(NTMA,0,,,"PORTAGG","MEANR")&lt;/Q&gt;&lt;R&gt;1&lt;/R&gt;&lt;C&gt;1&lt;/C&gt;&lt;D xsi:type="xsd:double"&gt;6.10085526132048&lt;/D&gt;&lt;/FQL&gt;&lt;FQL&gt;&lt;Q&gt;QAT^FG_FCF_YIELD_NTM(0)&lt;/Q&gt;&lt;R&gt;0&lt;/R&gt;&lt;C&gt;0&lt;/C&gt;&lt;/FQL&gt;&lt;FQL&gt;&lt;Q&gt;GREK^FMA_PE(LTM,0,,,"PORTAGG","MEANR")&lt;/Q&gt;&lt;R&gt;1&lt;/R&gt;&lt;C&gt;1&lt;/C&gt;&lt;D xsi:type="xsd:double"&gt;7.68153879106665&lt;/D&gt;&lt;/FQL&gt;&lt;FQL&gt;&lt;Q&gt;EWW^FMA_EVAL_EBIT(LTMA,NOW,NOW,M,"PORTAGG","MEANR")&lt;/Q&gt;&lt;R&gt;1&lt;/R&gt;&lt;C&gt;1&lt;/C&gt;&lt;D xsi:type="xsd:double"&gt;10.2088243494012&lt;/D&gt;&lt;/FQL&gt;&lt;FQL&gt;&lt;Q&gt;EPU^FMA_EVAL_EBIT(LTMA,NOW,NOW,M,"PORTAGG","MEANR")&lt;/Q&gt;&lt;R&gt;1&lt;/R&gt;&lt;C&gt;1&lt;/C&gt;&lt;D xsi:type="xsd:double"&gt;12.4680499889226&lt;/D&gt;&lt;/FQL&gt;&lt;FQL&gt;&lt;Q&gt;EIDO^FMA_EVAL_EBIT(LTMA,NOW,NOW,M,"PORTAGG","MEANR")&lt;/Q&gt;&lt;R&gt;1&lt;/R&gt;&lt;C&gt;1&lt;/C&gt;&lt;D xsi:type="xsd:double"&gt;9.32631576919699&lt;/D&gt;&lt;/FQL&gt;&lt;FQL&gt;&lt;Q&gt;CC_GR^FG_COMPANY_NAME&lt;/Q&gt;&lt;R&gt;1&lt;/R&gt;&lt;C&gt;1&lt;/C&gt;&lt;D xsi:type="xsd:string"&gt;Greece&lt;/D&gt;&lt;/FQL&gt;&lt;FQL&gt;&lt;Q&gt;USDVND^FG_PRICE_CHANGE(0,-3AM)&lt;/Q&gt;&lt;R&gt;1&lt;/R&gt;&lt;C&gt;1&lt;/C&gt;&lt;D xsi:type="xsd:double"&gt;-0.118368864&lt;/D&gt;&lt;/FQL&gt;&lt;FQL&gt;&lt;Q&gt;USDINR^FG_PRICE(0)&lt;/Q&gt;&lt;R&gt;1&lt;/R&gt;&lt;C&gt;1&lt;/C&gt;&lt;D xsi:type="xsd:double"&gt;83.72625&lt;/D&gt;&lt;/FQL&gt;&lt;FQL&gt;&lt;Q&gt;USDBRL^FG_PRICE(0)&lt;/Q&gt;&lt;R&gt;1&lt;/R&gt;&lt;C&gt;1&lt;/C&gt;&lt;D xsi:type="xsd:double"&gt;5.65385&lt;/D&gt;&lt;/FQL&gt;&lt;FQL&gt;&lt;Q&gt;USDTWD^FG_PRICE(0)&lt;/Q&gt;&lt;R&gt;1&lt;/R&gt;&lt;C&gt;1&lt;/C&gt;&lt;D xsi:type="xsd:double"&gt;32.827&lt;/D&gt;&lt;/FQL&gt;&lt;FQL&gt;&lt;Q&gt;EPHE^P_PRICE_RETURNS_PR('52W',2,-10AY,0,AM)&lt;/Q&gt;&lt;R&gt;121&lt;/R&gt;&lt;C&gt;1&lt;/C&gt;&lt;D xsi:type="xsd:double"&gt;1.4467239&lt;/D&gt;&lt;D xsi:type="xsd:double"&gt;22.080315&lt;/D&gt;&lt;D xsi:type="xsd:double"&gt;12.145388&lt;/D&gt;&lt;D xsi:type="xsd:double"&gt;9.160399&lt;/D&gt;&lt;D xsi:type="xsd:double"&gt;23.825932&lt;/D&gt;&lt;D xsi:type="xsd:double"&gt;26.671577&lt;/D&gt;&lt;D xsi:type="xsd:double"&gt;32.5346&lt;/D&gt;&lt;D xsi:type="xsd:double"&gt;27.692318&lt;/D&gt;&lt;D xsi:type="xsd:double"&gt;24.882376&lt;/D&gt;&lt;D xsi:type="xsd:double"&gt;19.978868&lt;/D&gt;&lt;D xsi:type="xsd:double"&gt;8.897936&lt;/D&gt;&lt;D xsi:type="xsd:double"&gt;5.5983305&lt;/D&gt;&lt;D xsi:type="xsd:double"&gt;3.8410544&lt;/D&gt;&lt;D xsi:type="xsd:double"&gt;-11.212439&lt;/D&gt;&lt;D xsi:type="xsd:double"&gt;-10.092813&lt;/D&gt;&lt;D xsi:type="xsd:double"&gt;-1.3092101&lt;/D&gt;&lt;D xsi:type="xsd:double"&gt;-9.017247&lt;/D&gt;&lt;D xsi:type="xsd:double"&gt;-9.0755825&lt;/D&gt;&lt;D xsi:type="xsd:double"&gt;-24.692165&lt;/D&gt;&lt;D xsi:type="xsd:double"&gt;-21.272188&lt;/D&gt;&lt;D xsi:type="xsd:double"&gt;-12.0780525&lt;/D&gt;&lt;D xsi:type="xsd:double"&gt;-14.719164&lt;/D&gt;&lt;D xsi:type="xsd:double"&gt;-6.7616167&lt;/D&gt;&lt;D xsi:type="xsd:double"&gt;-2.6016355&lt;/D&gt;&lt;D xsi:type="xsd:double"&gt;3.2359242&lt;/D&gt;&lt;D xsi:type="xsd:double"&gt;14.964163&lt;/D&gt;&lt;D xsi:type="xsd:double"&gt;8.431637&lt;/D&gt;&lt;D xsi:type="xsd:double"&gt;-2.1056771&lt;/D&gt;&lt;D xsi:type="xsd:double"&gt;-5.6466103&lt;/D&gt;&lt;D xsi:type="xsd:double"&gt;-10.367316&lt;/D&gt;&lt;D xsi:type="xsd:double"&gt;14.6919365&lt;/D&gt;&lt;D xsi:type="xsd:double"&gt;3.5261512&lt;/D&gt;&lt;D xsi:type="xsd:double"&gt;-4.414904&lt;/D&gt;&lt;D xsi:type="xsd:double"&gt;2.7427077&lt;/D&gt;&lt;D xsi:type="xsd:double"&gt;-0.13989806&lt;/D&gt;&lt;D xsi:type="xsd:double"&gt;-3.5057545&lt;/D&gt;&lt;D xsi:type="xsd:double"&gt;-6.667227&lt;/D&gt;&lt;D xsi:type="xsd:double"&gt;-7.4440002&lt;/D&gt;&lt;D xsi:type="xsd:double"&gt;0.93432665&lt;/D&gt;&lt;D xsi:type="xsd:double"&gt;0.5216241&lt;/D&gt;&lt;D xsi:type="xsd:double"&gt;17.331112&lt;/D&gt;&lt;D xsi:type="xsd:double"&gt;24.841427&lt;/D&gt;&lt;D xsi:type="xsd:double"&gt;15.638304&lt;/D&gt;&lt;D xsi:type="xsd:double"&gt;9.687721&lt;/D&gt;&lt;D xsi:type="xsd:double"&gt;-0.083673&lt;/D&gt;&lt;D xsi:type="xsd:double"&gt;-7.977104&lt;/D&gt;&lt;D xsi:type="xsd:double"&gt;-9.783375&lt;/D&gt;&lt;D xsi:type="xsd:double"&gt;-20.026398&lt;/D&gt;&lt;D xsi:type="xsd:double"&gt;-12.22983&lt;/D&gt;&lt;D xsi:type="xsd:double"&gt;-8.142358&lt;/D&gt;&lt;D xsi:type="xsd:double"&gt;-18.43943&lt;/D&gt;&lt;D xsi:type="xsd:double"&gt;-17.383171&lt;/D&gt;&lt;D xsi:type="xsd:double"&gt;-15.095467&lt;/D&gt;&lt;D xsi:type="xsd:double"&gt;-15.812069&lt;/D&gt;&lt;D xsi:type="xsd:double"&gt;-11.777555&lt;/D&gt;&lt;D xsi:type="xsd:double"&gt;-5.1985445&lt;/D&gt;&lt;D xsi:type="xsd:double"&gt;1.3485193&lt;/D&gt;&lt;D xsi:type="xsd:double"&gt;4.393089&lt;/D&gt;&lt;D xsi:type="xsd:double"&gt;2.2290945&lt;/D&gt;&lt;D xsi:type="xsd:double"&gt;24.486458&lt;/D&gt;&lt;D xsi:type="xsd:double"&gt;12.834191&lt;/D&gt;&lt;D xsi:type="xsd:double"&gt;1.6747236&lt;/D&gt;&lt;D xsi:type="xsd:double"&gt;13.563585&lt;/D&gt;&lt;D xsi:type="xsd:double"&gt;20.137417&lt;/D&gt;&lt;D xsi:type="xsd:double"&gt;9.00029&lt;/D&gt;&lt;D xsi:type="xsd:double"&gt;8.526659&lt;/D&gt;&lt;D xsi:type="xsd:double"&gt;-3.6347926&lt;/D&gt;&lt;D xsi:type="xsd:double"&gt;-13.742077&lt;/D&gt;&lt;D xsi:type="xsd:double"&gt;-30.100172&lt;/D&gt;&lt;D xsi:type="xsd:double"&gt;-29.988342&lt;/D&gt;&lt;D xsi:type="xsd:double"&gt;-28.968018&lt;/D&gt;&lt;D xsi:type="xsd:double"&gt;-24.581104&lt;/D&gt;&lt;D xsi:type="xsd:double"&gt;-25.545448&lt;/D&gt;&lt;D xsi:type="xsd:double"&gt;-18.613064&lt;/D&gt;&lt;D xsi:type="xsd:double"&gt;-21.19013&lt;/D&gt;&lt;D xsi:type="xsd:double"&gt;-15.378899&lt;/D&gt;&lt;D xsi:type="xsd:double"&gt;-6.3873887&lt;/D&gt;&lt;D xsi:type="xsd:double"&gt;-3.2707036&lt;/D&gt;&lt;D xsi:type="xsd:double"&gt;-4.1087446&lt;/D&gt;&lt;D xsi:type="xsd:double"&gt;2.103293&lt;/D&gt;&lt;D xsi:type="xsd:double"&gt;26.689552&lt;/D&gt;&lt;D xsi:type="xsd:double"&gt;22.443235&lt;/D&gt;&lt;D xsi:type="xsd:double"&gt;24.509954&lt;/D&gt;&lt;D xsi:type="xsd:double"&gt;16.941238&lt;/D&gt;&lt;D xsi:type="xsd:double"&gt;5.9411764&lt;/D&gt;&lt;D xsi:type="xsd:double"&gt;12.996721&lt;/D&gt;&lt;D xsi:type="xsd:double"&gt;15.24322&lt;/D&gt;&lt;D xsi:type="xsd:double"&gt;10.893488&lt;/D&gt;&lt;D xsi:type="xsd:double"&gt;0.9945512&lt;/D&gt;&lt;D xsi:type="xsd:double"&gt;-0.21868348&lt;/D&gt;&lt;D xsi:type="xsd:double"&gt;0.120818615&lt;/D&gt;&lt;D xsi:type="xsd:double"&gt;10.710585&lt;/D&gt;&lt;D xsi:type="xsd:double"&gt;4.8460484&lt;/D&gt;&lt;D xsi:type="xsd:double"&gt;3.7150025&lt;/D&gt;&lt;D xsi:type="xsd:double"&gt;0.9464979&lt;/D&gt;&lt;D xsi:type="xsd:double"&gt;-17.13403&lt;/D&gt;&lt;D xsi:type="xsd:double"&gt;-8.768636&lt;/D&gt;&lt;D xsi:type="xsd:double"&gt;-9.119206&lt;/D&gt;&lt;D xsi:type="xsd:double"&gt;-20.32398&lt;/D&gt;&lt;D xsi:type="xsd:double"&gt;-24.642313&lt;/D&gt;&lt;D xsi:type="xsd:double"&gt;-19.671827&lt;/D&gt;&lt;D xsi:type="xsd:double"&gt;-17.11126&lt;/D&gt;&lt;D xsi:type="xsd:double"&gt;-5.119604&lt;/D&gt;&lt;D xsi:type="xsd:double"&gt;-15.767211&lt;/D&gt;&lt;D xsi:type="xsd:double"&gt;-9.520042&lt;/D&gt;&lt;D xsi:type="xsd:double"&gt;-9.62308&lt;/D&gt;&lt;D xsi:type="xsd:double"&gt;-9.320969&lt;/D&gt;&lt;D xsi:type="xsd:double"&gt;3.395617&lt;/D&gt;&lt;D xsi:type="xsd:double"&gt;10.912216&lt;/D&gt;&lt;D xsi:type="xsd:double"&gt;-9.01559&lt;/D&gt;&lt;D xsi:type="xsd:double"&gt;5.034566&lt;/D&gt;&lt;D xsi:type="xsd:double"&gt;0.14680624&lt;/D&gt;&lt;D xsi:type="xsd:double"&gt;-1.9196153&lt;/D&gt;&lt;D xsi:type="xsd:double"&gt;0.9533644&lt;/D&gt;&lt;D xsi:type="xsd:double"&gt;-7.4779987&lt;/D&gt;&lt;D xsi:type="xsd:double"&gt;5.6393027&lt;/D&gt;&lt;D xsi:type="xsd:double"&gt;2.6417017&lt;/D&gt;&lt;D xsi:type="xsd:double"&gt;-1.5681207&lt;/D&gt;&lt;D xsi:type="xsd:double"&gt;-1.0555029&lt;/D&gt;&lt;D xsi:type="xsd:double"&gt;-6.8589153&lt;/D&gt;&lt;D xsi:type="xsd:double"&gt;-5.0911784&lt;/D&gt;&lt;/FQL&gt;&lt;FQL&gt;&lt;Q&gt;VNM^FMA_PE(LTMA,-10AY,0,AM,"PORTAGG","MEANR")&lt;/Q&gt;&lt;R&gt;121&lt;/R&gt;&lt;C&gt;1&lt;/C&gt;&lt;D xsi:type="xsd:double"&gt;12.7544874863351&lt;/D&gt;&lt;D xsi:type="xsd:double"&gt;13.2877102826264&lt;/D&gt;&lt;D xsi:type="xsd:double"&gt;12.9636366426191&lt;/D&gt;&lt;D xsi:type="xsd:double"&gt;13.1711522306279&lt;/D&gt;&lt;D xsi:type="xsd:double"&gt;13.1655327194596&lt;/D&gt;&lt;D xsi:type="xsd:double"&gt;12.5271412681812&lt;/D&gt;&lt;D xsi:type="xsd:double"&gt;12.2869012682894&lt;/D&gt;&lt;D xsi:type="xsd:double"&gt;16.3631789178808&lt;/D&gt;&lt;D xsi:type="xsd:double"&gt;16.5601563822993&lt;/D&gt;&lt;D xsi:type="xsd:double"&gt;16.7435927756036&lt;/D&gt;&lt;D xsi:type="xsd:double"&gt;16.7269914653098&lt;/D&gt;&lt;D xsi:type="xsd:double"&gt;16.7019971162573&lt;/D&gt;&lt;D xsi:type="xsd:double"&gt;17.2260808523964&lt;/D&gt;&lt;D xsi:type="xsd:double"&gt;16.8506559689492&lt;/D&gt;&lt;D xsi:type="xsd:double"&gt;18.0476787232686&lt;/D&gt;&lt;D xsi:type="xsd:double"&gt;23.4236874231971&lt;/D&gt;&lt;D xsi:type="xsd:double"&gt;25.3521066591309&lt;/D&gt;&lt;D xsi:type="xsd:double"&gt;23.7212731340807&lt;/D&gt;&lt;D xsi:type="xsd:double"&gt;16.9713825449585&lt;/D&gt;&lt;D xsi:type="xsd:double"&gt;-7.55414771184933&lt;/D&gt;&lt;D xsi:type="xsd:double"&gt;-4.86469533522118&lt;/D&gt;&lt;D xsi:type="xsd:double"&gt;-2.75442899283323&lt;/D&gt;&lt;D xsi:type="xsd:double"&gt;-0.896006869601575&lt;/D&gt;&lt;D xsi:type="xsd:double"&gt;0.618028390397424&lt;/D&gt;&lt;D xsi:type="xsd:double"&gt;2.89067645249043&lt;/D&gt;&lt;D xsi:type="xsd:double"&gt;4.8315831844305&lt;/D&gt;&lt;D xsi:type="xsd:double"&gt;8.25227659290959&lt;/D&gt;&lt;D xsi:type="xsd:double"&gt;10.8249802185437&lt;/D&gt;&lt;D xsi:type="xsd:double"&gt;12.3460107308366&lt;/D&gt;&lt;D xsi:type="xsd:double"&gt;14.1548601804062&lt;/D&gt;&lt;D xsi:type="xsd:double"&gt;14.4278075090531&lt;/D&gt;&lt;D xsi:type="xsd:double"&gt;15.8522595391163&lt;/D&gt;&lt;D xsi:type="xsd:double"&gt;15.7354162729741&lt;/D&gt;&lt;D xsi:type="xsd:double"&gt;15.7368374208069&lt;/D&gt;&lt;D xsi:type="xsd:double"&gt;15.735853188947&lt;/D&gt;&lt;D xsi:type="xsd:double"&gt;16.2419868862043&lt;/D&gt;&lt;D xsi:type="xsd:double"&gt;16.0576362133677&lt;/D&gt;&lt;D xsi:type="xsd:double"&gt;17.057503153831&lt;/D&gt;&lt;D xsi:type="xsd:double"&gt;17.6842422528973&lt;/D&gt;&lt;D xsi:type="xsd:double"&gt;18.1881668572904&lt;/D&gt;&lt;D xsi:type="xsd:double"&gt;19.9965041677128&lt;/D&gt;&lt;D xsi:type="xsd:double"&gt;22.360701365843&lt;/D&gt;&lt;D xsi:type="xsd:double"&gt;26.1379560179535&lt;/D&gt;&lt;D xsi:type="xsd:double"&gt;24.8308204518706&lt;/D&gt;&lt;D xsi:type="xsd:double"&gt;24.6203116497574&lt;/D&gt;&lt;D xsi:type="xsd:double"&gt;24.0445550789808&lt;/D&gt;&lt;D xsi:type="xsd:double"&gt;23.5460213678058&lt;/D&gt;&lt;D xsi:type="xsd:double"&gt;22.2209687678908&lt;/D&gt;&lt;D xsi:type="xsd:double"&gt;21.8491423290805&lt;/D&gt;&lt;D xsi:type="xsd:double"&gt;22.0228034209152&lt;/D&gt;&lt;D xsi:type="xsd:double"&gt;21.2368993290215&lt;/D&gt;&lt;D xsi:type="xsd:double"&gt;19.3542535575739&lt;/D&gt;&lt;D xsi:type="xsd:double"&gt;19.4793469105033&lt;/D&gt;&lt;D xsi:type="xsd:double"&gt;17.5935671042642&lt;/D&gt;&lt;D xsi:type="xsd:double"&gt;18.3900583782064&lt;/D&gt;&lt;D xsi:type="xsd:double"&gt;20.0225771658831&lt;/D&gt;&lt;D xsi:type="xsd:double"&gt;19.5504843367945&lt;/D&gt;&lt;D xsi:type="xsd:double"&gt;19.7423267437136&lt;/D&gt;&lt;D xsi:type="xsd:double"&gt;19.4820844806637&lt;/D&gt;&lt;D xsi:type="xsd:double"&gt;19.2045178937121&lt;/D&gt;&lt;D xsi:type="xsd:double"&gt;18.7917220251374&lt;/D&gt;&lt;D xsi:type="xsd:double"&gt;17.471798181053&lt;/D&gt;&lt;D xsi:type="xsd:double"&gt;17.0957725706479&lt;/D&gt;&lt;D xsi:type="xsd:double"&gt;17.4467223806647&lt;/D&gt;&lt;D xsi:type="xsd:double"&gt;17.566462119172&lt;/D&gt;&lt;D xsi:type="xsd:double"&gt;17.0787989281323&lt;/D&gt;&lt;D xsi:type="xsd:double"&gt;16.5014990714807&lt;/D&gt;&lt;D xsi:type="xsd:double"&gt;14.7149448513765&lt;/D&gt;&lt;D xsi:type="xsd:double"&gt;14.4867552621127&lt;/D&gt;&lt;D xsi:type="xsd:double"&gt;15.3164640387135&lt;/D&gt;&lt;D xsi:type="xsd:double"&gt;16.0203734188339&lt;/D&gt;&lt;D xsi:type="xsd:double"&gt;16.0273519599134&lt;/D&gt;&lt;D xsi:type="xsd:double"&gt;16.1295527813934&lt;/D&gt;&lt;D xsi:type="xsd:double"&gt;17.2544294714496&lt;/D&gt;&lt;D xsi:type="xsd:double"&gt;18.019948259645&lt;/D&gt;&lt;D xsi:type="xsd:double"&gt;18.7441892539912&lt;/D&gt;&lt;D xsi:type="xsd:double"&gt;19.937263219035&lt;/D&gt;&lt;D xsi:type="xsd:double"&gt;22.5188758454739&lt;/D&gt;&lt;D xsi:type="xsd:double"&gt;24.0858025893045&lt;/D&gt;&lt;D xsi:type="xsd:double"&gt;24.4882133182537&lt;/D&gt;&lt;D xsi:type="xsd:double"&gt;23.8440632803575&lt;/D&gt;&lt;D xsi:type="xsd:double"&gt;23.1839147242067&lt;/D&gt;&lt;D xsi:type="xsd:double"&gt;22.7746902212668&lt;/D&gt;&lt;D xsi:type="xsd:double"&gt;22.667751327787&lt;/D&gt;&lt;D xsi:type="xsd:double"&gt;21.3990602805179&lt;/D&gt;&lt;D xsi:type="xsd:double"&gt;20.635422850259&lt;/D&gt;&lt;D xsi:type="xsd:double"&gt;20.4364303352533&lt;/D&gt;&lt;D xsi:type="xsd:double"&gt;19.8594602542617&lt;/D&gt;&lt;D xsi:type="xsd:double"&gt;18.8866510842536&lt;/D&gt;&lt;D xsi:type="xsd:double"&gt;18.5547995482747&lt;/D&gt;&lt;D xsi:type="xsd:double"&gt;17.0252539968076&lt;/D&gt;&lt;D xsi:type="xsd:double"&gt;16.6630109510632&lt;/D&gt;&lt;D xsi:type="xsd:double"&gt;16.3689637314536&lt;/D&gt;&lt;D xsi:type="xsd:double"&gt;15.7789589604806&lt;/D&gt;&lt;D xsi:type="xsd:double"&gt;15.2510971720582&lt;/D&gt;&lt;D xsi:type="xsd:double"&gt;14.3266213248561&lt;/D&gt;&lt;D xsi:type="xsd:double"&gt;13.8110557758006&lt;/D&gt;&lt;D xsi:type="xsd:double"&gt;14.0003900746932&lt;/D&gt;&lt;D xsi:type="xsd:double"&gt;13.2707756334943&lt;/D&gt;&lt;D xsi:type="xsd:double"&gt;11.9649894820137&lt;/D&gt;&lt;D xsi:type="xsd:double"&gt;11.8228541004527&lt;/D&gt;&lt;D xsi:type="xsd:double"&gt;11.7814533314927&lt;/D&gt;&lt;D xsi:type="xsd:double"&gt;12.5514461762839&lt;/D&gt;&lt;D xsi:type="xsd:double"&gt;12.4453635065412&lt;/D&gt;&lt;D xsi:type="xsd:double"&gt;12.6518564609353&lt;/D&gt;&lt;D xsi:type="xsd:double"&gt;12.8705251245763&lt;/D&gt;&lt;D xsi:type="xsd:double"&gt;13.5170766319661&lt;/D&gt;&lt;D xsi:type="xsd:double"&gt;14.1848162710536&lt;/D&gt;&lt;D xsi:type="xsd:double"&gt;13.8850836260587&lt;/D&gt;&lt;D xsi:type="xsd:double"&gt;14.5485979275388&lt;/D&gt;&lt;D xsi:type="xsd:double"&gt;14.1194058022942&lt;/D&gt;&lt;D xsi:type="xsd:double"&gt;14.5532120279251&lt;/D&gt;&lt;D xsi:type="xsd:double"&gt;15.7446718062867&lt;/D&gt;&lt;D xsi:type="xsd:double"&gt;16.8653358026535&lt;/D&gt;&lt;D xsi:type="xsd:double"&gt;16.8040652384338&lt;/D&gt;&lt;D xsi:type="xsd:double"&gt;17.9740930441227&lt;/D&gt;&lt;D xsi:type="xsd:double"&gt;18.7661423843441&lt;/D&gt;&lt;D xsi:type="xsd:double"&gt;18.0979296754326&lt;/D&gt;&lt;D xsi:type="xsd:double"&gt;18.1218060370819&lt;/D&gt;&lt;D xsi:type="xsd:double"&gt;17.3466441511312&lt;/D&gt;&lt;D xsi:type="xsd:double"&gt;16.6171218662022&lt;/D&gt;&lt;/FQL&gt;&lt;FQL&gt;&lt;Q&gt;DDR3512M-FDS^FG_PRICE_CHANGE(0,-3AM)&lt;/Q&gt;&lt;R&gt;1&lt;/R&gt;&lt;C&gt;1&lt;/C&gt;&lt;D xsi:type="xsd:double"&gt;-5.82306399982988&lt;/D&gt;&lt;/FQL&gt;&lt;FQL&gt;&lt;Q&gt;NI-FDS^FG_PRICE_CHANGE(0,-6AM)&lt;/Q&gt;&lt;R&gt;1&lt;/R&gt;&lt;C&gt;1&lt;/C&gt;&lt;D xsi:type="xsd:double"&gt;-5.95706078016329&lt;/D&gt;&lt;/FQL&gt;&lt;FQL&gt;&lt;Q&gt;W-FDS^FG_PRICE_CHANGE(0,-1AY)&lt;/Q&gt;&lt;R&gt;1&lt;/R&gt;&lt;C&gt;1&lt;/C&gt;&lt;D xsi:type="xsd:double"&gt;-27.2916666666667&lt;/D&gt;&lt;/FQL&gt;&lt;FQL&gt;&lt;Q&gt;TIOS-FDS^MAX(FG_PRICE(0,-5AY))&lt;/Q&gt;&lt;R&gt;1&lt;/R&gt;&lt;C&gt;1&lt;/C&gt;&lt;D xsi:type="xsd:double"&gt;219.77&lt;/D&gt;&lt;/FQL&gt;&lt;FQL&gt;&lt;Q&gt;VNM^FG_PRICE_MAVG(0,,,,30)&lt;/Q&gt;&lt;R&gt;1&lt;/R&gt;&lt;C&gt;1&lt;/C&gt;&lt;D xsi:type="xsd:double"&gt;12.325&lt;/D&gt;&lt;/FQL&gt;&lt;FQL&gt;&lt;Q&gt;INDA^FG_PRICE_MAVG(0,,,,60)&lt;/Q&gt;&lt;R&gt;1&lt;/R&gt;&lt;C&gt;1&lt;/C&gt;&lt;D xsi:type="xsd:double"&gt;54.525&lt;/D&gt;&lt;/FQL&gt;&lt;FQL&gt;&lt;Q&gt;EWT^FG_PRICE_MAVG(0,,,,200)&lt;/Q&gt;&lt;R&gt;1&lt;/R&gt;&lt;C&gt;1&lt;/C&gt;&lt;D xsi:type="xsd:double"&gt;48.3279&lt;/D&gt;&lt;/FQL&gt;&lt;FQL&gt;&lt;Q&gt;ECH^FG_PRICE_MAVG(0,,,,60)&lt;/Q&gt;&lt;R&gt;1&lt;/R&gt;&lt;C&gt;1&lt;/C&gt;&lt;D xsi:type="xsd:double"&gt;27.292334&lt;/D&gt;&lt;/FQL&gt;&lt;FQL&gt;&lt;Q&gt;INDA^P_PRICE(0)/P_PRICE_HIGH_PR(0,,,,,,"PRICE","INTRA","52W")&lt;/Q&gt;&lt;R&gt;1&lt;/R&gt;&lt;C&gt;1&lt;/C&gt;&lt;D xsi:type="xsd:double"&gt;0.9895507&lt;/D&gt;&lt;/FQL&gt;&lt;FQL&gt;&lt;Q&gt;EZA^FMA_PCT_ABOVE_MAVG(200,0,,,,"PORTAGG")&lt;/Q&gt;&lt;R&gt;1&lt;/R&gt;&lt;C&gt;1&lt;/C&gt;&lt;D xsi:type="xsd:double"&gt;72.7272727272727&lt;/D&gt;&lt;/FQL&gt;&lt;FQL&gt;&lt;Q&gt;EWW^FG_TOTAL_RETURNC(0,-6AM)&lt;/Q&gt;&lt;R&gt;1&lt;/R&gt;&lt;C&gt;1&lt;/C&gt;&lt;D xsi:type="xsd:double"&gt;-13.999754&lt;/D&gt;&lt;/FQL&gt;&lt;FQL&gt;&lt;Q&gt;EWM^PERCENT_CHANGE(FMA_EPS(+1,0,,,,"PORTAGG","MEAN"),FMA_EPS(+1,-1AM,,,,"PORTAGG","MEAN"))&lt;/Q&gt;&lt;R&gt;1&lt;/R&gt;&lt;C&gt;1&lt;/C&gt;&lt;D xsi:type="xsd:double"&gt;0.856743850582067&lt;/D&gt;&lt;/FQL&gt;&lt;FQL&gt;&lt;Q&gt;EPHE^PERCENT_CHANGE(FMA_EPS(+1,0,,,,"PORTAGG","MEAN"),FMA_EPS(+1,-3AM,,,,"PORTAGG","MEAN"))&lt;/Q&gt;&lt;R&gt;1&lt;/R&gt;&lt;C&gt;1&lt;/C&gt;&lt;D xsi:type="xsd:double"&gt;-3.74100441248626&lt;/D&gt;&lt;/FQL&gt;&lt;FQL&gt;&lt;Q&gt;VGK^P_PRICE(0)/P_PRICE_HIGH_PR(0,,,,,,"PRICE","INTRA","52W")&lt;/Q&gt;&lt;R&gt;1&lt;/R&gt;&lt;C&gt;1&lt;/C&gt;&lt;D xsi:type="xsd:double"&gt;0.9638486&lt;/D&gt;&lt;/FQL&gt;&lt;FQL&gt;&lt;Q&gt;SET-BKK^FMA_COS_DOWN("EPS","1M",+1,NOW,,,"PORTAGG","MEANR")&lt;/Q&gt;&lt;R&gt;1&lt;/R&gt;&lt;C&gt;1&lt;/C&gt;&lt;D xsi:type="xsd:double"&gt;71&lt;/D&gt;&lt;/FQL&gt;&lt;FQL&gt;&lt;Q&gt;ECH^FMA_COS_DOWN("EPS","1M",+1,NOW,,,"PORTAGG","MEANR")&lt;/Q&gt;&lt;R&gt;1&lt;/R&gt;&lt;C&gt;1&lt;/C&gt;&lt;D xsi:type="xsd:double"&gt;8&lt;/D&gt;&lt;/FQL&gt;&lt;FQL&gt;&lt;Q&gt;CNYA^FG_ROE(0)&lt;/Q&gt;&lt;R&gt;1&lt;/R&gt;&lt;C&gt;1&lt;/C&gt;&lt;D xsi:type="xsd:double"&gt;10.01074355883&lt;/D&gt;&lt;/FQL&gt;&lt;FQL&gt;&lt;Q&gt;REFSAREPO-FDS^(SUBARRAY(NOT_NA(NO_REPEAT_F(FG_YIELD(NOW,-10AY,D))),0,1)-SUBARRAY(NOT_NA(NO_REPEAT_F(FG_YIELD(NOW,-10AY,D))),1,1))*100&lt;/Q&gt;&lt;R&gt;1&lt;/R&gt;&lt;C&gt;1&lt;/C&gt;&lt;D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xsi:type="xsd:double"&gt;25&lt;/D&gt;&lt;/FQL&gt;&lt;FQL&gt;&lt;Q&gt;REFPEMPR-FDS^PROPER_NAME(0,,,"SECURITY","NAME")&lt;/Q&gt;&lt;R&gt;1&lt;/R&gt;&lt;C&gt;1&lt;/C&gt;&lt;D xsi:type="xsd:string"&gt;Peru Policy Rate&lt;/D&gt;&lt;/FQL&gt;&lt;FQL&gt;&lt;Q&gt;TRYAE10Y-FDS^PCTCHG(FG_YIELD(0,,,,"YTM"),FG_YIELD(-1AM,,,,"YTM"))&lt;/Q&gt;&lt;R&gt;0&lt;/R&gt;&lt;C&gt;0&lt;/C&gt;&lt;/FQL&gt;&lt;FQL&gt;&lt;Q&gt;TRYTW10Y-FDS^PCTCHG(FG_YIELD(0,,,,"YTM"),FG_YIELD(-3AM,,,,"YTM"))&lt;/Q&gt;&lt;R&gt;1&lt;/R&gt;&lt;C&gt;1&lt;/C&gt;&lt;D xsi:type="xsd:double"&gt;1.0191822&lt;/D&gt;&lt;/FQL&gt;&lt;FQL&gt;&lt;Q&gt;TRYTW10Y-FDS^FG_YIELD(0,,,,"YTM")&lt;/Q&gt;&lt;R&gt;1&lt;/R&gt;&lt;C&gt;1&lt;/C&gt;&lt;D xsi:type="xsd:double"&gt;1.685&lt;/D&gt;&lt;/FQL&gt;&lt;FQL&gt;&lt;Q&gt;QAT^FMA_PE(NTMA,0,,,"PORTAGG","MEANR")&lt;/Q&gt;&lt;R&gt;1&lt;/R&gt;&lt;C&gt;1&lt;/C&gt;&lt;D xsi:type="xsd:double"&gt;10.4108973893212&lt;/D&gt;&lt;/FQL&gt;&lt;FQL&gt;&lt;Q&gt;VNM^FG_COMPANY_NAME&lt;/Q&gt;&lt;R&gt;1&lt;/R&gt;&lt;C&gt;1&lt;/C&gt;&lt;D xsi:type="xsd:string"&gt;VanEck Vietnam ETF&lt;/D&gt;&lt;/FQL&gt;&lt;FQL&gt;&lt;Q&gt;CAGDPY@SA^EE_ACTUAL_ANNUAL(MED,0)&lt;/Q&gt;&lt;R&gt;1&lt;/R&gt;&lt;C&gt;1&lt;/C&gt;&lt;D xsi:type="xsd:double"&gt;3.19136442056759&lt;/D&gt;&lt;/FQL&gt;&lt;FQL&gt;&lt;Q&gt;CAGDPY@MX^EE_ACTUAL_ANNUAL(MED,0)&lt;/Q&gt;&lt;R&gt;1&lt;/R&gt;&lt;C&gt;1&lt;/C&gt;&lt;D xsi:type="xsd:double"&gt;-0.4575&lt;/D&gt;&lt;/FQL&gt;&lt;FQL&gt;&lt;Q&gt;EPU^FMA_EPS(NTMA,-20AY,0,CY,,"PORTAGG","MEANR")&lt;/Q&gt;&lt;R&gt;20&lt;/R&gt;&lt;C&gt;1&lt;/C&gt;&lt;D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xsi:type="xsd:double"&gt;2.41141007361686&lt;/D&gt;&lt;D xsi:type="xsd:double"&gt;2.94854994796204&lt;/D&gt;&lt;D xsi:type="xsd:double"&gt;3.11609679434847&lt;/D&gt;&lt;D xsi:type="xsd:double"&gt;2.96006707163236&lt;/D&gt;&lt;/FQL&gt;&lt;FQL&gt;&lt;Q&gt;ECH^P_PRICE_RETURNS_PR('52W',2,-10AY,0,AM)&lt;/Q&gt;&lt;R&gt;121&lt;/R&gt;&lt;C&gt;1&lt;/C&gt;&lt;D xsi:type="xsd:double"&gt;-10.881639&lt;/D&gt;&lt;D xsi:type="xsd:double"&gt;-7.378978&lt;/D&gt;&lt;D xsi:type="xsd:double"&gt;-16.54297&lt;/D&gt;&lt;D xsi:type="xsd:double"&gt;-17.671364&lt;/D&gt;&lt;D xsi:type="xsd:double"&gt;-8.498091&lt;/D&gt;&lt;D xsi:type="xsd:double"&gt;-12.734091&lt;/D&gt;&lt;D xsi:type="xsd:double"&gt;-6.402898&lt;/D&gt;&lt;D xsi:type="xsd:double"&gt;-3.9781034&lt;/D&gt;&lt;D xsi:type="xsd:double"&gt;-9.8793745&lt;/D&gt;&lt;D xsi:type="xsd:double"&gt;-5.5835667&lt;/D&gt;&lt;D xsi:type="xsd:double"&gt;-9.219891&lt;/D&gt;&lt;D xsi:type="xsd:double"&gt;-15.0648&lt;/D&gt;&lt;D xsi:type="xsd:double"&gt;-19.216997&lt;/D&gt;&lt;D xsi:type="xsd:double"&gt;-22.294067&lt;/D&gt;&lt;D xsi:type="xsd:double"&gt;-21.35263&lt;/D&gt;&lt;D xsi:type="xsd:double"&gt;-13.370389&lt;/D&gt;&lt;D xsi:type="xsd:double"&gt;-21.08395&lt;/D&gt;&lt;D xsi:type="xsd:double"&gt;-16.500742&lt;/D&gt;&lt;D xsi:type="xsd:double"&gt;-20.046543&lt;/D&gt;&lt;D xsi:type="xsd:double"&gt;-16.979385&lt;/D&gt;&lt;D xsi:type="xsd:double"&gt;-9.200632&lt;/D&gt;&lt;D xsi:type="xsd:double"&gt;-12.1885&lt;/D&gt;&lt;D xsi:type="xsd:double"&gt;-13.429653&lt;/D&gt;&lt;D xsi:type="xsd:double"&gt;-7.8842044&lt;/D&gt;&lt;D xsi:type="xsd:double"&gt;8.645237&lt;/D&gt;&lt;D xsi:type="xsd:double"&gt;15.752947&lt;/D&gt;&lt;D xsi:type="xsd:double"&gt;14.501882&lt;/D&gt;&lt;D xsi:type="xsd:double"&gt;13.604093&lt;/D&gt;&lt;D xsi:type="xsd:double"&gt;16.315031&lt;/D&gt;&lt;D xsi:type="xsd:double"&gt;12.505174&lt;/D&gt;&lt;D xsi:type="xsd:double"&gt;32.084858&lt;/D&gt;&lt;D xsi:type="xsd:double"&gt;24.366129&lt;/D&gt;&lt;D xsi:type="xsd:double"&gt;23.795546&lt;/D&gt;&lt;D xsi:type="xsd:double"&gt;20.589388&lt;/D&gt;&lt;D xsi:type="xsd:double"&gt;23.783302&lt;/D&gt;&lt;D xsi:type="xsd:double"&gt;22.933065&lt;/D&gt;&lt;D xsi:type="xsd:double"&gt;20.974743&lt;/D&gt;&lt;D xsi:type="xsd:double"&gt;27.479958&lt;/D&gt;&lt;D xsi:type="xsd:double"&gt;32.19111&lt;/D&gt;&lt;D xsi:type="xsd:double"&gt;28.806925&lt;/D&gt;&lt;D xsi:type="xsd:double"&gt;25.937712&lt;/D&gt;&lt;D xsi:type="xsd:double"&gt;45.36668&lt;/D&gt;&lt;D xsi:type="xsd:double"&gt;43.3581&lt;/D&gt;&lt;D xsi:type="xsd:double"&gt;39.59603&lt;/D&gt;&lt;D xsi:type="xsd:double"&gt;21.963179&lt;/D&gt;&lt;D xsi:type="xsd:double"&gt;27.292717&lt;/D&gt;&lt;D xsi:type="xsd:double"&gt;20.624578&lt;/D&gt;&lt;D xsi:type="xsd:double"&gt;11.879373&lt;/D&gt;&lt;D xsi:type="xsd:double"&gt;5.888009&lt;/D&gt;&lt;D xsi:type="xsd:double"&gt;-2.975607&lt;/D&gt;&lt;D xsi:type="xsd:double"&gt;-3.629434&lt;/D&gt;&lt;D xsi:type="xsd:double"&gt;-14.405716&lt;/D&gt;&lt;D xsi:type="xsd:double"&gt;-5.341238&lt;/D&gt;&lt;D xsi:type="xsd:double"&gt;-17.39992&lt;/D&gt;&lt;D xsi:type="xsd:double"&gt;-16.507751&lt;/D&gt;&lt;D xsi:type="xsd:double"&gt;-13.554949&lt;/D&gt;&lt;D xsi:type="xsd:double"&gt;-15.999376&lt;/D&gt;&lt;D xsi:type="xsd:double"&gt;-19.474047&lt;/D&gt;&lt;D xsi:type="xsd:double"&gt;-22.5142&lt;/D&gt;&lt;D xsi:type="xsd:double"&gt;-10.327614&lt;/D&gt;&lt;D xsi:type="xsd:double"&gt;-15.741348&lt;/D&gt;&lt;D xsi:type="xsd:double"&gt;-21.519697&lt;/D&gt;&lt;D xsi:type="xsd:double"&gt;-16.33703&lt;/D&gt;&lt;D xsi:type="xsd:double"&gt;-11.911011&lt;/D&gt;&lt;D xsi:type="xsd:double"&gt;-26.564264&lt;/D&gt;&lt;D xsi:type="xsd:double"&gt;-18.06932&lt;/D&gt;&lt;D xsi:type="xsd:double"&gt;-27.800005&lt;/D&gt;&lt;D xsi:type="xsd:double"&gt;-38.708073&lt;/D&gt;&lt;D xsi:type="xsd:double"&gt;-49.491554&lt;/D&gt;&lt;D xsi:type="xsd:double"&gt;-45.46426&lt;/D&gt;&lt;D xsi:type="xsd:double"&gt;-35.579647&lt;/D&gt;&lt;D xsi:type="xsd:double"&gt;-36.081905&lt;/D&gt;&lt;D xsi:type="xsd:double"&gt;-28.686148&lt;/D&gt;&lt;D xsi:type="xsd:double"&gt;-23.701942&lt;/D&gt;&lt;D xsi:type="xsd:double"&gt;-34.922707&lt;/D&gt;&lt;D xsi:type="xsd:double"&gt;-30.304157&lt;/D&gt;&lt;D xsi:type="xsd:double"&gt;-9.491187&lt;/D&gt;&lt;D xsi:type="xsd:double"&gt;-9.025192&lt;/D&gt;&lt;D xsi:type="xsd:double"&gt;-0.2053678&lt;/D&gt;&lt;D xsi:type="xsd:double"&gt;13.742542&lt;/D&gt;&lt;D xsi:type="xsd:double"&gt;62.680603&lt;/D&gt;&lt;D xsi:type="xsd:double"&gt;55.08158&lt;/D&gt;&lt;D xsi:type="xsd:double"&gt;16.709328&lt;/D&gt;&lt;D xsi:type="xsd:double"&gt;14.146317&lt;/D&gt;&lt;D xsi:type="xsd:double"&gt;-0.020819902&lt;/D&gt;&lt;D xsi:type="xsd:double"&gt;9.668076&lt;/D&gt;&lt;D xsi:type="xsd:double"&gt;16.130543&lt;/D&gt;&lt;D xsi:type="xsd:double"&gt;5.189514&lt;/D&gt;&lt;D xsi:type="xsd:double"&gt;-3.1009495&lt;/D&gt;&lt;D xsi:type="xsd:double"&gt;-19.872267&lt;/D&gt;&lt;D xsi:type="xsd:double"&gt;-14.107931&lt;/D&gt;&lt;D xsi:type="xsd:double"&gt;-15.790283&lt;/D&gt;&lt;D xsi:type="xsd:double"&gt;-5.178136&lt;/D&gt;&lt;D xsi:type="xsd:double"&gt;-23.151958&lt;/D&gt;&lt;D xsi:type="xsd:double"&gt;12.441206&lt;/D&gt;&lt;D xsi:type="xsd:double"&gt;-11.02401&lt;/D&gt;&lt;D xsi:type="xsd:double"&gt;2.3977637&lt;/D&gt;&lt;D xsi:type="xsd:double"&gt;8.128918&lt;/D&gt;&lt;D xsi:type="xsd:double"&gt;-5.629492&lt;/D&gt;&lt;D xsi:type="xsd:double"&gt;4.952216&lt;/D&gt;&lt;D xsi:type="xsd:double"&gt;0.31707287&lt;/D&gt;&lt;D xsi:type="xsd:double"&gt;23.858906&lt;/D&gt;&lt;D xsi:type="xsd:double"&gt;22.449064&lt;/D&gt;&lt;D xsi:type="xsd:double"&gt;20.083153&lt;/D&gt;&lt;D xsi:type="xsd:double"&gt;1.3994575&lt;/D&gt;&lt;D xsi:type="xsd:double"&gt;17.931866&lt;/D&gt;&lt;D xsi:type="xsd:double"&gt;4.7284126&lt;/D&gt;&lt;D xsi:type="xsd:double"&gt;24.657011&lt;/D&gt;&lt;D xsi:type="xsd:double"&gt;32.332073&lt;/D&gt;&lt;D xsi:type="xsd:double"&gt;9.875095&lt;/D&gt;&lt;D xsi:type="xsd:double"&gt;15.708649&lt;/D&gt;&lt;D xsi:type="xsd:double"&gt;2.6061654&lt;/D&gt;&lt;D xsi:type="xsd:double"&gt;7.4712634&lt;/D&gt;&lt;D xsi:type="xsd:double"&gt;11.376619&lt;/D&gt;&lt;D xsi:type="xsd:double"&gt;-7.349944&lt;/D&gt;&lt;D xsi:type="xsd:double"&gt;-7.242155&lt;/D&gt;&lt;D xsi:type="xsd:double"&gt;-1.9700587&lt;/D&gt;&lt;D xsi:type="xsd:double"&gt;-1.3757706&lt;/D&gt;&lt;D xsi:type="xsd:double"&gt;3.8719535&lt;/D&gt;&lt;D xsi:type="xsd:double"&gt;-6.8636475&lt;/D&gt;&lt;D xsi:type="xsd:double"&gt;-15.794134&lt;/D&gt;&lt;/FQL&gt;&lt;FQL&gt;&lt;Q&gt;ECH^JULIAN(FG_TOTAL_RETURNC(-10AY,0,AM).DATES)&lt;/Q&gt;&lt;R&gt;121&lt;/R&gt;&lt;C&gt;1&lt;/C&gt;&lt;D xsi:type="xsd:long"&gt;41845&lt;/D&gt;&lt;D xsi:type="xsd:long"&gt;41877&lt;/D&gt;&lt;D xsi:type="xsd:lo</t>
        </r>
      </text>
    </comment>
    <comment ref="A14" authorId="0" shapeId="0" xr:uid="{85531727-5030-4247-9AEC-86CA699EFA66}">
      <text>
        <r>
          <rPr>
            <b/>
            <sz val="9"/>
            <color indexed="81"/>
            <rFont val="Tahoma"/>
            <charset val="1"/>
          </rPr>
          <t>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xsi:type="xsd:long"&gt;45499&lt;/D&gt;&lt;/FQL&gt;&lt;FQL&gt;&lt;Q&gt;VNM^FMA_PE(NTMA,-10AY,0,AM,"PORTAGG","MEANR")&lt;/Q&gt;&lt;R&gt;121&lt;/R&gt;&lt;C&gt;1&lt;/C&gt;&lt;D xsi:type="xsd:double"&gt;12.8942447455335&lt;/D&gt;&lt;D xsi:type="xsd:double"&gt;13.1685493747913&lt;/D&gt;&lt;D xsi:type="xsd:double"&gt;11.7033281047043&lt;/D&gt;&lt;D xsi:type="xsd:double"&gt;11.9995973717836&lt;/D&gt;&lt;D xsi:type="xsd:double"&gt;12.1861356562697&lt;/D&gt;&lt;D xsi:type="xsd:double"&gt;11.5654181561667&lt;/D&gt;&lt;D xsi:type="xsd:double"&gt;12.1892419226757&lt;/D&gt;&lt;D xsi:type="xsd:double"&gt;12.9563444393442&lt;/D&gt;&lt;D xsi:type="xsd:double"&gt;11.8981388263468&lt;/D&gt;&lt;D xsi:type="xsd:double"&gt;13.546810457376&lt;/D&gt;&lt;D xsi:type="xsd:double"&gt;13.8206441325236&lt;/D&gt;&lt;D xsi:type="xsd:double"&gt;13.8912201130949&lt;/D&gt;&lt;D xsi:type="xsd:double"&gt;14.5774232676623&lt;/D&gt;&lt;D xsi:type="xsd:double"&gt;12.8676912751113&lt;/D&gt;&lt;D xsi:type="xsd:double"&gt;13.6771113596449&lt;/D&gt;&lt;D xsi:type="xsd:double"&gt;14.9778894651457&lt;/D&gt;&lt;D xsi:type="xsd:double"&gt;14.1293481586124&lt;/D&gt;&lt;D xsi:type="xsd:double"&gt;11.8317080547215&lt;/D&gt;&lt;D xsi:type="xsd:double"&gt;12.3366285979781&lt;/D&gt;&lt;D xsi:type="xsd:double"&gt;15.0644352816773&lt;/D&gt;&lt;D xsi:type="xsd:double"&gt;12.5856413404961&lt;/D&gt;&lt;D xsi:type="xsd:double"&gt;12.4589245358192&lt;/D&gt;&lt;D xsi:type="xsd:double"&gt;12.3575508798907&lt;/D&gt;&lt;D xsi:type="xsd:double"&gt;11.7832455532975&lt;/D&gt;&lt;D xsi:type="xsd:double"&gt;12.2012577639659&lt;/D&gt;&lt;D xsi:type="xsd:double"&gt;11.9431015258363&lt;/D&gt;&lt;D xsi:type="xsd:double"&gt;13.5963794712675&lt;/D&gt;&lt;D xsi:type="xsd:double"&gt;12.7998700321563&lt;/D&gt;&lt;D xsi:type="xsd:double"&gt;12.9696453973208&lt;/D&gt;&lt;D xsi:type="xsd:double"&gt;12.4945231426711&lt;/D&gt;&lt;D xsi:type="xsd:double"&gt;12.4222960143644&lt;/D&gt;&lt;D xsi:type="xsd:double"&gt;13.3931680086105&lt;/D&gt;&lt;D xsi:type="xsd:double"&gt;14.2019950447276&lt;/D&gt;&lt;D xsi:type="xsd:double"&gt;14.2783189750777&lt;/D&gt;&lt;D xsi:type="xsd:double"&gt;14.4088625566065&lt;/D&gt;&lt;D xsi:type="xsd:double"&gt;15.3750931901675&lt;/D&gt;&lt;D xsi:type="xsd:double"&gt;14.7824436132936&lt;/D&gt;&lt;D xsi:type="xsd:double"&gt;15.4501523418744&lt;/D&gt;&lt;D xsi:type="xsd:double"&gt;15.1781026397678&lt;/D&gt;&lt;D xsi:type="xsd:double"&gt;16.0181094671699&lt;/D&gt;&lt;D xsi:type="xsd:double"&gt;17.8472868799345&lt;/D&gt;&lt;D xsi:type="xsd:double"&gt;18.7780628021193&lt;/D&gt;&lt;D xsi:type="xsd:double"&gt;21.5183463196302&lt;/D&gt;&lt;D xsi:type="xsd:double"&gt;20.7624087505056&lt;/D&gt;&lt;D xsi:type="xsd:double"&gt;21.5843556822647&lt;/D&gt;&lt;D xsi:type="xsd:double"&gt;20.3192331033197&lt;/D&gt;&lt;D xsi:type="xsd:double"&gt;19.235448834612&lt;/D&gt;&lt;D xsi:type="xsd:double"&gt;17.3778279347016&lt;/D&gt;&lt;D xsi:type="xsd:double"&gt;17.3911334282934&lt;/D&gt;&lt;D xsi:type="xsd:double"&gt;17.7896291944945&lt;/D&gt;&lt;D xsi:type="xsd:double"&gt;16.5497829042885&lt;/D&gt;&lt;D xsi:type="xsd:double"&gt;14.5501625151233&lt;/D&gt;&lt;D xsi:type="xsd:double"&gt;15.6194737688915&lt;/D&gt;&lt;D xsi:type="xsd:double"&gt;14.2540385590908&lt;/D&gt;&lt;D xsi:type="xsd:double"&gt;15.1671315081334&lt;/D&gt;&lt;D xsi:type="xsd:double"&gt;16.9053538944123&lt;/D&gt;&lt;D xsi:type="xsd:double"&gt;16.9196886073962&lt;/D&gt;&lt;D xsi:type="xsd:double"&gt;18.0197777164191&lt;/D&gt;&lt;D xsi:type="xsd:double"&gt;17.3631553961109&lt;/D&gt;&lt;D xsi:type="xsd:double"&gt;16.6062901555506&lt;/D&gt;&lt;D xsi:type="xsd:double"&gt;15.9964816879532&lt;/D&gt;&lt;D xsi:type="xsd:double"&gt;14.0484299716658&lt;/D&gt;&lt;D xsi:type="xsd:double"&gt;13.7680270983165&lt;/D&gt;&lt;D xsi:type="xsd:double"&gt;14.4109813714899&lt;/D&gt;&lt;D xsi:type="xsd:double"&gt;14.6367889700821&lt;/D&gt;&lt;D xsi:type="xsd:double"&gt;14.360980771171&lt;/D&gt;&lt;D xsi:type="xsd:double"&gt;14.1678851124336&lt;/D&gt;&lt;D xsi:type="xsd:double"&gt;12.4052659367409&lt;/D&gt;&lt;D xsi:type="xsd:double"&gt;10.9521785137896&lt;/D&gt;&lt;D xsi:type="xsd:double"&gt;14.1652151298129&lt;/D&gt;&lt;D xsi:type="xsd:double"&gt;15.3867595098118&lt;/D&gt;&lt;D xsi:type="xsd:double"&gt;14.8271055428879&lt;/D&gt;&lt;D xsi:type="xsd:double"&gt;14.4769316303988&lt;/D&gt;&lt;D xsi:type="xsd:double"&gt;14.8613940260799&lt;/D&gt;&lt;D xsi:type="xsd:double"&gt;15.3504312946279&lt;/D&gt;&lt;D xsi:type="xsd:double"&gt;15.2330622717439&lt;/D&gt;&lt;D xsi:type="xsd:double"&gt;15.6531993562855&lt;/D&gt;&lt;D xsi:type="xsd:double"&gt;16.4386410310229&lt;/D&gt;&lt;D xsi:type="xsd:double"&gt;17.1048834084186&lt;/D&gt;&lt;D xsi:type="xsd:double"&gt;16.656183823447&lt;/D&gt;&lt;D xsi:type="xsd:double"&gt;16.4549695328231&lt;/D&gt;&lt;D xsi:type="xsd:double"&gt;16.5170931877174&lt;/D&gt;&lt;D xsi:type="xsd:double"&gt;17.0038967877581&lt;/D&gt;&lt;D xsi:type="xsd:double"&gt;17.8434289277242&lt;/D&gt;&lt;D xsi:type="xsd:double"&gt;16.4619947904882&lt;/D&gt;&lt;D xsi:type="xsd:double"&gt;16.0574583758225&lt;/D&gt;&lt;D xsi:type="xsd:double"&gt;16.4829425243809&lt;/D&gt;&lt;D xsi:type="xsd:double"&gt;15.8625044937731&lt;/D&gt;&lt;D xsi:type="xsd:double"&gt;16.3149937592094&lt;/D&gt;&lt;D xsi:type="xsd:double"&gt;16.3321292399831&lt;/D&gt;&lt;D xsi:type="xsd:double"&gt;14.9172191155187&lt;/D&gt;&lt;D xsi:type="xsd:double"&gt;14.7470860114277&lt;/D&gt;&lt;D xsi:type="xsd:double"&gt;14.6007066902202&lt;/D&gt;&lt;D xsi:type="xsd:double"&gt;13.142854473005&lt;/D&gt;&lt;D xsi:type="xsd:double"&gt;12.3430841862552&lt;/D&gt;&lt;D xsi:type="xsd:double"&gt;11.0927350837706&lt;/D&gt;&lt;D xsi:type="xsd:double"&gt;10.8689859683356&lt;/D&gt;&lt;D xsi:type="xsd:double"&gt;11.4985537507333&lt;/D&gt;&lt;D xsi:type="xsd:double"&gt;10.8479463248786&lt;/D&gt;&lt;D xsi:type="xsd:double"&gt;9.96307289600049&lt;/D&gt;&lt;D xsi:type="xsd:double"&gt;10.7075925932432&lt;/D&gt;&lt;D xsi:type="xsd:double"&gt;10.997846260267&lt;/D&gt;&lt;D xsi:type="xsd:double"&gt;11.7196191413327&lt;/D&gt;&lt;D xsi:type="xsd:double"&gt;12.0079017046743&lt;/D&gt;&lt;D xsi:type="xsd:double"&gt;13.4957188623572&lt;/D&gt;&lt;D xsi:type="xsd:double"&gt;13.5356648288341&lt;/D&gt;&lt;D xsi:type="xsd:double"&gt;14.4977959619604&lt;/D&gt;&lt;D xsi:type="xsd:double"&gt;15.0990024710027&lt;/D&gt;&lt;D xsi:type="xsd:double"&gt;13.9984305550497&lt;/D&gt;&lt;D xsi:type="xsd:double"&gt;14.1089303166593&lt;/D&gt;&lt;D xsi:type="xsd:double"&gt;12.5698278698649&lt;/D&gt;&lt;D xsi:type="xsd:double"&gt;12.6724639919935&lt;/D&gt;&lt;D xsi:type="xsd:double"&gt;14.1071315367252&lt;/D&gt;&lt;D xsi:type="xsd:double"&gt;14.3797910215594&lt;/D&gt;&lt;D xsi:type="xsd:double"&gt;14.4988895286376&lt;/D&gt;&lt;D xsi:type="xsd:double"&gt;16.2424498574722&lt;/D&gt;&lt;D xsi:type="xsd:double"&gt;16.9019982266765&lt;/D&gt;&lt;D xsi:type="xsd:double"&gt;15.2430459288145&lt;/D&gt;&lt;D xsi:type="xsd:double"&gt;15.7805621907332&lt;/D&gt;&lt;D xsi:type="xsd:double"&gt;14.5166396614584&lt;/D&gt;&lt;D xsi:type="xsd:double"&gt;13.8226155077516&lt;/D&gt;&lt;/FQL&gt;&lt;FQL&gt;&lt;Q&gt;TIOS-FDS^FG_PRICE_CHANGE(0,-1AM)&lt;/Q&gt;&lt;R&gt;1&lt;/R&gt;&lt;C&gt;1&lt;/C&gt;&lt;D xsi:type="xsd:double"&gt;0.544294294294301&lt;/D&gt;&lt;/FQL&gt;&lt;FQL&gt;&lt;Q&gt;ECH^FG_PRICE(0)&lt;/Q&gt;&lt;R&gt;1&lt;/R&gt;&lt;C&gt;1&lt;/C&gt;&lt;D xsi:type="xsd:double"&gt;25.73&lt;/D&gt;&lt;/FQL&gt;&lt;FQL&gt;&lt;Q&gt;UAE^FG_TOTAL_RETURNC(0,-12AM)&lt;/Q&gt;&lt;R&gt;1&lt;/R&gt;&lt;C&gt;1&lt;/C&gt;&lt;D xsi:type="xsd:double"&gt;0.30821562&lt;/D&gt;&lt;/FQL&gt;&lt;FQL&gt;&lt;Q&gt;SET-BKK^FG_TOTAL_RETURNC(0,-1AM)&lt;/Q&gt;&lt;R&gt;1&lt;/R&gt;&lt;C&gt;1&lt;/C&gt;&lt;D xsi:type="xsd:double"&gt;-0.9051323&lt;/D&gt;&lt;/FQL&gt;&lt;FQL&gt;&lt;Q&gt;EPHE^FMA_PCT_ABOVE_MAVG(200,0,,,,"PORTAGG")&lt;/Q&gt;&lt;R&gt;1&lt;/R&gt;&lt;C&gt;1&lt;/C&gt;&lt;D xsi:type="xsd:double"&gt;51.5151515151515&lt;/D&gt;&lt;/FQL&gt;&lt;FQL&gt;&lt;Q&gt;CNYA^FG_TOTAL_RETURNC(0,-6AM)&lt;/Q&gt;&lt;R&gt;1&lt;/R&gt;&lt;C&gt;1&lt;/C&gt;&lt;D xsi:type="xsd:double"&gt;1.5525222&lt;/D&gt;&lt;/FQL&gt;&lt;FQL&gt;&lt;Q&gt;URTH^SIZE(FG_CONSTITUENTS)&lt;/Q&gt;&lt;R&gt;1&lt;/R&gt;&lt;C&gt;1&lt;/C&gt;&lt;D xsi:type="xsd:long"&gt;1430&lt;/D&gt;&lt;/FQL&gt;&lt;FQL&gt;&lt;Q&gt;EWW^SIZE(FG_CONSTITUENTS)&lt;/Q&gt;&lt;R&gt;1&lt;/R&gt;&lt;C&gt;1&lt;/C&gt;&lt;D xsi:type="xsd:long"&gt;44&lt;/D&gt;&lt;/FQL&gt;&lt;FQL&gt;&lt;Q&gt;ECH^FMA_RBICS_REV_CURRENT(30, LOC, "PORTAGG")&lt;/Q&gt;&lt;R&gt;1&lt;/R&gt;&lt;C&gt;1&lt;/C&gt;&lt;D xsi:type="xsd:double"&gt;33.0319854376698&lt;/D&gt;&lt;/FQL&gt;&lt;FQL&gt;&lt;Q&gt;REFSAREPO-FDS^PROPER_NAME(0,,,"SECURITY","NAME")&lt;/Q&gt;&lt;R&gt;1&lt;/R&gt;&lt;C&gt;1&lt;/C&gt;&lt;D xsi:type="xsd:string"&gt;Saudi Arabia Repo Rate&lt;/D&gt;&lt;/FQL&gt;&lt;FQL&gt;&lt;Q&gt;REFINREPO-FDS^PROPER_NAME(0,,,"SECURITY","NAME")&lt;/Q&gt;&lt;R&gt;1&lt;/R&gt;&lt;C&gt;1&lt;/C&gt;&lt;D xsi:type="xsd:string"&gt;India Repo Rate&lt;/D&gt;&lt;/FQL&gt;&lt;FQL&gt;&lt;Q&gt;CC_GR^IMF_IFS_RCPI_Q(0)&lt;/Q&gt;&lt;R&gt;1&lt;/R&gt;&lt;C&gt;1&lt;/C&gt;&lt;D xsi:type="xsd:double"&gt;2.571976&lt;/D&gt;&lt;/FQL&gt;&lt;FQL&gt;&lt;Q&gt;VGK^FMA_EVAL_EBITDA(NTMA,0,,,"PORTAGG","MEANR")&lt;/Q&gt;&lt;R&gt;1&lt;/R&gt;&lt;C&gt;1&lt;/C&gt;&lt;D xsi:type="xsd:double"&gt;8.80704764300504&lt;/D&gt;&lt;/FQL&gt;&lt;FQL&gt;&lt;Q&gt;UAE^FG_FCF_YIELD_NTM(0)&lt;/Q&gt;&lt;R&gt;1&lt;/R&gt;&lt;C&gt;1&lt;/C&gt;&lt;D xsi:type="xsd:double"&gt;8.36978302975684&lt;/D&gt;&lt;/FQL&gt;&lt;FQL&gt;&lt;Q&gt;GREK^JULIAN(FMA_DIV_YLD(NTMA,NOW,NOW,M,"PORTAGG","MEANR").DATES)&lt;/Q&gt;&lt;R&gt;1&lt;/R&gt;&lt;C&gt;1&lt;/C&gt;&lt;D xsi:type="xsd:long"&gt;45471&lt;/D&gt;&lt;/FQL&gt;&lt;FQL&gt;&lt;Q&gt;EWW^FMA_EVAL_EBITDA(NTMA,0,,,"PORTAGG","MEANR")&lt;/Q&gt;&lt;R&gt;1&lt;/R&gt;&lt;C&gt;1&lt;/C&gt;&lt;D xsi:type="xsd:double"&gt;5.89662558506956&lt;/D&gt;&lt;/FQL&gt;&lt;FQL&gt;&lt;Q&gt;EPU^FMA_EVAL_EBITDA(NTMA,0,,,"PORTAGG","MEANR")&lt;/Q&gt;&lt;R&gt;1&lt;/R&gt;&lt;C&gt;1&lt;/C&gt;&lt;D xsi:type="xsd:double"&gt;6.20861724927734&lt;/D&gt;&lt;/FQL&gt;&lt;FQL&gt;&lt;Q&gt;EIDO^FMA_EVAL_EBITDA(NTMA,0,,,"PORTAGG","MEANR")&lt;/Q&gt;&lt;R&gt;1&lt;/R&gt;&lt;C&gt;1&lt;/C&gt;&lt;D xsi:type="xsd:double"&gt;6.28917054036249&lt;/D&gt;&lt;/FQL&gt;&lt;FQL&gt;&lt;Q&gt;EIDO^FMA_ROE(NTMA,-20AY,NOW,FY,"PORTAGG","MEANR")&lt;/Q&gt;&lt;R&gt;20&lt;/R&gt;&lt;C&gt;1&lt;/C&gt;&lt;D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xsi:type="xsd:double"&gt;11.4814604214712&lt;/D&gt;&lt;D xsi:type="xsd:double"&gt;13.6928560106707&lt;/D&gt;&lt;D xsi:type="xsd:double"&gt;15.6524440673878&lt;/D&gt;&lt;D xsi:type="xsd:double"&gt;14.02340332534&lt;/D&gt;&lt;/FQL&gt;&lt;FQL&gt;&lt;Q&gt;USDVND^FG_PRICE_CHANGE(0,-1AY)&lt;/Q&gt;&lt;R&gt;1&lt;/R&gt;&lt;C&gt;1&lt;/C&gt;&lt;D xsi:type="xsd:double"&gt;6.963277&lt;/D&gt;&lt;/FQL&gt;&lt;FQL&gt;&lt;Q&gt;USDTHB^FG_PRICE_CHANGE(0,-1AY)&lt;/Q&gt;&lt;R&gt;1&lt;/R&gt;&lt;C&gt;1&lt;/C&gt;&lt;D xsi:type="xsd:double"&gt;5.2385926&lt;/D&gt;&lt;/FQL&gt;&lt;FQL&gt;&lt;Q&gt;USDEUR^STD(FG_PRICE_CHANGE(0,-3AY,M))&lt;/Q&gt;&lt;R&gt;1&lt;/R&gt;&lt;C&gt;1&lt;/C&gt;&lt;D xsi:type="xsd:double"&gt;2.13396080606637&lt;/D&gt;&lt;/FQL&gt;&lt;FQL&gt;&lt;Q&gt;USDBRL^FG_COMPANY_NAME&lt;/Q&gt;&lt;R&gt;1&lt;/R&gt;&lt;C&gt;1&lt;/C&gt;&lt;D xsi:type="xsd:string"&gt;Brazilian Real per U.S. Dollar&lt;/D&gt;&lt;/FQL&gt;&lt;FQL&gt;&lt;Q&gt;USDTWD^FG_COMPANY_NAME&lt;/Q&gt;&lt;R&gt;1&lt;/R&gt;&lt;C&gt;1&lt;/C&gt;&lt;D xsi:type="xsd:string"&gt;Taiwan Dollar per U.S. Dollar&lt;/D&gt;&lt;/FQL&gt;&lt;FQL&gt;&lt;Q&gt;USDPHP^STD(FG_PRICE_CHANGE(0,-1AY,AM))&lt;/Q&gt;&lt;R&gt;1&lt;/R&gt;&lt;C&gt;1&lt;/C&gt;&lt;D xsi:type="xsd:double"&gt;1.69099976360023&lt;/D&gt;&lt;/FQL&gt;&lt;FQL&gt;&lt;Q&gt;UAE^FMA_PE(LTMA,-10AY,0,AM,"PORTAGG","MEANR")&lt;/Q&gt;&lt;R&gt;121&lt;/R&gt;&lt;C&gt;1&lt;/C&gt;&lt;D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xsi:type="xsd:double"&gt;11.8441919176093&lt;/D&gt;&lt;D xsi:type="xsd:double"&gt;12.7699198600611&lt;/D&gt;&lt;D xsi:type="xsd:double"&gt;12.864481924492&lt;/D&gt;&lt;D xsi:type="xsd:double"&gt;13.6158307769013&lt;/D&gt;&lt;D xsi:type="xsd:double"&gt;13.7671147984996&lt;/D&gt;&lt;D xsi:type="xsd:double"&gt;13.552904049648&lt;/D&gt;&lt;D xsi:type="xsd:double"&gt;13.7869842149604&lt;/D&gt;&lt;D xsi:type="xsd:double"&gt;12.5382636478254&lt;/D&gt;&lt;D xsi:type="xsd:double"&gt;13.3703411515849&lt;/D&gt;&lt;D xsi:type="xsd:double"&gt;13.3396720030126&lt;/D&gt;&lt;D xsi:type="xsd:double"&gt;12.0108938174899&lt;/D&gt;&lt;D xsi:type="xsd:double"&gt;12.3738068075243&lt;/D&gt;&lt;D xsi:type="xsd:double"&gt;11.3666272845709&lt;/D&gt;&lt;D xsi:type="xsd:double"&gt;12.4533550105119&lt;/D&gt;&lt;D xsi:type="xsd:double"&gt;12.9781686319001&lt;/D&gt;&lt;D xsi:type="xsd:double"&gt;13.3399585407111&lt;/D&gt;&lt;D xsi:type="xsd:double"&gt;13.2512031631398&lt;/D&gt;&lt;D xsi:type="xsd:double"&gt;13.3153565067994&lt;/D&gt;&lt;D xsi:type="xsd:double"&gt;13.5682929919268&lt;/D&gt;&lt;D xsi:type="xsd:double"&gt;13.3585067178666&lt;/D&gt;&lt;D xsi:type="xsd:double"&gt;13.4334028782584&lt;/D&gt;&lt;D xsi:type="xsd:double"&gt;13.4237929374197&lt;/D&gt;&lt;D xsi:type="xsd:double"&gt;12.6112433536221&lt;/D&gt;&lt;D xsi:type="xsd:double"&gt;12.5548746235416&lt;/D&gt;&lt;D xsi:type="xsd:double"&gt;13.6743499347645&lt;/D&gt;&lt;D xsi:type="xsd:double"&gt;13.7484062346074&lt;/D&gt;&lt;D xsi:type="xsd:double"&gt;13.312780686602&lt;/D&gt;&lt;D xsi:type="xsd:double"&gt;13.2647033618796&lt;/D&gt;&lt;D xsi:type="xsd:double"&gt;13.075858491855&lt;/D&gt;&lt;D xsi:type="xsd:double"&gt;12.7890381607288&lt;/D&gt;&lt;D xsi:type="xsd:double"&gt;13.0504021843149&lt;/D&gt;&lt;D xsi:type="xsd:double"&gt;12.6637461886526&lt;/D&gt;&lt;D xsi:type="xsd:double"&gt;12.0923356893438&lt;/D&gt;&lt;D xsi:type="xsd:double"&gt;12.3987691516196&lt;/D&gt;&lt;D xsi:type="xsd:double"&gt;11.4051744683143&lt;/D&gt;&lt;D xsi:type="xsd:double"&gt;11.5141822550982&lt;/D&gt;&lt;D xsi:type="xsd:double"&gt;12.3686617842054&lt;/D&gt;&lt;D xsi:type="xsd:double"&gt;12.6835154599064&lt;/D&gt;&lt;D xsi:type="xsd:double"&gt;12.2852775184571&lt;/D&gt;&lt;D xsi:type="xsd:double"&gt;12.4041317112655&lt;/D&gt;&lt;D xsi:type="xsd:double"&gt;11.8689596307753&lt;/D&gt;&lt;D xsi:type="xsd:double"&gt;11.9380967052501&lt;/D&gt;&lt;D xsi:type="xsd:double"&gt;12.2809694108178&lt;/D&gt;&lt;D xsi:type="xsd:double"&gt;12.2170554071022&lt;/D&gt;&lt;D xsi:type="xsd:double"&gt;12.766764146685&lt;/D&gt;&lt;D xsi:type="xsd:double"&gt;12.4700105818805&lt;/D&gt;&lt;D xsi:type="xsd:double"&gt;12.9346124025927&lt;/D&gt;&lt;D xsi:type="xsd:double"&gt;11.8855153110359&lt;/D&gt;&lt;D xsi:type="xsd:double"&gt;12.0184903065243&lt;/D&gt;&lt;D xsi:type="xsd:double"&gt;12.6493877752614&lt;/D&gt;&lt;D xsi:type="xsd:double"&gt;12.7348184024667&lt;/D&gt;&lt;D xsi:type="xsd:double"&gt;12.9047207251744&lt;/D&gt;&lt;D xsi:type="xsd:double"&gt;12.4885763419571&lt;/D&gt;&lt;D xsi:type="xsd:double"&gt;13.0629460250573&lt;/D&gt;&lt;D xsi:type="xsd:double"&gt;13.3747665285336&lt;/D&gt;&lt;D xsi:type="xsd:double"&gt;13.5626334659728&lt;/D&gt;&lt;D xsi:type="xsd:double"&gt;14.2557197377046&lt;/D&gt;&lt;D xsi:type="xsd:double"&gt;14.323560922679&lt;/D&gt;&lt;D xsi:type="xsd:double"&gt;14.2042158935625&lt;/D&gt;&lt;D xsi:type="xsd:double"&gt;15.9041445296787&lt;/D&gt;&lt;D xsi:type="xsd:double"&gt;16.1661401763891&lt;/D&gt;&lt;D xsi:type="xsd:double"&gt;14.3094053692985&lt;/D&gt;&lt;D xsi:type="xsd:double"&gt;13.988839899324&lt;/D&gt;&lt;D xsi:type="xsd:double"&gt;15.4468008437073&lt;/D&gt;&lt;D xsi:type="xsd:double"&gt;16.4903256053215&lt;/D&gt;&lt;D xsi:type="xsd:double"&gt;17.8135491733847&lt;/D&gt;&lt;D xsi:type="xsd:double"&gt;17.6535046023169&lt;/D&gt;&lt;D xsi:type="xsd:double"&gt;16.620965764793&lt;/D&gt;&lt;D xsi:type="xsd:double"&gt;18.2523712932803&lt;/D&gt;&lt;D xsi:type="xsd:double"&gt;21.5669760443777&lt;/D&gt;&lt;D xsi:type="xsd:double"&gt;26.112029975998&lt;/D&gt;&lt;D xsi:type="xsd:double"&gt;24.3307512356554&lt;/D&gt;&lt;D xsi:type="xsd:double"&gt;26.1639115168096&lt;/D&gt;&lt;D xsi:type="xsd:double"&gt;27.5987027983256&lt;/D&gt;&lt;D xsi:type="xsd:double"&gt;26.5840699752825&lt;/D&gt;&lt;D xsi:type="xsd:double"&gt;25.1447419263868&lt;/D&gt;&lt;D xsi:type="xsd:double"&gt;24.1016343441403&lt;/D&gt;&lt;D xsi:type="xsd:double"&gt;23.218668150035&lt;/D&gt;&lt;D xsi:type="xsd:double"&gt;21.8714037463227&lt;/D&gt;&lt;D xsi:type="xsd:double"&gt;21.2961481791501&lt;/D&gt;&lt;D xsi:type="xsd:double"&gt;20.0322462362223&lt;/D&gt;&lt;D xsi:type="xsd:double"&gt;18.7703039895203&lt;/D&gt;&lt;D xsi:type="xsd:double"&gt;17.7088008461036&lt;/D&gt;&lt;D xsi:type="xsd:double"&gt;16.8652937246247&lt;/D&gt;&lt;D xsi:type="xsd:double"&gt;17.0482458142646&lt;/D&gt;&lt;D xsi:type="xsd:double"&gt;16.8433645576044&lt;/D&gt;&lt;D xsi:type="xsd:double"&gt;17.3458744106969&lt;/D&gt;&lt;D xsi:type="xsd:double"&gt;17.3630376291933&lt;/D&gt;&lt;D xsi:type="xsd:double"&gt;16.4317196093422&lt;/D&gt;&lt;D xsi:type="xsd:double"&gt;15.7096924119224&lt;/D&gt;&lt;D xsi:type="xsd:double"&gt;15.5882509505553&lt;/D&gt;&lt;D xsi:type="xsd:double"&gt;15.564280637208&lt;/D&gt;&lt;D xsi:type="xsd:double"&gt;14.707970394515&lt;/D&gt;&lt;D xsi:type="xsd:double"&gt;14.1923755024979&lt;/D&gt;&lt;D xsi:type="xsd:double"&gt;13.5825276758912&lt;/D&gt;&lt;D xsi:type="xsd:double"&gt;12.7436337855335&lt;/D&gt;&lt;D xsi:type="xsd:double"&gt;12.3161314101432&lt;/D&gt;&lt;D xsi:type="xsd:double"&gt;12.2749265151276&lt;/D&gt;&lt;D xsi:type="xsd:double"&gt;12.0548058365649&lt;/D&gt;&lt;D xsi:type="xsd:double"&gt;12.0883180597808&lt;/D&gt;&lt;D xsi:type="xsd:double"&gt;11.7454265640857&lt;/D&gt;&lt;D xsi:type="xsd:double"&gt;11.7574902613181&lt;/D&gt;&lt;D xsi:type="xsd:double"&gt;11.8154687291009&lt;/D&gt;&lt;D xsi:type="xsd:double"&gt;11.3981216572191&lt;/D&gt;&lt;D xsi:type="xsd:double"&gt;11.2372971624365&lt;/D&gt;&lt;D xsi:type="xsd:double"&gt;10.0343750131082&lt;/D&gt;&lt;D xsi:type="xsd:double"&gt;10.2136656485082&lt;/D&gt;&lt;D xsi:type="xsd:double"&gt;10.0369259057781&lt;/D&gt;&lt;D xsi:type="xsd:double"&gt;10.1244500306573&lt;/D&gt;&lt;D xsi:type="xsd:double"&gt;9.41742636105787&lt;/D&gt;&lt;D xsi:type="xsd:double"&gt;9.43138767115917&lt;/D&gt;&lt;D xsi:type="xsd:double"&gt;9.27042790519019&lt;/D&gt;&lt;D xsi:type="xsd:double"&gt;9.03250939410976&lt;/D&gt;&lt;D xsi:type="xsd:double"&gt;8.99900040105356&lt;/D&gt;&lt;D xsi:type="xsd:double"&gt;9.18688924327967&lt;/D&gt;&lt;/FQL&gt;&lt;FQL&gt;&lt;Q&gt;DDR3512M-FDS^FG_PRICE_CHANGE(0,-1AM)&lt;/Q&gt;&lt;R&gt;1&lt;/R&gt;&lt;C&gt;1&lt;/C&gt;&lt;D xsi:type="xsd:double"&gt;-3.36133856778218&lt;/D&gt;&lt;/FQL&gt;&lt;FQL&gt;&lt;Q&gt;NI-FDS^FG_PRICE_CHANGE(0,-3AM)&lt;/Q&gt;&lt;R&gt;1&lt;/R&gt;&lt;C&gt;1&lt;/C&gt;&lt;D xsi:type="xsd:double"&gt;-18.9259645464025&lt;/D&gt;&lt;/FQL&gt;&lt;FQL&gt;&lt;Q&gt;W-FDS^FG_PRICE_CHANGE(0,-6AM)&lt;/Q&gt;&lt;R&gt;1&lt;/R&gt;&lt;C&gt;1&lt;/C&gt;&lt;D xsi:type="xsd:double"&gt;-12.7863390254061&lt;/D&gt;&lt;/FQL&gt;&lt;FQL&gt;&lt;Q&gt;VNM^FG_PRICE(0)&lt;/Q&gt;&lt;R&gt;1&lt;/R&gt;&lt;C&gt;1&lt;/C&gt;&lt;D xsi:type="xsd:double"&gt;12.05&lt;/D&gt;&lt;/FQL&gt;&lt;FQL&gt;&lt;Q&gt;INDA^FG_PRICE_MAVG(0,,,,30)&lt;/Q&gt;&lt;R&gt;1&lt;/R&gt;&lt;C&gt;1&lt;/C&gt;&lt;D xsi:type="xsd:double"&gt;56.075&lt;/D&gt;&lt;/FQL&gt;&lt;FQL&gt;&lt;Q&gt;EWT^FG_PRICE_MAVG(0,,,,60)&lt;/Q&gt;&lt;R&gt;1&lt;/R&gt;&lt;C&gt;1&lt;/C&gt;&lt;D xsi:type="xsd:double"&gt;52.385334&lt;/D&gt;&lt;/FQL&gt;&lt;FQL&gt;&lt;Q&gt;INDA^FG_TOTAL_RETURNC(0,-3AM)&lt;/Q&gt;&lt;R&gt;1&lt;/R&gt;&lt;C&gt;1&lt;/C&gt;&lt;D xsi:type="xsd:double"&gt;8.600914&lt;/D&gt;&lt;/FQL&gt;&lt;FQL&gt;&lt;Q&gt;EWZ^FG_TOTAL_RETURNC(0,-12AM)&lt;/Q&gt;&lt;R&gt;1&lt;/R&gt;&lt;C&gt;1&lt;/C&gt;&lt;D xsi:type="xsd:double"&gt;-12.968856&lt;/D&gt;&lt;/FQL&gt;&lt;FQL&gt;&lt;Q&gt;EWW^FG_TOTAL_RETURNC(0,-3AM)&lt;/Q&gt;&lt;R&gt;1&lt;/R&gt;&lt;C&gt;1&lt;/C&gt;&lt;D xsi:type="xsd:double"&gt;-14.591521&lt;/D&gt;&lt;/FQL&gt;&lt;FQL&gt;&lt;Q&gt;EPU^FG_TOTAL_RETURNC(0,-6AM)&lt;/Q&gt;&lt;R&gt;1&lt;/R&gt;&lt;C&gt;1&lt;/C&gt;&lt;D xsi:type="xsd:double"&gt;23.301434&lt;/D&gt;&lt;/FQL&gt;&lt;FQL&gt;&lt;Q&gt;VGK^FG_TOTAL_RETURNC(0,-6AM)&lt;/Q&gt;&lt;R&gt;1&lt;/R&gt;&lt;C&gt;1&lt;/C&gt;&lt;D xsi:type="xsd:double"&gt;8.79426&lt;/D&gt;&lt;/FQL&gt;&lt;FQL&gt;&lt;Q&gt;SET-BKK^FMA_COS_UP("EPS","1M",+1,NOW,,,"PORTAGG","MEANR")&lt;/Q&gt;&lt;R&gt;1&lt;/R&gt;&lt;C&gt;1&lt;/C&gt;&lt;D xsi:type="xsd:double"&gt;51&lt;/D&gt;&lt;/FQL&gt;&lt;FQL&gt;&lt;Q&gt;ECH^FMA_COS_UP("EPS","1M",+1,NOW,,,"PORTAGG","MEANR")&lt;/Q&gt;&lt;R&gt;1&lt;/R&gt;&lt;C&gt;1&lt;/C&gt;&lt;D xsi:type="xsd:double"&gt;14&lt;/D&gt;&lt;/FQL&gt;&lt;FQL&gt;&lt;Q&gt;REFPL7D-FDS^(SUBARRAY(NOT_NA(NO_REPEAT_F(FG_YIELD(NOW,-10AY,D))),0,1)-SUBARRAY(NOT_NA(NO_REPEAT_F(FG_YIELD(NOW,-10AY,D))),1,1))*100&lt;/Q&gt;&lt;R&gt;1&lt;/R&gt;&lt;C&gt;1&lt;/C&gt;&lt;D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xsi:type="xsd:double"&gt;-25&lt;/D&gt;&lt;/FQL&gt;&lt;FQL&gt;&lt;Q&gt;TRYTR7Y-FDS^PCTCHG(FG_YIELD(0,,,,"YTM"),FG_YIELD(-3AM,,,,"YTM"))&lt;/Q&gt;&lt;R&gt;1&lt;/R&gt;&lt;C&gt;1&lt;/C&gt;&lt;D xsi:type="xsd:double"&gt;-0.40871173&lt;/D&gt;&lt;/FQL&gt;&lt;FQL&gt;&lt;Q&gt;TRYTW10Y-FDS^PCTCHG(FG_YIELD(0,,,,"YTM"),FG_YIELD(-1AM,,,,"YTM"))&lt;/Q&gt;&lt;R&gt;1&lt;/R&gt;&lt;C&gt;1&lt;/C&gt;&lt;D xsi:type="xsd:double"&gt;-0.8123396&lt;/D&gt;&lt;/FQL&gt;&lt;FQL&gt;&lt;Q&gt;TRYTR7Y-FDS^FG_YIELD(0,,,,"YTM")&lt;/Q&gt;&lt;R&gt;1&lt;/R&gt;&lt;C&gt;1&lt;/C&gt;&lt;D xsi:type="xsd:double"&gt;24.078596&lt;/D&gt;&lt;/FQL&gt;&lt;FQL&gt;&lt;Q&gt;QAT^FMA_PE(LTM,0,,,"PORTAGG","MEANR")&lt;/Q&gt;&lt;R&gt;1&lt;/R&gt;&lt;C&gt;1&lt;/C&gt;&lt;D xsi:type="xsd:double"&gt;11.336614167517&lt;/D&gt;&lt;/FQL&gt;&lt;FQL&gt;&lt;Q&gt;UAE^FG_COMPANY_NAME&lt;/Q&gt;&lt;R&gt;1&lt;/R&gt;&lt;C&gt;1&lt;/C&gt;&lt;D xsi:type="xsd:string"&gt;iShares MSCI UAE ETF&lt;/D&gt;&lt;/FQL&gt;&lt;FQL&gt;&lt;Q&gt;CAGDPY@VN^EE_ACTUAL_ANNUAL(MED,0)&lt;/Q&gt;&lt;R&gt;0&lt;/R&gt;&lt;C&gt;0&lt;/C&gt;&lt;/FQL&gt;&lt;FQL&gt;&lt;Q&gt;CAGDPY@TW^EE_ACTUAL_ANNUAL(MED,+1)&lt;/Q&gt;&lt;R&gt;1&lt;/R&gt;&lt;C&gt;1&lt;/C&gt;&lt;D xsi:type="xsd:double"&gt;14.05&lt;/D&gt;&lt;/FQL&gt;&lt;FQL&gt;&lt;Q&gt;USDTHB^FG_PRICE(0)&lt;/Q&gt;&lt;R&gt;1&lt;/R&gt;&lt;C&gt;1&lt;/C&gt;&lt;D xsi:type="xsd:double"&gt;36.06&lt;/D&gt;&lt;/FQL&gt;&lt;FQL&gt;&lt;Q&gt;USDKRW^STD(FG_PRICE_CHANGE(0,-3AY,M))&lt;/Q&gt;&lt;R&gt;1&lt;/R&gt;&lt;C&gt;1&lt;/C&gt;&lt;D xsi:type="xsd:double"&gt;3.01024254390989&lt;/D&gt;&lt;/FQL&gt;&lt;FQL&gt;&lt;Q&gt;FC0000PL^FMA_EPS(NTMA,-20AY,0,CY,,"PORTAGG","MEANR")&lt;/Q&gt;&lt;R&gt;20&lt;/R&gt;&lt;C&gt;1&lt;/C&gt;&lt;D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xsi:type="xsd:double"&gt;1.5675306&lt;/D&gt;&lt;D xsi:type="xsd:double"&gt;0.6925225&lt;/D&gt;&lt;D xsi:type="xsd:double"&gt;-5.1133156&lt;/D&gt;&lt;D xsi:type="xsd:double"&gt;-16.925632&lt;/D&gt;&lt;D xsi:type="xsd:double"&gt;6.209481&lt;/D&gt;&lt;D xsi:type="xsd:double"&gt;4.249823&lt;/D&gt;&lt;D xsi:type="xsd:double"&gt;7.8918815&lt;/D&gt;&lt;D xsi:type="xsd:double"&gt;-2.0541131&lt;/D&gt;&lt;D xsi:type="xsd:double"&gt;-1.9217968&lt;/D&gt;&lt;D xsi:type="xsd:double"&gt;1.2436152&lt;/D&gt;&lt;D xsi:type="xsd:double"&gt;-6.387365&lt;/D&gt;&lt;D xsi:type="xsd:double"&gt;0.051546097&lt;/D&gt;&lt;D xsi:type="xsd:double"&gt;1.9672155&lt;/D&gt;&lt;D xsi:type="xsd:double"&gt;11.87414&lt;/D&gt;&lt;D xsi:type="xsd:double"&gt;3.9359093&lt;/D&gt;&lt;D xsi:type="xsd:double"&gt;1.6367316&lt;/D&gt;&lt;D xsi:type="xsd:double"&gt;-2.238804&lt;/D&gt;&lt;D xsi:type="xsd:double"&gt;-1.7677724&lt;/D&gt;&lt;D xsi:type="xsd:double"&gt;1.4723897&lt;/D&gt;&lt;D xsi:type="xsd:double"&gt;-0.12091398&lt;/D&gt;&lt;D xsi:type="xsd:double"&gt;10.7829685&lt;/D&gt;&lt;D xsi:type="xsd:double"&gt;-3.9381683&lt;/D&gt;&lt;D xsi:type="xsd:double"&gt;-0.57471395&lt;/D&gt;&lt;D xsi:type="xsd:double"&gt;0.15413761&lt;/D&gt;&lt;D xsi:type="xsd:double"&gt;-4.155445&lt;/D&gt;&lt;D xsi:type="xsd:double"&gt;1.0971546&lt;/D&gt;&lt;D xsi:type="xsd:double"&gt;2.4241447&lt;/D&gt;&lt;D xsi:type="xsd:double"&gt;9.351671&lt;/D&gt;&lt;D xsi:type="xsd:double"&gt;-2.0840824&lt;/D&gt;&lt;D xsi:type="xsd:double"&gt;7.3761463&lt;/D&gt;&lt;D xsi:type="xsd:double"&gt;5.297327&lt;/D&gt;&lt;D xsi:type="xsd:double"&gt;-2.1097064&lt;/D&gt;&lt;D xsi:type="xsd:double"&gt;4.8435807&lt;/D&gt;&lt;D xsi:type="xsd:double"&gt;-0.12766719&lt;/D&gt;&lt;D xsi:type="xsd:double"&gt;-5.0495443&lt;/D&gt;&lt;D xsi:type="xsd:double"&gt;0.6395221&lt;/D&gt;&lt;D xsi:type="xsd:double"&gt;-2.474916&lt;/D&gt;&lt;D xsi:type="xsd:double"&gt;-4.663926&lt;/D&gt;&lt;D xsi:type="xsd:double"&gt;2.2849917&lt;/D&gt;&lt;D xsi:type="xsd:double"&gt;13.566578&lt;/D&gt;&lt;D xsi:type="xsd:double"&gt;-0.97453594&lt;/D&gt;&lt;D xsi:type="xsd:double"&gt;3.2063484&lt;/D&gt;&lt;D xsi:type="xsd:double"&gt;8.489704&lt;/D&gt;&lt;D xsi:type="xsd:double"&gt;-8.619225&lt;/D&gt;&lt;D xsi:type="xsd:double"&gt;2.0455003&lt;/D&gt;&lt;D xsi:type="xsd:double"&gt;1.5644193&lt;/D&gt;&lt;D xsi:type="xsd:double"&gt;-6.1914864&lt;/D&gt;&lt;D xsi:type="xsd:double"&gt;-2.8654218&lt;/D&gt;&lt;D xsi:type="xsd:double"&gt;-1.358968&lt;/D&gt;&lt;D xsi:type="xsd:double"&gt;0.26881695&lt;/D&gt;&lt;D xsi:type="xsd:double"&gt;6.380546&lt;/D&gt;&lt;D xsi:type="xsd:double"&gt;-3.061229&lt;/D&gt;&lt;D xsi:type="xsd:double"&gt;-8.914471&lt;/D&gt;&lt;D xsi:type="xsd:double"&gt;-12.712174&lt;/D&gt;&lt;D xsi:type="xsd:double"&gt;0.9102106&lt;/D&gt;&lt;D xsi:type="xsd:double"&gt;8.036089&lt;/D&gt;&lt;D xsi:type="xsd:double"&gt;2.3864627&lt;/D&gt;&lt;D xsi:type="xsd:double"&gt;1.7338872&lt;/D&gt;&lt;D xsi:type="xsd:double"&gt;6.520939&lt;/D&gt;&lt;D xsi:type="xsd:double"&gt;2.3652196&lt;/D&gt;&lt;D xsi:type="xsd:double"&gt;0.23784637&lt;/D&gt;&lt;D xsi:type="xsd:double"&gt;6.610167&lt;/D&gt;&lt;D xsi:type="xsd:double"&gt;-0.42830706&lt;/D&gt;&lt;D xsi:type="xsd:double"&gt;0.7046819&lt;/D&gt;&lt;D xsi:type="xsd:double"&gt;2.22646&lt;/D&gt;&lt;D xsi:type="xsd:double"&gt;7.1250796&lt;/D&gt;&lt;D xsi:type="xsd:double"&gt;7.8420043&lt;/D&gt;&lt;D xsi:type="xsd:double"&gt;3.6628127&lt;/D&gt;&lt;D xsi:type="xsd:double"&gt;3.0934095&lt;/D&gt;&lt;D xsi:type="xsd:double"&gt;-0.2035141&lt;/D&gt;&lt;D xsi:type="xsd:double"&gt;3.3647656&lt;/D&gt;&lt;D xsi:type="xsd:double"&gt;1.627624&lt;/D&gt;&lt;D xsi:type="xsd:double"&gt;5.872369&lt;/D&gt;&lt;D xsi:type="xsd:double"&gt;-8.228284&lt;/D&gt;&lt;D xsi:type="xsd:double"&gt;3.332448&lt;/D&gt;&lt;D xsi:type="xsd:double"&gt;8.367622&lt;/D&gt;&lt;D xsi:type="xsd:double"&gt;2.4034142&lt;/D&gt;&lt;D xsi:type="xsd:double"&gt;4.694009&lt;/D&gt;&lt;D xsi:type="xsd:double"&gt;2.9122114&lt;/D&gt;&lt;D xsi:type="xsd:double"&gt;-7.2068334&lt;/D&gt;&lt;D xsi:type="xsd:double"&gt;-9.185898&lt;/D&gt;&lt;D xsi:type="xsd:double"&gt;3.5288453&lt;/D&gt;&lt;D xsi:type="xsd:double"&gt;6.7936063&lt;/D&gt;&lt;D xsi:type="xsd:double"&gt;-13.427246&lt;/D&gt;&lt;D xsi:type="xsd:double"&gt;10.882271&lt;/D&gt;&lt;D xsi:type="xsd:double"&gt;-8.736533&lt;/D&gt;&lt;D xsi:type="xsd:double"&gt;-6.4942303&lt;/D&gt;&lt;D xsi:type="xsd:double"&gt;6.8169475&lt;/D&gt;&lt;D xsi:type="xsd:double"&gt;-7.2972355&lt;/D&gt;&lt;D xsi:type="xsd:double"&gt;3.8123965&lt;/D&gt;&lt;D xsi:type="xsd:double"&gt;7.503307&lt;/D&gt;&lt;D xsi:type="xsd:double"&gt;0.31949282&lt;/D&gt;&lt;D xsi:type="xsd:double"&gt;1.3361692&lt;/D&gt;&lt;D xsi:type="xsd:double"&gt;5.3326845&lt;/D&gt;&lt;D xsi:type="xsd:double"&gt;-5.9684157&lt;/D&gt;&lt;D xsi:type="xsd:double"&gt;-4.59373&lt;/D&gt;&lt;D xsi:type="xsd:double"&gt;-4.633707&lt;/D&gt;&lt;D xsi:type="xsd:double"&gt;7.0575476&lt;/D&gt;&lt;D xsi:type="xsd:double"&gt;8.392584&lt;/D&gt;&lt;D xsi:type="xsd:double"&gt;2.204311&lt;/D&gt;&lt;D xsi:type="xsd:double"&gt;3.3627152&lt;/D&gt;&lt;D xsi:type="xsd:double"&gt;-1.2340128&lt;/D&gt;&lt;D xsi:type="xsd:double"&gt;-2.8623402&lt;/D&gt;&lt;D xsi:type="xsd:double"&gt;-3.507954&lt;/D&gt;&lt;D xsi:type="xsd:double"&gt;-0.7887602&lt;/D&gt;&lt;D xsi:type="xsd:double"&gt;3.4217596&lt;/D&gt;&lt;/FQL&gt;&lt;FQL&gt;&lt;Q&gt;KSA^FMA_DIV_YLD(NTMA,-10AY,0,AM,"PORTAGG","MEANR")&lt;/Q&gt;&lt;R&gt;121&lt;/R&gt;&lt;C&gt;1&lt;/C&gt;&lt;D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xsi:type="xsd:double"&gt;4.52028840234428&lt;/D&gt;&lt;D xsi:type="xsd:double"&gt;4.60820589105686&lt;/D&gt;&lt;D xsi:type="xsd:double"&gt;4.75213944466585&lt;/D&gt;&lt;D xsi:type="xsd:double"&gt;5.42817404676285&lt;/D&gt;&lt;D xsi:type="xsd:double"&gt;5.05580781825112&lt;/D&gt;&lt;D xsi:type="xsd:double"&gt;4.60417075470685&lt;/D&gt;&lt;D xsi:type="xsd:double"&gt;4.04785011787442&lt;/D&gt;&lt;D xsi:type="xsd:double"&gt;4.17648618608728&lt;/D&gt;&lt;D xsi:type="xsd:double"&gt;4.13376889023608&lt;/D&gt;&lt;D xsi:type="xsd:double"&gt;4.27844660365342&lt;/D&gt;&lt;D xsi:type="xsd:double"&gt;4.75785958773422&lt;/D&gt;&lt;D xsi:type="xsd:double"&gt;4.75665362098202&lt;/D&gt;&lt;D xsi:type="xsd:double"&gt;4.70953979535351&lt;/D&gt;&lt;D xsi:type="xsd:double"&gt;4.01168845917408&lt;/D&gt;&lt;D xsi:type="xsd:double"&gt;3.89722961401791&lt;/D&gt;&lt;D xsi:type="xsd:double"&gt;3.71967434940471&lt;/D&gt;&lt;D xsi:type="xsd:double"&gt;3.79689695446164&lt;/D&gt;&lt;D xsi:type="xsd:double"&gt;4.04963809000603&lt;/D&gt;&lt;D xsi:type="xsd:double"&gt;4.03235921628064&lt;/D&gt;&lt;D xsi:type="xsd:double"&gt;4.10813530922062&lt;/D&gt;&lt;D xsi:type="xsd:double"&gt;3.62657796831625&lt;/D&gt;&lt;D xsi:type="xsd:double"&gt;3.79179392165573&lt;/D&gt;&lt;D xsi:type="xsd:double"&gt;4.06749110590256&lt;/D&gt;&lt;D xsi:type="xsd:double"&gt;4.33317819886898&lt;/D&gt;&lt;D xsi:type="xsd:double"&gt;4.45942729291516&lt;/D&gt;&lt;D xsi:type="xsd:double"&gt;4.4341907032225&lt;/D&gt;&lt;D xsi:type="xsd:double"&gt;4.33732690118801&lt;/D&gt;&lt;D xsi:type="xsd:double"&gt;4.16716664957706&lt;/D&gt;&lt;D xsi:type="xsd:double"&gt;4.31946421785271&lt;/D&gt;&lt;D xsi:type="xsd:double"&gt;3.8964239941174&lt;/D&gt;&lt;D xsi:type="xsd:double"&gt;3.78295230273671&lt;/D&gt;&lt;D xsi:type="xsd:double"&gt;3.83766703121651&lt;/D&gt;&lt;D xsi:type="xsd:double"&gt;3.78331391108979&lt;/D&gt;&lt;D xsi:type="xsd:double"&gt;3.81222397984327&lt;/D&gt;&lt;D xsi:type="xsd:double"&gt;4.13830644675567&lt;/D&gt;&lt;D xsi:type="xsd:double"&gt;4.21788300153584&lt;/D&gt;&lt;D xsi:type="xsd:double"&gt;4.19980363338156&lt;/D&gt;&lt;D xsi:type="xsd:double"&gt;4.48567889928621&lt;/D&gt;&lt;D xsi:type="xsd:double"&gt;4.31611218018329&lt;/D&gt;&lt;D xsi:type="xsd:double"&gt;3.97512073472979&lt;/D&gt;&lt;D xsi:type="xsd:double"&gt;3.96046176461765&lt;/D&gt;&lt;D xsi:type="xsd:double"&gt;3.87228913297276&lt;/D&gt;&lt;D xsi:type="xsd:double"&gt;3.63236696793845&lt;/D&gt;&lt;D xsi:type="xsd:double"&gt;3.933962680297&lt;/D&gt;&lt;D xsi:type="xsd:double"&gt;3.94427324834461&lt;/D&gt;&lt;D xsi:type="xsd:double"&gt;3.87379766570809&lt;/D&gt;&lt;D xsi:type="xsd:double"&gt;4.0792896524856&lt;/D&gt;&lt;D xsi:type="xsd:double"&gt;4.15642651466115&lt;/D&gt;&lt;D xsi:type="xsd:double"&gt;4.19156404334003&lt;/D&gt;&lt;D xsi:type="xsd:double"&gt;4.1705936141069&lt;/D&gt;&lt;D xsi:type="xsd:double"&gt;3.97089043317903&lt;/D&gt;&lt;D xsi:type="xsd:double"&gt;4.01549557026658&lt;/D&gt;&lt;D xsi:type="xsd:double"&gt;4.51055930820518&lt;/D&gt;&lt;D xsi:type="xsd:double"&gt;5.36171187526422&lt;/D&gt;&lt;D xsi:type="xsd:double"&gt;4.70876187906337&lt;/D&gt;&lt;D xsi:type="xsd:double"&gt;4.31274113242894&lt;/D&gt;&lt;D xsi:type="xsd:double"&gt;3.94125231679728&lt;/D&gt;&lt;D xsi:type="xsd:double"&gt;3.84198072576685&lt;/D&gt;&lt;D xsi:type="xsd:double"&gt;3.51458282344365&lt;/D&gt;&lt;D xsi:type="xsd:double"&gt;3.45418650624112&lt;/D&gt;&lt;D xsi:type="xsd:double"&gt;3.42372311715359&lt;/D&gt;&lt;D xsi:type="xsd:double"&gt;3.38322639622209&lt;/D&gt;&lt;D xsi:type="xsd:double"&gt;3.49651363854955&lt;/D&gt;&lt;D xsi:type="xsd:double"&gt;3.5150518878349&lt;/D&gt;&lt;D xsi:type="xsd:double"&gt;3.48860099035927&lt;/D&gt;&lt;D xsi:type="xsd:double"&gt;3.53793546831886&lt;/D&gt;&lt;D xsi:type="xsd:double"&gt;3.2482763887371&lt;/D&gt;&lt;D xsi:type="xsd:double"&gt;3.29560744249277&lt;/D&gt;&lt;D xsi:type="xsd:double"&gt;3.19859478364148&lt;/D&gt;&lt;D xsi:type="xsd:double"&gt;3.27597568043376&lt;/D&gt;&lt;D xsi:type="xsd:double"&gt;3.17291045570568&lt;/D&gt;&lt;D xsi:type="xsd:double"&gt;3.09530387539919&lt;/D&gt;&lt;D xsi:type="xsd:double"&gt;2.89521373349371&lt;/D&gt;&lt;D xsi:type="xsd:double"&gt;3.17862281128407&lt;/D&gt;&lt;D xsi:type="xsd:double"&gt;3.21630399041191&lt;/D&gt;&lt;D xsi:type="xsd:double"&gt;3.06270566400779&lt;/D&gt;&lt;D xsi:type="xsd:double"&gt;2.98189816695663&lt;/D&gt;&lt;D xsi:type="xsd:double"&gt;2.82844601066505&lt;/D&gt;&lt;D xsi:type="xsd:double"&gt;2.7114462959177&lt;/D&gt;&lt;D xsi:type="xsd:double"&gt;2.99252620726673&lt;/D&gt;&lt;D xsi:type="xsd:double"&gt;3.32008498275726&lt;/D&gt;&lt;D xsi:type="xsd:double"&gt;3.24108081130621&lt;/D&gt;&lt;D xsi:type="xsd:double"&gt;3.04173366877287&lt;/D&gt;&lt;D xsi:type="xsd:double"&gt;3.60277719947778&lt;/D&gt;&lt;D xsi:type="xsd:double"&gt;3.28467739201231&lt;/D&gt;&lt;D xsi:type="xsd:double"&gt;3.5170389064983&lt;/D&gt;&lt;D xsi:type="xsd:double"&gt;3.85969861224273&lt;/D&gt;&lt;D xsi:type="xsd:double"&gt;3.66131618019635&lt;/D&gt;&lt;D xsi:type="xsd:double"&gt;3.86171009456633&lt;/D&gt;&lt;D xsi:type="xsd:double"&gt;3.70749397553628&lt;/D&gt;&lt;D xsi:type="xsd:double"&gt;3.3896328527095&lt;/D&gt;&lt;D xsi:type="xsd:double"&gt;3.51144431010598&lt;/D&gt;&lt;D xsi:type="xsd:double"&gt;3.46525521586274&lt;/D&gt;&lt;D xsi:type="xsd:double"&gt;3.32787571299745&lt;/D&gt;&lt;D xsi:type="xsd:double"&gt;3.5942178168003&lt;/D&gt;&lt;D xsi:type="xsd:double"&gt;3.77443971458843&lt;/D&gt;&lt;D xsi:type="xsd:double"&gt;4.00573076135398&lt;/D&gt;&lt;D xsi:type="xsd:double"&gt;3.79682614771617&lt;/D&gt;&lt;D xsi:type="xsd:double"&gt;3.50389633425573&lt;/D&gt;&lt;D xsi:type="xsd:double"&gt;3.41736213026268&lt;/D&gt;&lt;D xsi:type="xsd:double"&gt;3.27221769671466&lt;/D&gt;&lt;D xsi:type="xsd:double"&gt;3.39460873204304&lt;/D&gt;&lt;D xsi:type="xsd:double"&gt;3.54565390931984&lt;/D&gt;&lt;D xsi:type="xsd:double"&gt;3.65210506631459&lt;/D&gt;&lt;D xsi:type="xsd:double"&gt;3.64985192563904&lt;/D&gt;&lt;D xsi:type="xsd:double"&gt;3.55162166629209&lt;/D&gt;&lt;/FQL&gt;&lt;FQL&gt;&lt;Q&gt;TIOS-FDS^FG_PRICE_MAVG(0,,,,30)&lt;/Q&gt;&lt;R&gt;1&lt;/R&gt;&lt;C&gt;1&lt;/C&gt;&lt;D xsi:type="xsd:double"&gt;108.31033&lt;/D&gt;&lt;/FQL&gt;&lt;FQL&gt;&lt;Q&gt;CNYA^FG_PRICE_MAVG(0,,,,200)&lt;/Q&gt;&lt;R&gt;1&lt;/R&gt;&lt;C&gt;1&lt;/C&gt;&lt;D xsi:type="xsd:double"&gt;26.108057&lt;/D&gt;&lt;/FQL&gt;&lt;FQL&gt;&lt;Q&gt;UAE^P_PRICE(0)/P_PRICE_LOW_PR(0,,,,,,"PRICE","INTRA","52W")-1&lt;/Q&gt;&lt;R&gt;1&lt;/R&gt;&lt;C&gt;1&lt;/C&gt;&lt;D xsi:type="xsd:double"&gt;0.107587814&lt;/D&gt;&lt;/FQL&gt;&lt;FQL&gt;&lt;Q&gt;EIDO^FG_TOTAL_RETURNC(0,-12AM)&lt;/Q&gt;&lt;R&gt;1&lt;/R&gt;&lt;C&gt;1&lt;/C&gt;&lt;D xsi:type="xsd:double"&gt;-11.900223&lt;/D&gt;&lt;/FQL&gt;&lt;FQL&gt;&lt;Q&gt;CNYA^FG_TOTAL_RETURNC(0,-1AM)&lt;/Q&gt;&lt;R&gt;1&lt;/R&gt;&lt;C&gt;1&lt;/C&gt;&lt;D xsi:type="xsd:double"&gt;-1.5698552&lt;/D&gt;&lt;/FQL&gt;&lt;FQL&gt;&lt;Q&gt;URTH^FMA_COS_DOWN("EPS","1M",+1,NOW,,,"PORTAGG","MEANR")&lt;/Q&gt;&lt;R&gt;1&lt;/R&gt;&lt;C&gt;1&lt;/C&gt;&lt;D xsi:type="xsd:double"&gt;623&lt;/D&gt;&lt;/FQL&gt;&lt;FQL&gt;&lt;Q&gt;EWW^FMA_COS_DOWN("EPS","1M",+1,NOW,,,"PORTAGG","MEANR")&lt;/Q&gt;&lt;R&gt;1&lt;/R&gt;&lt;C&gt;1&lt;/C&gt;&lt;D xsi:type="xsd:double"&gt;16&lt;/D&gt;&lt;/FQL&gt;&lt;FQL&gt;&lt;Q&gt;KSA^FG_ROE(0)&lt;/Q&gt;&lt;R&gt;1&lt;/R&gt;&lt;C&gt;1&lt;/C&gt;&lt;D xsi:type="xsd:double"&gt;11.0109335972465&lt;/D&gt;&lt;/FQL&gt;&lt;FQL&gt;&lt;Q&gt;REFVNDISC-FDS^(SUBARRAY(NOT_NA(NO_REPEAT_F(FG_YIELD(NOW,-10AY,D))),0,1)-SUBARRAY(NOT_NA(NO_REPEAT_F(FG_YIELD(NOW,-10AY,D)))</t>
        </r>
      </text>
    </comment>
    <comment ref="A15" authorId="0" shapeId="0" xr:uid="{15F0A5AF-B8F2-4AC5-B4A8-35EF89A3DC15}">
      <text>
        <r>
          <rPr>
            <b/>
            <sz val="9"/>
            <color indexed="81"/>
            <rFont val="Tahoma"/>
            <charset val="1"/>
          </rPr>
          <t>,1,1))*100&lt;/Q&gt;&lt;R&gt;1&lt;/R&gt;&lt;C&gt;1&lt;/C&gt;&lt;D xsi:type="xsd:double"&gt;-50&lt;/D&gt;&lt;/FQL&gt;&lt;FQL&gt;&lt;Q&gt;TRYMY10Y-FDS^FG_YIELD_NAME&lt;/Q&gt;&lt;R&gt;1&lt;/R&gt;&lt;C&gt;1&lt;/C&gt;&lt;D xsi:type="xsd:string"&gt;Treasury - Malaysia Benchmark Bond 10Y&lt;/D&gt;&lt;/FQL&gt;&lt;FQL&gt;&lt;Q&gt;CC_ZA^IMF_IFS_RCPI_Q(0)&lt;/Q&gt;&lt;R&gt;0&lt;/R&gt;&lt;C&gt;0&lt;/C&gt;&lt;/FQL&gt;&lt;FQL&gt;&lt;Q&gt;VGK^FMA_DIV_YLD(NTMA,NOW,NOW,M,"PORTAGG","MEANR")&lt;/Q&gt;&lt;R&gt;1&lt;/R&gt;&lt;C&gt;1&lt;/C&gt;&lt;D xsi:type="xsd:double"&gt;3.52193292836301&lt;/D&gt;&lt;/FQL&gt;&lt;FQL&gt;&lt;Q&gt;EZA^FMA_EVAL_EBITDA(NTMA,0,,,"PORTAGG","MEANR")&lt;/Q&gt;&lt;R&gt;1&lt;/R&gt;&lt;C&gt;1&lt;/C&gt;&lt;D xsi:type="xsd:double"&gt;7.52726448799657&lt;/D&gt;&lt;/FQL&gt;&lt;FQL&gt;&lt;Q&gt;EWW^FG_FCF_YIELD_NTM(0)&lt;/Q&gt;&lt;R&gt;1&lt;/R&gt;&lt;C&gt;1&lt;/C&gt;&lt;D xsi:type="xsd:double"&gt;9.39946789274079&lt;/D&gt;&lt;/FQL&gt;&lt;FQL&gt;&lt;Q&gt;EPU^FG_FCF_YIELD_NTM(0)&lt;/Q&gt;&lt;R&gt;1&lt;/R&gt;&lt;C&gt;1&lt;/C&gt;&lt;D xsi:type="xsd:double"&gt;8.78947472572015&lt;/D&gt;&lt;/FQL&gt;&lt;FQL&gt;&lt;Q&gt;EIDO^FG_FCF_YIELD_NTM(0)&lt;/Q&gt;&lt;R&gt;0&lt;/R&gt;&lt;C&gt;0&lt;/C&gt;&lt;/FQL&gt;&lt;FQL&gt;&lt;Q&gt;SET-BKK^FG_COMPANY_NAME&lt;/Q&gt;&lt;R&gt;1&lt;/R&gt;&lt;C&gt;1&lt;/C&gt;&lt;D xsi:type="xsd:string"&gt;Thailand SET&lt;/D&gt;&lt;/FQL&gt;&lt;FQL&gt;&lt;Q&gt;EWM^JULIAN(FMA_ROE(NTMA,-20AY,NOW,FY,"PORTAGG","MEANR").DATES)&lt;/Q&gt;&lt;R&gt;20&lt;/R&gt;&lt;C&gt;1&lt;/C&gt;&lt;D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xsi:type="xsd:double"&gt;3.955&lt;/D&gt;&lt;/FQL&gt;&lt;FQL&gt;&lt;Q&gt;CC_BR^FG_COMPANY_NAME&lt;/Q&gt;&lt;R&gt;1&lt;/R&gt;&lt;C&gt;1&lt;/C&gt;&lt;D xsi:type="xsd:string"&gt;Brazil&lt;/D&gt;&lt;/FQL&gt;&lt;FQL&gt;&lt;Q&gt;USDVND^FG_PRICE(0)&lt;/Q&gt;&lt;R&gt;1&lt;/R&gt;&lt;C&gt;1&lt;/C&gt;&lt;D xsi:type="xsd:double"&gt;25315&lt;/D&gt;&lt;/FQL&gt;&lt;FQL&gt;&lt;Q&gt;USDEUR^STD(FG_PRICE_CHANGE(0,-1AY,AM))&lt;/Q&gt;&lt;R&gt;1&lt;/R&gt;&lt;C&gt;1&lt;/C&gt;&lt;D xsi:type="xsd:double"&gt;1.77857008573437&lt;/D&gt;&lt;/FQL&gt;&lt;FQL&gt;&lt;Q&gt;USDMYR^STD(FG_PRICE_CHANGE(0,-3AY,M))&lt;/Q&gt;&lt;R&gt;1&lt;/R&gt;&lt;C&gt;1&lt;/C&gt;&lt;D xsi:type="xsd:double"&gt;2.20071611614739&lt;/D&gt;&lt;/FQL&gt;&lt;FQL&gt;&lt;Q&gt;USDPHP^FG_PRICE_CHANGE(0,-6AM)&lt;/Q&gt;&lt;R&gt;1&lt;/R&gt;&lt;C&gt;1&lt;/C&gt;&lt;D xsi:type="xsd:double"&gt;3.659618&lt;/D&gt;&lt;/FQL&gt;&lt;FQL&gt;&lt;Q&gt;TUR^FMA_PE(NTMA,-10AY,0,AM,"PORTAGG","MEANR")&lt;/Q&gt;&lt;R&gt;121&lt;/R&gt;&lt;C&gt;1&lt;/C&gt;&lt;D xsi:type="xsd:double"&gt;11.0739567934745&lt;/D&gt;&lt;D xsi:type="xsd:double"&gt;10.3364902777471&lt;/D&gt;&lt;D xsi:type="xsd:double"&gt;9.43183185150456&lt;/D&gt;&lt;D xsi:type="xsd:double"&gt;9.970429252389&lt;/D&gt;&lt;D xsi:type="xsd:double"&gt;10.4623411373696&lt;/D&gt;&lt;D xsi:type="xsd:double"&gt;10.4826743944364&lt;/D&gt;&lt;D xsi:type="xsd:double"&gt;11.207928439857&lt;/D&gt;&lt;D xsi:type="xsd:double"&gt;10.5789618286255&lt;/D&gt;&lt;D xsi:type="xsd:double"&gt;10.0047258586454&lt;/D&gt;&lt;D xsi:type="xsd:double"&gt;10.4069057353801&lt;/D&gt;&lt;D xsi:type="xsd:double"&gt;10.2099233040263&lt;/D&gt;&lt;D xsi:type="xsd:double"&gt;10.1687011777915&lt;/D&gt;&lt;D xsi:type="xsd:double"&gt;9.45426082911679&lt;/D&gt;&lt;D xsi:type="xsd:double"&gt;8.7265983595415&lt;/D&gt;&lt;D xsi:type="xsd:double"&gt;8.90285777208405&lt;/D&gt;&lt;D xsi:type="xsd:double"&gt;9.33275684715271&lt;/D&gt;&lt;D xsi:type="xsd:double"&gt;8.90840057336174&lt;/D&gt;&lt;D xsi:type="xsd:double"&gt;8.39045913621806&lt;/D&gt;&lt;D xsi:type="xsd:double"&gt;8.08667044645409&lt;/D&gt;&lt;D xsi:type="xsd:double"&gt;8.43300281321147&lt;/D&gt;&lt;D xsi:type="xsd:double"&gt;9.07470083843363&lt;/D&gt;&lt;D xsi:type="xsd:double"&gt;9.3905629360806&lt;/D&gt;&lt;D xsi:type="xsd:double"&gt;8.48565692282876&lt;/D&gt;&lt;D xsi:type="xsd:double"&gt;8.17131512793078&lt;/D&gt;&lt;D xsi:type="xsd:double"&gt;7.92798655620857&lt;/D&gt;&lt;D xsi:type="xsd:double"&gt;8.38027308839587&lt;/D&gt;&lt;D xsi:type="xsd:double"&gt;8.26488545479754&lt;/D&gt;&lt;D xsi:type="xsd:double"&gt;8.32370467539597&lt;/D&gt;&lt;D xsi:type="xsd:double"&gt;7.54964606902195&lt;/D&gt;&lt;D xsi:type="xsd:double"&gt;7.65825301969606&lt;/D&gt;&lt;D xsi:type="xsd:double"&gt;8.23514748625124&lt;/D&gt;&lt;D xsi:type="xsd:double"&gt;8.52448704605082&lt;/D&gt;&lt;D xsi:type="xsd:double"&gt;8.46317207187327&lt;/D&gt;&lt;D xsi:type="xsd:double"&gt;8.66855516585061&lt;/D&gt;&lt;D xsi:type="xsd:double"&gt;8.6252972637581&lt;/D&gt;&lt;D xsi:type="xsd:double"&gt;8.68321286548736&lt;/D&gt;&lt;D xsi:type="xsd:double"&gt;8.90614352274964&lt;/D&gt;&lt;D xsi:type="xsd:double"&gt;8.71244080882957&lt;/D&gt;&lt;D xsi:type="xsd:double"&gt;8.13358699672187&lt;/D&gt;&lt;D xsi:type="xsd:double"&gt;8.2049034955655&lt;/D&gt;&lt;D xsi:type="xsd:double"&gt;7.73923077246157&lt;/D&gt;&lt;D xsi:type="xsd:double"&gt;7.99196754653684&lt;/D&gt;&lt;D xsi:type="xsd:double"&gt;8.50664252467786&lt;/D&gt;&lt;D xsi:type="xsd:double"&gt;8.19262207227211&lt;/D&gt;&lt;D xsi:type="xsd:double"&gt;7.79136163479168&lt;/D&gt;&lt;D xsi:type="xsd:double"&gt;7.10512098758899&lt;/D&gt;&lt;D xsi:type="xsd:double"&gt;6.77195548248533&lt;/D&gt;&lt;D xsi:type="xsd:double"&gt;6.17780674214252&lt;/D&gt;&lt;D xsi:type="xsd:double"&gt;6.15581850366994&lt;/D&gt;&lt;D xsi:type="xsd:double"&gt;5.77361559285766&lt;/D&gt;&lt;D xsi:type="xsd:double"&gt;6.11307598334737&lt;/D&gt;&lt;D xsi:type="xsd:double"&gt;5.61131865791634&lt;/D&gt;&lt;D xsi:type="xsd:double"&gt;5.77443101495589&lt;/D&gt;&lt;D xsi:type="xsd:double"&gt;5.94365853561317&lt;/D&gt;&lt;D xsi:type="xsd:double"&gt;7.02881680279022&lt;/D&gt;&lt;D xsi:type="xsd:double"&gt;7.13462557518102&lt;/D&gt;&lt;D xsi:type="xsd:double"&gt;6.77466039466345&lt;/D&gt;&lt;D xsi:type="xsd:double"&gt;6.12473462181257&lt;/D&gt;&lt;D xsi:type="xsd:double"&gt;5.57569835068847&lt;/D&gt;&lt;D xsi:type="xsd:double"&gt;6.14859293843091&lt;/D&gt;&lt;D xsi:type="xsd:double"&gt;6.58348311130446&lt;/D&gt;&lt;D xsi:type="xsd:double"&gt;6.27807739059786&lt;/D&gt;&lt;D xsi:type="xsd:double"&gt;6.34685413773864&lt;/D&gt;&lt;D xsi:type="xsd:double"&gt;6.17432193328804&lt;/D&gt;&lt;D xsi:type="xsd:double"&gt;6.27027167668155&lt;/D&gt;&lt;D xsi:type="xsd:double"&gt;6.47816503349473&lt;/D&gt;&lt;D xsi:type="xsd:double"&gt;6.73479363272542&lt;/D&gt;&lt;D xsi:type="xsd:double"&gt;6.34611448632175&lt;/D&gt;&lt;D xsi:type="xsd:double"&gt;5.19292430808722&lt;/D&gt;&lt;D xsi:type="xsd:double"&gt;6.11824632317626&lt;/D&gt;&lt;D xsi:type="xsd:double"&gt;7.39962357771792&lt;/D&gt;&lt;D xsi:type="xsd:double"&gt;8.43960640427746&lt;/D&gt;&lt;D xsi:type="xsd:double"&gt;8.46335324316968&lt;/D&gt;&lt;D xsi:type="xsd:double"&gt;7.60125721420074&lt;/D&gt;&lt;D xsi:type="xsd:double"&gt;7.49418532730965&lt;/D&gt;&lt;D xsi:type="xsd:double"&gt;7.52424097734202&lt;/D&gt;&lt;D xsi:type="xsd:double"&gt;8.1359272555529&lt;/D&gt;&lt;D xsi:type="xsd:double"&gt;7.75616879853082&lt;/D&gt;&lt;D xsi:type="xsd:double"&gt;7.71518669482035&lt;/D&gt;&lt;D xsi:type="xsd:double"&gt;6.94903806137239&lt;/D&gt;&lt;D xsi:type="xsd:double"&gt;6.38291249167116&lt;/D&gt;&lt;D xsi:type="xsd:double"&gt;6.11526594601509&lt;/D&gt;&lt;D xsi:type="xsd:double"&gt;6.11187291658233&lt;/D&gt;&lt;D xsi:type="xsd:double"&gt;5.76530331595112&lt;/D&gt;&lt;D xsi:type="xsd:double"&gt;5.42089415252136&lt;/D&gt;&lt;D xsi:type="xsd:double"&gt;5.49910824144072&lt;/D&gt;&lt;D xsi:type="xsd:double"&gt;5.06772268469356&lt;/D&gt;&lt;D xsi:type="xsd:double"&gt;5.33081899625086&lt;/D&gt;&lt;D xsi:type="xsd:double"&gt;5.80655885347794&lt;/D&gt;&lt;D xsi:type="xsd:double"&gt;5.44404907577613&lt;/D&gt;&lt;D xsi:type="xsd:double"&gt;4.86339225367429&lt;/D&gt;&lt;D xsi:type="xsd:double"&gt;4.36152021756917&lt;/D&gt;&lt;D xsi:type="xsd:double"&gt;4.61854576557132&lt;/D&gt;&lt;D xsi:type="xsd:double"&gt;4.6836666968255&lt;/D&gt;&lt;D xsi:type="xsd:double"&gt;4.4847823527547&lt;/D&gt;&lt;D xsi:type="xsd:double"&gt;4.74577509022294&lt;/D&gt;&lt;D xsi:type="xsd:double"&gt;4.11454902064806&lt;/D&gt;&lt;D xsi:type="xsd:double"&gt;4.63463068402617&lt;/D&gt;&lt;D xsi:type="xsd:double"&gt;4.41716611314426&lt;/D&gt;&lt;D xsi:type="xsd:double"&gt;4.86734915082918&lt;/D&gt;&lt;D xsi:type="xsd:double"&gt;5.72067311525796&lt;/D&gt;&lt;D xsi:type="xsd:double"&gt;5.83158406911712&lt;/D&gt;&lt;D xsi:type="xsd:double"&gt;5.28653054668543&lt;/D&gt;&lt;D xsi:type="xsd:double"&gt;4.94279198849585&lt;/D&gt;&lt;D xsi:type="xsd:double"&gt;4.85538894701222&lt;/D&gt;&lt;D xsi:type="xsd:double"&gt;4.39571040514426&lt;/D&gt;&lt;D xsi:type="xsd:double"&gt;4.0257284024267&lt;/D&gt;&lt;D xsi:type="xsd:double"&gt;5.02361665757488&lt;/D&gt;&lt;D xsi:type="xsd:double"&gt;5.48914136364802&lt;/D&gt;&lt;D xsi:type="xsd:double"&gt;6.06430499467134&lt;/D&gt;&lt;D xsi:type="xsd:double"&gt;5.9938527033867&lt;/D&gt;&lt;D xsi:type="xsd:double"&gt;5.00655940364064&lt;/D&gt;&lt;D xsi:type="xsd:double"&gt;4.88431091000505&lt;/D&gt;&lt;D xsi:type="xsd:double"&gt;4.33523877061405&lt;/D&gt;&lt;D xsi:type="xsd:double"&gt;4.94228998970062&lt;/D&gt;&lt;D xsi:type="xsd:double"&gt;5.21276086985687&lt;/D&gt;&lt;D xsi:type="xsd:double"&gt;4.95692604379635&lt;/D&gt;&lt;D xsi:type="xsd:double"&gt;5.53063505461814&lt;/D&gt;&lt;D xsi:type="xsd:double"&gt;5.89397246350356&lt;/D&gt;&lt;D xsi:type="xsd:double"&gt;5.86414931308855&lt;/D&gt;&lt;D xsi:type="xsd:double"&gt;6.31085648369265&lt;/D&gt;&lt;/FQL&gt;&lt;FQL&gt;&lt;Q&gt;TUR^FMA_PE(LTMA,-10AY,0,AM,"PORTAGG","MEANR")&lt;/Q&gt;&lt;R&gt;121&lt;/R&gt;&lt;C&gt;1&lt;/C&gt;&lt;D xsi:type="xsd:double"&gt;10.9085538247489&lt;/D&gt;&lt;D xsi:type="xsd:double"&gt;10.7488740939847&lt;/D&gt;&lt;D xsi:type="xsd:double"&gt;10.2699438183431&lt;/D&gt;&lt;D xsi:type="xsd:double"&gt;10.8740960779991&lt;/D&gt;&lt;D xsi:type="xsd:double"&gt;11.6284642893483&lt;/D&gt;&lt;D xsi:type="xsd:double"&gt;11.8023412211531&lt;/D&gt;&lt;D xsi:type="xsd:double"&gt;12.9531492982601&lt;/D&gt;&lt;D xsi:type="xsd:double"&gt;12.1942025835872&lt;/D&gt;&lt;D xsi:type="xsd:double"&gt;11.7533439234245&lt;/D&gt;&lt;D xsi:type="xsd:double"&gt;11.786525243608&lt;/D&gt;&lt;D xsi:type="xsd:double"&gt;11.6814716071214&lt;/D&gt;&lt;D xsi:type="xsd:double"&gt;11.644598668156&lt;/D&gt;&lt;D xsi:type="xsd:double"&gt;11.1622840947958&lt;/D&gt;&lt;D xsi:type="xsd:double"&gt;10.5720919695559&lt;/D&gt;&lt;D xsi:type="xsd:double"&gt;10.6747749359425&lt;/D&gt;&lt;D xsi:type="xsd:double"&gt;11.0646326303503&lt;/D&gt;&lt;D xsi:type="xsd:double"&gt;10.8129743998425&lt;/D&gt;&lt;D xsi:type="xsd:double"&gt;10.0493518816028&lt;/D&gt;&lt;D xsi:type="xsd:double"&gt;9.67992428444655&lt;/D&gt;&lt;D xsi:type="xsd:double"&gt;9.75253748760704&lt;/D&gt;&lt;D xsi:type="xsd:double"&gt;9.82309419054782&lt;/D&gt;&lt;D xsi:type="xsd:double"&gt;9.91638743590553&lt;/D&gt;&lt;D xsi:type="xsd:double"&gt;9.57678090223164&lt;/D&gt;&lt;D xsi:type="xsd:double"&gt;9.38586009947238&lt;/D&gt;&lt;D xsi:type="xsd:double"&gt;9.1857108580765&lt;/D&gt;&lt;D xsi:type="xsd:double"&gt;9.51914938692712&lt;/D&gt;&lt;D xsi:type="xsd:double"&gt;9.40117433181964&lt;/D&gt;&lt;D xsi:type="xsd:double"&gt;9.41619425106358&lt;/D&gt;&lt;D xsi:type="xsd:double"&gt;8.81946498035392&lt;/D&gt;&lt;D xsi:type="xsd:double"&gt;8.9209018809034&lt;/D&gt;&lt;D xsi:type="xsd:double"&gt;9.52761539102038&lt;/D&gt;&lt;D xsi:type="xsd:double"&gt;9.99371673476311&lt;/D&gt;&lt;D xsi:type="xsd:double"&gt;9.80072330643089&lt;/D&gt;&lt;D xsi:type="xsd:double"&gt;9.78327880263437&lt;/D&gt;&lt;D xsi:type="xsd:double"&gt;9.73817885392023&lt;/D&gt;&lt;D xsi:type="xsd:double"&gt;9.69191688069115&lt;/D&gt;&lt;D xsi:type="xsd:double"&gt;9.77769388406891&lt;/D&gt;&lt;D xsi:type="xsd:double"&gt;9.60043162548381&lt;/D&gt;&lt;D xsi:type="xsd:double"&gt;9.14000403423242&lt;/D&gt;&lt;D xsi:type="xsd:double"&gt;9.10085899774694&lt;/D&gt;&lt;D xsi:type="xsd:double"&gt;8.5987396217604&lt;/D&gt;&lt;D xsi:type="xsd:double"&gt;8.8143353391537&lt;/D&gt;&lt;D xsi:type="xsd:double"&gt;9.36471102211374&lt;/D&gt;&lt;D xsi:type="xsd:double"&gt;9.24425018234668&lt;/D&gt;&lt;D xsi:type="xsd:double"&gt;9.0812486333173&lt;/D&gt;&lt;D xsi:type="xsd:double"&gt;8.76757361728413&lt;/D&gt;&lt;D xsi:type="xsd:double"&gt;8.50136459998205&lt;/D&gt;&lt;D xsi:type="xsd:double"&gt;8.04723674158467&lt;/D&gt;&lt;D xsi:type="xsd:double"&gt;7.81463808620218&lt;/D&gt;&lt;D xsi:type="xsd:double"&gt;7.35575127032014&lt;/D&gt;&lt;D xsi:type="xsd:double"&gt;7.64432418421523&lt;/D&gt;&lt;D xsi:type="xsd:double"&gt;7.0286917242774&lt;/D&gt;&lt;D xsi:type="xsd:double"&gt;6.80981021632864&lt;/D&gt;&lt;D xsi:type="xsd:double"&gt;6.64076567338311&lt;/D&gt;&lt;D xsi:type="xsd:double"&gt;7.39555586437558&lt;/D&gt;&lt;D xsi:type="xsd:double"&gt;7.45492568642096&lt;/D&gt;&lt;D xsi:type="xsd:double"&gt;7.3663417426888&lt;/D&gt;&lt;D xsi:type="xsd:double"&gt;7.1730803419961&lt;/D&gt;&lt;D xsi:type="xsd:double"&gt;6.92379696134107&lt;/D&gt;&lt;D xsi:type="xsd:double"&gt;7.25635504718083&lt;/D&gt;&lt;D xsi:type="xsd:double"&gt;7.60624330026007&lt;/D&gt;&lt;D xsi:type="xsd:double"&gt;7.55813966608804&lt;/D&gt;&lt;D xsi:type="xsd:double"&gt;7.70079452172406&lt;/D&gt;&lt;D xsi:type="xsd:double"&gt;7.70274578733416&lt;/D&gt;&lt;D xsi:type="xsd:double"&gt;8.23246289468511&lt;/D&gt;&lt;D xsi:type="xsd:double"&gt;9.05840894550593&lt;/D&gt;&lt;D xsi:type="xsd:double"&gt;9.51026015849337&lt;/D&gt;&lt;D xsi:type="xsd:double"&gt;8.75419602961476&lt;/D&gt;&lt;D xsi:type="xsd:double"&gt;7.76813446124815&lt;/D&gt;&lt;D xsi:type="xsd:double"&gt;7.88022423234616&lt;/D&gt;&lt;D xsi:type="xsd:double"&gt;8.51390769594871&lt;/D&gt;&lt;D xsi:type="xsd:double"&gt;9.43313289166982&lt;/D&gt;&lt;D xsi:type="xsd:double"&gt;9.89590559342886&lt;/D&gt;&lt;D xsi:type="xsd:double"&gt;9.83073004175018&lt;/D&gt;&lt;D xsi:type="xsd:double"&gt;10.2140672403898&lt;/D&gt;&lt;D xsi:type="xsd:double"&gt;11.3418052882143&lt;/D&gt;&lt;D xsi:type="xsd:double"&gt;13.0112915831757&lt;/D&gt;&lt;D xsi:type="xsd:double"&gt;12.977920427431&lt;/D&gt;&lt;D xsi:type="xsd:double"&gt;13.0423333361365&lt;/D&gt;&lt;D xsi:type="xsd:double"&gt;11.5496464804563&lt;/D&gt;&lt;D xsi:type="xsd:double"&gt;11.0479747330484&lt;/D&gt;&lt;D xsi:type="xsd:double"&gt;10.5271900478892&lt;/D&gt;&lt;D xsi:type="xsd:double"&gt;10.0656652363755&lt;/D&gt;&lt;D xsi:type="xsd:double"&gt;9.46248593113886&lt;/D&gt;&lt;D xsi:type="xsd:double"&gt;8.7939369312526&lt;/D&gt;&lt;D xsi:type="xsd:double"&gt;8.25985089014013&lt;/D&gt;&lt;D xsi:type="xsd:double"&gt;7.46817210192715&lt;/D&gt;&lt;D xsi:type="xsd:double"&gt;7.10807793127425&lt;/D&gt;&lt;D xsi:type="xsd:double"&gt;6.92988600260009&lt;/D&gt;&lt;D xsi:type="xsd:double"&gt;6.63269970777532&lt;/D&gt;&lt;D xsi:type="xsd:double"&gt;6.2966681244556&lt;/D&gt;&lt;D xsi:type="xsd:double"&gt;5.86639983145949&lt;/D&gt;&lt;D xsi:type="xsd:double"&gt;5.73031920532557&lt;/D&gt;&lt;D xsi:type="xsd:double"&gt;5.63072931952929&lt;/D&gt;&lt;D xsi:type="xsd:double"&gt;5.43754322720379&lt;/D&gt;&lt;D xsi:type="xsd:double"&gt;5.47382700857765&lt;/D&gt;&lt;D xsi:type="xsd:double"&gt;5.02679364612927&lt;/D&gt;&lt;D xsi:type="xsd:double"&gt;5.00507546622771&lt;/D&gt;&lt;D xsi:type="xsd:double"&gt;4.61724712611856&lt;/D&gt;&lt;D xsi:type="xsd:double"&gt;4.84182889564815&lt;/D&gt;&lt;D xsi:type="xsd:double"&gt;5.28072424674801&lt;/D&gt;&lt;D xsi:type="xsd:double"&gt;5.21597827330897&lt;/D&gt;&lt;D xsi:type="xsd:double"&gt;4.95291364411191&lt;/D&gt;&lt;D xsi:type="xsd:double"&gt;4.56859748221324&lt;/D&gt;&lt;D xsi:type="xsd:double"&gt;4.70465107437388&lt;/D&gt;&lt;D xsi:type="xsd:double"&gt;4.58899274145723&lt;/D&gt;&lt;D xsi:type="xsd:double"&gt;4.45796764353935&lt;/D&gt;&lt;D xsi:type="xsd:double"&gt;4.98615168973511&lt;/D&gt;&lt;D xsi:type="xsd:double"&gt;5.55397528345466&lt;/D&gt;&lt;D xsi:type="xsd:double"&gt;6.14900574791743&lt;/D&gt;&lt;D xsi:type="xsd:double"&gt;6.43714914498615&lt;/D&gt;&lt;D xsi:type="xsd:double"&gt;5.76737520204103&lt;/D&gt;&lt;D xsi:type="xsd:double"&gt;5.66606137361013&lt;/D&gt;&lt;D xsi:type="xsd:double"&gt;5.34775012589472&lt;/D&gt;&lt;D xsi:type="xsd:double"&gt;6.03060284287008&lt;/D&gt;&lt;D xsi:type="xsd:double"&gt;6.74184988114071&lt;/D&gt;&lt;D xsi:type="xsd:double"&gt;6.48472223083566&lt;/D&gt;&lt;D xsi:type="xsd:double"&gt;6.57627153153637&lt;/D&gt;&lt;D xsi:type="xsd:double"&gt;6.76782584120367&lt;/D&gt;&lt;D xsi:type="xsd:double"&gt;6.81608931543683&lt;/D&gt;&lt;D xsi:type="xsd:double"&gt;7.12371618731564&lt;/D&gt;&lt;/FQL&gt;&lt;FQL&gt;&lt;Q&gt;DDR3512M-FDS^FG_PRICE_MAVG(0,,,,30)&lt;/Q&gt;&lt;R&gt;1&lt;/R&gt;&lt;C&gt;1&lt;/C&gt;&lt;D xsi:type="xsd:double"&gt;0.9321639&lt;/D&gt;&lt;/FQL&gt;&lt;FQL&gt;&lt;Q&gt;NI-FDS^FG_PRICE_CHANGE(0,-1AM)&lt;/Q&gt;&lt;R&gt;1&lt;/R&gt;&lt;C&gt;1&lt;/C&gt;&lt;D xsi:type="xsd:double"&gt;-8.04257835600236&lt;/D&gt;&lt;/FQL&gt;&lt;FQL&gt;&lt;Q&gt;W-FDS^FG_PRICE_CHANGE(0,-3AM)&lt;/Q&gt;&lt;R&gt;1&lt;/R&gt;&lt;C&gt;1&lt;/C&gt;&lt;D xsi:type="xsd:double"&gt;-13.2200580190634&lt;/D&gt;&lt;/FQL&gt;&lt;FQL&gt;&lt;Q&gt;UAE^FG_PRICE_MAVG(0,,,,200)&lt;/Q&gt;&lt;R&gt;1&lt;/R&gt;&lt;C&gt;1&lt;/C&gt;&lt;D xsi:type="xsd:double"&gt;14.449724&lt;/D&gt;&lt;/FQL&gt;&lt;FQL&gt;&lt;Q&gt;GREK^FG_PRICE_MAVG(0,,,,200)&lt;/Q&gt;&lt;R&gt;1&lt;/R&gt;&lt;C&gt;1&lt;/C&gt;&lt;D xsi:type="xsd:double"&gt;39.029297&lt;/D&gt;&lt;/FQL&gt;&lt;FQL&gt;&lt;Q&gt;EWT^FG_PRICE_MAVG(0,,,,30)&lt;/Q&gt;&lt;R&gt;1&lt;/R&gt;&lt;C&gt;1&lt;/C&gt;&lt;D xsi:type="xsd:double"&gt;54.364&lt;/D&gt;&lt;/FQL&gt;&lt;FQL&gt;&lt;Q&gt;SET-BKK^PERCENT_CHANGE(FMA_EPS(+1,0,,,,"PORTAGG","MEAN"),FMA_EPS(+1,-1AM,,,,"PORTAGG","MEAN"))&lt;/Q&gt;&lt;R&gt;1&lt;/R&gt;&lt;C&gt;1&lt;/C&gt;&lt;D xsi:type="xsd:double"&gt;-0.682275379931478&lt;/D&gt;&lt;/FQL&gt;&lt;FQL&gt;&lt;Q&gt;INDA^FG_TOTAL_RETURNC(0,-1AM)&lt;/Q&gt;&lt;R&gt;1&lt;/R&gt;&lt;C&gt;1&lt;/C&gt;&lt;D xsi:type="xsd:double"&gt;2.897501&lt;/D&gt;&lt;/FQL&gt;&lt;FQL&gt;&lt;Q&gt;EWZ^P_PRICE(0)/P_PRICE_LOW_PR(0,,,,,,"PRICE","INTRA","52W")-1&lt;/Q&gt;&lt;R&gt;1&lt;/R&gt;&lt;C&gt;1&lt;/C&gt;&lt;D xsi:type="xsd:double"&gt;0.033724666&lt;/D&gt;&lt;/FQL&gt;&lt;FQL&gt;&lt;Q&gt;EWW^FG_TOTAL_RETURNC(0,-1AM)&lt;/Q&gt;&lt;R&gt;1&lt;/R&gt;&lt;C&gt;1&lt;/C&gt;&lt;D xsi:type="xsd:double"&gt;0.6041169&lt;/D&gt;&lt;/FQL&gt;&lt;FQL&gt;&lt;Q&gt;EPU^FG_TOTAL_RETURNC(0,-3AM)&lt;/Q&gt;&lt;R&gt;1&lt;/R&gt;&lt;C&gt;1&lt;/C&gt;&lt;D xsi:type="xsd:double"&gt;1.3353467&lt;/D&gt;&lt;/FQL&gt;&lt;FQL&gt;&lt;Q&gt;SPY^PERCENT_CHANGE(FMA_EPS(+1,0,,,,"PORTAGG","MEAN"),FMA_EPS(+1,-1AM,,,,"PORTAGG","MEAN"))&lt;/Q&gt;&lt;R&gt;1&lt;/R&gt;&lt;C&gt;1&lt;/C&gt;&lt;D xsi:type="xsd:double"&gt;-0.128395106046291&lt;/D&gt;&lt;/FQL&gt;&lt;FQL&gt;&lt;Q&gt;QAT^FMA_COS_DOWN("EPS","1M",+1,NOW,,,"PORTAGG","MEANR")&lt;/Q&gt;&lt;R&gt;1&lt;/R&gt;&lt;C&gt;1&lt;/C&gt;&lt;D xsi:type="xsd:double"&gt;5&lt;/D&gt;&lt;/FQL&gt;&lt;FQL&gt;&lt;Q&gt;CNYA^FMA_COS_UP("EPS","1M",+1,NOW,,,"PORTAGG","MEANR")&lt;/Q&gt;&lt;R&gt;1&lt;/R&gt;&lt;C&gt;1&lt;/C&gt;&lt;D xsi:type="xsd:double"&gt;139&lt;/D&gt;&lt;/FQL&gt;&lt;FQL&gt;&lt;Q&gt;REFZAREPO-FDS^FG_YIELD(NOW,,,0)&lt;/Q&gt;&lt;R&gt;1&lt;/R&gt;&lt;C&gt;1&lt;/C&gt;&lt;D xsi:type="xsd:double"&gt;8.25&lt;/D&gt;&lt;/FQL&gt;&lt;FQL&gt;&lt;Q&gt;REFPL7D-FDS^FG_YIELD(NOW,,,0)&lt;/Q&gt;&lt;R&gt;1&lt;/R&gt;&lt;C&gt;1&lt;/C&gt;&lt;D xsi:type="xsd:double"&gt;5.75&lt;/D&gt;&lt;/FQL&gt;&lt;FQL&gt;&lt;Q&gt;TRYTR7Y-FDS^PCTCHG(FG_YIELD(0,,,,"YTM"),FG_YIELD(-1AM,,,,"YTM"))&lt;/Q&gt;&lt;R&gt;1&lt;/R&gt;&lt;C&gt;1&lt;/C&gt;&lt;D xsi:type="xsd:double"&gt;-3.5557961&lt;/D&gt;&lt;/FQL&gt;&lt;FQL&gt;&lt;Q&gt;TRYMY10Y-FDS^PCTCHG(FG_YIELD(0,,,,"YTM"),FG_YIELD(-1AM,,,,"YTM"))&lt;/Q&gt;&lt;R&gt;1&lt;/R&gt;&lt;C&gt;1&lt;/C&gt;&lt;D xsi:type="xsd:double"&gt;-2.2006674&lt;/D&gt;&lt;/FQL&gt;&lt;FQL&gt;&lt;Q&gt;UAE^JULIAN(FMA_DIV_YLD(NTMA,NOW,NOW,M,"PORTAGG","MEANR").DATES)&lt;/Q&gt;&lt;R&gt;1&lt;/R&gt;&lt;C&gt;1&lt;/C&gt;&lt;D xsi:type="xsd:long"&gt;45471&lt;/D&gt;&lt;/FQL&gt;&lt;FQL&gt;&lt;Q&gt;MCHI^FMA_ROE(NTMA,-20AY,NOW,FY,"PORTAGG","MEANR")&lt;/Q&gt;&lt;R&gt;20&lt;/R&gt;&lt;C&gt;1&lt;/C&gt;&lt;D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xsi:type="xsd:double"&gt;11.973879187389&lt;/D&gt;&lt;D xsi:type="xsd:double"&gt;11.5504282712327&lt;/D&gt;&lt;D xsi:type="xsd:double"&gt;11.5630363184655&lt;/D&gt;&lt;/FQL&gt;&lt;FQL&gt;&lt;Q&gt;CAGDPY@PE^EE_ACTUAL_ANNUAL(MED,0)&lt;/Q&gt;&lt;R&gt;1&lt;/R&gt;&lt;C&gt;1&lt;/C&gt;&lt;D xsi:type="xsd:double"&gt;0.830176564820384&lt;/D&gt;&lt;/FQL&gt;&lt;FQL&gt;&lt;Q&gt;USDAED^STD(FG_PRICE_CHANGE(0,-3AY,M))&lt;/Q&gt;&lt;R&gt;1&lt;/R&gt;&lt;C&gt;1&lt;/C&gt;&lt;D xsi:type="xsd:double"&gt;0.008718447877662&lt;/D&gt;&lt;/FQL&gt;&lt;FQL&gt;&lt;Q&gt;EWZ^P_PRICE_RETURNS_PR('52W',2,-10AY,0,AM)&lt;/Q&gt;&lt;R&gt;121&lt;/R&gt;&lt;C&gt;1&lt;/C&gt;&lt;D xsi:type="xsd:double"&gt;17.884005&lt;/D&gt;&lt;D xsi:type="xsd:double"&gt;24.803902&lt;/D&gt;&lt;D xsi:type="xsd:double"&gt;-0.32719374&lt;/D&gt;&lt;D xsi:type="xsd:double"&gt;-14.065069&lt;/D&gt;&lt;D xsi:type="xsd:double"&gt;-5.047578&lt;/D&gt;&lt;D xsi:type="xsd:double"&gt;-14.361835&lt;/D&gt;&lt;D xsi:type="xsd:double"&gt;-5.6668878&lt;/D&gt;&lt;D xsi:type="xsd:double"&gt;-10.717946&lt;/D&gt;&lt;D xsi:type="xsd:double"&gt;-24.84526&lt;/D&gt;&lt;D xsi:type="xsd:double"&gt;-19.179417&lt;/D&gt;&lt;D xsi:type="xsd:double"&gt;-28.700197&lt;/D&gt;&lt;D xsi:type="xsd:double"&gt;-29.36483&lt;/D&gt;&lt;D xsi:type="xsd:double"&gt;-42.91613&lt;/D&gt;&lt;D xsi:type="xsd:double"&gt;-50.893715&lt;/D&gt;&lt;D xsi:type="xsd:double"&gt;-50.88289&lt;/D&gt;&lt;D xsi:type="xsd:double"&gt;-42.241997&lt;/D&gt;&lt;D xsi:type="xsd:double"&gt;-41.897858&lt;/D&gt;&lt;D xsi:type="xsd:double"&gt;-39.446312&lt;/D&gt;&lt;D xsi:type="xsd:double"&gt;-49.407845&lt;/D&gt;&lt;D xsi:type="xsd:double"&gt;-40.96858&lt;/D&gt;&lt;D xsi:type="xsd:double"&gt;-17.714293&lt;/D&gt;&lt;D xsi:type="xsd:double"&gt;-20.928568&lt;/D&gt;&lt;D xsi:type="xsd:double"&gt;-17.872978&lt;/D&gt;&lt;D xsi:type="xsd:double"&gt;-14.769483&lt;/D&gt;&lt;D xsi:type="xsd:double"&gt;16.424465&lt;/D&gt;&lt;D xsi:type="xsd:double"&gt;35.697342&lt;/D&gt;&lt;D xsi:type="xsd:double"&gt;57.28618&lt;/D&gt;&lt;D xsi:type="xsd:double"&gt;65.52094&lt;/D&gt;&lt;D xsi:type="xsd:double"&gt;39.98406&lt;/D&gt;&lt;D xsi:type="xsd:double"&gt;52.944767&lt;/D&gt;&lt;D xsi:type="xsd:double"&gt;113.70423&lt;/D&gt;&lt;D xsi:type="xsd:double"&gt;91.928795&lt;/D&gt;&lt;D xsi:type="xsd:double"&gt;47.46593&lt;/D&gt;&lt;D xsi:type="xsd:double"&gt;31.805134&lt;/D&gt;&lt;D xsi:type="xsd:double"&gt;37.49641&lt;/D&gt;&lt;D xsi:type="xsd:double"&gt;24.93639&lt;/D&gt;&lt;D xsi:type="xsd:double"&gt;16.539562&lt;/D&gt;&lt;D xsi:type="xsd:double"&gt;22.908009&lt;/D&gt;&lt;D xsi:type="xsd:double"&gt;27.394272&lt;/D&gt;&lt;D xsi:type="xsd:double"&gt;9.646392&lt;/D&gt;&lt;D xsi:type="xsd:double"&gt;23.017765&lt;/D&gt;&lt;D xsi:type="xsd:double"&gt;26.145054&lt;/D&gt;&lt;D xsi:type="xsd:double"&gt;28.36306&lt;/D&gt;&lt;D xsi:type="xsd:double"&gt;25.221575&lt;/D&gt;&lt;D xsi:type="xsd:double"&gt;22.265816&lt;/D&gt;&lt;D xsi:type="xsd:double"&gt;18.538237&lt;/D&gt;&lt;D xsi:type="xsd:double"&gt;8.627403&lt;/D&gt;&lt;D xsi:type="xsd:double"&gt;-2.8804839&lt;/D&gt;&lt;D xsi:type="xsd:double"&gt;-0.22094249999999999&lt;/D&gt;&lt;D xsi:type="xsd:double"&gt;-18.521685&lt;/D&gt;&lt;D xsi:type="xsd:double"&gt;-17.079521&lt;/D&gt;&lt;D xsi:type="xsd:double"&gt;1.2165904&lt;/D&gt;&lt;D xsi:type="xsd:double"&gt;-5.6387243&lt;/D&gt;&lt;D xsi:type="xsd:double"&gt;-3.6471128&lt;/D&gt;&lt;D xsi:type="xsd:double"&gt;-3.499961&lt;/D&gt;&lt;D xsi:type="xsd:double"&gt;-3.4603238&lt;/D&gt;&lt;D xsi:type="xsd:double"&gt;-3.5695732&lt;/D&gt;&lt;D xsi:type="xsd:double"&gt;-0.726068&lt;/D&gt;&lt;D xsi:type="xsd:double"&gt;6.0942054&lt;/D&gt;&lt;D xsi:type="xsd:double"&gt;39.276196&lt;/D&gt;&lt;D xsi:type="xsd:double"&gt;29.384005&lt;/D&gt;&lt;D xsi:type="xsd:double"&gt;25.073433&lt;/D&gt;&lt;D xsi:type="xsd:double"&gt;29.12612&lt;/D&gt;&lt;D xsi:type="xsd:double"&gt;17.766308&lt;/D&gt;&lt;D xsi:type="xsd:double"&gt;15.677285&lt;/D&gt;&lt;D xsi:type="xsd:double"&gt;31.124424&lt;/D&gt;&lt;D xsi:type="xsd:double"&gt;9.454703&lt;/D&gt;&lt;D xsi:type="xsd:double"&gt;-8.650404&lt;/D&gt;&lt;D xsi:type="xsd:double"&gt;-35.356224&lt;/D&gt;&lt;D xsi:type="xsd:double"&gt;-43.19418&lt;/D&gt;&lt;D xsi:type="xsd:double"&gt;-30.32614&lt;/D&gt;&lt;D xsi:type="xsd:double"&gt;-33.495808&lt;/D&gt;&lt;D xsi:type="xsd:double"&gt;-27.811981&lt;/D&gt;&lt;D xsi:type="xsd:double"&gt;-22.569143&lt;/D&gt;&lt;D xsi:type="xsd:double"&gt;-29.947735&lt;/D&gt;&lt;D xsi:type="xsd:double"&gt;-32.036377&lt;/D&gt;&lt;D xsi:type="xsd:double"&gt;-18.577307&lt;/D&gt;&lt;D xsi:type="xsd:double"&gt;-19.05225&lt;/D&gt;&lt;D xsi:type="xsd:double"&gt;-22.367323&lt;/D&gt;&lt;D xsi:type="xsd:double"&gt;-17.009544&lt;/D&gt;&lt;D xsi:type="xsd:double"&gt;26.250458&lt;/D&gt;&lt;D xsi:type="xsd:double"&gt;64.75433&lt;/D&gt;&lt;D xsi:type="xsd:double"&gt;44.631123&lt;/D&gt;&lt;D xsi:type="xsd:double"&gt;41.55797&lt;/D&gt;&lt;D xsi:type="xsd:double"&gt;23.438036&lt;/D&gt;&lt;D xsi:type="xsd:double"&gt;25.613594&lt;/D&gt;&lt;D xsi:type="xsd:double"&gt;18.711079&lt;/D&gt;&lt;D xsi:type="xsd:double"&gt;5.5239677&lt;/D&gt;&lt;D xsi:type="xsd:double"&gt;-11.230671&lt;/D&gt;&lt;D xsi:type="xsd:double"&gt;-17.777426&lt;/D&gt;&lt;D xsi:type="xsd:double"&gt;-5.075598&lt;/D&gt;&lt;D xsi:type="xsd:double"&gt;9.380304&lt;/D&gt;&lt;D xsi:type="xsd:double"&gt;26.967478&lt;/D&gt;&lt;D xsi:type="xsd:double"&gt;-0.57825446&lt;/D&gt;&lt;D xsi:type="xsd:double"&gt;2.8454661&lt;/D&gt;&lt;D xsi:type="xsd:double"&gt;-26.92783&lt;/D&gt;&lt;D xsi:type="xsd:double"&gt;-21.677256&lt;/D&gt;&lt;D xsi:type="xsd:double"&gt;0.23092031&lt;/D&gt;&lt;D xsi:type="xsd:double"&gt;-1.2353361&lt;/D&gt;&lt;D xsi:type="xsd:double"&gt;13.500965&lt;/D&gt;&lt;D xsi:type="xsd:double"&gt;11.817336&lt;/D&gt;&lt;D xsi:type="xsd:double"&gt;17.653715&lt;/D&gt;&lt;D xsi:type="xsd:double"&gt;12.167883&lt;/D&gt;&lt;D xsi:type="xsd:double"&gt;-4.4622364&lt;/D&gt;&lt;D xsi:type="xsd:double"&gt;-22.046597&lt;/D&gt;&lt;D xsi:type="xsd:double"&gt;-5.034214&lt;/D&gt;&lt;D xsi:type="xsd:double"&gt;-4.905021&lt;/D&gt;&lt;D xsi:type="xsd:double"&gt;32.284485&lt;/D&gt;&lt;D xsi:type="xsd:double"&gt;38.94861&lt;/D&gt;&lt;D xsi:type="xsd:double"&gt;7.189715&lt;/D&gt;&lt;D xsi:type="xsd:double"&gt;14.562726&lt;/D&gt;&lt;D xsi:type="xsd:double"&gt;9.516549&lt;/D&gt;&lt;D xsi:type="xsd:double"&gt;25.805641&lt;/D&gt;&lt;D xsi:type="xsd:double"&gt;29.608965&lt;/D&gt;&lt;D xsi:type="xsd:double"&gt;15.805197&lt;/D&gt;&lt;D xsi:type="xsd:double"&gt;27.626884&lt;/D&gt;&lt;D xsi:type="xsd:double"&gt;33.410442&lt;/D&gt;&lt;D xsi:type="xsd:double"&gt;22.01941&lt;/D&gt;&lt;D xsi:type="xsd:double"&gt;9.060693&lt;/D&gt;&lt;D xsi:type="xsd:double"&gt;-10.267663&lt;/D&gt;&lt;D xsi:type="xsd:double"&gt;-12.968856&lt;/D&gt;&lt;/FQL&gt;&lt;FQL&gt;&lt;Q&gt;EWY^FMA_DIV_YLD(NTMA,-10AY,0,AM,"PORTAGG","MEANR")&lt;/Q&gt;&lt;R&gt;121&lt;/R&gt;&lt;C&gt;1&lt;/C&gt;&lt;D xsi:type="xsd:double"&gt;1.2796343923815&lt;/D&gt;&lt;D xsi:type="xsd:double"&gt;1.29350999928804&lt;/D&gt;&lt;D xsi:type="xsd:double"&gt;1.34660616409203&lt;/D&gt;&lt;D xsi:type="xsd:double"&gt;1.46901191707666&lt;/D&gt;&lt;D xsi:type="xsd:double"&gt;1.39384472990043&lt;/D&gt;&lt;D xsi:type="xsd:double"&gt;1.39965471639886&lt;/D&gt;&lt;D xsi:type="xsd:double"&gt;1.54668068975523&lt;/D&gt;&lt;D xsi:type="xsd:double"&gt;1.5696854676262&lt;/D&gt;&lt;D xsi:type="xsd:double"&gt;1.54927659631252&lt;/D&gt;&lt;D xsi:type="xsd:double"&gt;1.48719699417294&lt;/D&gt;&lt;D xsi:type="xsd:double"&gt;1.56149997675999&lt;/D&gt;&lt;D xsi:type="xsd:double"&gt;1.64596850541778&lt;/D&gt;&lt;D xsi:type="xsd:double"&gt;1.74737956531406&lt;/D&gt;&lt;D xsi:type="xsd:double"&gt;1.8864979624778&lt;/D&gt;&lt;D xsi:type="xsd:double"&gt;1.85086931220591&lt;/D&gt;&lt;D xsi:type="xsd:double"&gt;1.71056191816673&lt;/D&gt;&lt;D xsi:type="xsd:double"&gt;1.86257676786107&lt;/D&gt;&lt;D xsi:type="xsd:double"&gt;1.92350143239191&lt;/D&gt;&lt;D xsi:type="xsd:double"&gt;2.08208649445028&lt;/D&gt;&lt;D xsi:type="xsd:double"&gt;1.96178327382173&lt;/D&gt;&lt;D xsi:type="xsd:double"&gt;1.90449338222016&lt;/D&gt;&lt;D xsi:type="xsd:double"&gt;1.91420973765932&lt;/D&gt;&lt;D xsi:type="xsd:double"&gt;1.9990686744538&lt;/D&gt;&lt;D xsi:type="xsd:double"&gt;2.00328805287885&lt;/D&gt;&lt;D xsi:type="xsd:double"&gt;1.91648237141064&lt;/D&gt;&lt;D xsi:type="xsd:double"&gt;1.88859384308946&lt;/D&gt;&lt;D xsi:type="xsd:double"&gt;1.87024330203066&lt;/D&gt;&lt;D xsi:type="xsd:double"&gt;1.93851679854872&lt;/D&gt;&lt;D xsi:type="xsd:double"&gt;2.00002208632536&lt;/D&gt;&lt;D xsi:type="xsd:double"&gt;1.95010257967147&lt;/D&gt;&lt;D xsi:type="xsd:double"&gt;1.90799604969923&lt;/D&gt;&lt;D xsi:type="xsd:double"&gt;1.92773982709952&lt;/D&gt;&lt;D xsi:type="xsd:double"&gt;1.8816403367385&lt;/D&gt;&lt;D xsi:type="xsd:double"&gt;1.9064112243452&lt;/D&gt;&lt;D xsi:type="xsd:double"&gt;1.7824490888525&lt;/D&gt;&lt;D xsi:type="xsd:double"&gt;1.75488434850972&lt;/D&gt;&lt;D xsi:type="xsd:double"&gt;1.7542424329524&lt;/D&gt;&lt;D xsi:type="xsd:double"&gt;1.82285182588857&lt;/D&gt;&lt;D xsi:type="xsd:double"&gt;1.81102366785232&lt;/D&gt;&lt;D xsi:type="xsd:double"&gt;1.740712505113&lt;/D&gt;&lt;D xsi:type="xsd:double"&gt;1.96576634367247&lt;/D&gt;&lt;D xsi:type="xsd:double"&gt;2.10045022910624&lt;/D&gt;&lt;D xsi:type="xsd:double"&gt;1.9899363419853&lt;/D&gt;&lt;D xsi:type="xsd:double"&gt;2.14324419421781&lt;/D&gt;&lt;D xsi:type="xsd:double"&gt;2.20067044823063&lt;/D&gt;&lt;D xsi:type="xsd:double"&gt;2.2106546005546&lt;/D&gt;&lt;D xsi:type="xsd:double"&gt;2.21544654785019&lt;/D&gt;&lt;D xsi:type="xsd:double"&gt;2.30825925312559&lt;/D&gt;&lt;D xsi:type="xsd:double"&gt;2.36653630086286&lt;/D&gt;&lt;D xsi:type="xsd:double"&gt;2.39539284712901&lt;/D&gt;&lt;D xsi:type="xsd:double"&gt;2.37411784605793&lt;/D&gt;&lt;D xsi:type="xsd:double"&gt;2.69163193451352&lt;/D&gt;&lt;D xsi:type="xsd:double"&gt;2.63200793210547&lt;/D&gt;&lt;D xsi:type="xsd:double"&gt;2.66704296382017&lt;/D&gt;&lt;D xsi:type="xsd:double"&gt;2.46758257009127&lt;/D&gt;&lt;D xsi:type="xsd:double"&gt;2.44928832417714&lt;/D&gt;&lt;D xsi:type="xsd:double"&gt;2.53020746919868&lt;/D&gt;&lt;D xsi:type="xsd:double"&gt;2.47245310607433&lt;/D&gt;&lt;D xsi:type="xsd:double"&gt;2.60702348805555&lt;/D&gt;&lt;D xsi:type="xsd:double"&gt;2.51119356793847&lt;/D&gt;&lt;D xsi:type="xsd:double"&gt;2.54651516733216&lt;/D&gt;&lt;D xsi:type="xsd:double"&gt;2.73319214948341&lt;/D&gt;&lt;D xsi:type="xsd:double"&gt;2.48538942993003&lt;/D&gt;&lt;D xsi:type="xsd:double"&gt;2.45634253384614&lt;/D&gt;&lt;D xsi:type="xsd:double"&gt;2.41432797257006&lt;/D&gt;&lt;D xsi:type="xsd:double"&gt;2.32195321531274&lt;/D&gt;&lt;D xsi:type="xsd:double"&gt;2.27073772870936&lt;/D&gt;&lt;D xsi:type="xsd:double"&gt;2.40457534133263&lt;/D&gt;&lt;D xsi:type="xsd:double"&gt;2.92412334949109&lt;/D&gt;&lt;D xsi:type="xsd:double"&gt;2.56352147036773&lt;/D&gt;&lt;D xsi:type="xsd:double"&gt;2.3585532840266&lt;/D&gt;&lt;D xsi:type="xsd:double"&gt;2.25986546345375&lt;/D&gt;&lt;D xsi:type="xsd:double"&gt;2.23938666863613&lt;/D&gt;&lt;D xsi:type="xsd:double"&gt;2.09064558980421&lt;/D&gt;&lt;D xsi:type="xsd:double"&gt;2.19369063699588&lt;/D&gt;&lt;D xsi:type="xsd:double"&gt;2.17183584489203&lt;/D&gt;&lt;D xsi:type="xsd:double"&gt;1.9548581251489&lt;/D&gt;&lt;D xsi:type="xsd:double"&gt;1.82727047609481&lt;/D&gt;&lt;D xsi:type="xsd:double"&gt;1.63664366490113&lt;/D&gt;&lt;D xsi:type="xsd:double"&gt;1.70328758833161&lt;/D&gt;&lt;D xsi:type="xsd:double"&gt;1.69783530046464&lt;/D&gt;&lt;D xsi:type="xsd:double"&gt;1.68464702818031&lt;/D&gt;&lt;D xsi:type="xsd:double"&gt;1.735928297475&lt;/D&gt;&lt;D xsi:type="xsd:double"&gt;1.64249617086013&lt;/D&gt;&lt;D xsi:type="xsd:double"&gt;1.72863835156062&lt;/D&gt;&lt;D xsi:type="xsd:double"&gt;1.82969509947701&lt;/D&gt;&lt;D xsi:type="xsd:double"&gt;1.83969212333299&lt;/D&gt;&lt;D xsi:type="xsd:double"&gt;1.9118491525472&lt;/D&gt;&lt;D xsi:type="xsd:double"&gt;2.00542730832391&lt;/D&gt;&lt;D xsi:type="xsd:double"&gt;1.92742120190113&lt;/D&gt;&lt;D xsi:type="xsd:double"&gt;2.22514736856879&lt;/D&gt;&lt;D xsi:type="xsd:double"&gt;2.23430150987239&lt;/D&gt;&lt;D xsi:type="xsd:double"&gt;2.22679482909597&lt;/D&gt;&lt;D xsi:type="xsd:double"&gt;2.31075645241012&lt;/D&gt;&lt;D xsi:type="xsd:double"&gt;2.36544938057454&lt;/D&gt;&lt;D xsi:type="xsd:double"&gt;2.59359458032772&lt;/D&gt;&lt;D xsi:type="xsd:double"&gt;2.56112424818163&lt;/D&gt;&lt;D xsi:type="xsd:double"&gt;2.53629379159305&lt;/D&gt;&lt;D xsi:type="xsd:double"&gt;2.8105704785214&lt;/D&gt;&lt;D xsi:type="xsd:double"&gt;2.71370001083153&lt;/D&gt;&lt;D xsi:type="xsd:double"&gt;2.51977728965799&lt;/D&gt;&lt;D xsi:type="xsd:double"&gt;2.58348384646079&lt;/D&gt;&lt;D xsi:type="xsd:double"&gt;2.45036465420824&lt;/D&gt;&lt;D xsi:type="xsd:double"&gt;2.48421134067558&lt;/D&gt;&lt;D xsi:type="xsd:double"&gt;2.46557746006383&lt;/D&gt;&lt;D xsi:type="xsd:double"&gt;2.44015751032887&lt;/D&gt;&lt;D xsi:type="xsd:double"&gt;2.36125110332104&lt;/D&gt;&lt;D xsi:type="xsd:double"&gt;2.34449003924058&lt;/D&gt;&lt;D xsi:type="xsd:double"&gt;2.32924002901002&lt;/D&gt;&lt;D xsi:type="xsd:double"&gt;2.4624252849614&lt;/D&gt;&lt;D xsi:type="xsd:double"&gt;2.46941016280319&lt;/D&gt;&lt;D xsi:type="xsd:double"&gt;2.66144901779252&lt;/D&gt;&lt;D xsi:type="xsd:double"&gt;2.40770679251391&lt;/D&gt;&lt;D xsi:type="xsd:double"&gt;2.29629404621691&lt;/D&gt;&lt;D xsi:type="xsd:double"&gt;2.41392017925271&lt;/D&gt;&lt;D xsi:type="xsd:double"&gt;2.27208160143929&lt;/D&gt;&lt;D xsi:type="xsd:double"&gt;2.14918100694048&lt;/D&gt;&lt;D xsi:type="xsd:double"&gt;2.23112569546167&lt;/D&gt;&lt;D xsi:type="xsd:double"&gt;2.21208733010199&lt;/D&gt;&lt;D xsi:type="xsd:double"&gt;2.08277880782938&lt;/D&gt;&lt;D xsi:type="xsd:double"&gt;2.13990853048121&lt;/D&gt;&lt;/FQL&gt;&lt;FQL&gt;&lt;Q&gt;EZA^FMA_PE(LTMA,-10AY,0,AM,"PORTAGG","MEANR")&lt;/Q&gt;&lt;R&gt;121&lt;/R&gt;&lt;C&gt;1&lt;/C&gt;&lt;D xsi:type="xsd:double"&gt;16.1291052007528&lt;/D&gt;&lt;D xsi:type="xsd:double"&gt;16.4870886427045&lt;/D&gt;&lt;D xsi:type="xsd:double"&gt;16.057052584624&lt;/D&gt;&lt;D xsi:type="xsd:double"&gt;16.1296965628653&lt;/D&gt;&lt;D xsi:type="xsd:double"&gt;16.6988920473717&lt;/D&gt;&lt;D xsi:type="xsd:double"&gt;16.7673213981866&lt;/D&gt;&lt;D xsi:type="xsd:double"&gt;17.9568854509119&lt;/D&gt;&lt;D xsi:type="xsd:double"&gt;18.6238656382616&lt;/D&gt;&lt;D xsi:type="xsd:double"&gt;18.3337229051772&lt;/D&gt;&lt;D xsi:type="xsd:double"&gt;18.6642890388093&lt;/D&gt;&lt;D xsi:type="xsd:double"&gt;18.2208422134277&lt;/D&gt;&lt;D xsi:type="xsd:double"&gt;18.1464703170594&lt;/D&gt;&lt;D xsi:type="xsd:double"&gt;17.7638591443264&lt;/D&gt;&lt;D xsi:type="xsd:double"&gt;16.9438560288808&lt;/D&gt;&lt;D xsi:type="xsd:double"&gt;16.8537579562681&lt;/D&gt;&lt;D xsi:type="xsd:double"&gt;18.0662180033664&lt;/D&gt;&lt;D xsi:type="xsd:double"&gt;17.5685145752304&lt;/D&gt;&lt;D xsi:type="xsd:double"&gt;16.9308772403527&lt;/D&gt;&lt;D xsi:type="xsd:double"&gt;15.185344253209&lt;/D&gt;&lt;D xsi:type="xsd:double"&gt;15.8641375670296&lt;/D&gt;&lt;D xsi:type="xsd:double"&gt;15.9711134975804&lt;/D&gt;&lt;D xsi:type="xsd:double"&gt;16.02497341328&lt;/D&gt;&lt;D xsi:type="xsd:double"&gt;15.8104521245237&lt;/D&gt;&lt;D xsi:type="xsd:double"&gt;15.7478150601868&lt;/D&gt;&lt;D xsi:type="xsd:double"&gt;16.4255887540219&lt;/D&gt;&lt;D xsi:type="xsd:double"&gt;16.7814706826091&lt;/D&gt;&lt;D xsi:type="xsd:double"&gt;16.6747173390441&lt;/D&gt;&lt;D xsi:type="xsd:double"&gt;16.8902056142873&lt;/D&gt;&lt;D xsi:type="xsd:double"&gt;16.2260182947973&lt;/D&gt;&lt;D xsi:type="xsd:double"&gt;16.4339471437406&lt;/D&gt;&lt;D xsi:type="xsd:double"&gt;17.5937955933444&lt;/D&gt;&lt;D xsi:type="xsd:double"&gt;18.6933709821397&lt;/D&gt;&lt;D xsi:type="xsd:double"&gt;18.4380125403706&lt;/D&gt;&lt;D xsi:type="xsd:double"&gt;18.3331271718434&lt;/D&gt;&lt;D xsi:type="xsd:double"&gt;18.3253608815739&lt;/D&gt;&lt;D xsi:type="xsd:double"&gt;17.7590445415854&lt;/D&gt;&lt;D xsi:type="xsd:double"&gt;18.0841727464156&lt;/D&gt;&lt;D xsi:type="xsd:double"&gt;18.3377960545915&lt;/D&gt;&lt;D xsi:type="xsd:double"&gt;17.3407518989138&lt;/D&gt;&lt;D xsi:type="xsd:double"&gt;18.0037026266018&lt;/D&gt;&lt;D xsi:type="xsd:double"&gt;18.8545460330744&lt;/D&gt;&lt;D xsi:type="xsd:double"&gt;18.415455583078&lt;/D&gt;&lt;D xsi:type="xsd:double"&gt;19.3379460118874&lt;/D&gt;&lt;D xsi:type="xsd:double"&gt;18.2510000268684&lt;/D&gt;&lt;D xsi:type="xsd:double"&gt;18.0360921201446&lt;/D&gt;&lt;D xsi:type="xsd:double"&gt;17.742689884213&lt;/D&gt;&lt;D xsi:type="xsd:double"&gt;17.3741200297289&lt;/D&gt;&lt;D xsi:type="xsd:double"&gt;16.7804465449837&lt;/D&gt;&lt;D xsi:type="xsd:double"&gt;16.6752653293076&lt;/D&gt;&lt;D xsi:type="xsd:double"&gt;16.6602867298928&lt;/D&gt;&lt;D xsi:type="xsd:double"&gt;15.7954551933234&lt;/D&gt;&lt;D xsi:type="xsd:double"&gt;14.1678643326657&lt;/D&gt;&lt;D xsi:type="xsd:double"&gt;14.8529557132878&lt;/D&gt;&lt;D xsi:type="xsd:double"&gt;14.7390264101888&lt;/D&gt;&lt;D xsi:type="xsd:double"&gt;15.4764172312112&lt;/D&gt;&lt;D xsi:type="xsd:double"&gt;15.5890921725839&lt;/D&gt;&lt;D xsi:type="xsd:double"&gt;15.2010638081474&lt;/D&gt;&lt;D xsi:type="xsd:double"&gt;15.3412396908142&lt;/D&gt;&lt;D xsi:type="xsd:double"&gt;14.7683658696&lt;/D&gt;&lt;D xsi:type="xsd:double"&gt;15.0074393573367&lt;/D&gt;&lt;D xsi:type="xsd:double"&gt;14.6705578490416&lt;/D&gt;&lt;D xsi:type="xsd:double"&gt;13.897027749347&lt;/D&gt;&lt;D xsi:type="xsd:double"&gt;13.6751234641773&lt;/D&gt;&lt;D xsi:type="xsd:double"&gt;13.4114329826551&lt;/D&gt;&lt;D xsi:type="xsd:double"&gt;13.3246692903754&lt;/D&gt;&lt;D xsi:type="xsd:double"&gt;14.5746953827805&lt;/D&gt;&lt;D xsi:type="xsd:double"&gt;14.2051032685924&lt;/D&gt;&lt;D xsi:type="xsd:double"&gt;13.9354774487746&lt;/D&gt;&lt;D xsi:type="xsd:double"&gt;12.1117344205737&lt;/D&gt;&lt;D xsi:type="xsd:double"&gt;12.2900036332816&lt;/D&gt;&lt;D xsi:type="xsd:double"&gt;12.5570903114274&lt;/D&gt;&lt;D xsi:type="xsd:double"&gt;12.8931191541725&lt;/D&gt;&lt;D xsi:type="xsd:double"&gt;13.4681390818536&lt;/D&gt;&lt;D xsi:type="xsd:double"&gt;13.6218856539144&lt;/D&gt;&lt;D xsi:type="xsd:double"&gt;12.8825626375124&lt;/D&gt;&lt;D xsi:type="xsd:double"&gt;13.4585353180439&lt;/D&gt;&lt;D xsi:type="xsd:double"&gt;13.5970109049999&lt;/D&gt;&lt;D xsi:type="xsd:double"&gt;13.8996301156121&lt;/D&gt;&lt;D xsi:type="xsd:double"&gt;14.1199935936564&lt;/D&gt;&lt;D xsi:type="xsd:double"&gt;13.6605834149784&lt;/D&gt;&lt;D xsi:type="xsd:double"&gt;13.3612665094677&lt;/D&gt;&lt;D xsi:type="xsd:double"&gt;12.8905885420339&lt;/D&gt;&lt;D xsi:type="xsd:double"&gt;12.6133620940851&lt;/D&gt;&lt;D xsi:type="xsd:double"&gt;12.0984681002518&lt;/D&gt;&lt;D xsi:type="xsd:double"&gt;11.5965044007489&lt;/D&gt;&lt;D xsi:type="xsd:double"&gt;10.9334571046741&lt;/D&gt;&lt;D xsi:type="xsd:double"&gt;10.8080383543192&lt;/D&gt;&lt;D xsi:type="xsd:double"&gt;10.7775590893144&lt;/D&gt;&lt;D xsi:type="xsd:double"&gt;10.0520632240447&lt;/D&gt;&lt;D xsi:type="xsd:double"&gt;10.3598286149548&lt;/D&gt;&lt;D xsi:type="xsd:double"&gt;10.6648082685019&lt;/D&gt;&lt;D xsi:type="xsd:double"&gt;10.9298772650652&lt;/D&gt;&lt;D xsi:type="xsd:double"&gt;11.1003721865167&lt;/D&gt;&lt;D xsi:type="xsd:double"&gt;10.7499564363625&lt;/D&gt;&lt;D xsi:type="xsd:double"&gt;10.5156677755685&lt;/D&gt;&lt;D xsi:type="xsd:double"&gt;10.1986840771875&lt;/D&gt;&lt;D xsi:type="xsd:double"&gt;10.2545121672179&lt;/D&gt;&lt;D xsi:type="xsd:double"&gt;10.2334292749586&lt;/D&gt;&lt;D xsi:type="xsd:double"&gt;9.32468471519019&lt;/D&gt;&lt;D xsi:type="xsd:double"&gt;9.65337024905378&lt;/D&gt;&lt;D xsi:type="xsd:double"&gt;10.3583232521902&lt;/D&gt;&lt;D xsi:type="xsd:double"&gt;10.2215359522502&lt;/D&gt;&lt;D xsi:type="xsd:double"&gt;10.8970346870072&lt;/D&gt;&lt;D xsi:type="xsd:double"&gt;10.1493666302958&lt;/D&gt;&lt;D xsi:type="xsd:double"&gt;10.1970175830857&lt;/D&gt;&lt;D xsi:type="xsd:double"&gt;10.1981241237492&lt;/D&gt;&lt;D xsi:type="xsd:double"&gt;9.95283978914241&lt;/D&gt;&lt;D xsi:type="xsd:double"&gt;10.0190714863205&lt;/D&gt;&lt;D xsi:type="xsd:double"&gt;10.6317359333932&lt;/D&gt;&lt;D xsi:type="xsd:double"&gt;10.4647313376316&lt;/D&gt;&lt;D xsi:type="xsd:double"&gt;10.4842195092044&lt;/D&gt;&lt;D xsi:type="xsd:double"&gt;10.3739270044819&lt;/D&gt;&lt;D xsi:type="xsd:double"&gt;11.2670382370786&lt;/D&gt;&lt;D xsi:type="xsd:double"&gt;11.2678490675496&lt;/D&gt;&lt;D xsi:type="xsd:double"&gt;11.3139178850729&lt;/D&gt;&lt;D xsi:type="xsd:double"&gt;10.8278518233856&lt;/D&gt;&lt;D xsi:type="xsd:double"&gt;10.6354381633164&lt;/D&gt;&lt;D xsi:type="xsd:double"&gt;10.5486518382766&lt;/D&gt;&lt;D xsi:type="xsd:double"&gt;10.7179053411881&lt;/D&gt;&lt;D xsi:type="xsd:double"&gt;10.6659296610356&lt;/D&gt;&lt;D xsi:type="xsd:double"&gt;10.8787544036799&lt;/D&gt;&lt;/FQL&gt;&lt;FQL&gt;&lt;Q&gt;NI-FDS^FG_PRICE(0)&lt;/Q&gt;&lt;R&gt;1&lt;/R&gt;&lt;C&gt;1&lt;/C&gt;&lt;D xsi:type="xsd:double"&gt;15550&lt;/D&gt;&lt;/FQL&gt;&lt;FQL&gt;&lt;Q&gt;MCHI^FG_TOTAL_RETURNC(0</t>
        </r>
      </text>
    </comment>
    <comment ref="A16" authorId="0" shapeId="0" xr:uid="{B28D822E-1B70-47BB-A19C-7D6F43FE73EF}">
      <text>
        <r>
          <rPr>
            <b/>
            <sz val="9"/>
            <color indexed="81"/>
            <rFont val="Tahoma"/>
            <charset val="1"/>
          </rPr>
          <t>,-6AM)&lt;/Q&gt;&lt;R&gt;1&lt;/R&gt;&lt;C&gt;1&lt;/C&gt;&lt;D xsi:type="xsd:double"&gt;8.544743&lt;/D&gt;&lt;/FQL&gt;&lt;FQL&gt;&lt;Q&gt;EWY^FG_TOTAL_RETURNC(0,-3AM)&lt;/Q&gt;&lt;R&gt;1&lt;/R&gt;&lt;C&gt;1&lt;/C&gt;&lt;D xsi:type="xsd:double"&gt;2.6997209&lt;/D&gt;&lt;/FQL&gt;&lt;FQL&gt;&lt;Q&gt;EPU^FMA_PCT_ABOVE_MAVG(200,0,,,,"PORTAGG")&lt;/Q&gt;&lt;R&gt;1&lt;/R&gt;&lt;C&gt;1&lt;/C&gt;&lt;D xsi:type="xsd:double"&gt;73.0769230769231&lt;/D&gt;&lt;/FQL&gt;&lt;FQL&gt;&lt;Q&gt;VWO^SIZE(FG_CONSTITUENTS)&lt;/Q&gt;&lt;R&gt;1&lt;/R&gt;&lt;C&gt;1&lt;/C&gt;&lt;D xsi:type="xsd:long"&gt;4776&lt;/D&gt;&lt;/FQL&gt;&lt;FQL&gt;&lt;Q&gt;TRYQA10Y-FDS^PCTCHG(FG_YIELD(0,,,,"YTM"),FG_YIELD(-3AM,,,,"YTM"))&lt;/Q&gt;&lt;R&gt;0&lt;/R&gt;&lt;C&gt;0&lt;/C&gt;&lt;/FQL&gt;&lt;FQL&gt;&lt;Q&gt;TRYTH10Y-FDS^FG_YIELD(0,,,,"YTM")&lt;/Q&gt;&lt;R&gt;1&lt;/R&gt;&lt;C&gt;1&lt;/C&gt;&lt;D xsi:type="xsd:double"&gt;2.602243&lt;/D&gt;&lt;/FQL&gt;&lt;FQL&gt;&lt;Q&gt;VNM^FMA_DIV_YLD(NTMA,NOW,NOW,M,"PORTAGG","MEANR")&lt;/Q&gt;&lt;R&gt;1&lt;/R&gt;&lt;C&gt;1&lt;/C&gt;&lt;D xsi:type="xsd:double"&gt;1.91037025060779&lt;/D&gt;&lt;/FQL&gt;&lt;FQL&gt;&lt;Q&gt;INDA^FMA_DIV_YLD(NTMA,NOW,NOW,M,"PORTAGG","MEANR")&lt;/Q&gt;&lt;R&gt;1&lt;/R&gt;&lt;C&gt;1&lt;/C&gt;&lt;D xsi:type="xsd:double"&gt;1.26937007162542&lt;/D&gt;&lt;/FQL&gt;&lt;FQL&gt;&lt;Q&gt;EWW^FMA_PE(NTMA,0,,,"PORTAGG","MEANR")&lt;/Q&gt;&lt;R&gt;1&lt;/R&gt;&lt;C&gt;1&lt;/C&gt;&lt;D xsi:type="xsd:double"&gt;11.1725685122043&lt;/D&gt;&lt;/FQL&gt;&lt;FQL&gt;&lt;Q&gt;EPHE^FMA_PE(LTM,0,,,"PORTAGG","MEANR")&lt;/Q&gt;&lt;R&gt;1&lt;/R&gt;&lt;C&gt;1&lt;/C&gt;&lt;D xsi:type="xsd:double"&gt;10.4546298082763&lt;/D&gt;&lt;/FQL&gt;&lt;FQL&gt;&lt;Q&gt;TRYEU10Y-FDS^FG_YIELD(-10AY,0,Y,,"YTM")&lt;/Q&gt;&lt;R&gt;10&lt;/R&gt;&lt;C&gt;1&lt;/C&gt;&lt;D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xsi:type="xsd:double"&gt;2.004&lt;/D&gt;&lt;/FQL&gt;&lt;FQL&gt;&lt;Q&gt;USDTWD^FG_PRICE_CHANGE(0,-6AM)&lt;/Q&gt;&lt;R&gt;1&lt;/R&gt;&lt;C&gt;1&lt;/C&gt;&lt;D xsi:type="xsd:double"&gt;4.858494&lt;/D&gt;&lt;/FQL&gt;&lt;FQL&gt;&lt;Q&gt;USDCLP^STD(FG_PRICE_CHANGE(0,-1AY,AM))&lt;/Q&gt;&lt;R&gt;1&lt;/R&gt;&lt;C&gt;1&lt;/C&gt;&lt;D xsi:type="xsd:double"&gt;4.30194617490733&lt;/D&gt;&lt;/FQL&gt;&lt;FQL&gt;&lt;Q&gt;EPOL^FMA_PE(LTMA,-10AY,0,AM,"PORTAGG","MEANR")&lt;/Q&gt;&lt;R&gt;121&lt;/R&gt;&lt;C&gt;1&lt;/C&gt;&lt;D xsi:type="xsd:double"&gt;14.825977852045&lt;/D&gt;&lt;D xsi:type="xsd:double"&gt;14.9933397746483&lt;/D&gt;&lt;D xsi:type="xsd:double"&gt;14.6312808781305&lt;/D&gt;&lt;D xsi:type="xsd:double"&gt;14.5867833692767&lt;/D&gt;&lt;D xsi:type="xsd:double"&gt;14.6093802449886&lt;/D&gt;&lt;D xsi:type="xsd:double"&gt;14.3562343776412&lt;/D&gt;&lt;D xsi:type="xsd:double"&gt;17.4831606016667&lt;/D&gt;&lt;D xsi:type="xsd:double"&gt;20.3906224254469&lt;/D&gt;&lt;D xsi:type="xsd:double"&gt;19.8777355436092&lt;/D&gt;&lt;D xsi:type="xsd:double"&gt;19.6927328731227&lt;/D&gt;&lt;D xsi:type="xsd:double"&gt;18.7770588022336&lt;/D&gt;&lt;D xsi:type="xsd:double"&gt;17.7409147923524&lt;/D&gt;&lt;D xsi:type="xsd:double"&gt;16.634904765352&lt;/D&gt;&lt;D xsi:type="xsd:double"&gt;15.1765379286961&lt;/D&gt;&lt;D xsi:type="xsd:double"&gt;14.3060866652579&lt;/D&gt;&lt;D xsi:type="xsd:double"&gt;13.8183657326314&lt;/D&gt;&lt;D xsi:type="xsd:double"&gt;12.3242406562712&lt;/D&gt;&lt;D xsi:type="xsd:double"&gt;11.2770350413871&lt;/D&gt;&lt;D xsi:type="xsd:double"&gt;10.4245242746097&lt;/D&gt;&lt;D xsi:type="xsd:double"&gt;12.2747112112604&lt;/D&gt;&lt;D xsi:type="xsd:double"&gt;12.392781760617&lt;/D&gt;&lt;D xsi:type="xsd:double"&gt;12.3412316331074&lt;/D&gt;&lt;D xsi:type="xsd:double"&gt;12.1596888651433&lt;/D&gt;&lt;D xsi:type="xsd:double"&gt;11.9197875029047&lt;/D&gt;&lt;D xsi:type="xsd:double"&gt;12.0086574677758&lt;/D&gt;&lt;D xsi:type="xsd:double"&gt;12.187771276555&lt;/D&gt;&lt;D xsi:type="xsd:double"&gt;12.0804473682597&lt;/D&gt;&lt;D xsi:type="xsd:double"&gt;12.6385085686333&lt;/D&gt;&lt;D xsi:type="xsd:double"&gt;12.6470953375918&lt;/D&gt;&lt;D xsi:type="xsd:double"&gt;13.6889980407892&lt;/D&gt;&lt;D xsi:type="xsd:double"&gt;14.435542045315&lt;/D&gt;&lt;D xsi:type="xsd:double"&gt;16.0250603599119&lt;/D&gt;&lt;D xsi:type="xsd:double"&gt;15.5141601782902&lt;/D&gt;&lt;D xsi:type="xsd:double"&gt;15.3763476397214&lt;/D&gt;&lt;D xsi:type="xsd:double"&gt;14.9255895856965&lt;/D&gt;&lt;D xsi:type="xsd:double"&gt;14.6527379523496&lt;/D&gt;&lt;D xsi:type="xsd:double"&gt;14.4187959449928&lt;/D&gt;&lt;D xsi:type="xsd:double"&gt;14.4381690094422&lt;/D&gt;&lt;D xsi:type="xsd:double"&gt;13.9119178647379&lt;/D&gt;&lt;D xsi:type="xsd:double"&gt;13.2173358239612&lt;/D&gt;&lt;D xsi:type="xsd:double"&gt;12.791793184225&lt;/D&gt;&lt;D xsi:type="xsd:double"&gt;12.3225005123777&lt;/D&gt;&lt;D xsi:type="xsd:double"&gt;13.3027544238699&lt;/D&gt;&lt;D xsi:type="xsd:double"&gt;12.060802809599&lt;/D&gt;&lt;D xsi:type="xsd:double"&gt;11.6352913914285&lt;/D&gt;&lt;D xsi:type="xsd:double"&gt;11.7602219352766&lt;/D&gt;&lt;D xsi:type="xsd:double"&gt;11.613684332248&lt;/D&gt;&lt;D xsi:type="xsd:double"&gt;11.3434686246196&lt;/D&gt;&lt;D xsi:type="xsd:double"&gt;11.6898949512017&lt;/D&gt;&lt;D xsi:type="xsd:double"&gt;11.8046083852305&lt;/D&gt;&lt;D xsi:type="xsd:double"&gt;11.6788826502473&lt;/D&gt;&lt;D xsi:type="xsd:double"&gt;10.8786838216904&lt;/D&gt;&lt;D xsi:type="xsd:double"&gt;11.3080643209942&lt;/D&gt;&lt;D xsi:type="xsd:double"&gt;11.3307671823385&lt;/D&gt;&lt;D xsi:type="xsd:double"&gt;11.8630787942342&lt;/D&gt;&lt;D xsi:type="xsd:double"&gt;11.6590543802019&lt;/D&gt;&lt;D xsi:type="xsd:double"&gt;11.6164534593753&lt;/D&gt;&lt;D xsi:type="xsd:double"&gt;11.6983642408088&lt;/D&gt;&lt;D xsi:type="xsd:double"&gt;11.3273655843656&lt;/D&gt;&lt;D xsi:type="xsd:double"&gt;11.5775025278345&lt;/D&gt;&lt;D xsi:type="xsd:double"&gt;11.4983474410654&lt;/D&gt;&lt;D xsi:type="xsd:double"&gt;10.9016440398635&lt;/D&gt;&lt;D xsi:type="xsd:double"&gt;10.9731451183708&lt;/D&gt;&lt;D xsi:type="xsd:double"&gt;10.9012403476416&lt;/D&gt;&lt;D xsi:type="xsd:double"&gt;10.9297491317499&lt;/D&gt;&lt;D xsi:type="xsd:double"&gt;10.9164363987255&lt;/D&gt;&lt;D xsi:type="xsd:double"&gt;10.9936165241607&lt;/D&gt;&lt;D xsi:type="xsd:double"&gt;10.4464483803595&lt;/D&gt;&lt;D xsi:type="xsd:double"&gt;9.51151924646888&lt;/D&gt;&lt;D xsi:type="xsd:double"&gt;10.4336088829405&lt;/D&gt;&lt;D xsi:type="xsd:double"&gt;11.5150939608271&lt;/D&gt;&lt;D xsi:type="xsd:double"&gt;11.8209684309989&lt;/D&gt;&lt;D xsi:type="xsd:double"&gt;11.7372766900349&lt;/D&gt;&lt;D xsi:type="xsd:double"&gt;12.773378056405&lt;/D&gt;&lt;D xsi:type="xsd:double"&gt;12.8731131599718&lt;/D&gt;&lt;D xsi:type="xsd:double"&gt;16.108496313371&lt;/D&gt;&lt;D xsi:type="xsd:double"&gt;19.9326961916941&lt;/D&gt;&lt;D xsi:type="xsd:double"&gt;21.9573317378604&lt;/D&gt;&lt;D xsi:type="xsd:double"&gt;15.9105799592457&lt;/D&gt;&lt;D xsi:type="xsd:double"&gt;17.1839565329869&lt;/D&gt;&lt;D xsi:type="xsd:double"&gt;16.7898211558583&lt;/D&gt;&lt;D xsi:type="xsd:double"&gt;16.3310622603626&lt;/D&gt;&lt;D xsi:type="xsd:double"&gt;16.2846115482693&lt;/D&gt;&lt;D xsi:type="xsd:double"&gt;15.7551042999867&lt;/D&gt;&lt;D xsi:type="xsd:double"&gt;14.7872346293092&lt;/D&gt;&lt;D xsi:type="xsd:double"&gt;14.1586705892547&lt;/D&gt;&lt;D xsi:type="xsd:double"&gt;13.6681026474806&lt;/D&gt;&lt;D xsi:type="xsd:double"&gt;14.3865253297978&lt;/D&gt;&lt;D xsi:type="xsd:double"&gt;11.9003835977807&lt;/D&gt;&lt;D xsi:type="xsd:double"&gt;10.6057334258082&lt;/D&gt;&lt;D xsi:type="xsd:double"&gt;10.6823106849905&lt;/D&gt;&lt;D xsi:type="xsd:double"&gt;9.73066862763218&lt;/D&gt;&lt;D xsi:type="xsd:double"&gt;9.79273778329762&lt;/D&gt;&lt;D xsi:type="xsd:double"&gt;9.23645023018775&lt;/D&gt;&lt;D xsi:type="xsd:double"&gt;8.64936979354717&lt;/D&gt;&lt;D xsi:type="xsd:double"&gt;8.16229019160309&lt;/D&gt;&lt;D xsi:type="xsd:double"&gt;7.21790261980336&lt;/D&gt;&lt;D xsi:type="xsd:double"&gt;6.91103126604648&lt;/D&gt;&lt;D xsi:type="xsd:double"&gt;6.22097304231202&lt;/D&gt;&lt;D xsi:type="xsd:double"&gt;6.09734241217043&lt;/D&gt;&lt;D xsi:type="xsd:double"&gt;6.19790840154022&lt;/D&gt;&lt;D xsi:type="xsd:double"&gt;5.92950265634566&lt;/D&gt;&lt;D xsi:type="xsd:double"&gt;6.36501684158259&lt;/D&gt;&lt;D xsi:type="xsd:double"&gt;5.88565704784494&lt;/D&gt;&lt;D xsi:type="xsd:double"&gt;5.88028574675441&lt;/D&gt;&lt;D xsi:type="xsd:double"&gt;6.05881078418677&lt;/D&gt;&lt;D xsi:type="xsd:double"&gt;6.26199345856805&lt;/D&gt;&lt;D xsi:type="xsd:double"&gt;6.65344723845832&lt;/D&gt;&lt;D xsi:type="xsd:double"&gt;6.62346919959184&lt;/D&gt;&lt;D xsi:type="xsd:double"&gt;6.80722181635477&lt;/D&gt;&lt;D xsi:type="xsd:double"&gt;6.87706990268871&lt;/D&gt;&lt;D xsi:type="xsd:double"&gt;7.37116496335845&lt;/D&gt;&lt;D xsi:type="xsd:double"&gt;7.70773692946049&lt;/D&gt;&lt;D xsi:type="xsd:double"&gt;9.00947859209372&lt;/D&gt;&lt;D xsi:type="xsd:double"&gt;8.49623697129326&lt;/D&gt;&lt;D xsi:type="xsd:double"&gt;9.04546530497813&lt;/D&gt;&lt;D xsi:type="xsd:double"&gt;8.75939443107953&lt;/D&gt;&lt;D xsi:type="xsd:double"&gt;8.85345690385988&lt;/D&gt;&lt;D xsi:type="xsd:double"&gt;9.0218092333163&lt;/D&gt;&lt;D xsi:type="xsd:double"&gt;9.20340102010922&lt;/D&gt;&lt;D xsi:type="xsd:double"&gt;9.05787017784886&lt;/D&gt;&lt;/FQL&gt;&lt;FQL&gt;&lt;Q&gt;PLATI-FDS^FG_PRICE_CHANGE(0,-1AY)&lt;/Q&gt;&lt;R&gt;1&lt;/R&gt;&lt;C&gt;1&lt;/C&gt;&lt;D xsi:type="xsd:double"&gt;-2.68872802481903&lt;/D&gt;&lt;/FQL&gt;&lt;FQL&gt;&lt;Q&gt;VNM^FG_PRICE_MAVG(0,,,,200)&lt;/Q&gt;&lt;R&gt;1&lt;/R&gt;&lt;C&gt;1&lt;/C&gt;&lt;D xsi:type="xsd:double"&gt;12.889825&lt;/D&gt;&lt;/FQL&gt;&lt;FQL&gt;&lt;Q&gt;EWW^FG_PRICE_MAVG(0,,,,60)&lt;/Q&gt;&lt;R&gt;1&lt;/R&gt;&lt;C&gt;1&lt;/C&gt;&lt;D xsi:type="xsd:double"&gt;61.325832&lt;/D&gt;&lt;/FQL&gt;&lt;FQL&gt;&lt;Q&gt;VNM^P_PRICE(0)/P_PRICE_HIGH_PR(0,,,,,,"PRICE","INTRA","52W")&lt;/Q&gt;&lt;R&gt;1&lt;/R&gt;&lt;C&gt;1&lt;/C&gt;&lt;D xsi:type="xsd:double"&gt;0.77021414&lt;/D&gt;&lt;/FQL&gt;&lt;FQL&gt;&lt;Q&gt;SPY^P_PRICE(0)/P_PRICE_LOW_PR(0,,,,,,"PRICE","INTRA","52W")-1&lt;/Q&gt;&lt;R&gt;1&lt;/R&gt;&lt;C&gt;1&lt;/C&gt;&lt;D xsi:type="xsd:double"&gt;0.33046603&lt;/D&gt;&lt;/FQL&gt;&lt;FQL&gt;&lt;Q&gt;EWY^FMA_COS_DOWN("EPS","1M",+1,NOW,,,"PORTAGG","MEANR")&lt;/Q&gt;&lt;R&gt;1&lt;/R&gt;&lt;C&gt;1&lt;/C&gt;&lt;D xsi:type="xsd:double"&gt;38&lt;/D&gt;&lt;/FQL&gt;&lt;FQL&gt;&lt;Q&gt;EWM^FMA_RBICS_REV_CURRENT(30, LOC, "PORTAGG")&lt;/Q&gt;&lt;R&gt;1&lt;/R&gt;&lt;C&gt;1&lt;/C&gt;&lt;D xsi:type="xsd:double"&gt;40.2742682502274&lt;/D&gt;&lt;/FQL&gt;&lt;FQL&gt;&lt;Q&gt;TRYZA10Y-FDS^FG_YIELD(-10AY,0,Y,,"YTM")&lt;/Q&gt;&lt;R&gt;10&lt;/R&gt;&lt;C&gt;1&lt;/C&gt;&lt;D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xsi:type="xsd:double"&gt;11.358896&lt;/D&gt;&lt;/FQL&gt;&lt;FQL&gt;&lt;Q&gt;VNM^JULIAN(FMA_DIV_YLD(NTMA,NOW,NOW,M,"PORTAGG","MEANR").DATES)&lt;/Q&gt;&lt;R&gt;1&lt;/R&gt;&lt;C&gt;1&lt;/C&gt;&lt;D xsi:type="xsd:long"&gt;45471&lt;/D&gt;&lt;/FQL&gt;&lt;FQL&gt;&lt;Q&gt;INDA^FMA_PE(LTM,0,,,"PORTAGG","MEANR")&lt;/Q&gt;&lt;R&gt;1&lt;/R&gt;&lt;C&gt;1&lt;/C&gt;&lt;D xsi:type="xsd:double"&gt;27.7140563501467&lt;/D&gt;&lt;/FQL&gt;&lt;FQL&gt;&lt;Q&gt;EIDO^FMA_DIV_YLD(NTMA,NOW,NOW,M,"PORTAGG","MEANR")&lt;/Q&gt;&lt;R&gt;1&lt;/R&gt;&lt;C&gt;1&lt;/C&gt;&lt;D xsi:type="xsd:double"&gt;4.48599499523553&lt;/D&gt;&lt;/FQL&gt;&lt;FQL&gt;&lt;Q&gt;EZA^FMA_ROE(NTMA,-20AY,NOW,FY,"PORTAGG","MEANR")&lt;/Q&gt;&lt;R&gt;20&lt;/R&gt;&lt;C&gt;1&lt;/C&gt;&lt;D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xsi:type="xsd:double"&gt;13.6163542602793&lt;/D&gt;&lt;D xsi:type="xsd:double"&gt;16.7115371927188&lt;/D&gt;&lt;D xsi:type="xsd:double"&gt;16.932589581546&lt;/D&gt;&lt;D xsi:type="xsd:double"&gt;16.8118349535848&lt;/D&gt;&lt;D xsi:type="xsd:double"&gt;14.5722752976358&lt;/D&gt;&lt;/FQL&gt;&lt;FQL&gt;&lt;Q&gt;USDMYR^STD(FG_PRICE_CHANGE(0,-1AY,AM))&lt;/Q&gt;&lt;R&gt;1&lt;/R&gt;&lt;C&gt;1&lt;/C&gt;&lt;D xsi:type="xsd:double"&gt;1.62646060918869&lt;/D&gt;&lt;/FQL&gt;&lt;FQL&gt;&lt;Q&gt;USDCLP^FG_PRICE(0)&lt;/Q&gt;&lt;R&gt;1&lt;/R&gt;&lt;C&gt;1&lt;/C&gt;&lt;D xsi:type="xsd:double"&gt;949.85&lt;/D&gt;&lt;/FQL&gt;&lt;FQL&gt;&lt;Q&gt;EPHE^FMA_DIV_YLD(NTMA,-10AY,0,AM,"PORTAGG","MEANR")&lt;/Q&gt;&lt;R&gt;121&lt;/R&gt;&lt;C&gt;1&lt;/C&gt;&lt;D xsi:type="xsd:double"&gt;2.08689883815019&lt;/D&gt;&lt;D xsi:type="xsd:double"&gt;2.02206704746533&lt;/D&gt;&lt;D xsi:type="xsd:double"&gt;1.94704993493235&lt;/D&gt;&lt;D xsi:type="xsd:double"&gt;2.25586217907808&lt;/D&gt;&lt;D xsi:type="xsd:double"&gt;2.13951586415556&lt;/D&gt;&lt;D xsi:type="xsd:double"&gt;2.17014753854681&lt;/D&gt;&lt;D xsi:type="xsd:double"&gt;2.0830078984563&lt;/D&gt;&lt;D xsi:type="xsd:double"&gt;1.94547117686715&lt;/D&gt;&lt;D xsi:type="xsd:double"&gt;1.90356518998935&lt;/D&gt;&lt;D xsi:type="xsd:double"&gt;1.89791879298988&lt;/D&gt;&lt;D xsi:type="xsd:double"&gt;1.95511017935355&lt;/D&gt;&lt;D xsi:type="xsd:double"&gt;1.96749135405993&lt;/D&gt;&lt;D xsi:type="xsd:double"&gt;1.88074222707088&lt;/D&gt;&lt;D xsi:type="xsd:double"&gt;2.11374398702119&lt;/D&gt;&lt;D xsi:type="xsd:double"&gt;2.09358398543148&lt;/D&gt;&lt;D xsi:type="xsd:double"&gt;1.92511079610916&lt;/D&gt;&lt;D xsi:type="xsd:double"&gt;1.99412780480612&lt;/D&gt;&lt;D xsi:type="xsd:double"&gt;1.93629491777553&lt;/D&gt;&lt;D xsi:type="xsd:double"&gt;2.1715247959428&lt;/D&gt;&lt;D xsi:type="xsd:double"&gt;2.00198574247868&lt;/D&gt;&lt;D xsi:type="xsd:double"&gt;1.7764690974971&lt;/D&gt;&lt;D xsi:type="xsd:double"&gt;1.82077947108084&lt;/D&gt;&lt;D xsi:type="xsd:double"&gt;1.75930528044548&lt;/D&gt;&lt;D xsi:type="xsd:double"&gt;1.68720755129308&lt;/D&gt;&lt;D xsi:type="xsd:double"&gt;1.63711585505079&lt;/D&gt;&lt;D xsi:type="xsd:double"&gt;1.62859387217221&lt;/D&gt;&lt;D xsi:type="xsd:double"&gt;1.66167771425417&lt;/D&gt;&lt;D xsi:type="xsd:double"&gt;1.64515726796582&lt;/D&gt;&lt;D xsi:type="xsd:double"&gt;1.78039338768199&lt;/D&gt;&lt;D xsi:type="xsd:double"&gt;1.83606771549626&lt;/D&gt;&lt;D xsi:type="xsd:double"&gt;1.63224644775617&lt;/D&gt;&lt;D xsi:type="xsd:double"&gt;1.63568248307734&lt;/D&gt;&lt;D xsi:type="xsd:double"&gt;1.65528850385238&lt;/D&gt;&lt;D xsi:type="xsd:double"&gt;1.56806408154&lt;/D&gt;&lt;D xsi:type="xsd:double"&gt;1.55556825445096&lt;/D&gt;&lt;D xsi:type="xsd:double"&gt;1.57090801345957&lt;/D&gt;&lt;D xsi:type="xsd:double"&gt;1.56704039199189&lt;/D&gt;&lt;D xsi:type="xsd:double"&gt;1.55083413003893&lt;/D&gt;&lt;D xsi:type="xsd:double"&gt;1.51225186465134&lt;/D&gt;&lt;D xsi:type="xsd:double"&gt;1.48343980003925&lt;/D&gt;&lt;D xsi:type="xsd:double"&gt;1.51905112856259&lt;/D&gt;&lt;D xsi:type="xsd:double"&gt;1.56754015455492&lt;/D&gt;&lt;D xsi:type="xsd:double"&gt;1.47872928481308&lt;/D&gt;&lt;D xsi:type="xsd:double"&gt;1.56304564552738&lt;/D&gt;&lt;D xsi:type="xsd:double"&gt;1.66951704982041&lt;/D&gt;&lt;D xsi:type="xsd:double"&gt;1.77142320205925&lt;/D&gt;&lt;D xsi:type="xsd:double"&gt;1.76166688667623&lt;/D&gt;&lt;D xsi:type="xsd:double"&gt;1.90396974494685&lt;/D&gt;&lt;D xsi:type="xsd:double"&gt;1.73986520785375&lt;/D&gt;&lt;D xsi:type="xsd:double"&gt;1.73273544690898&lt;/D&gt;&lt;D xsi:type="xsd:double"&gt;1.84289002617418&lt;/D&gt;&lt;D xsi:type="xsd:double"&gt;1.92270704561903&lt;/D&gt;&lt;D xsi:type="xsd:double"&gt;1.82411398248037&lt;/D&gt;&lt;D xsi:type="xsd:double"&gt;1.79783574079107&lt;/D&gt;&lt;D xsi:type="xsd:double"&gt;1.65384332057988&lt;/D&gt;&lt;D xsi:type="xsd:double"&gt;1.6867006514751&lt;/D&gt;&lt;D xsi:type="xsd:double"&gt;1.72802802393381&lt;/D&gt;&lt;D xsi:type="xsd:double"&gt;1.73001920091686&lt;/D&gt;&lt;D xsi:type="xsd:double"&gt;1.79226735372834&lt;/D&gt;&lt;D xsi:type="xsd:double"&gt;1.75573998587089&lt;/D&gt;&lt;D xsi:type="xsd:double"&gt;1.73570041130935&lt;/D&gt;&lt;D xsi:type="xsd:double"&gt;1.82086645423036&lt;/D&gt;&lt;D xsi:type="xsd:double"&gt;1.85568095131564&lt;/D&gt;&lt;D xsi:type="xsd:double"&gt;1.86045739483367&lt;/D&gt;&lt;D xsi:type="xsd:double"&gt;1.93049884177627&lt;/D&gt;&lt;D xsi:type="xsd:double"&gt;1.84250708305656&lt;/D&gt;&lt;D xsi:type="xsd:double"&gt;1.85276652522873&lt;/D&gt;&lt;D xsi:type="xsd:double"&gt;2.05050265417173&lt;/D&gt;&lt;D xsi:type="xsd:double"&gt;2.63925063670637&lt;/D&gt;&lt;D xsi:type="xsd:double"&gt;2.58126881465662&lt;/D&gt;&lt;D xsi:type="xsd:double"&gt;2.45882663805569&lt;/D&gt;&lt;D xsi:type="xsd:double"&gt;2.11552474035054&lt;/D&gt;&lt;D xsi:type="xsd:double"&gt;2.15003727146655&lt;/D&gt;&lt;D xsi:type="xsd:double"&gt;2.10018779628421&lt;/D&gt;&lt;D xsi:type="xsd:double"&gt;2.10043367036283&lt;/D&gt;&lt;D xsi:type="xsd:double"&gt;1.77885417137689&lt;/D&gt;&lt;D xsi:type="xsd:double"&gt;1.63883140323965&lt;/D&gt;&lt;D xsi:type="xsd:double"&gt;1.69360473910334&lt;/D&gt;&lt;D xsi:type="xsd:double"&gt;1.74622950634068&lt;/D&gt;&lt;D xsi:type="xsd:double"&gt;1.77729663409642&lt;/D&gt;&lt;D xsi:type="xsd:double"&gt;1.89069331440271&lt;/D&gt;&lt;D xsi:type="xsd:double"&gt;1.98435245468395&lt;/D&gt;&lt;D xsi:type="xsd:double"&gt;2.10772577608424&lt;/D&gt;&lt;D xsi:type="xsd:double"&gt;1.89733578337232&lt;/D&gt;&lt;D xsi:type="xsd:double"&gt;2.08391300547319&lt;/D&gt;&lt;D xsi:type="xsd:double"&gt;1.99128868029018&lt;/D&gt;&lt;D xsi:type="xsd:double"&gt;1.8585542725558&lt;/D&gt;&lt;D xsi:type="xsd:double"&gt;1.79197805191386&lt;/D&gt;&lt;D xsi:type="xsd:double"&gt;1.75845328707174&lt;/D&gt;&lt;D xsi:type="xsd:double"&gt;1.76712847167013&lt;/D&gt;&lt;D xsi:type="xsd:double"&gt;1.80820529450888&lt;/D&gt;&lt;D xsi:type="xsd:double"&gt;1.85754934970498&lt;/D&gt;&lt;D xsi:type="xsd:double"&gt;1.98310835026544&lt;/D&gt;&lt;D xsi:type="xsd:double"&gt;2.07490962951517&lt;/D&gt;&lt;D xsi:type="xsd:double"&gt;2.33567972196585&lt;/D&gt;&lt;D xsi:type="xsd:double"&gt;2.40588684412192&lt;/D&gt;&lt;D xsi:type="xsd:double"&gt;2.47102959161183&lt;/D&gt;&lt;D xsi:type="xsd:double"&gt;2.2610359806651&lt;/D&gt;&lt;D xsi:type="xsd:double"&gt;2.5501494101735&lt;/D&gt;&lt;D xsi:type="xsd:double"&gt;2.59776106947436&lt;/D&gt;&lt;D xsi:type="xsd:double"&gt;2.41055787452415&lt;/D&gt;&lt;D xsi:type="xsd:double"&gt;2.37531697406478&lt;/D&gt;&lt;D xsi:type="xsd:double"&gt;2.24379272314918&lt;/D&gt;&lt;D xsi:type="xsd:double"&gt;2.3963688385174&lt;/D&gt;&lt;D xsi:type="xsd:double"&gt;2.68609661995223&lt;/D&gt;&lt;D xsi:type="xsd:double"&gt;2.74389793659546&lt;/D&gt;&lt;D xsi:type="xsd:double"&gt;2.88581778170438&lt;/D&gt;&lt;D xsi:type="xsd:double"&gt;2.94166687772974&lt;/D&gt;&lt;D xsi:type="xsd:double"&gt;2.91241756096407&lt;/D&gt;&lt;D xsi:type="xsd:double"&gt;2.99983347007267&lt;/D&gt;&lt;D xsi:type="xsd:double"&gt;2.82617597054796&lt;/D&gt;&lt;D xsi:type="xsd:double"&gt;3.05712111931794&lt;/D&gt;&lt;D xsi:type="xsd:double"&gt;3.12024558267234&lt;/D&gt;&lt;D xsi:type="xsd:double"&gt;3.18782393687815&lt;/D&gt;&lt;D xsi:type="xsd:double"&gt;3.06515789736066&lt;/D&gt;&lt;D xsi:type="xsd:double"&gt;2.67925417845657&lt;/D&gt;&lt;D xsi:type="xsd:double"&gt;2.72508192166787&lt;/D&gt;&lt;D xsi:type="xsd:double"&gt;2.90805331755314&lt;/D&gt;&lt;D xsi:type="xsd:double"&gt;3.19184264322873&lt;/D&gt;&lt;D xsi:type="xsd:double"&gt;3.34039407475959&lt;/D&gt;&lt;D xsi:type="xsd:double"&gt;3.28629177982452&lt;/D&gt;&lt;/FQL&gt;&lt;FQL&gt;&lt;Q&gt;EIDO^FMA_PE(LTMA,-10AY,0,AM,"PORTAGG","MEANR")&lt;/Q&gt;&lt;R&gt;121&lt;/R&gt;&lt;C&gt;1&lt;/C&gt;&lt;D xsi:type="xsd:double"&gt;15.6889791126261&lt;/D&gt;&lt;D xsi:type="xsd:double"&gt;15.9200844297049&lt;/D&gt;&lt;D xsi:type="xsd:double"&gt;15.7762421706522&lt;/D&gt;&lt;D xsi:type="xsd:double"&gt;16.1161211436031&lt;/D&gt;&lt;D xsi:type="xsd:double"&gt;16.2952812543348&lt;/D&gt;&lt;D xsi:type="xsd:double"&gt;16.8452929436608&lt;/D&gt;&lt;D xsi:type="xsd:double"&gt;16.9724673635699&lt;/D&gt;&lt;D xsi:type="xsd:double"&gt;18.001917138594&lt;/D&gt;&lt;D xsi:type="xsd:double"&gt;17.835504940365&lt;/D&gt;&lt;D xsi:type="xsd:double"&gt;17.7982262934533&lt;/D&gt;&lt;D xsi:type="xsd:double"&gt;17.626141712587&lt;/D&gt;&lt;D xsi:type="xsd:double"&gt;16.9792760515449&lt;/D&gt;&lt;D xsi:type="xsd:double"&gt;16.753622312162&lt;/D&gt;&lt;D xsi:type="xsd:double"&gt;15.2022224854896&lt;/D&gt;&lt;D xsi:type="xsd:double"&gt;15.2818293445167&lt;/D&gt;&lt;D xsi:type="xsd:double"&gt;16.9739167615948&lt;/D&gt;&lt;D xsi:type="xsd:double"&gt;16.5945357997971&lt;/D&gt;&lt;D xsi:type="xsd:double"&gt;15.9253438141661&lt;/D&gt;&lt;D xsi:type="xsd:double"&gt;15.8422209071783&lt;/D&gt;&lt;D xsi:type="xsd:double"&gt;16.6747980769145&lt;/D&gt;&lt;D xsi:type="xsd:double"&gt;16.7683455122683&lt;/D&gt;&lt;D xsi:type="xsd:double"&gt;16.5840731150139&lt;/D&gt;&lt;D xsi:type="xsd:double"&gt;16.3945826525678&lt;/D&gt;&lt;D xsi:type="xsd:double"&gt;16.5433899432553&lt;/D&gt;&lt;D xsi:type="xsd:double"&gt;17.4402560186127&lt;/D&gt;&lt;D xsi:type="xsd:double"&gt;18.0214579899188&lt;/D&gt;&lt;D xsi:type="xsd:double"&gt;18.1284934647644&lt;/D&gt;&lt;D xsi:type="xsd:double"&gt;18.1342058677012&lt;/D&gt;&lt;D xsi:type="xsd:double"&gt;16.84397397448&lt;/D&gt;&lt;D xsi:type="xsd:double"&gt;16.5747894049205&lt;/D&gt;&lt;D xsi:type="xsd:double"&gt;17.64487147542&lt;/D&gt;&lt;D xsi:type="xsd:double"&gt;17.6951061555722&lt;/D&gt;&lt;D xsi:type="xsd:double"&gt;17.4988984387433&lt;/D&gt;&lt;D xsi:type="xsd:double"&gt;17.4608774315206&lt;/D&gt;&lt;D xsi:type="xsd:double"&gt;17.349585260501&lt;/D&gt;&lt;D xsi:type="xsd:double"&gt;17.380538440572&lt;/D&gt;&lt;D xsi:type="xsd:double"&gt;17.2881024641683&lt;/D&gt;&lt;D xsi:type="xsd:double"&gt;17.3640085351328&lt;/D&gt;&lt;D xsi:type="xsd:double"&gt;17.1686008152277&lt;/D&gt;&lt;D xsi:type="xsd:double"&gt;17.2411315106211&lt;/D&gt;&lt;D xsi:type="xsd:double"&gt;17.4126191633604&lt;/D&gt;&lt;D xsi:type="xsd:double"&gt;17.5183309618571&lt;/D&gt;&lt;D xsi:type="xsd:double"&gt;18.7019782788052&lt;/D&gt;&lt;D xsi:type="xsd:double"&gt;17.6290098938712&lt;/D&gt;&lt;D xsi:type="xsd:double"&gt;17.3154693640387&lt;/D&gt;&lt;D xsi:type="xsd:double"&gt;16.8262392510504&lt;/D&gt;&lt;D xsi:type="xsd:double"&gt;16.5930500805542&lt;/D&gt;&lt;D xsi:type="xsd:double"&gt;15.8370694507399&lt;/D&gt;&lt;D xsi:type="xsd:double"&gt;15.7717449826098&lt;/D&gt;&lt;D xsi:type="xsd:double"&gt;15.8961191621886&lt;/D&gt;&lt;D xsi:type="xsd:double"&gt;15.3471331704878&lt;/D&gt;&lt;D xsi:type="xsd:double"&gt;14.8757967604433&lt;/D&gt;&lt;D xsi:type="xsd:double"&gt;15.5707131813346&lt;/D&gt;&lt;D xsi:type="xsd:double"&gt;15.4590173419452&lt;/D&gt;&lt;D xsi:type="xsd:double"&gt;16.5037038661982&lt;/D&gt;&lt;D xsi:type="xsd:double"&gt;16.156588690061&lt;/D&gt;&lt;D xsi:type="xsd:double"&gt;15.8654099273335&lt;/D&gt;&lt;D xsi:type="xsd:double"&gt;15.6667245102462&lt;/D&gt;&lt;D xsi:type="xsd:double"&gt;15.1832990132817&lt;/D&gt;&lt;D xsi:type="xsd:double"&gt;15.4965178492703&lt;/D&gt;&lt;D xsi:type="xsd:double"&gt;15.9282498546117&lt;/D&gt;&lt;D xsi:type="xsd:double"&gt;15.7813549774849&lt;/D&gt;&lt;D xsi:type="xsd:double"&gt;15.8526616439922&lt;/D&gt;&lt;D xsi:type="xsd:double"&gt;16.1506824697466&lt;/D&gt;&lt;D xsi:type="xsd:double"&gt;15.9680162896728&lt;/D&gt;&lt;D xsi:type="xsd:double"&gt;16.7936789903807&lt;/D&gt;&lt;D xsi:type="xsd:double"&gt;17.5186464143411&lt;/D&gt;&lt;D xsi:type="xsd:double"&gt;15.7914757060962&lt;/D&gt;&lt;D xsi:type="xsd:double"&gt;14.1858615476373&lt;/D&gt;&lt;D xsi:type="xsd:double"&gt;14.0490796751069&lt;/D&gt;&lt;D xsi:type="xsd:double"&gt;14.7461481200265&lt;/D&gt;&lt;D xsi:type="xsd:double"&gt;16.6098900605077&lt;/D&gt;&lt;D xsi:type="xsd:double"&gt;17.3414468080027&lt;/D&gt;&lt;D xsi:type="xsd:double"&gt;18.9881297752719&lt;/D&gt;&lt;D xsi:type="xsd:double"&gt;18.1938256670647&lt;/D&gt;&lt;D xsi:type="xsd:double"&gt;19.8716989012773&lt;/D&gt;&lt;D xsi:type="xsd:double"&gt;23.2646067511523&lt;/D&gt;&lt;D xsi:type="xsd:double"&gt;25.6674945242492&lt;/D&gt;&lt;D xsi:type="xsd:double"&gt;24.7664483037828&lt;/D&gt;&lt;D xsi:type="xsd:double"&gt;24.1931190985328&lt;/D&gt;&lt;D xsi:type="xsd:double"&gt;23.4314996691955&lt;/D&gt;&lt;D xsi:type="xsd:double"&gt;22.6921754093905&lt;/D&gt;&lt;D xsi:type="xsd:double"&gt;21.7615096902866&lt;/D&gt;&lt;D xsi:type="xsd:double"&gt;21.0116277896729&lt;/D&gt;&lt;D xsi:type="xsd:double"&gt;20.1796240199286&lt;/D&gt;&lt;D xsi:type="xsd:double"&gt;19.6837372677963&lt;/D&gt;&lt;D xsi:type="xsd:double"&gt;19.1573146662325&lt;/D&gt;&lt;D xsi:type="xsd:double"&gt;19.2452773364899&lt;/D&gt;&lt;D xsi:type="xsd:double"&gt;17.7705251622942&lt;/D&gt;&lt;D xsi:type="xsd:double"&gt;16.856014646036&lt;/D&gt;&lt;D xsi:type="xsd:double"&gt;17.0510840819012&lt;/D&gt;&lt;D xsi:type="xsd:double"&gt;17.3271930906406&lt;/D&gt;&lt;D xsi:type="xsd:double"&gt;17.2625017696098&lt;/D&gt;&lt;D xsi:type="xsd:double"&gt;16.9620691658839&lt;/D&gt;&lt;D xsi:type="xsd:double"&gt;16.1216966806121&lt;/D&gt;&lt;D xsi:type="xsd:double"&gt;15.5395724153861&lt;/D&gt;&lt;D xsi:type="xsd:double"&gt;14.9756306808825&lt;/D&gt;&lt;D xsi:type="xsd:double"&gt;14.7440279954724&lt;/D&gt;&lt;D xsi:type="xsd:double"&gt;14.3790450323927&lt;/D&gt;&lt;D xsi:type="xsd:double"&gt;13.7286328393007&lt;/D&gt;&lt;D xsi:type="xsd:double"&gt;13.2881435868661&lt;/D&gt;&lt;D xsi:type="xsd:double"&gt;12.4768239207521&lt;/D&gt;&lt;D xsi:type="xsd:double"&gt;12.3252086070084&lt;/D&gt;&lt;D xsi:type="xsd:double"&gt;12.3094917120098&lt;/D&gt;&lt;D xsi:type="xsd:double"&gt;12.0389773625956&lt;/D&gt;&lt;D xsi:type="xsd:double"&gt;12.2129835025104&lt;/D&gt;&lt;D xsi:type="xsd:double"&gt;12.1761453390155&lt;/D&gt;&lt;D xsi:type="xsd:double"&gt;12.9494925080689&lt;/D&gt;&lt;D xsi:type="xsd:double"&gt;13.3500250396724&lt;/D&gt;&lt;D xsi:type="xsd:double"&gt;13.5591884879577&lt;/D&gt;&lt;D xsi:type="xsd:double"&gt;13.4262504723677&lt;/D&gt;&lt;D xsi:type="xsd:double"&gt;12.801358970364&lt;/D&gt;&lt;D xsi:type="xsd:double"&gt;13.3693677136654&lt;/D&gt;&lt;D xsi:type="xsd:double"&gt;13.8278611300798&lt;/D&gt;&lt;D xsi:type="xsd:double"&gt;13.7816937469932&lt;/D&gt;&lt;D xsi:type="xsd:double"&gt;14.2523353744997&lt;/D&gt;&lt;D xsi:type="xsd:double"&gt;14.1415807858804&lt;/D&gt;&lt;D xsi:type="xsd:double"&gt;13.6504040178657&lt;/D&gt;&lt;D xsi:type="xsd:double"&gt;13.5391360147181&lt;/D&gt;&lt;D xsi:type="xsd:double"&gt;13.3559307643867&lt;/D&gt;&lt;D xsi:type="xsd:double"&gt;13.5707524332255&lt;/D&gt;&lt;/FQL&gt;&lt;FQL&gt;&lt;Q&gt;EWM^FG_PRICE_MAVG(0,,,,30)&lt;/Q&gt;&lt;R&gt;1&lt;/R&gt;&lt;C&gt;1&lt;/C&gt;&lt;D xsi:type="xsd:double"&gt;22.887333&lt;/D&gt;&lt;/FQL&gt;&lt;FQL&gt;&lt;Q&gt;VNM^FG_TOTAL_RETURNC(0,-3AM)&lt;/Q&gt;&lt;R&gt;1&lt;/R&gt;&lt;C&gt;1&lt;/C&gt;&lt;D xsi:type="xsd:double"&gt;-2.0325184&lt;/D&gt;&lt;/FQL&gt;&lt;FQL&gt;&lt;Q&gt;EWY^FMA_PCT_ABOVE_MAVG(200,0,,,,"PORTAGG")&lt;/Q&gt;&lt;R&gt;1&lt;/R&gt;&lt;C&gt;1&lt;/C&gt;&lt;D xsi:type="xsd:double"&gt;54.5454545454545&lt;/D&gt;&lt;/FQL&gt;&lt;FQL&gt;&lt;Q&gt;EPOL^PERCENT_CHANGE(FMA_EPS(+1,0,,,,"PORTAGG","MEAN"),FMA_EPS(+1,-3AM,,,,"PORTAGG","MEAN"))&lt;/Q&gt;&lt;R&gt;1&lt;/R&gt;&lt;C&gt;1&lt;/C&gt;&lt;D xsi:type="xsd:double"&gt;-3.31335228222861&lt;/D&gt;&lt;/FQL&gt;&lt;FQL&gt;&lt;Q&gt;REFTWDISC-FDS^(SUBARRAY(NOT_NA(NO_REPEAT_F(FG_YIELD(NOW,-10AY,D))),0,1)-SUBARRAY(NOT_NA(NO_REPEAT_F(FG_YIELD(NOW,-10AY,D))),1,1))*100&lt;/Q&gt;&lt;R&gt;1&lt;/R&gt;&lt;C&gt;1&lt;/C&gt;&lt;D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xsi:type="xsd:double"&gt;12.5&lt;/D&gt;&lt;/FQL&gt;&lt;FQL&gt;&lt;Q&gt;TRYBR10Y-FDS^PCTCHG(FG_YIELD(0,,,,"YTM"),FG_YIELD(-1AM,,,,"YTM"))&lt;/Q&gt;&lt;R&gt;1&lt;/R&gt;&lt;C&gt;1&lt;/C&gt;&lt;D xsi:type="xsd:double"&gt;-0.253055&lt;/D&gt;&lt;/FQL&gt;&lt;FQL&gt;&lt;Q&gt;TRYZA10Y-FDS^FG_YIELD(0,,,,"YTM")&lt;/Q&gt;&lt;R&gt;1&lt;/R&gt;&lt;C&gt;1&lt;/C&gt;&lt;D xsi:type="xsd:double"&gt;10.927448&lt;/D&gt;&lt;/FQL&gt;&lt;FQL&gt;&lt;Q&gt;CC_KR^IMF_IFS_RCPI_Q(0)&lt;/Q&gt;&lt;R&gt;1&lt;/R&gt;&lt;C&gt;1&lt;/C&gt;&lt;D xsi:type="xsd:double"&gt;2.6691833&lt;/D&gt;&lt;/FQL&gt;&lt;FQL&gt;&lt;Q&gt;EWT^FMA_DIV_YLD(NTMA,NOW,NOW,M,"PORTAGG","MEANR")&lt;/Q&gt;&lt;R&gt;1&lt;/R&gt;&lt;C&gt;1&lt;/C&gt;&lt;D xsi:type="xsd:double"&gt;2.97426507735319&lt;/D&gt;&lt;/FQL&gt;&lt;FQL&gt;&lt;Q&gt;EIDO^FG_COMPANY_NAME&lt;/Q&gt;&lt;R&gt;1&lt;/R&gt;&lt;C&gt;1&lt;/C&gt;&lt;D xsi:type="xsd:string"&gt;iShares MSCI Indonesia ETF&lt;/D&gt;&lt;/FQL&gt;&lt;FQL&gt;&lt;Q&gt;USDTRY^FG_PRICE_CHANGE(0,-6AM)&lt;/Q&gt;&lt;R&gt;1&lt;/R&gt;&lt;C&gt;1&lt;/C&gt;&lt;D xsi:type="xsd:double"&gt;8.89082&lt;/D&gt;&lt;/FQL&gt;&lt;FQL&gt;&lt;Q&gt;USDEUR^FG_PRICE_CHANGE(0,-1AM)&lt;/Q&gt;&lt;R&gt;1&lt;/R&gt;&lt;C&gt;1&lt;/C&gt;&lt;D xsi:type="xsd:double"&gt;-1.6074061&lt;/D&gt;&lt;/FQL&gt;&lt;FQL&gt;&lt;Q&gt;EWT^P_PRICE_RETURNS_PR('52W',2,-10AY,0,AM)&lt;/Q&gt;&lt;R&gt;121&lt;/R&gt;&lt;C&gt;1&lt;/C&gt;&lt;D xsi:type="xsd:double"&gt;19.369947&lt;/D&gt;&lt;D xsi:type="xsd:double"&gt;26.366032&lt;/D&gt;&lt;D xsi:type="xsd:double"&gt;11.038267&lt;/D&gt;&lt;D xsi:type="xsd:double"&gt;7.1430683&lt;/D&gt;&lt;D xsi:type="xsd:double"&gt;14.759278&lt;/D&gt;&lt;D xsi:type="xsd:double"&gt;9.880567&lt;/D&gt;&lt;D xsi:type="xsd:double"&gt;16.632366&lt;/D&gt;&lt;D xsi:type="xsd:double"&gt;17.196178&lt;/D&gt;&lt;D xsi:type="xsd:double"&gt;13.414645&lt;/D&gt;&lt;D xsi:type="xsd:double"&gt;16.13394&lt;/D&gt;&lt;D xsi:type="xsd:double"&gt;11.003852&lt;/D&gt;&lt;D xsi:type="xsd:double"&gt;4.2008996&lt;/D&gt;&lt;D xsi:type="xsd:double"&gt;-8.31185&lt;/D&gt;&lt;D xsi:type="xsd:double"&gt;-19.84645&lt;/D&gt;&lt;D xsi:type="xsd:double"&gt;-13.367092&lt;/D&gt;&lt;D xsi:type="xsd:double"&gt;-3.8496375&lt;/D&gt;&lt;D xsi:type="xsd:double"&gt;-11.310726&lt;/D&gt;&lt;D xsi:type="xsd:double"&gt;-10.115278&lt;/D&gt;&lt;D xsi:type="xsd:double"&gt;-22.683323&lt;/D&gt;&lt;D xsi:type="xsd:double"&gt;-17.69619&lt;/D&gt;&lt;D xsi:type="xsd:double"&gt;-12.775832&lt;/D&gt;&lt;D xsi:type="xsd:double"&gt;-17.136616&lt;/D&gt;&lt;D xsi:type="xsd:double"&gt;-16.6341&lt;/D&gt;&lt;D xsi:type="xsd:double"&gt;-13.109851&lt;/D&gt;&lt;D xsi:type="xsd:double"&gt;4.8421144&lt;/D&gt;&lt;D xsi:type="xsd:double"&gt;21.643305&lt;/D&gt;&lt;D xsi:type="xsd:double"&gt;22.220432&lt;/D&gt;&lt;D xsi:type="xsd:double"&gt;13.721073&lt;/D&gt;&lt;D xsi:type="xsd:double"&gt;15.67359&lt;/D&gt;&lt;D xsi:type="xsd:double"&gt;13.7642145&lt;/D&gt;&lt;D xsi:type="xsd:double"&gt;35.93612&lt;/D&gt;&lt;D xsi:type="xsd:double"&gt;31.869936&lt;/D&gt;&lt;D xsi:type="xsd:double"&gt;25.890112&lt;/D&gt;&lt;D xsi:type="xsd:double"&gt;27.70021&lt;/D&gt;&lt;D xsi:type="xsd:double"&gt;34.290947&lt;/D&gt;&lt;D xsi:type="xsd:double"&gt;38.595615&lt;/D&gt;&lt;D xsi:type="xsd:double"&gt;25.928057&lt;/D&gt;&lt;D xsi:type="xsd:double"&gt;24.805809&lt;/D&gt;&lt;D xsi:type="xsd:double"&gt;19.092094&lt;/D&gt;&lt;D xsi:type="xsd:double"&gt;21.417427&lt;/D&gt;&lt;D xsi:type="xsd:double"&gt;28.888273&lt;/D&gt;&lt;D xsi:type="xsd:double"&gt;24.76313&lt;/D&gt;&lt;D xsi:type="xsd:double"&gt;27.736723&lt;/D&gt;&lt;D xsi:type="xsd:double"&gt;19.714142&lt;/D&gt;&lt;D xsi:type="xsd:double"&gt;17.371536&lt;/D&gt;&lt;D xsi:type="xsd:double"&gt;10.025001&lt;/D&gt;&lt;D xsi:type="xsd:double"&gt;9.622324&lt;/D&gt;&lt;D xsi:type="xsd:double"&gt;0.9887457&lt;/D&gt;&lt;D xsi:type="xsd:double"&gt;4.9013615&lt;/D&gt;&lt;D xsi:type="xsd:double"&gt;2.998054&lt;/D&gt;&lt;D xsi:type="xsd:double"&gt;6.777346&lt;/D&gt;&lt;D xsi:type="xsd:double"&gt;-12.484187&lt;/D&gt;&lt;D xsi:type="xsd:double"&gt;-11.634869&lt;/D&gt;&lt;D xsi:type="xsd:double"&gt;-8.400816&lt;/D&gt;&lt;D xsi:type="xsd:double"&gt;-13.385714&lt;/D&gt;&lt;D xsi:type="xsd:double"&gt;-8.110571&lt;/D&gt;&lt;D xsi:type="xsd:double"&gt;-8.0474615&lt;/D&gt;&lt;D xsi:type="xsd:double"&gt;2.3218513&lt;/D&gt;&lt;D xsi:type="xsd:double"&gt;-9.157902&lt;/D&gt;&lt;D xsi:type="xsd:double"&gt;0.3437519&lt;/D&gt;&lt;D xsi:type="xsd:double"&gt;-1.5250027&lt;/D&gt;&lt;D xsi:type="xsd:double"&gt;-5.4216266&lt;/D&gt;&lt;D xsi:type="xsd:double"&gt;0.66428185&lt;/D&gt;&lt;D xsi:type="xsd:double"&gt;22.44066&lt;/D&gt;&lt;D xsi:type="xsd:double"&gt;25.357796&lt;/D&gt;&lt;D xsi:type="xsd:double"&gt;34.168793&lt;/D&gt;&lt;D xsi:type="xsd:double"&gt;28.700447&lt;/D&gt;&lt;D xsi:type="xsd:double"&gt;16.704857&lt;/D&gt;&lt;D xsi:type="xsd:double"&gt;2.054596&lt;/D&gt;&lt;D xsi:type="xsd:double"&gt;0.9618044&lt;/D&gt;&lt;D xsi:type="xsd:double"&gt;17.052757&lt;/D&gt;&lt;D xsi:type="xsd:double"&gt;18.02553&lt;/D&gt;&lt;D xsi:type="xsd:double"&gt;25.101746&lt;/D&gt;&lt;D xsi:type="xsd:double"&gt;36.150337&lt;/D&gt;&lt;D xsi:type="xsd:double"&gt;22.292973&lt;/D&gt;&lt;D xsi:type="xsd:double"&gt;22.570206&lt;/D&gt;&lt;D xsi:type="xsd:double"&gt;27.822054&lt;/D&gt;&lt;D xsi:type="xsd:double"&gt;29.503323&lt;/D&gt;&lt;D xsi:type="xsd:double"&gt;44.70966&lt;/D&gt;&lt;D xsi:type="xsd:double"&gt;54.85891&lt;/D&gt;&lt;D xsi:type="xsd:double"&gt;77.34066&lt;/D&gt;&lt;D xsi:type="xsd:double"&gt;88.002075&lt;/D&gt;&lt;D xsi:type="xsd:double"&gt;68.31453&lt;/D&gt;&lt;D xsi:type="xsd:double"&gt;60.99254&lt;/D&gt;&lt;D xsi:type="xsd:double"&gt;46.9033&lt;/D&gt;&lt;D xsi:type="xsd:double"&gt;40.87336&lt;/D&gt;&lt;D xsi:type="xsd:double"&gt;50.911186&lt;/D&gt;&lt;D xsi:type="xsd:double"&gt;38.958324&lt;/D&gt;&lt;D xsi:type="xsd:double"&gt;30.067682&lt;/D&gt;&lt;D xsi:type="xsd:double"&gt;31.60472&lt;/D&gt;&lt;D xsi:type="xsd:double"&gt;13.896597&lt;/D&gt;&lt;D xsi:type="xsd:double"&gt;11.018276&lt;/D&gt;&lt;D xsi:type="xsd:double"&gt;9.44618&lt;/D&gt;&lt;D xsi:type="xsd:double"&gt;-12.776512&lt;/D&gt;&lt;D xsi:type="xsd:double"&gt;-8.302188&lt;/D&gt;&lt;D xsi:type="xsd:double"&gt;-14.253389&lt;/D&gt;&lt;D xsi:type="xsd:double"&gt;-18.758743&lt;/D&gt;&lt;D xsi:type="xsd:double"&gt;-16.550142&lt;/D&gt;&lt;D xsi:type="xsd:double"&gt;-28.339512&lt;/D&gt;&lt;D xsi:type="xsd:double"&gt;-32.089294&lt;/D&gt;&lt;D xsi:type="xsd:double"&gt;-23.072136&lt;/D&gt;&lt;D xsi:type="xsd:double"&gt;-27.101547&lt;/D&gt;&lt;D xsi:type="xsd:double"&gt;-15.882045&lt;/D&gt;&lt;D xsi:type="xsd:double"&gt;-18.359798&lt;/D&gt;&lt;D xsi:type="xsd:double"&gt;-13.750166&lt;/D&gt;&lt;D xsi:type="xsd:double"&gt;-8.277631&lt;/D&gt;&lt;D xsi:type="xsd:double"&gt;0.58897734&lt;/D&gt;&lt;D xsi:type="xsd:double"&gt;5.7016373&lt;/D&gt;&lt;D xsi:type="xsd:double"&gt;14.317226&lt;/D&gt;&lt;D xsi:type="xsd:double"&gt;3.0100584&lt;/D&gt;&lt;D xsi:type="xsd:double"&gt;16.776955&lt;/D&gt;&lt;D xsi:type="xsd:double"&gt;22.997702&lt;/D&gt;&lt;D xsi:type="xsd:double"&gt;15.806473&lt;/D&gt;&lt;D xsi:type="xsd:double"&gt;26.08117&lt;/D&gt;&lt;D xsi:type="xsd:double"&gt;11.413956&lt;/D&gt;&lt;D xsi:type="xsd:double"&gt;19.52684&lt;/D&gt;&lt;D xsi:type="xsd:double"&gt;20.05955&lt;/D&gt;&lt;D xsi:type="xsd:double"&gt;23.359716&lt;/D&gt;&lt;D xsi:type="xsd:double"&gt;30.32465&lt;/D&gt;&lt;D xsi:type="xsd:double"&gt;27.818298&lt;/D&gt;&lt;D xsi:type="xsd:double"&gt;21.261429&lt;/D&gt;&lt;/FQL&gt;&lt;FQL&gt;&lt;Q&gt;UAE^FG_PRICE_MAVG(0,,,,30)&lt;/Q&gt;&lt;R&gt;1&lt;/R&gt;&lt;C&gt;1&lt;/C&gt;&lt;D xsi:type="xsd:double"&gt;13.864754&lt;/D&gt;&lt;/FQL&gt;&lt;FQL&gt;&lt;Q&gt;VNM^PERCENT_CHANGE(FMA_EPS(+1,0,,,,"PORTAGG","MEAN"),FMA_EPS(+1,-1AM,,,,"PORTAGG","MEAN"))&lt;/Q&gt;&lt;R&gt;1&lt;/R&gt;&lt;C&gt;1&lt;/C&gt;&lt;D xsi:type="xsd:double"&gt;2.23882504622859&lt;/D&gt;&lt;/FQL&gt;&lt;FQL&gt;&lt;Q&gt;MCHI^PERCENT_CHANGE(FMA_EPS(+1,0,,,,"PORTAGG","MEAN"),FMA_EPS(+1,-3AM,,,,"PORTAGG","MEAN"))&lt;/Q&gt;&lt;R&gt;1&lt;/R&gt;&lt;C&gt;1&lt;/C&gt;&lt;D xsi:type="xsd:double"&gt;2.29395280230069&lt;/D&gt;&lt;/FQL&gt;&lt;FQL&gt;&lt;Q&gt;URTH^P_PRICE(0)/P_PRICE_LOW_PR(0,,,,,,"PRICE","INTRA","52W")-1&lt;/Q&gt;&lt;R&gt;1&lt;/R&gt;&lt;C&gt;1&lt;/C&gt;&lt;D xsi:type="xsd:double"&gt;0.2914561&lt;/D&gt;&lt;/FQL&gt;&lt;FQL&gt;&lt;Q&gt;EWT^FMA_COS_DOWN("EPS","1M",+1,NOW,,,"PORTAGG","MEANR")&lt;/Q&gt;&lt;R&gt;1&lt;/R&gt;&lt;C&gt;1&lt;/C&gt;&lt;D xsi:type="xsd:double"&gt;22&lt;/D&gt;&lt;/FQL&gt;&lt;FQL&gt;&lt;Q&gt;REFVNDISC-FDS^FG_YIELD(NOW,,,0)&lt;/Q&gt;&lt;R&gt;1&lt;/R&gt;&lt;C&gt;1&lt;/C&gt;&lt;D xsi:type="xsd:double"&gt;3&lt;/D&gt;&lt;/FQL&gt;&lt;FQL&gt;&lt;Q&gt;UAE^FMA_EVAL_EBIT(LTMA,NOW,NOW,M,"PORTAGG","MEANR")&lt;/Q&gt;&lt;R&gt;1&lt;/R&gt;&lt;C&gt;1&lt;/C&gt;&lt;D xsi:type="xsd:double"&gt;9.3102330398094&lt;/D&gt;&lt;/FQL&gt;&lt;FQL&gt;&lt;Q&gt;INDA^JULIAN(FMA_DIV_YLD(NTMA,NOW,NOW,M,"PORTAGG","MEANR").DATES)&lt;/Q&gt;&lt;R&gt;1&lt;/R&gt;&lt;C&gt;1&lt;/C&gt;&lt;D xsi:type="xsd:long"&gt;45471&lt;/D&gt;&lt;/FQL&gt;&lt;FQL&gt;&lt;Q&gt;EIDO^FMA_PE(NTMA,0,,,"PORTAGG","MEANR")&lt;/Q&gt;&lt;R&gt;1&lt;/R&gt;&lt;C&gt;1&lt;/C&gt;&lt;D xsi:type="xsd:double"&gt;12.3668081619659&lt;/D&gt;&lt;/FQL&gt;&lt;FQL&gt;&lt;Q&gt;EWZ^FMA_ROE(NTMA,-20AY,NOW,FY,"PORTAGG","MEANR")&lt;/Q&gt;&lt;R&gt;20&lt;/R&gt;&lt;C&gt;1&lt;/C&gt;&lt;D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xsi:type="xsd:double"&gt;14.5227361624787&lt;/D&gt;&lt;D xsi:type="xsd:double"&gt;16.6192198246595&lt;/D&gt;&lt;D xsi:type="xsd:double"&gt;20.4560772312918&lt;/D&gt;&lt;D xsi:type="xsd:double"&gt;19.4075515808801&lt;/D&gt;&lt;D xsi:type="xsd:double"&gt;18.6086842752089&lt;/D&gt;&lt;/FQL&gt;&lt;FQL&gt;&lt;Q&gt;CC_CL^IMF_IFS_RCPI_Q(0)&lt;/Q&gt;&lt;R&gt;0&lt;/R&gt;&lt;C&gt;0&lt;/C&gt;&lt;/FQL&gt;&lt;FQL&gt;&lt;Q&gt;EWM^FMA_DIV_YLD(NTMA,NOW,NOW,M,"PORTAGG","MEANR")&lt;/Q&gt;&lt;R&gt;1&lt;/R&gt;&lt;C&gt;1&lt;/C&gt;&lt;D xsi:type="xsd:double"&gt;4.14462999366469&lt;/D&gt;&lt;/FQL&gt;&lt;FQL&gt;&lt;Q&gt;EWT^FMA_ROE(NTMA,-20AY,NOW,FY,"PORTAGG","MEANR")&lt;/Q&gt;&lt;R&gt;20&lt;/R&gt;&lt;C&gt;1&lt;/C&gt;&lt;D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xsi:type="xsd:double"&gt;10.8983134763093&lt;/D&gt;&lt;D xsi:type="xsd:double"&gt;11.620910896358&lt;/D&gt;&lt;D xsi:type="xsd:double"&gt;14.724411997114&lt;/D&gt;&lt;D xsi:type="xsd:double"&gt;12.9407920798547&lt;/D&gt;&lt;D xsi:type="xsd:double"&gt;11.9161173205981&lt;/D&gt;&lt;/FQL&gt;&lt;FQL&gt;&lt;Q&gt;USDCNH^FG_PRICE(0)&lt;/Q&gt;&lt;R&gt;1&lt;/R&gt;&lt;C&gt;1&lt;/C&gt;&lt;D xsi:type="xsd:double"&gt;7.25775&lt;/D&gt;&lt;/FQL&gt;&lt;FQL&gt;&lt;Q&gt;UAE^FG_TOTAL_RETURNC(-10AY,0,AM)&lt;/Q&gt;&lt;R&gt;121&lt;/R&gt;&lt;C&gt;1&lt;/C&gt;&lt;D xsi:type="xsd:double"&gt;5.118835&lt;/D&gt;&lt;D xsi:type="xsd:double"&gt;6.0869575&lt;/D&gt;&lt;D xsi:type="xsd:double"&gt;1.0245919&lt;/D&gt;&lt;D xsi:type="xsd:double"&gt;-7.9107466&lt;/D&gt;&lt;D xsi:type="xsd:double"&gt;-1.0572731&lt;/D&gt;&lt;D xsi:type="xsd:double"&gt;-11.685639&lt;/D&gt;&lt;D xsi:type="xsd:double"&gt;-2.78188&lt;/D&gt;&lt;D xsi:type="xsd:double"&gt;3.7160635&lt;/D&gt;&lt;D xsi:type="xsd:double"&gt;-8.495402&lt;/D&gt;&lt;D xsi:type="xsd:double"&gt;19.065975&lt;/D&gt;&lt;D xsi:type="xsd:double"&gt;-2.6554167&lt;/D&gt;&lt;D xsi:type="xsd:double"&gt;0.5406618&lt;/D&gt;&lt;D xsi:type="xsd:double"&gt;-0.4616797&lt;/D&gt;&lt;D xsi:type="xsd:double"&gt;-14.024287&lt;/D&gt;&lt;D xsi:type="xsd:double"&gt;1.902616&lt;/D&gt;&lt;D xsi:type="xsd:double"&gt;-0.45248866&lt;/D&gt;&lt;D xsi:type="xsd:double"&gt;-10.43182&lt;/D&gt;&lt;D xsi:type="xsd:double"&gt;-0.9762764&lt;/D&gt;&lt;D xsi:type="xsd:double"&gt;-12.403565&lt;/D&gt;&lt;D xsi:type="xsd:double"&gt;13.876653&lt;/D&gt;&lt;D xsi:type="xsd:double"&gt;5.7382345&lt;/D&gt;&lt;D xsi:type="xsd:double"&gt;7.0121884&lt;/D&gt;&lt;D xsi:type="xsd:double"&gt;-5.6985736&lt;/D&gt;&lt;D xsi:type="xsd:double"&gt;1.0846376&lt;/D&gt;&lt;D xsi:type="xsd:double"&gt;5.521083&lt;/D&gt;&lt;D xsi:type="xsd:double"&gt;-0.4115224&lt;/D&gt;&lt;D xsi:type="xsd:double"&gt;0.82644224&lt;/D&gt;&lt;D xsi:type="xsd:double"&gt;-4.683834&lt;/D&gt;&lt;D xsi:type="xsd:double"&gt;-2.3341596&lt;/D&gt;&lt;D xsi:type="xsd:double"&gt;7.3430777&lt;/D&gt;&lt;D xsi:type="xsd:double"&gt;3.3668637&lt;/D&gt;&lt;D xsi:type="xsd:double"&gt;-0.7956922&lt;/D&gt;&lt;D xsi:type="xsd:double"&gt;-2.481246&lt;/D&gt;&lt;D xsi:type="xsd:double"&gt;0.11835098&lt;/D&gt;&lt;D xsi:type="xsd:double"&gt;1.5366435&lt;/D&gt;&lt;D xsi:type="xsd:double"&gt;1.116991&lt;/D&gt;&lt;D xsi:type="xsd:double"&gt;4.3784738&lt;/D&gt;&lt;D xsi:type="xsd:double"&gt;0.67760944&lt;/D&gt;&lt;D xsi:type="xsd:double"&gt;-1.9696116&lt;/D&gt;&lt;D xsi:type="xsd:double"&gt;2.1813989&lt;/D&gt;&lt;D xsi:type="xsd:double"&gt;-5.505615&lt;/D&gt;&lt;D xsi:type="xsd:double"&gt;-2.081716&lt;/D&gt;&lt;D xsi:type="xsd:double"&gt;10.079408&lt;/D&gt;&lt;D xsi:type="xsd:double"&gt;-4.772478&lt;/D&gt;&lt;D xsi:type="xsd:double"&gt;-3.4382284&lt;/D&gt;&lt;D xsi:type="xsd:double"&gt;0.30175447&lt;/D&gt;&lt;D xsi:type="xsd:double"&gt;-2.2864103&lt;/D&gt;&lt;D xsi:type="xsd:double"&gt;-1.0757565&lt;/D&gt;&lt;D xsi:type="xsd:double"&gt;2.4041533&lt;/D&gt;&lt;D xsi:type="xsd:double"&gt;0.20875931&lt;/D&gt;&lt;D xsi:type="xsd:double"&gt;-3.7542224&lt;/D&gt;&lt;D xsi:type="xsd:double"&gt;-2.434212&lt;/D&gt;&lt;D xsi:type="xsd:double"&gt;0.13486147&lt;/D&gt;&lt;D xsi:type="xsd:double"&gt;-6.441641&lt;/D&gt;&lt;D xsi:ty</t>
        </r>
      </text>
    </comment>
    <comment ref="A17" authorId="0" shapeId="0" xr:uid="{BD1577DE-C978-4E41-AE34-42B0763089EC}">
      <text>
        <r>
          <rPr>
            <b/>
            <sz val="9"/>
            <color indexed="81"/>
            <rFont val="Tahoma"/>
            <charset val="1"/>
          </rPr>
          <t>pe="xsd:double"&gt;2.3878455&lt;/D&gt;&lt;D xsi:type="xsd:double"&gt;4.3109536&lt;/D&gt;&lt;D xsi:type="xsd:double"&gt;-0.9295404&lt;/D&gt;&lt;D xsi:type="xsd:double"&gt;6.7647815&lt;/D&gt;&lt;D xsi:type="xsd:double"&gt;-12.567264&lt;/D&gt;&lt;D xsi:type="xsd:double"&gt;1.2685895&lt;/D&gt;&lt;D xsi:type="xsd:double"&gt;9.654427&lt;/D&gt;&lt;D xsi:type="xsd:double"&gt;-7.662755&lt;/D&gt;&lt;D xsi:type="xsd:double"&gt;1.5769601&lt;/D&gt;&lt;D xsi:type="xsd:double"&gt;3.6807537&lt;/D&gt;&lt;D xsi:type="xsd:double"&gt;-3.7609875&lt;/D&gt;&lt;D xsi:type="xsd:double"&gt;-1.8261492&lt;/D&gt;&lt;D xsi:type="xsd:double"&gt;0.8378029&lt;/D&gt;&lt;D xsi:type="xsd:double"&gt;-7.1764827&lt;/D&gt;&lt;D xsi:type="xsd:double"&gt;-21.14467&lt;/D&gt;&lt;D xsi:type="xsd:double"&gt;0.40322542&lt;/D&gt;&lt;D xsi:type="xsd:double"&gt;1.3052225&lt;/D&gt;&lt;D xsi:type="xsd:double"&gt;5.2226186&lt;/D&gt;&lt;D xsi:type="xsd:double"&gt;-0.03079176&lt;/D&gt;&lt;D xsi:type="xsd:double"&gt;8.428823&lt;/D&gt;&lt;D xsi:type="xsd:double"&gt;-2.7066886&lt;/D&gt;&lt;D xsi:type="xsd:double"&gt;-0.13848543&lt;/D&gt;&lt;D xsi:type="xsd:double"&gt;8.065092&lt;/D&gt;&lt;D xsi:type="xsd:double"&gt;4.125154&lt;/D&gt;&lt;D xsi:type="xsd:double"&gt;9.228193&lt;/D&gt;&lt;D xsi:type="xsd:double"&gt;-1.6129017&lt;/D&gt;&lt;D xsi:type="xsd:double"&gt;3.3567429&lt;/D&gt;&lt;D xsi:type="xsd:double"&gt;3.1722069&lt;/D&gt;&lt;D xsi:type="xsd:double"&gt;8.857977&lt;/D&gt;&lt;D xsi:type="xsd:double"&gt;-0.8749902&lt;/D&gt;&lt;D xsi:type="xsd:double"&gt;-1.6853929&lt;/D&gt;&lt;D xsi:type="xsd:double"&gt;5.4292917&lt;/D&gt;&lt;D xsi:type="xsd:double"&gt;1.2188196&lt;/D&gt;&lt;D xsi:type="xsd:double"&gt;0.20014048&lt;/D&gt;&lt;D xsi:type="xsd:double"&gt;9.55317&lt;/D&gt;&lt;D xsi:type="xsd:double"&gt;0.038778782&lt;/D&gt;&lt;D xsi:type="xsd:double"&gt;3.2218099&lt;/D&gt;&lt;D xsi:type="xsd:double"&gt;3.1812787&lt;/D&gt;&lt;D xsi:type="xsd:double"&gt;8.958685&lt;/D&gt;&lt;D xsi:type="xsd:double"&gt;-0.6940663&lt;/D&gt;&lt;D xsi:type="xsd:double"&gt;-9.408599&lt;/D&gt;&lt;D xsi:type="xsd:double"&gt;-6.4724627&lt;/D&gt;&lt;D xsi:type="xsd:double"&gt;4.4127226&lt;/D&gt;&lt;D xsi:type="xsd:double"&gt;3.108132&lt;/D&gt;&lt;D xsi:type="xsd:double"&gt;-7.8968763&lt;/D&gt;&lt;D xsi:type="xsd:double"&gt;1.3088942&lt;/D&gt;&lt;D xsi:type="xsd:double"&gt;0.64599514&lt;/D&gt;&lt;D xsi:type="xsd:double"&gt;-2.5477707&lt;/D&gt;&lt;D xsi:type="xsd:double"&gt;-2.0462036&lt;/D&gt;&lt;D xsi:type="xsd:double"&gt;-1.8194079&lt;/D&gt;&lt;D xsi:type="xsd:double"&gt;-3.3630729&lt;/D&gt;&lt;D xsi:type="xsd:double"&gt;6.5340877&lt;/D&gt;&lt;D xsi:type="xsd:double"&gt;-2.9333293&lt;/D&gt;&lt;D xsi:type="xsd:double"&gt;3.0742884&lt;/D&gt;&lt;D xsi:type="xsd:double"&gt;4.722798&lt;/D&gt;&lt;D xsi:type="xsd:double"&gt;-1.241833&lt;/D&gt;&lt;D xsi:type="xsd:double"&gt;2.0516276&lt;/D&gt;&lt;D xsi:type="xsd:double"&gt;-11.8677025&lt;/D&gt;&lt;D xsi:type="xsd:double"&gt;9.345102&lt;/D&gt;&lt;D xsi:type="xsd:double"&gt;-0.43065548&lt;/D&gt;&lt;D xsi:type="xsd:double"&gt;2.108848&lt;/D&gt;&lt;D xsi:type="xsd:double"&gt;-2.5316477&lt;/D&gt;&lt;D xsi:type="xsd:double"&gt;2.1872878&lt;/D&gt;&lt;D xsi:type="xsd:double"&gt;-4.080266&lt;/D&gt;&lt;D xsi:type="xsd:double"&gt;-2.6931643&lt;/D&gt;&lt;D xsi:type="xsd:double"&gt;0.33346415&lt;/D&gt;&lt;D xsi:type="xsd:double"&gt;8.9086895&lt;/D&gt;&lt;/FQL&gt;&lt;FQL&gt;&lt;Q&gt;REFPL7D-FDS^PROPER_NAME(0,,,"SECURITY","NAME")&lt;/Q&gt;&lt;R&gt;1&lt;/R&gt;&lt;C&gt;1&lt;/C&gt;&lt;D xsi:type="xsd:string"&gt;Poland Reference Rate - 7 Day&lt;/D&gt;&lt;/FQL&gt;&lt;FQL&gt;&lt;Q&gt;EPHE^FG_TOTAL_RETURNC(0,-3AM)&lt;/Q&gt;&lt;R&gt;1&lt;/R&gt;&lt;C&gt;1&lt;/C&gt;&lt;D xsi:type="xsd:double"&gt;1.6310334&lt;/D&gt;&lt;/FQL&gt;&lt;FQL&gt;&lt;Q&gt;UAE^FMA_COS_UP("EPS","1M",+1,NOW,,,"PORTAGG","MEANR")&lt;/Q&gt;&lt;R&gt;1&lt;/R&gt;&lt;C&gt;1&lt;/C&gt;&lt;D xsi:type="xsd:double"&gt;8&lt;/D&gt;&lt;/FQL&gt;&lt;FQL&gt;&lt;Q&gt;REFTR1WREPO-FDS^(SUBARRAY(NOT_NA(NO_REPEAT_F(FG_YIELD(NOW,-10AY,D))),0,1)-SUBARRAY(NOT_NA(NO_REPEAT_F(FG_YIELD(NOW,-10AY,D))),1,1))*100&lt;/Q&gt;&lt;R&gt;1&lt;/R&gt;&lt;C&gt;1&lt;/C&gt;&lt;D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xsi:type="xsd:double"&gt;500&lt;/D&gt;&lt;/FQL&gt;&lt;FQL&gt;&lt;Q&gt;EZA^FG_FCF_YIELD_NTM(0)&lt;/Q&gt;&lt;R&gt;1&lt;/R&gt;&lt;C&gt;1&lt;/C&gt;&lt;D xsi:type="xsd:double"&gt;8.34572028811551&lt;/D&gt;&lt;/FQL&gt;&lt;FQL&gt;&lt;Q&gt;CPALM-FDS^FG_PRICE(0)&lt;/Q&gt;&lt;R&gt;1&lt;/R&gt;&lt;C&gt;1&lt;/C&gt;&lt;D xsi:type="xsd:double"&gt;4044&lt;/D&gt;&lt;/FQL&gt;&lt;FQL&gt;&lt;Q&gt;EWW^PERCENT_CHANGE(FMA_EPS(+1,0,,,,"PORTAGG","MEAN"),FMA_EPS(+1,-3AM,,,,"PORTAGG","MEAN"))&lt;/Q&gt;&lt;R&gt;1&lt;/R&gt;&lt;C&gt;1&lt;/C&gt;&lt;D xsi:type="xsd:double"&gt;-5.71058028091815&lt;/D&gt;&lt;/FQL&gt;&lt;FQL&gt;&lt;Q&gt;USDZAR^FG_PRICE_CHANGE(0,-1AY)&lt;/Q&gt;&lt;R&gt;1&lt;/R&gt;&lt;C&gt;1&lt;/C&gt;&lt;D xsi:type="xsd:double"&gt;3.3738732&lt;/D&gt;&lt;/FQL&gt;&lt;FQL&gt;&lt;Q&gt;USDPEN^FG_COMPANY_NAME&lt;/Q&gt;&lt;R&gt;1&lt;/R&gt;&lt;C&gt;1&lt;/C&gt;&lt;D xsi:type="xsd:string"&gt;Peruvian New Sol per U.S. Dollar&lt;/D&gt;&lt;/FQL&gt;&lt;FQL&gt;&lt;Q&gt;FC0000GR^FMA_EPS(NTMA,-20AY,0,CY,,"PORTAGG","MEANR")&lt;/Q&gt;&lt;R&gt;20&lt;/R&gt;&lt;C&gt;1&lt;/C&gt;&lt;D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xsi:type="xsd:double"&gt;1.21959709581891&lt;/D&gt;&lt;/FQL&gt;&lt;FQL&gt;&lt;Q&gt;QAT^FMA_PE(NTMA,-10AY,0,AM,"PORTAGG","MEANR")&lt;/Q&gt;&lt;R&gt;121&lt;/R&gt;&lt;C&gt;1&lt;/C&gt;&lt;D xsi:type="xsd:double"&gt;15.3499361651906&lt;/D&gt;&lt;D xsi:type="xsd:double"&gt;16.3011646142092&lt;/D&gt;&lt;D xsi:type="xsd:double"&gt;15.558028100259&lt;/D&gt;&lt;D xsi:type="xsd:double"&gt;15.1458828626422&lt;/D&gt;&lt;D xsi:type="xsd:double"&gt;14.8507732659486&lt;/D&gt;&lt;D xsi:type="xsd:double"&gt;13.5012498700967&lt;/D&gt;&lt;D xsi:type="xsd:double"&gt;13.3210116070962&lt;/D&gt;&lt;D xsi:type="xsd:double"&gt;13.9223015242411&lt;/D&gt;&lt;D xsi:type="xsd:double"&gt;12.9010290686897&lt;/D&gt;&lt;D xsi:type="xsd:double"&gt;13.4834048995477&lt;/D&gt;&lt;D xsi:type="xsd:double"&gt;13.424753050753&lt;/D&gt;&lt;D xsi:type="xsd:double"&gt;13.2300072230996&lt;/D&gt;&lt;D xsi:type="xsd:double"&gt;13.2914136989358&lt;/D&gt;&lt;D xsi:type="xsd:double"&gt;12.041288638954&lt;/D&gt;&lt;D xsi:type="xsd:double"&gt;12.6556791969229&lt;/D&gt;&lt;D xsi:type="xsd:double"&gt;12.8167818554918&lt;/D&gt;&lt;D xsi:type="xsd:double"&gt;11.4820439946383&lt;/D&gt;&lt;D xsi:type="xsd:double"&gt;10.4121630850608&lt;/D&gt;&lt;D xsi:type="xsd:double"&gt;9.89777923819123&lt;/D&gt;&lt;D xsi:type="xsd:double"&gt;11.4009116154265&lt;/D&gt;&lt;D xsi:type="xsd:double"&gt;11.9975188032586&lt;/D&gt;&lt;D xsi:type="xsd:double"&gt;12.2361773904988&lt;/D&gt;&lt;D xsi:type="xsd:double"&gt;11.5958918077075&lt;/D&gt;&lt;D xsi:type="xsd:double"&gt;11.9491652324329&lt;/D&gt;&lt;D xsi:type="xsd:double"&gt;12.5209232563409&lt;/D&gt;&lt;D xsi:type="xsd:double"&gt;13.4400751251535&lt;/D&gt;&lt;D xsi:type="xsd:double"&gt;12.8098072400626&lt;/D&gt;&lt;D xsi:type="xsd:double"&gt;12.978119417013&lt;/D&gt;&lt;D xsi:type="xsd:double"&gt;12.0846549356893&lt;/D&gt;&lt;D xsi:type="xsd:double"&gt;13.2485676198167&lt;/D&gt;&lt;D xsi:type="xsd:double"&gt;13.9296032037198&lt;/D&gt;&lt;D xsi:type="xsd:double"&gt;13.4963077892944&lt;/D&gt;&lt;D xsi:type="xsd:double"&gt;12.8970510960726&lt;/D&gt;&lt;D xsi:type="xsd:double"&gt;12.9386872877767&lt;/D&gt;&lt;D xsi:type="xsd:double"&gt;13.1125261253934&lt;/D&gt;&lt;D xsi:type="xsd:double"&gt;11.9771266535109&lt;/D&gt;&lt;D xsi:type="xsd:double"&gt;12.6073275669652&lt;/D&gt;&lt;D xsi:type="xsd:double"&gt;11.7864654916214&lt;/D&gt;&lt;D xsi:type="xsd:double"&gt;11.154283443803&lt;/D&gt;&lt;D xsi:type="xsd:double"&gt;10.9345780599827&lt;/D&gt;&lt;D xsi:type="xsd:double"&gt;10.7039191444995&lt;/D&gt;&lt;D xsi:type="xsd:double"&gt;11.7823863247283&lt;/D&gt;&lt;D xsi:type="xsd:double"&gt;12.3595006830858&lt;/D&gt;&lt;D xsi:type="xsd:double"&gt;11.5212582437436&lt;/D&gt;&lt;D xsi:type="xsd:double"&gt;11.1582081304142&lt;/D&gt;&lt;D xsi:type="xsd:double"&gt;11.5475042345276&lt;/D&gt;&lt;D xsi:type="xsd:double"&gt;11.4161426908432&lt;/D&gt;&lt;D xsi:type="xsd:double"&gt;11.1443011799726&lt;/D&gt;&lt;D xsi:type="xsd:double"&gt;11.8262883549095&lt;/D&gt;&lt;D xsi:type="xsd:double"&gt;12.0164134515873&lt;/D&gt;&lt;D xsi:type="xsd:double"&gt;12.2136846020059&lt;/D&gt;&lt;D xsi:type="xsd:double"&gt;12.8562042509409&lt;/D&gt;&lt;D xsi:type="xsd:double"&gt;12.9386637212187&lt;/D&gt;&lt;D xsi:type="xsd:double"&gt;12.7733573911589&lt;/D&gt;&lt;D xsi:type="xsd:double"&gt;13.5410626145609&lt;/D&gt;&lt;D xsi:type="xsd:double"&gt;12.7671793101823&lt;/D&gt;&lt;D xsi:type="xsd:double"&gt;12.3853375137908&lt;/D&gt;&lt;D xsi:type="xsd:double"&gt;13.3089618303389&lt;/D&gt;&lt;D xsi:type="xsd:double"&gt;12.0076142488793&lt;/D&gt;&lt;D xsi:type="xsd:double"&gt;13.1311305941943&lt;/D&gt;&lt;D xsi:type="xsd:double"&gt;13.4536595674093&lt;/D&gt;&lt;D xsi:type="xsd:double"&gt;12.5193232116809&lt;/D&gt;&lt;D xsi:type="xsd:double"&gt;13.3863887269293&lt;/D&gt;&lt;D xsi:type="xsd:double"&gt;13.6757870604366&lt;/D&gt;&lt;D xsi:type="xsd:double"&gt;13.0582095060006&lt;/D&gt;&lt;D xsi:type="xsd:double"&gt;13.8454373921464&lt;/D&gt;&lt;D xsi:type="xsd:double"&gt;14.0230866805552&lt;/D&gt;&lt;D xsi:type="xsd:double"&gt;12.7719316379304&lt;/D&gt;&lt;D xsi:type="xsd:double"&gt;11.688137768217&lt;/D&gt;&lt;D xsi:type="xsd:double"&gt;12.5060129756519&lt;/D&gt;&lt;D xsi:type="xsd:double"&gt;13.9067567665618&lt;/D&gt;&lt;D xsi:type="xsd:double"&gt;14.7643220568744&lt;/D&gt;&lt;D xsi:type="xsd:double"&gt;15.1581685504635&lt;/D&gt;&lt;D xsi:type="xsd:double"&gt;15.4765546400583&lt;/D&gt;&lt;D xsi:type="xsd:double"&gt;14.8926503026075&lt;/D&gt;&lt;D xsi:type="xsd:double"&gt;15.1532442478375&lt;/D&gt;&lt;D xsi:type="xsd:double"&gt;15.2469968771975&lt;/D&gt;&lt;D xsi:type="xsd:double"&gt;14.2450987602405&lt;/D&gt;&lt;D xsi:type="xsd:double"&gt;14.0944465324188&lt;/D&gt;&lt;D xsi:type="xsd:double"&gt;13.3680486152985&lt;/D&gt;&lt;D xsi:type="xsd:double"&gt;13.3342704022511&lt;/D&gt;&lt;D xsi:type="xsd:double"&gt;14.0424747438515&lt;/D&gt;&lt;D xsi:type="xsd:double"&gt;13.5669961597809&lt;/D&gt;&lt;D xsi:type="xsd:double"&gt;13.6040479652555&lt;/D&gt;&lt;D xsi:type="xsd:double"&gt;12.8391328989252&lt;/D&gt;&lt;D xsi:type="xsd:double"&gt;13.5597570381776&lt;/D&gt;&lt;D xsi:type="xsd:double"&gt;13.2361016499531&lt;/D&gt;&lt;D xsi:type="xsd:double"&gt;13.3546477780568&lt;/D&gt;&lt;D xsi:type="xsd:double"&gt;13.3754616878946&lt;/D&gt;&lt;D xsi:type="xsd:double"&gt;13.1211950483692&lt;/D&gt;&lt;D xsi:type="xsd:double"&gt;13.7214482273609&lt;/D&gt;&lt;D xsi:type="xsd:double"&gt;13.566269387077&lt;/D&gt;&lt;D xsi:type="xsd:double"&gt;14.150867991685&lt;/D&gt;&lt;D xsi:type="xsd:double"&gt;13.7872050672619&lt;/D&gt;&lt;D xsi:type="xsd:double"&gt;12.5353290654381&lt;/D&gt;&lt;D xsi:type="xsd:double"&gt;11.7812233323576&lt;/D&gt;&lt;D xsi:type="xsd:double"&gt;13.1178168396226&lt;/D&gt;&lt;D xsi:type="xsd:double"&gt;13.5333343707206&lt;/D&gt;&lt;D xsi:type="xsd:double"&gt;12.2620853443571&lt;/D&gt;&lt;D xsi:type="xsd:double"&gt;12.2181502405859&lt;/D&gt;&lt;D xsi:type="xsd:double"&gt;12.4365249525712&lt;/D&gt;&lt;D xsi:type="xsd:double"&gt;11.4259312697858&lt;/D&gt;&lt;D xsi:type="xsd:double"&gt;11.6560926244138&lt;/D&gt;&lt;D xsi:type="xsd:double"&gt;10.9981190488479&lt;/D&gt;&lt;D xsi:type="xsd:double"&gt;10.6921762701093&lt;/D&gt;&lt;D xsi:type="xsd:double"&gt;10.7268319473696&lt;/D&gt;&lt;D xsi:type="xsd:double"&gt;11.1673684635618&lt;/D&gt;&lt;D xsi:type="xsd:double"&gt;10.9550837081841&lt;/D&gt;&lt;D xsi:type="xsd:double"&gt;11.6960387067987&lt;/D&gt;&lt;D xsi:type="xsd:double"&gt;11.1408284164504&lt;/D&gt;&lt;D xsi:type="xsd:double"&gt;10.9392372243006&lt;/D&gt;&lt;D xsi:type="xsd:double"&gt;9.88826497040657&lt;/D&gt;&lt;D xsi:type="xsd:double"&gt;10.6459754964867&lt;/D&gt;&lt;D xsi:type="xsd:double"&gt;10.7457081709559&lt;/D&gt;&lt;D xsi:type="xsd:double"&gt;10.7290703318097&lt;/D&gt;&lt;D xsi:type="xsd:double"&gt;10.6374407408336&lt;/D&gt;&lt;D xsi:type="xsd:double"&gt;10.2929723475533&lt;/D&gt;&lt;D xsi:type="xsd:double"&gt;9.93260771043343&lt;/D&gt;&lt;D xsi:type="xsd:double"&gt;9.78807847799078&lt;/D&gt;&lt;D xsi:type="xsd:double"&gt;10.0822157012967&lt;/D&gt;&lt;D xsi:type="xsd:double"&gt;10.4108973893212&lt;/D&gt;&lt;/FQL&gt;&lt;FQL&gt;&lt;Q&gt;EIDO^P_PRICE(0)/P_PRICE_LOW_PR(0,,,,,,"PRICE","INTRA","52W")-1&lt;/Q&gt;&lt;R&gt;1&lt;/R&gt;&lt;C&gt;1&lt;/C&gt;&lt;D xsi:type="xsd:double"&gt;0.11166394&lt;/D&gt;&lt;/FQL&gt;&lt;FQL&gt;&lt;Q&gt;EPHE^FMA_COS_UP("EPS","1M",+1,NOW,,,"PORTAGG","MEANR")&lt;/Q&gt;&lt;R&gt;1&lt;/R&gt;&lt;C&gt;1&lt;/C&gt;&lt;D xsi:type="xsd:double"&gt;10&lt;/D&gt;&lt;/FQL&gt;&lt;FQL&gt;&lt;Q&gt;EZA^FMA_DIV_YLD(NTMA,NOW,NOW,M,"PORTAGG","MEANR")&lt;/Q&gt;&lt;R&gt;1&lt;/R&gt;&lt;C&gt;1&lt;/C&gt;&lt;D xsi:type="xsd:double"&gt;4.02224585606881&lt;/D&gt;&lt;/FQL&gt;&lt;FQL&gt;&lt;Q&gt;CNYA^FG_FCF_YIELD_NTM(0)&lt;/Q&gt;&lt;R&gt;1&lt;/R&gt;&lt;C&gt;1&lt;/C&gt;&lt;D xsi:type="xsd:double"&gt;6.64050736162309&lt;/D&gt;&lt;/FQL&gt;&lt;FQL&gt;&lt;Q&gt;CAGDPY@AE^EE_ACTUAL_ANNUAL(MED,0)&lt;/Q&gt;&lt;R&gt;1&lt;/R&gt;&lt;C&gt;1&lt;/C&gt;&lt;D xsi:type="xsd:double"&gt;12.15&lt;/D&gt;&lt;/FQL&gt;&lt;FQL&gt;&lt;Q&gt;USDBRL^FG_PRICE_CHANGE(0,-6AM)&lt;/Q&gt;&lt;R&gt;1&lt;/R&gt;&lt;C&gt;1&lt;/C&gt;&lt;D xsi:type="xsd:double"&gt;14.963555&lt;/D&gt;&lt;/FQL&gt;&lt;FQL&gt;&lt;Q&gt;EPHE^FG_PRICE_MAVG(0,,,,60)&lt;/Q&gt;&lt;R&gt;1&lt;/R&gt;&lt;C&gt;1&lt;/C&gt;&lt;D xsi:type="xsd:double"&gt;24.930666&lt;/D&gt;&lt;/FQL&gt;&lt;FQL&gt;&lt;Q&gt;INDA^FMA_PCT_ABOVE_MAVG(200,0,,,,"PORTAGG")&lt;/Q&gt;&lt;R&gt;1&lt;/R&gt;&lt;C&gt;1&lt;/C&gt;&lt;D xsi:type="xsd:double"&gt;90.4761904761905&lt;/D&gt;&lt;/FQL&gt;&lt;FQL&gt;&lt;Q&gt;EWW^PERCENT_CHANGE(FMA_EPS(+1,0,,,,"PORTAGG","MEAN"),FMA_EPS(+1,-1AM,,,,"PORTAGG","MEAN"))&lt;/Q&gt;&lt;R&gt;1&lt;/R&gt;&lt;C&gt;1&lt;/C&gt;&lt;D xsi:type="xsd:double"&gt;1.52344944961372&lt;/D&gt;&lt;/FQL&gt;&lt;FQL&gt;&lt;Q&gt;TRYPE10Y-FDS^PCTCHG(FG_YIELD(0,,,,"YTM"),FG_YIELD(-3AM,,,,"YTM"))&lt;/Q&gt;&lt;R&gt;1&lt;/R&gt;&lt;C&gt;1&lt;/C&gt;&lt;D xsi:type="xsd:double"&gt;-5.4243665&lt;/D&gt;&lt;/FQL&gt;&lt;FQL&gt;&lt;Q&gt;VWO^FMA_DIV_YLD(NTMA,NOW,NOW,M,"PORTAGG","MEANR")&lt;/Q&gt;&lt;R&gt;1&lt;/R&gt;&lt;C&gt;1&lt;/C&gt;&lt;D xsi:type="xsd:double"&gt;4.15554678031482&lt;/D&gt;&lt;/FQL&gt;&lt;FQL&gt;&lt;Q&gt;USDPLN^STD(FG_PRICE_CHANGE(0,-3AY,M))&lt;/Q&gt;&lt;R&gt;1&lt;/R&gt;&lt;C&gt;1&lt;/C&gt;&lt;D xsi:type="xsd:double"&gt;3.24817526568623&lt;/D&gt;&lt;/FQL&gt;&lt;FQL&gt;&lt;Q&gt;FC0000ZA^FMA_EPS(NTMA,-20AY,0,CY,,"PORTAGG","MEANR")&lt;/Q&gt;&lt;R&gt;20&lt;/R&gt;&lt;C&gt;1&lt;/C&gt;&lt;D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xsi:type="xsd:double"&gt;31.8782514095679&lt;/D&gt;&lt;D xsi:type="xsd:double"&gt;34.3748784508844&lt;/D&gt;&lt;D xsi:type="xsd:double"&gt;36.851318554876&lt;/D&gt;&lt;D xsi:type="xsd:double"&gt;38.6122872438563&lt;/D&gt;&lt;D xsi:type="xsd:double"&gt;33.9202192876108&lt;/D&gt;&lt;/FQL&gt;&lt;FQL&gt;&lt;Q&gt;MCHI^FMA_PE(NTMA,-10AY,0,AM,"PORTAGG","MEANR")&lt;/Q&gt;&lt;R&gt;121&lt;/R&gt;&lt;C&gt;1&lt;/C&gt;&lt;D xsi:type="xsd:double"&gt;9.28329745254826&lt;/D&gt;&lt;D xsi:type="xsd:double"&gt;9.29298289161842&lt;/D&gt;&lt;D xsi:type="xsd:double"&gt;8.71449611822483&lt;/D&gt;&lt;D xsi:type="xsd:double"&gt;8.54293917074246&lt;/D&gt;&lt;D xsi:type="xsd:double"&gt;9.07139539895751&lt;/D&gt;&lt;D xsi:type="xsd:double"&gt;9.16405541865002&lt;/D&gt;&lt;D xsi:type="xsd:double"&gt;10.2620293484165&lt;/D&gt;&lt;D xsi:type="xsd:double"&gt;10.3718614497845&lt;/D&gt;&lt;D xsi:type="xsd:double"&gt;10.1961666461061&lt;/D&gt;&lt;D xsi:type="xsd:double"&gt;12.3814335176679&lt;/D&gt;&lt;D xsi:type="xsd:double"&gt;12.1220689016893&lt;/D&gt;&lt;D xsi:type="xsd:double"&gt;10.9971027544858&lt;/D&gt;&lt;D xsi:type="xsd:double"&gt;9.88231354036023&lt;/D&gt;&lt;D xsi:type="xsd:double"&gt;8.3389359041915&lt;/D&gt;&lt;D xsi:type="xsd:double"&gt;8.75514329690268&lt;/D&gt;&lt;D xsi:type="xsd:double"&gt;9.70255375139361&lt;/D&gt;&lt;D xsi:type="xsd:double"&gt;9.50756158438202&lt;/D&gt;&lt;D xsi:type="xsd:double"&gt;9.44452229579114&lt;/D&gt;&lt;D xsi:type="xsd:double"&gt;8.81883295007293&lt;/D&gt;&lt;D xsi:type="xsd:double"&gt;9.02885849145464&lt;/D&gt;&lt;D xsi:type="xsd:double"&gt;10.0100428634254&lt;/D&gt;&lt;D xsi:type="xsd:double"&gt;10.2593296473201&lt;/D&gt;&lt;D xsi:type="xsd:double"&gt;9.78968303842001&lt;/D&gt;&lt;D xsi:type="xsd:double"&gt;10.5306367257163&lt;/D&gt;&lt;D xsi:type="xsd:double"&gt;11.4987872451222&lt;/D&gt;&lt;D xsi:type="xsd:double"&gt;12.0120506381175&lt;/D&gt;&lt;D xsi:type="xsd:double"&gt;12.3436789069415&lt;/D&gt;&lt;D xsi:type="xsd:double"&gt;12.211813979059&lt;/D&gt;&lt;D xsi:type="xsd:double"&gt;11.9454535556898&lt;/D&gt;&lt;D xsi:type="xsd:double"&gt;11.1360750257609&lt;/D&gt;&lt;D xsi:type="xsd:double"&gt;12.0610145483022&lt;/D&gt;&lt;D xsi:type="xsd:double"&gt;12.4109120087196&lt;/D&gt;&lt;D xsi:type="xsd:double"&gt;12.5536158760594&lt;/D&gt;&lt;D xsi:type="xsd:double"&gt;12.6504930036148&lt;/D&gt;&lt;D xsi:type="xsd:double"&gt;13.1313430127667&lt;/D&gt;&lt;D xsi:type="xsd:double"&gt;13.1675562483817&lt;/D&gt;&lt;D xsi:type="xsd:double"&gt;13.5724665031325&lt;/D&gt;&lt;D xsi:type="xsd:double"&gt;13.674040608398&lt;/D&gt;&lt;D xsi:type="xsd:double"&gt;13.3503800049953&lt;/D&gt;&lt;D xsi:type="xsd:double"&gt;13.5318140859752&lt;/D&gt;&lt;D xsi:type="xsd:double"&gt;14.1446804782053&lt;/D&gt;&lt;D xsi:type="xsd:double"&gt;13.3237191490602&lt;/D&gt;&lt;D xsi:type="xsd:double"&gt;14.60594637657&lt;/D&gt;&lt;D xsi:type="xsd:double"&gt;13.6425095388238&lt;/D&gt;&lt;D xsi:type="xsd:double"&gt;12.8458895550538&lt;/D&gt;&lt;D xsi:type="xsd:double"&gt;12.1290017047355&lt;/D&gt;&lt;D xsi:type="xsd:double"&gt;12.5733373596657&lt;/D&gt;&lt;D xsi:type="xsd:double"&gt;11.8961516714439&lt;/D&gt;&lt;D xsi:type="xsd:double"&gt;12.1030745881006&lt;/D&gt;&lt;D xsi:type="xsd:double"&gt;11.413512931631&lt;/D&gt;&lt;D xsi:type="xsd:double"&gt;11.2397164478939&lt;/D&gt;&lt;D xsi:type="xsd:double"&gt;9.84273305602087&lt;/D&gt;&lt;D xsi:type="xsd:double"&gt;10.5328932121906&lt;/D&gt;&lt;D xsi:type="xsd:double"&gt;10.0841912964747&lt;/D&gt;&lt;D xsi:type="xsd:double"&gt;10.9600395017485&lt;/D&gt;&lt;D xsi:type="xsd:double"&gt;11.5804355876113&lt;/D&gt;&lt;D xsi:type="xsd:double"&gt;11.516494582124&lt;/D&gt;&lt;D xsi:type="xsd:double"&gt;12.0739704884702&lt;/D&gt;&lt;D xsi:type="xsd:double"&gt;10.641018233702&lt;/D&gt;&lt;D xsi:type="xsd:double"&gt;11.395844724752&lt;/D&gt;&lt;D xsi:type="xsd:double"&gt;11.5525713384677&lt;/D&gt;&lt;D xsi:type="xsd:double"&gt;10.9441543803585&lt;/D&gt;&lt;D xsi:type="xsd:double"&gt;11.1586732872976&lt;/D&gt;&lt;D xsi:type="xsd:double"&gt;11.1596918568836&lt;/D&gt;&lt;D xsi:type="xsd:double"&gt;11.4165877113173&lt;/D&gt;&lt;D xsi:type="xsd:double"&gt;12.286676067063&lt;/D&gt;&lt;D xsi:type="xsd:double"&gt;12.0974420310847&lt;/D&gt;&lt;D xsi:type="xsd:double"&gt;12.0542242215957&lt;/D&gt;&lt;D xsi:type="xsd:double"&gt;11.6040707165298&lt;/D&gt;&lt;D xsi:type="xsd:double"&gt;12.2114122766787&lt;/D&gt;&lt;D xsi:type="xsd:double"&gt;12.5071436548365&lt;/D&gt;&lt;D xsi:type="xsd:double"&gt;14.003663252149&lt;/D&gt;&lt;D xsi:type="xsd:double"&gt;14.7325959159104&lt;/D&gt;&lt;D xsi:type="xsd:double"&gt;15.4852899710195&lt;/D&gt;&lt;D xsi:type="xsd:double"&gt;14.4789791949462&lt;/D&gt;&lt;D xsi:type="xsd:double"&gt;15.3668940043027&lt;/D&gt;&lt;D xsi:type="xsd:double"&gt;15.1592821101707&lt;/D&gt;&lt;D xsi:type="xsd:double"&gt;15.0639569834912&lt;/D&gt;&lt;D xsi:type="xsd:double"&gt;17.8116619651808&lt;/D&gt;&lt;D xsi:type="xsd:double"&gt;16.8569090542718&lt;/D&gt;&lt;D xsi:type="xsd:double"&gt;16.037877017351&lt;/D&gt;&lt;D xsi:type="xsd:double"&gt;16.1447346003463&lt;/D&gt;&lt;D xsi:type="xsd:double"&gt;15.6288870935725&lt;/D&gt;&lt;D xsi:type="xsd:double"&gt;16.2498018336766&lt;/D&gt;&lt;D xsi:type="xsd:double"&gt;13.8170021532859&lt;/D&gt;&lt;D xsi:type="xsd:double"&gt;13.4525412612154&lt;/D&gt;&lt;D xsi:type="xsd:double"&gt;13.0664920375451&lt;/D&gt;&lt;D xsi:type="xsd:double"&gt;13.705759424431&lt;/D&gt;&lt;D xsi:type="xsd:double"&gt;12.8015301389834&lt;/D&gt;&lt;D xsi:type="xsd:double"&gt;12.4110385601368&lt;/D&gt;&lt;D xsi:type="xsd:double"&gt;12.1133231287214&lt;/D&gt;&lt;D xsi:type="xsd:double"&gt;11.4233941586941&lt;/D&gt;&lt;D xsi:type="xsd:double"&gt;10.5333600479744&lt;/D&gt;&lt;D xsi:type="xsd:double"&gt;9.75977816403423&lt;/D&gt;&lt;D xsi:type="xsd:double"&gt;10.51576031402&lt;/D&gt;&lt;D xsi:type="xsd:double"&gt;12.0386870336951&lt;/D&gt;&lt;D xsi:type="xsd:double"&gt;11.3366288225574&lt;/D&gt;&lt;D xsi:type="xsd:double"&gt;11.0962623540908&lt;/D&gt;&lt;D xsi:type="xsd:double"&gt;10.0228677527025&lt;/D&gt;&lt;D xsi:type="xsd:double"&gt;8.6388337785656&lt;/D&gt;&lt;D xsi:type="xsd:double"&gt;9.77875432816572&lt;/D&gt;&lt;D xsi:type="xsd:double"&gt;10.6399578787019&lt;/D&gt;&lt;D xsi:type="xsd:double"&gt;12.2396902801602&lt;/D&gt;&lt;D xsi:type="xsd:double"&gt;10.7740809608725&lt;/D&gt;&lt;D xsi:type="xsd:double"&gt;10.772389021806&lt;/D&gt;&lt;D xsi:type="xsd:double"&gt;10.4536849778325&lt;/D&gt;&lt;D xsi:type="xsd:double"&gt;9.90826346855787&lt;/D&gt;&lt;D xsi:type="xsd:double"&gt;10.1178125144701&lt;/D&gt;&lt;D xsi:type="xsd:double"&gt;10.6407320941408&lt;/D&gt;&lt;D xsi:type="xsd:double"&gt;10.0160847943894&lt;/D&gt;&lt;D xsi:type="xsd:double"&gt;9.85085233082179&lt;/D&gt;&lt;D xsi:type="xsd:double"&gt;9.4569793192539&lt;/D&gt;&lt;D xsi:type="xsd:double"&gt;9.70638507697988&lt;/D&gt;&lt;D xsi:type="xsd:double"&gt;8.94397467841214&lt;/D&gt;&lt;D xsi:type="xsd:double"&gt;8.79423381602254&lt;/D&gt;&lt;D xsi:type="xsd:double"&gt;9.20986604642738&lt;/D&gt;&lt;D xsi:type="xsd:double"&gt;9.21283358384956&lt;/D&gt;&lt;D xsi:type="xsd:double"&gt;9.93150111044806&lt;/D&gt;&lt;D xsi:type="xsd:double"&gt;10.2433613475404&lt;/D&gt;&lt;D xsi:type="xsd:double"&gt;9.79459266357782&lt;/D&gt;&lt;D xsi:type="xsd:double"&gt;9.27352657403645&lt;/D&gt;&lt;/FQL&gt;&lt;FQL&gt;&lt;Q&gt;EWT^FG_TOTAL_RETURNC(0,-3AM)&lt;/Q&gt;&lt;R&gt;1&lt;/R&gt;&lt;C&gt;1&lt;/C&gt;&lt;D xsi:type="xsd:double"&gt;10.700644&lt;/D&gt;&lt;/FQL&gt;&lt;FQL&gt;&lt;Q&gt;MCHI^FG_PRICE_MAVG(0,,,,60)&lt;/Q&gt;&lt;R&gt;1&lt;/R&gt;&lt;C&gt;1&lt;/C&gt;&lt;D xsi:type="xsd:double"&gt;43.7955&lt;/D&gt;&lt;/FQL&gt;&lt;FQL&gt;&lt;Q&gt;CAGDPY@GR^EE_ACTUAL_ANNUAL(MED,+1)&lt;/Q&gt;&lt;R&gt;1&lt;/R&gt;&lt;C&gt;1&lt;/C&gt;&lt;D xsi:type="xsd:double"&gt;-6.9&lt;/D&gt;&lt;/FQL&gt;&lt;FQL&gt;&lt;Q&gt;USDQAR^FG_PRICE_CHANGE(0,-6AM)&lt;/Q&gt;&lt;R&gt;1&lt;/R&gt;&lt;C&gt;1&lt;/C&gt;&lt;D xsi:type="xsd:double"&gt;0&lt;/D&gt;&lt;/FQL&gt;&lt;FQL&gt;&lt;Q&gt;USDKRW^STD(FG_PRICE_CHANGE(0,-1AY,AM))&lt;/Q&gt;&lt;R&gt;1&lt;/R&gt;&lt;C&gt;1&lt;/C&gt;&lt;D xsi:type="xsd:double"&gt;2.22236988554406&lt;/D&gt;&lt;/FQL&gt;&lt;FQL&gt;&lt;Q&gt;FC0000KR^FMA_EPS(NTMA,-20AY,0,CY,,"PORTAGG","MEANR")&lt;/Q&gt;&lt;R&gt;20&lt;/R&gt;&lt;C&gt;1&lt;/C&gt;&lt;D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xsi:type="xsd:double"&gt;42.8018507735294&lt;/D&gt;&lt;D xsi:type="xsd:double"&gt;51.3050657286794&lt;/D&gt;&lt;D xsi:type="xsd:double"&gt;35.389415157091&lt;/D&gt;&lt;D xsi:type="xsd:double"&gt;41.6877022254089&lt;/D&gt;&lt;/FQL&gt;&lt;FQL&gt;&lt;Q&gt;EWT^FG_TOTAL_RETURNC(-10AY,0,AM)&lt;/Q&gt;&lt;R&gt;121&lt;/R&gt;&lt;C&gt;1&lt;/C&gt;&lt;D xsi:type="xsd:double"&gt;3.5233855&lt;/D&gt;&lt;D xsi:type="xsd:double"&gt;1.4851451&lt;/D&gt;&lt;D xsi:type="xsd:double"&gt;-6.280488&lt;/D&gt;&lt;D xsi:type="xsd:double"&gt;-0.97592473&lt;/D&gt;&lt;D xsi:type="xsd:double"&gt;4.073584&lt;/D&gt;&lt;D xsi:type="xsd:double"&gt;-3.2995582&lt;/D&gt;&lt;D xsi:type="xsd:double"&gt;5.45938&lt;/D&gt;&lt;D xsi:type="xsd:double"&gt;1.1363626&lt;/D&gt;&lt;D xsi:type="xsd:double"&gt;-1.5605509&lt;/D&gt;&lt;D xsi:type="xsd:double"&gt;6.6582084&lt;/D&gt;&lt;D xsi:type="xsd:double"&gt;-2.734834&lt;/D&gt;&lt;D xsi:type="xsd:double"&gt;-2.506119&lt;/D&gt;&lt;D xsi:type="xsd:double"&gt;-7.8369913&lt;/D&gt;&lt;D xsi:type="xsd:double"&gt;-12.312919&lt;/D&gt;&lt;D xsi:type="xsd:double"&gt;1.1636853&lt;/D&gt;&lt;D xsi:type="xsd:double"&gt;10.046017&lt;/D&gt;&lt;D xsi:type="xsd:double"&gt;-4.668993&lt;/D&gt;&lt;D xsi:type="xsd:double"&gt;-1.5078962&lt;/D&gt;&lt;D xsi:type="xsd:double"&gt;-9.104818&lt;/D&gt;&lt;D xsi:type="xsd:double"&gt;7.659936&lt;/D&gt;&lt;D xsi:type="xsd:double"&gt;7.0367455&lt;/D&gt;&lt;D xsi:type="xsd:double"&gt;-1.2417734&lt;/D&gt;&lt;D xsi:type="xsd:double"&gt;-2.1449745&lt;/D&gt;&lt;D xsi:type="xsd:double"&gt;1.3605475&lt;/D&gt;&lt;D xsi:type="xsd:double"&gt;11.483967&lt;/D&gt;&lt;D xsi:type="xsd:double"&gt;1.7391324&lt;/D&gt;&lt;D xsi:type="xsd:double"&gt;1.6436577&lt;/D&gt;&lt;D xsi:type="xsd:double"&gt;2.3932695&lt;/D&gt;&lt;D xsi:type="xsd:double"&gt;-3.0322134&lt;/D&gt;&lt;D xsi:type="xsd:double"&gt;-2.7630925&lt;/D&gt;&lt;D xsi:type="xsd:double"&gt;8.196152&lt;/D&gt;&lt;D xsi:type="xsd:double"&gt;3.2963634&lt;/D&gt;&lt;D xsi:type="xsd:double"&gt;3.313899&lt;/D&gt;&lt;D xsi:type="xsd:double"&gt;0.17820597&lt;/D&gt;&lt;D xsi:type="xsd:double"&gt;2.9054284&lt;/D&gt;&lt;D xsi:type="xsd:double"&gt;4.6096325&lt;/D&gt;&lt;D xsi:type="xsd:double"&gt;1.2943983&lt;/D&gt;&lt;D xsi:type="xsd:double"&gt;1.4953852&lt;/D&gt;&lt;D xsi:type="xsd:double"&gt;-3.643185&lt;/D&gt;&lt;D xsi:type="xsd:double"&gt;4.3925405&lt;/D&gt;&lt;D xsi:type="xsd:double"&gt;2.2636533&lt;/D&gt;&lt;D xsi:type="xsd:double"&gt;-5.258&lt;/D&gt;&lt;D xsi:type="xsd:double"&gt;10.774875&lt;/D&gt;&lt;D xsi:type="xsd:double"&gt;-3.1912208&lt;/D&gt;&lt;D xsi:type="xsd:double"&gt;1.2921929&lt;/D&gt;&lt;D xsi:type="xsd:double"&gt;-6.092167&lt;/D&gt;&lt;D xsi:type="xsd:double"&gt;2.8832793&lt;/D&gt;&lt;D xsi:type="xsd:double"&gt;-3.9611995&lt;/D&gt;&lt;D xsi:type="xsd:double"&gt;5.2188516&lt;/D&gt;&lt;D xsi:type="xsd:double"&gt;-0.8533299&lt;/D&gt;&lt;D xsi:type="xsd:double"&gt;0.40345192&lt;/D&gt;&lt;D xsi:type="xsd:double"&gt;-14.43879&lt;/D&gt;&lt;D xsi:type="xsd:double"&gt;3.2561064&lt;/D&gt;&lt;D xsi:type="xsd:double"&gt;-1.7905653&lt;/D&gt;&lt;D xsi:type="xsd:double"&gt;4.5859933&lt;/D&gt;&lt;D xsi:type="xsd:double"&gt;2.862358&lt;/D&gt;&lt;D xsi:type="xsd:double"&gt;1.3617635&lt;/D&gt;&lt;D xsi:type="xsd:double"&gt;4.497659&lt;/D&gt;&lt;D xsi:type="xsd:double"&gt;-8.831751&lt;/D&gt;&lt;D xsi:type="xsd:double"&gt;6.2844872&lt;/D&gt;&lt;D xsi:type="xsd:double"&gt;3.2593012&lt;/D&gt;&lt;D xsi:type="xsd:double"&gt;-4.776531&lt;/D&gt;&lt;D xsi:type="xsd:double"&gt;6.864178&lt;/D&gt;&lt;D xsi:type="xsd:double"&gt;6.286025&lt;/D&gt;&lt;D xsi:type="xsd:double"&gt;3.5123944&lt;/D&gt;&lt;D xsi:type="xsd:double"&gt;5.1122665&lt;/D&gt;&lt;D xsi:type="xsd:double"&gt;-1.265198&lt;/D&gt;&lt;D xsi:type="xsd:double"&gt;-5.2242575&lt;/D&gt;&lt;D xsi:type="xsd:double"&gt;-11.362452&lt;/D&gt;&lt;D xsi:type="xsd:double"&gt;3.7254333&lt;/D&gt;&lt;D xsi:type="xsd:double"&gt;5.3450227&lt;/D&gt;&lt;D xsi:type="xsd:double"&gt;7.1677804&lt;/D&gt;&lt;D xsi:type="xsd:double"&gt;9.96995&lt;/D&gt;&lt;D xsi:type="xsd:double"&gt;3.1435013&lt;/D&gt;&lt;D xsi:type="xsd:double"&gt;-4.3286204&lt;/D&gt;&lt;D xsi:type="xsd:double"&gt;6.8790436&lt;/D&gt;&lt;D xsi:type="xsd:double"&gt;7.7321887&lt;/D&gt;&lt;D xsi:type="xsd:double"&gt;6.0847282&lt;/D&gt;&lt;D xsi:type="xsd:double"&gt;10.976315&lt;/D&gt;&lt;D xsi:type="xsd:double"&gt;1.4228702&lt;/D&gt;&lt;D xsi:type="xsd:double"&gt;1.5055656&lt;/D&gt;&lt;D xsi:type="xsd:double"&gt;9.961224&lt;/D&gt;&lt;D xsi:type="xsd:double"&gt;-5.686694&lt;/D&gt;&lt;D xsi:type="xsd:double"&gt;3.250444&lt;/D&gt;&lt;D xsi:type="xsd:double"&gt;-0.37776828&lt;/D&gt;&lt;D xsi:type="xsd:double"&gt;-1.0902226&lt;/D&gt;&lt;D xsi:type="xsd:double"&gt;2.2044778&lt;/D&gt;&lt;D xsi:type="xsd:double"&gt;-1.3129115&lt;/D&gt;&lt;D xsi:type="xsd:double"&gt;0.8394003&lt;/D&gt;&lt;D xsi:type="xsd:double"&gt;6.077504&lt;/D&gt;&lt;D xsi:type="xsd:double"&gt;-2.8145492&lt;/D&gt;&lt;D xsi:type="xsd:double"&gt;0.29742718&lt;/D&gt;&lt;D xsi:type="xsd:double"&gt;-3.527391&lt;/D&gt;&lt;D xsi:type="xsd:double"&gt;-10.402846&lt;/D&gt;&lt;D xsi:type="xsd:double"&gt;-0.8486867&lt;/D&gt;&lt;D xsi:type="xsd:double"&gt;-3.860861&lt;/D&gt;&lt;D xsi:type="xsd:double"&gt;-5.209321&lt;/D&gt;&lt;D xsi:type="xsd:double"&gt;1.5987158&lt;/D&gt;&lt;D xsi:type="xsd:double"&gt;-12.234461&lt;/D&gt;&lt;D xsi:type="xsd:double"&gt;-6.476915&lt;/D&gt;&lt;D xsi:type="xsd:double"&gt;17.852867&lt;/D&gt;&lt;D xsi:type="xsd:double"&gt;-2.5698304&lt;/D&gt;&lt;D xsi:type="xsd:double"&gt;12.14286&lt;/D&gt;&lt;D xsi:type="xsd:double"&gt;-3.887546&lt;/D&gt;&lt;D xsi:type="xsd:double"&gt;3.9762378&lt;/D&gt;&lt;D xsi:type="xsd:double"&gt;-5.4065943&lt;/D&gt;&lt;D xsi:type="xsd:double"&gt;8.73605&lt;/D&gt;&lt;D xsi:type="xsd:double"&gt;1.025641&lt;/D&gt;&lt;D xsi:type="xsd:double"&gt;2.5169253&lt;/D&gt;&lt;D xsi:type="xsd:double"&gt;-6.1275063&lt;/D&gt;&lt;D xsi:type="xsd:double"&gt;-2.9670298&lt;/D&gt;&lt;D xsi:type="xsd:double"&gt;-1.4949024&lt;/D&gt;&lt;D xsi:type="xsd:double"&gt;10.669112&lt;/D&gt;&lt;D xsi:type="xsd:double"&gt;6.3555956&lt;/D&gt;&lt;D xsi:type="xsd:double"&gt;-0.9028852&lt;/D&gt;&lt;D xsi:type="xsd:double"&gt;3.111112&lt;/D&gt;&lt;D xsi:type="xsd:double"&gt;4.439652&lt;/D&gt;&lt;D xsi:type="xsd:double"&gt;-2.806437&lt;/D&gt;&lt;D xsi:type="xsd:double"&gt;9.7452279999999991&lt;/D&gt;&lt;D xsi:type="xsd:double"&gt;3.7144542&lt;/D&gt;&lt;D xsi:type="xsd:double"&gt;-2.7420282&lt;/D&gt;&lt;/FQL&gt;&lt;FQL&gt;&lt;Q&gt;SET-BKK^FG_TOTAL_RETURNC(0,-12AM)&lt;/Q&gt;&lt;R&gt;1&lt;/R&gt;&lt;C&gt;1&lt;/C&gt;&lt;D xsi:type="xsd:double"&gt;-14.25826&lt;/D&gt;&lt;/FQL&gt;&lt;FQL&gt;&lt;Q&gt;EZA^P_PRICE(0)/P_PRICE_LOW_PR(0,,,,,,"PRICE","INTRA","52W")-1&lt;/Q&gt;&lt;R&gt;1&lt;/R&gt;&lt;C&gt;1&lt;/C&gt;&lt;D xsi:type="xsd:double"&gt;0.22678971&lt;/D&gt;&lt;/FQL&gt;&lt;FQL&gt;&lt;Q&gt;EIDO^FG_ROE(0)&lt;/Q&gt;&lt;R&gt;1&lt;/R&gt;&lt;C&gt;1&lt;/C&gt;&lt;D xsi:type="xsd:double"&gt;12.8358681743426&lt;/D&gt;&lt;/FQL&gt;&lt;FQL&gt;&lt;Q&gt;REFCLMPR-FDS^FG_YIELD(NOW,,,0)&lt;/Q&gt;&lt;R&gt;1&lt;/R&gt;&lt;C&gt;1&lt;/C&gt;&lt;D xsi:type="xsd:double"&gt;5.75&lt;/D&gt;&lt;/FQL&gt;&lt;FQL&gt;&lt;Q&gt;TRYPE10Y-FDS^FG_YIELD_NAME&lt;/Q&gt;&lt;R&gt;1&lt;/R&gt;&lt;C&gt;1&lt;/C&gt;&lt;D xsi:type="xsd:string"&gt;Treasury - Peru Benchmark Bond 10Y&lt;/D&gt;&lt;/FQL&gt;&lt;FQL&gt;&lt;Q&gt;EPU^FMA_PE(NTMA,0,,,"PORTAGG","MEANR")&lt;/Q&gt;&lt;R&gt;1&lt;/R&gt;&lt;C&gt;1&lt;/C&gt;&lt;D xsi:type="xsd:double"&gt;11.1202160884494&lt;/D&gt;&lt;/FQL&gt;&lt;FQL&gt;&lt;Q&gt;CNYA^FMA_PE(LTM,0,,,"PORTAGG","MEANR")&lt;/Q&gt;&lt;R&gt;1&lt;/R&gt;&lt;C&gt;1&lt;/C&gt;&lt;D xsi:type="xsd:double"&gt;13.7556894847824&lt;/D&gt;&lt;/FQL&gt;&lt;FQL&gt;&lt;Q&gt;TRYQA10Y-FDS^FG_YIELD(-10AY,0,Y,,"YTM")&lt;/Q&gt;&lt;R&gt;10&lt;/R&gt;&lt;C&gt;1&lt;/C&gt;&lt;D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xsi:type="xsd:string"&gt;@NA&lt;/D&gt;&lt;/FQL&gt;&lt;FQL&gt;&lt;Q&gt;CC_PL^FG_COMPANY_NAME&lt;/Q&gt;&lt;R&gt;1&lt;/R&gt;&lt;C&gt;1&lt;/C&gt;&lt;D xsi:type="xsd:string"&gt;Poland&lt;/D&gt;&lt;/FQL&gt;&lt;FQL&gt;&lt;Q&gt;USDPLN^FG_PRICE_CHANGE(0,-3AM)&lt;/Q&gt;&lt;R&gt;1&lt;/R&gt;&lt;C&gt;1&lt;/C&gt;&lt;D xsi:type="xsd:double"&gt;-2.7925014&lt;/D&gt;&lt;/FQL&gt;&lt;FQL&gt;&lt;Q&gt;EIDO^FMA_PE(NTMA,-10AY,0,AM,"PORTAGG","MEANR")&lt;/Q&gt;&lt;R&gt;121&lt;/R&gt;&lt;C&gt;1&lt;/C&gt;&lt;D xsi:type="xsd:double"&gt;14.5732673738953&lt;/D&gt;&lt;D xsi:type="xsd:double"&gt;14.8090305438422&lt;/D&gt;&lt;D xsi:type="xsd:double"&gt;14.4814830826088&lt;/D&gt;&lt;D xsi:type="xsd:double"&gt;14.4553335372696&lt;/D&gt;&lt;D xsi:type="xsd:double"&gt;14.9142355661676&lt;/D&gt;&lt;D xsi:type="xsd:double"&gt;14.8838181868616&lt;/D&gt;&lt;D xsi:type="xsd:double"&gt;15.1955185241219&lt;/D&gt;&lt;D xsi:type="xsd:double"&gt;16.1382053133385&lt;/D&gt;&lt;D xsi:type="xsd:double"&gt;15.7342505015996&lt;/D&gt;&lt;D xsi:type="xsd:double"&gt;15.9249382963194&lt;/D&gt;&lt;D xsi:type="xsd:double"&gt;15.6535562139466&lt;/D&gt;&lt;D xsi:type="xsd:double"&gt;14.5018901740464&lt;/D&gt;&lt;D xsi:type="xsd:double"&gt;14.2882393873659&lt;/D&gt;&lt;D xsi:type="xsd:double"&gt;12.2989486785839&lt;/D&gt;&lt;D xsi:type="xsd:double"&gt;12.7176584029323&lt;/D&gt;&lt;D xsi:type="xsd:double"&gt;14.8629122762269&lt;/D&gt;&lt;D xsi:type="xsd:double"&gt;14.4924628980528&lt;/D&gt;&lt;D xsi:type="xsd:double"&gt;14.181678411677&lt;/D&gt;&lt;D xsi:type="xsd:double"&gt;14.1747552963163&lt;/D&gt;&lt;D xsi:type="xsd:double"&gt;14.8452879832438&lt;/D&gt;&lt;D xsi:type="xsd:double"&gt;15.1764160450322&lt;/D&gt;&lt;D xsi:type="xsd:double"&gt;14.8719021040846&lt;/D&gt;&lt;D xsi:type="xsd:double"&gt;14.5588646697179&lt;/D&gt;&lt;D xsi:type="xsd:double"&gt;14.9090623980544&lt;/D&gt;&lt;D xsi:type="xsd:double"&gt;16.3717471463104&lt;/D&gt;&lt;D xsi:type="xsd:double"&gt;16.7755549980973&lt;/D&gt;&lt;D xsi:type="xsd:double"&gt;16.5181033994638&lt;/D&gt;&lt;D xsi:type="xsd:double"&gt;16.2745361367066&lt;/D&gt;&lt;D xsi:type="xsd:double"&gt;14.7491724922906&lt;/D&gt;&lt;D xsi:type="xsd:double"&gt;14.1759027007794&lt;/D&gt;&lt;D xsi:type="xsd:double"&gt;15.206521177186&lt;/D&gt;&lt;D xsi:type="xsd:double"&gt;15.31243663125&lt;/D&gt;&lt;D xsi:type="xsd:double"&gt;15.4907064225542&lt;/D&gt;&lt;D xsi:type="xsd:double"&gt;15.7552263037027&lt;/D&gt;&lt;D xsi:type="xsd:double"&gt;15.6191639744788&lt;/D&gt;&lt;D xsi:type="xsd:double"&gt;15.7782949477441&lt;/D&gt;&lt;D xsi:type="xsd:double"&gt;15.5866837070727&lt;/D&gt;&lt;D xsi:type="xsd:double"&gt;15.7157998225625&lt;/D&gt;&lt;D xsi:type="xsd:double"&gt;15.3882141992749&lt;/D&gt;&lt;D xsi:type="xsd:double"&gt;15.5032596137735&lt;/D&gt;&lt;D xsi:type="xsd:double"&gt;15.5084684126748&lt;/D&gt;&lt;D xsi:type="xsd:double"&gt;15.5276785859936&lt;/D&gt;&lt;D xsi:type="xsd:double"&gt;16.3079613389896&lt;/D&gt;&lt;D xsi:type="xsd:double"&gt;15.3645478489296&lt;/D&gt;&lt;D xsi:type="xsd:double"&gt;14.4538156244774&lt;/D&gt;&lt;D xsi:type="xsd:double"&gt;13.6545769069462&lt;/D&gt;&lt;D xsi:type="xsd:double"&gt;13.7258170140981&lt;/D&gt;&lt;D xsi:type="xsd:double"&gt;12.7381235998972&lt;/D&gt;&lt;D xsi:type="xsd:double"&gt;13.0976450527874&lt;/D&gt;&lt;D xsi:type="xsd:double"&gt;13.6629579006235&lt;/D&gt;&lt;D xsi:type="xsd:double"&gt;13.1904775720096&lt;/D&gt;&lt;D xsi:type="xsd:double"&gt;12.9064667985999&lt;/D&gt;&lt;D xsi:type="xsd:double"&gt;13.8066370205927&lt;/D&gt;&lt;D xsi:type="xsd:double"&gt;13.9508940584974&lt;/D&gt;&lt;D xsi:type="xsd:double"&gt;14.8115661289268&lt;/D&gt;&lt;D xsi:type="xsd:double"&gt;14.6092492098449&lt;/D&gt;&lt;D xsi:type="xsd:double"&gt;14.5643026481402&lt;/D&gt;&lt;D xsi:type="xsd:double"&gt;14.1439962725787&lt;/D&gt;&lt;D xsi:type="xsd:double"&gt;13.1039480302193&lt;/D&gt;&lt;D xsi:type="xsd:double"&gt;13.9690302281805&lt;/D&gt;&lt;D xsi:type="xsd:double"&gt;14.7481110195304&lt;/D&gt;&lt;D xsi:type="xsd:double"&gt;14.4859145831083&lt;/D&gt;&lt;D xsi:type="xsd:double"&gt;14.4655098516872&lt;/D&gt;&lt;D xsi:type="xsd:double"&gt;14.8050083130434&lt;/D&gt;&lt;D xsi:type="xsd:double"&gt;14.5020766033812&lt;/D&gt;&lt;D xsi:type="xsd:double"&gt;15.1183255124563&lt;/D&gt;&lt;D xsi:type="xsd:double"&gt;15.6059319035257&lt;/D&gt;&lt;D xsi:type="xsd:double"&gt;13.9827834236574&lt;/D&gt;&lt;D xsi:type="xsd:double"&gt;10.1395284363162&lt;/D&gt;&lt;D xsi:type="xsd:double"&gt;10.693508501887&lt;/D&gt;&lt;D xsi:type="xsd:double"&gt;12.916935856718&lt;/D&gt;&lt;D xsi:type="xsd:double"&gt;15.9139427711932&lt;/D&gt;&lt;D xsi:type="xsd:double"&gt;16.318602675936&lt;/D&gt;&lt;D xsi:type="xsd:double"&gt;17.3092672159124&lt;/D&gt;&lt;D xsi:type="xsd:double"&gt;15.2001504479456&lt;/D&gt;&lt;D xsi:type="xsd:double"&gt;15.9075603497034&lt;/D&gt;&lt;D xsi:type="xsd:double"&gt;17.6593197611434&lt;/D&gt;&lt;D xsi:type="xsd:double"&gt;17.9993070340732&lt;/D&gt;&lt;D xsi:type="xsd:double"&gt;17.4573017998641&lt;/D&gt;&lt;D xsi:type="xsd:double"&gt;17.1935505814624&lt;/D&gt;&lt;D xsi:type="xsd:double"&gt;16.3010094635312&lt;/D&gt;&lt;D xsi:type="xsd:double"&gt;15.9698840935807&lt;/D&gt;&lt;D xsi:type="xsd:double"&gt;15.2040602157633&lt;/D&gt;&lt;D xsi:type="xsd:double"&gt;15.0152122132618&lt;/D&gt;&lt;D xsi:type="xsd:double"&gt;14.6398510340577&lt;/D&gt;&lt;D xsi:type="xsd:double"&gt;14.8592798318034&lt;/D&gt;&lt;D xsi:type="xsd:double"&gt;14.7977491359701&lt;/D&gt;&lt;D xsi:type="xsd:double"&gt;15.642381257789&lt;/D&gt;&lt;D xsi:type="xsd:double"&gt;14.9070477793547&lt;/D&gt;&lt;D xsi:type="xsd:double"&gt;14.4999396319381&lt;/D&gt;&lt;D xsi:type="xsd:double"&gt;14.876625337339&lt;/D&gt;&lt;D xsi:type="xsd:double"&gt;15.3194659445027&lt;/D&gt;&lt;D xsi:type="xsd:double"&gt;14.9394483240916&lt;/D&gt;&lt;D xsi:type="xsd:double"&gt;14.6998624623686&lt;/D&gt;&lt;D xsi:type="xsd:double"&gt;13.2566978981748&lt;/D&gt;&lt;D xsi:type="xsd:double"&gt;12.7477683544893&lt;/D&gt;&lt;D xsi:type="xsd:double"&gt;12.5461003388906&lt;/D&gt;&lt;D xsi:type="xsd:double"&gt;12.8359621144576&lt;/D&gt;&lt;D xsi:type="xsd:double"&gt;12.944796156264&lt;/D&gt;&lt;D xsi:type="xsd:double"&gt;12.6625089423332&lt;/D&gt;&lt;D xsi:type="xsd:double"&gt;12.7395413389365&lt;/D&gt;&lt;D xsi:type="xsd:double"&gt;12.2152752803889&lt;/D&gt;&lt;D xsi:type="xsd:double"&gt;12.2035908595163&lt;/D&gt;&lt;D xsi:type="xsd:double"&gt;12.2344477030764&lt;/D&gt;&lt;D xsi:type="xsd:double"&gt;11.8403815840369&lt;/D&gt;&lt;D xsi:type="xsd:double"&gt;12.3260663548924&lt;/D&gt;&lt;D xsi:type="xsd:double"&gt;12.0284564655813&lt;/D&gt;&lt;D xsi:type="xsd:double"&gt;13.3140996436836&lt;/D&gt;&lt;D xsi:type="xsd:double"&gt;13.7023951046285&lt;/D&gt;&lt;D xsi:type="xsd:double"&gt;13.648214385037&lt;/D&gt;&lt;D xsi:type="xsd:double"&gt;13.1550045129985&lt;/D&gt;&lt;D xsi:type="xsd:double"&gt;12.2126627942444&lt;/D&gt;&lt;D xsi:type="xsd:double"&gt;12.4913239631726&lt;/D&gt;&lt;D xsi:type="xsd:double"&gt;12.7169215719473&lt;/D&gt;&lt;D xsi:type="xsd:double"&gt;12.5387995844738&lt;/D&gt;&lt;D xsi:type="xsd:double"&gt;13.0111219662214&lt;/D&gt;&lt;D xsi:type="xsd:double"&gt;13.0917575223979&lt;/D&gt;&lt;D xsi:type="xsd:double"&gt;11.7782847574325&lt;/D&gt;&lt;D xsi:type="xsd:double"&gt;11.8726979917036&lt;/D&gt;&lt;D xsi:type="xsd:double"&gt;11.8210349853402&lt;/D&gt;&lt;D xsi:type="xsd:double"&gt;12.3668081619659&lt;/D&gt;&lt;/FQL&gt;&lt;FQL&gt;&lt;Q&gt;PASP-FDS^FG_PRICE_CHANGE(0,-1AY)&lt;/Q&gt;&lt;R&gt;1&lt;/R&gt;&lt;C&gt;1&lt;/C&gt;&lt;D xsi:type="xsd:double"&gt;-27.6679841897233&lt;/D&gt;&lt;/FQL&gt;&lt;FQL&gt;&lt;Q&gt;EIDO^FG_PRICE_MAVG(0,,,,200)&lt;/Q&gt;&lt;R&gt;1&lt;/R&gt;&lt;C&gt;1&lt;/C&gt;&lt;D xsi:type="xsd:double"&gt;21.2849&lt;/D&gt;&lt;/FQL&gt;&lt;FQL&gt;&lt;Q&gt;EWM^P_PRICE(0)/P_PRICE_HIGH_PR(0,,,,,,"PRICE","INTRA","52W")&lt;/Q&gt;&lt;R&gt;1&lt;/R&gt;&lt;C&gt;1&lt;/C&gt;&lt;D xsi:type="xsd:double"&gt;0.9840527&lt;/D&gt;&lt;/FQL&gt;&lt;FQL&gt;&lt;Q&gt;ECH^FG_TOTAL_RETURNC(0,-3AM)&lt;/Q&gt;&lt;R&gt;1&lt;/R&gt;&lt;C&gt;1&lt;/C&gt;&lt;D xsi:type="xsd:double"&gt;-0.35059452&lt;/D&gt;&lt;/FQL&gt;&lt;FQL&gt;&lt;Q&gt;EWJ^PERCENT_CHANGE(FMA_EPS(+1,0,,,,"PORTAGG","MEAN"),FMA_EPS(+1,-1AM,,,,"PORTAGG","MEAN"))&lt;/Q&gt;&lt;R&gt;1&lt;/R&gt;&lt;C&gt;1&lt;/C&gt;&lt;D xsi:type="xsd:double"&gt;3.43107170641426&lt;/D&gt;&lt;/FQL&gt;&lt;FQL&gt;&lt;Q&gt;MCHI^SIZE(FG_CONSTITUENTS)&lt;/Q&gt;&lt;R&gt;1&lt;/R&gt;&lt;C&gt;1&lt;/C&gt;&lt;D xsi:type="xsd:long"&gt;652&lt;/D&gt;&lt;/FQL&gt;&lt;FQL&gt;&lt;Q&gt;KSA^FMA_RBICS_REV_CURRENT(30, LOC, "PORTAGG")&lt;/Q&gt;&lt;R&gt;1&lt;/R&gt;&lt;C&gt;1&lt;/C&gt;&lt;D xsi:type="xsd:double"&gt;42.6865051566543&lt;/D&gt;&lt;/FQL&gt;&lt;FQL&gt;&lt;Q&gt;VWO^JULIAN(FMA_DIV_YLD(NTMA,NOW,NOW,M,"PORTAGG","MEANR").DATES)&lt;/Q&gt;&lt;R&gt;1&lt;/R&gt;&lt;C&gt;1&lt;/C&gt;&lt;D xsi:type="xsd:long"&gt;45471&lt;/D&gt;&lt;/FQL&gt;&lt;FQL&gt;&lt;Q&gt;SET-BKK^FMA_PE(LTM,0,,,"PORTAGG","MEANR")&lt;/Q&gt;&lt;R&gt;1&lt;/R&gt;&lt;C&gt;1&lt;/C&gt;&lt;D xsi:type="xsd:double"&gt;16.3903124914044&lt;/D&gt;&lt;/FQL&gt;&lt;FQL&gt;&lt;Q&gt;EWZ^FMA_PE(NTMA,0,,,"PORTAGG","MEANR")&lt;/Q&gt;&lt;R&gt;1&lt;/R&gt;&lt;C&gt;1&lt;/C&gt;&lt;D xsi:type="xsd:double"&gt;7.16657261562692&lt;/D&gt;&lt;/FQL&gt;&lt;FQL&gt;&lt;Q&gt;CAGDPY@GR^EE_ACTUAL_ANNUAL(MED,0)&lt;/Q&gt;&lt;R&gt;1&lt;/R&gt;&lt;C&gt;1&lt;/C&gt;&lt;D xsi:type="xsd:double"&gt;-6.34900481476264&lt;/D&gt;&lt;/FQL&gt;&lt;FQL&gt;&lt;Q&gt;USDSAR^STD(FG_PRICE_CHANGE(0,-1AY,AM))&lt;/Q&gt;&lt;R&gt;1&lt;/R&gt;&lt;C&gt;1&lt;/C&gt;&lt;D xsi:type="xsd:double"&gt;0.0131893268505086&lt;/D&gt;&lt;/FQL&gt;&lt;FQL&gt;&lt;Q&gt;USDQAR^FG_PRICE_CHANGE(0,-3AM)&lt;/Q&gt;&lt;R&gt;1&lt;/R&gt;&lt;C&gt;1&lt;/C&gt;&lt;D xsi:type="xsd:double"&gt;0&lt;/D&gt;&lt;/FQL&gt;&lt;FQL&gt;&lt;Q&gt;USDKRW^FG_</t>
        </r>
      </text>
    </comment>
    <comment ref="A18" authorId="0" shapeId="0" xr:uid="{D36C45D1-C0FA-448B-9A5F-EFCAAC5072B7}">
      <text>
        <r>
          <rPr>
            <b/>
            <sz val="9"/>
            <color indexed="81"/>
            <rFont val="Tahoma"/>
            <charset val="1"/>
          </rPr>
          <t>PRICE_CHANGE(0,-6AM)&lt;/Q&gt;&lt;R&gt;1&lt;/R&gt;&lt;C&gt;1&lt;/C&gt;&lt;D xsi:type="xsd:double"&gt;3.6969185&lt;/D&gt;&lt;/FQL&gt;&lt;FQL&gt;&lt;Q&gt;FC0000MX^FMA_EPS(NTMA,-20AY,0,CY,,"PORTAGG","MEANR")&lt;/Q&gt;&lt;R&gt;20&lt;/R&gt;&lt;C&gt;1&lt;/C&gt;&lt;D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xsi:type="xsd:double"&gt;39.4423843156453&lt;/D&gt;&lt;/FQL&gt;&lt;FQL&gt;&lt;Q&gt;EWM^FG_TOTAL_RETURNC(-10AY,0,AM)&lt;/Q&gt;&lt;R&gt;121&lt;/R&gt;&lt;C&gt;1&lt;/C&gt;&lt;D xsi:type="xsd:double"&gt;0.93866587&lt;/D&gt;&lt;D xsi:type="xsd:double"&gt;0.06200075&lt;/D&gt;&lt;D xsi:type="xsd:double"&gt;-4.770756&lt;/D&gt;&lt;D xsi:type="xsd:double"&gt;-0.58555603&lt;/D&gt;&lt;D xsi:type="xsd:double"&gt;-1.1780083&lt;/D&gt;&lt;D xsi:type="xsd:double"&gt;-8.166313&lt;/D&gt;&lt;D xsi:type="xsd:double"&gt;-0.7363796&lt;/D&gt;&lt;D xsi:type="xsd:double"&gt;0.59348345&lt;/D&gt;&lt;D xsi:type="xsd:double"&gt;-2.2861362&lt;/D&gt;&lt;D xsi:type="xsd:double"&gt;6.1132073&lt;/D&gt;&lt;D xsi:type="xsd:double"&gt;-7.5391235&lt;/D&gt;&lt;D xsi:type="xsd:double"&gt;-5.8609962&lt;/D&gt;&lt;D xsi:type="xsd:double"&gt;-0.7450342&lt;/D&gt;&lt;D xsi:type="xsd:double"&gt;-17.431194&lt;/D&gt;&lt;D xsi:type="xsd:double"&gt;-1.5151501&lt;/D&gt;&lt;D xsi:type="xsd:double"&gt;10.5641&lt;/D&gt;&lt;D xsi:type="xsd:double"&gt;-0.09275675&lt;/D&gt;&lt;D xsi:type="xsd:double"&gt;-2.3050845&lt;/D&gt;&lt;D xsi:type="xsd:double"&gt;-0.71290135&lt;/D&gt;&lt;D xsi:type="xsd:double"&gt;1.4360309&lt;/D&gt;&lt;D xsi:type="xsd:double"&gt;9.9099045&lt;/D&gt;&lt;D xsi:type="xsd:double"&gt;1.873529&lt;/D&gt;&lt;D xsi:type="xsd:double"&gt;-6.781614&lt;/D&gt;&lt;D xsi:type="xsd:double"&gt;-1.4513433&lt;/D&gt;&lt;D xsi:type="xsd:double"&gt;3.4220576&lt;/D&gt;&lt;D xsi:type="xsd:double"&gt;2.3284435&lt;/D&gt;&lt;D xsi:type="xsd:double"&gt;-2.9940128&lt;/D&gt;&lt;D xsi:type="xsd:double"&gt;-0.1234591&lt;/D&gt;&lt;D xsi:type="xsd:double"&gt;-9.023487&lt;/D&gt;&lt;D xsi:type="xsd:double"&gt;-1.0819972&lt;/D&gt;&lt;D xsi:type="xsd:double"&gt;5.6332946&lt;/D&gt;&lt;D xsi:type="xsd:double"&gt;0.5095124&lt;/D&gt;&lt;D xsi:type="xsd:double"&gt;3.7850618&lt;/D&gt;&lt;D xsi:type="xsd:double"&gt;2.898085&lt;/D&gt;&lt;D xsi:type="xsd:double"&gt;2.4683595&lt;/D&gt;&lt;D xsi:type="xsd:double"&gt;0.35049915&lt;/D&gt;&lt;D xsi:type="xsd:double"&gt;-0.59115887&lt;/D&gt;&lt;D xsi:type="xsd:double"&gt;0.28169155&lt;/D&gt;&lt;D xsi:type="xsd:double"&gt;1.2172222&lt;/D&gt;&lt;D xsi:type="xsd:double"&gt;-2.035153&lt;/D&gt;&lt;D xsi:type="xsd:double"&gt;2.6440024&lt;/D&gt;&lt;D xsi:type="xsd:double"&gt;3.8871527&lt;/D&gt;&lt;D xsi:type="xsd:double"&gt;11.433876&lt;/D&gt;&lt;D xsi:type="xsd:double"&gt;-1.0260761&lt;/D&gt;&lt;D xsi:type="xsd:double"&gt;-0.33622384&lt;/D&gt;&lt;D xsi:type="xsd:double"&gt;-0.22490025&lt;/D&gt;&lt;D xsi:type="xsd:double"&gt;-4.423791&lt;/D&gt;&lt;D xsi:type="xsd:double"&gt;-7.410693&lt;/D&gt;&lt;D xsi:type="xsd:double"&gt;5.099058&lt;/D&gt;&lt;D xsi:type="xsd:double"&gt;2.194059&lt;/D&gt;&lt;D xsi:type="xsd:double"&gt;-2.1167219&lt;/D&gt;&lt;D xsi:type="xsd:double"&gt;-7.5069485&lt;/D&gt;&lt;D xsi:type="xsd:double"&gt;1.60321&lt;/D&gt;&lt;D xsi:type="xsd:double"&gt;-1.8108487&lt;/D&gt;&lt;D xsi:type="xsd:double"&gt;4.3952227&lt;/D&gt;&lt;D xsi:type="xsd:double"&gt;2.1214128&lt;/D&gt;&lt;D xsi:type="xsd:double"&gt;-3.930974&lt;/D&gt;&lt;D xsi:type="xsd:double"&gt;-1.1310697&lt;/D&gt;&lt;D xsi:type="xsd:double"&gt;-5.0807533&lt;/D&gt;&lt;D xsi:type="xsd:double"&gt;7.2092533&lt;/D&gt;&lt;D xsi:type="xsd:double"&gt;-1.312685&lt;/D&gt;&lt;D xsi:type="xsd:double"&gt;-5.3205967&lt;/D&gt;&lt;D xsi:type="xsd:double"&gt;0.46830177&lt;/D&gt;&lt;D xsi:type="xsd:double"&gt;-0.17927289&lt;/D&gt;&lt;D xsi:type="xsd:double"&gt;0.25143623&lt;/D&gt;&lt;D xsi:type="xsd:double"&gt;3.1169176&lt;/D&gt;&lt;D xsi:type="xsd:double"&gt;-1.4054775&lt;/D&gt;&lt;D xsi:type="xsd:double"&gt;-8.5531&lt;/D&gt;&lt;D xsi:type="xsd:double"&gt;-9.664845&lt;/D&gt;&lt;D xsi:type="xsd:double"&gt;0.21569729&lt;/D&gt;&lt;D xsi:type="xsd:double"&gt;6.543267&lt;/D&gt;&lt;D xsi:type="xsd:double"&gt;2.9115558&lt;/D&gt;&lt;D xsi:type="xsd:double"&gt;9.182035&lt;/D&gt;&lt;D xsi:type="xsd:double"&gt;-0.8446574&lt;/D&gt;&lt;D xsi:type="xsd:double"&gt;-3.5925925&lt;/D&gt;&lt;D xsi:type="xsd:double"&gt;0.30733347&lt;/D&gt;&lt;D xsi:type="xsd:double"&gt;6.970513&lt;/D&gt;&lt;D xsi:type="xsd:double"&gt;2.8284907&lt;/D&gt;&lt;D xsi:type="xsd:double"&gt;-3.9693594&lt;/D&gt;&lt;D xsi:type="xsd:double"&gt;-1.377809&lt;/D&gt;&lt;D xsi:type="xsd:double"&gt;2.2058725&lt;/D&gt;&lt;D xsi:type="xsd:double"&gt;1.6546845&lt;/D&gt;&lt;D xsi:type="xsd:double"&gt;-3.8216531&lt;/D&gt;&lt;D xsi:type="xsd:double"&gt;-1.3284147&lt;/D&gt;&lt;D xsi:type="xsd:double"&gt;-4.115385&lt;/D&gt;&lt;D xsi:type="xsd:double"&gt;4.372239&lt;/D&gt;&lt;D xsi:type="xsd:double"&gt;-3.1129956&lt;/D&gt;&lt;D xsi:type="xsd:double"&gt;5.2756906&lt;/D&gt;&lt;D xsi:type="xsd:double"&gt;-7.837236&lt;/D&gt;&lt;D xsi:type="xsd:double"&gt;2.5690794&lt;/D&gt;&lt;D xsi:type="xsd:double"&gt;-0.94689727&lt;/D&gt;&lt;D xsi:type="xsd:double"&gt;6.566918&lt;/D&gt;&lt;D xsi:type="xsd:double"&gt;1.2480497&lt;/D&gt;&lt;D xsi:type="xsd:double"&gt;-5.238825&lt;/D&gt;&lt;D xsi:type="xsd:double"&gt;-2.2764206&lt;/D&gt;&lt;D xsi:type="xsd:double"&gt;-6.6571655&lt;/D&gt;&lt;D xsi:type="xsd:double"&gt;-0.3638029&lt;/D&gt;&lt;D xsi:type="xsd:double"&gt;1.8712878&lt;/D&gt;&lt;D xsi:type="xsd:double"&gt;-7.8405023&lt;/D&gt;&lt;D xsi:type="xsd:double"&gt;2.1390438&lt;/D&gt;&lt;D xsi:type="xsd:double"&gt;7.091856&lt;/D&gt;&lt;D xsi:type="xsd:double"&gt;0.7885337&lt;/D&gt;&lt;D xsi:type="xsd:double"&gt;7.034731&lt;/D&gt;&lt;D xsi:type="xsd:double"&gt;-8.444262&lt;/D&gt;&lt;D xsi:type="xsd:double"&gt;-1.4538825&lt;/D&gt;&lt;D xsi:type="xsd:double"&gt;0.092196465&lt;/D&gt;&lt;D xsi:type="xsd:double"&gt;-3.592807&lt;/D&gt;&lt;D xsi:type="xsd:double"&gt;-2.5202096&lt;/D&gt;&lt;D xsi:type="xsd:double"&gt;8.033932&lt;/D&gt;&lt;D xsi:type="xsd:double"&gt;-3.1408787&lt;/D&gt;&lt;D xsi:type="xsd:double"&gt;-0.2384305&lt;/D&gt;&lt;D xsi:type="xsd:double"&gt;-2.0554483&lt;/D&gt;&lt;D xsi:type="xsd:double"&gt;3.611517&lt;/D&gt;&lt;D xsi:type="xsd:double"&gt;1.1922836&lt;/D&gt;&lt;D xsi:type="xsd:double"&gt;0.04737377&lt;/D&gt;&lt;D xsi:type="xsd:double"&gt;2.1306753&lt;/D&gt;&lt;D xsi:type="xsd:double"&gt;1.7153502&lt;/D&gt;&lt;D xsi:type="xsd:double"&gt;1.549685&lt;/D&gt;&lt;D xsi:type="xsd:double"&gt;3.9497256&lt;/D&gt;&lt;D xsi:type="xsd:double"&gt;-1.8200994&lt;/D&gt;&lt;D xsi:type="xsd:double"&gt;3.3958912&lt;/D&gt;&lt;/FQL&gt;&lt;FQL&gt;&lt;Q&gt;COPP-FDS^FG_PRICE_CHANGE(0,-1AY)&lt;/Q&gt;&lt;R&gt;1&lt;/R&gt;&lt;C&gt;1&lt;/C&gt;&lt;D xsi:type="xsd:double"&gt;5.50057833183395&lt;/D&gt;&lt;/FQL&gt;&lt;FQL&gt;&lt;Q&gt;GREK^FG_PRICE_MAVG(0,,,,60)&lt;/Q&gt;&lt;R&gt;1&lt;/R&gt;&lt;C&gt;1&lt;/C&gt;&lt;D xsi:type="xsd:double"&gt;41.43771&lt;/D&gt;&lt;/FQL&gt;&lt;FQL&gt;&lt;Q&gt;SET-BKK^P_PRICE(0)/P_PRICE_LOW_PR(0,,,,,,"PRICE","INTRA","52W")-1&lt;/Q&gt;&lt;R&gt;1&lt;/R&gt;&lt;C&gt;1&lt;/C&gt;&lt;D xsi:type="xsd:double"&gt;0.019768&lt;/D&gt;&lt;/FQL&gt;&lt;FQL&gt;&lt;Q&gt;EZA^FG_TOTAL_RETURNC(0,-6AM)&lt;/Q&gt;&lt;R&gt;1&lt;/R&gt;&lt;C&gt;1&lt;/C&gt;&lt;D xsi:type="xsd:double"&gt;12.436855&lt;/D&gt;&lt;/FQL&gt;&lt;FQL&gt;&lt;Q&gt;TRYSA10Y-FDS^PCTCHG(FG_YIELD(0,,,,"YTM"),FG_YIELD(-1AM,,,,"YTM"))&lt;/Q&gt;&lt;R&gt;1&lt;/R&gt;&lt;C&gt;1&lt;/C&gt;&lt;D xsi:type="xsd:double"&gt;-1.6969475&lt;/D&gt;&lt;/FQL&gt;&lt;FQL&gt;&lt;Q&gt;VGK^FG_PE_NTM(0,,,90,0)&lt;/Q&gt;&lt;R&gt;1&lt;/R&gt;&lt;C&gt;1&lt;/C&gt;&lt;D xsi:type="xsd:double"&gt;13.1795996366324&lt;/D&gt;&lt;/FQL&gt;&lt;FQL&gt;&lt;Q&gt;EPU^FMA_PE(LTM,0,,,"PORTAGG","MEANR")&lt;/Q&gt;&lt;R&gt;1&lt;/R&gt;&lt;C&gt;1&lt;/C&gt;&lt;D xsi:type="xsd:double"&gt;17.4270105262973&lt;/D&gt;&lt;/FQL&gt;&lt;FQL&gt;&lt;Q&gt;CNYA^JULIAN(FMA_DIV_YLD(NTMA,NOW,NOW,M,"PORTAGG","MEANR").DATES)&lt;/Q&gt;&lt;R&gt;1&lt;/R&gt;&lt;C&gt;1&lt;/C&gt;&lt;D xsi:type="xsd:long"&gt;45471&lt;/D&gt;&lt;/FQL&gt;&lt;FQL&gt;&lt;Q&gt;USDPHP^FG_PRICE_CHANGE(0,-3AM)&lt;/Q&gt;&lt;R&gt;1&lt;/R&gt;&lt;C&gt;1&lt;/C&gt;&lt;D xsi:type="xsd:double"&gt;1.1282682&lt;/D&gt;&lt;/FQL&gt;&lt;FQL&gt;&lt;Q&gt;ECH^FMA_PE(NTMA,-10AY,0,AM,"PORTAGG","MEANR")&lt;/Q&gt;&lt;R&gt;121&lt;/R&gt;&lt;C&gt;1&lt;/C&gt;&lt;D xsi:type="xsd:double"&gt;14.5616379573248&lt;/D&gt;&lt;D xsi:type="xsd:double"&gt;14.4965546878727&lt;/D&gt;&lt;D xsi:type="xsd:double"&gt;14.441093785999&lt;/D&gt;&lt;D xsi:type="xsd:double"&gt;13.7749230909467&lt;/D&gt;&lt;D xsi:type="xsd:double"&gt;14.2701338884304&lt;/D&gt;&lt;D xsi:type="xsd:double"&gt;13.3895024899655&lt;/D&gt;&lt;D xsi:type="xsd:double"&gt;13.1619144059787&lt;/D&gt;&lt;D xsi:type="xsd:double"&gt;13.4871085187531&lt;/D&gt;&lt;D xsi:type="xsd:double"&gt;13.2469347691449&lt;/D&gt;&lt;D xsi:type="xsd:double"&gt;14.2602585115991&lt;/D&gt;&lt;D xsi:type="xsd:double"&gt;13.9173590932124&lt;/D&gt;&lt;D xsi:type="xsd:double"&gt;13.3253716906624&lt;/D&gt;&lt;D xsi:type="xsd:double"&gt;12.5723863065141&lt;/D&gt;&lt;D xsi:type="xsd:double"&gt;12.1618173078441&lt;/D&gt;&lt;D xsi:type="xsd:double"&gt;12.2636591022103&lt;/D&gt;&lt;D xsi:type="xsd:double"&gt;13.2230991235549&lt;/D&gt;&lt;D xsi:type="xsd:double"&gt;13.4703000173044&lt;/D&gt;&lt;D xsi:type="xsd:double"&gt;12.3394241043051&lt;/D&gt;&lt;D xsi:type="xsd:double"&gt;11.8692240375916&lt;/D&gt;&lt;D xsi:type="xsd:double"&gt;12.2797681534162&lt;/D&gt;&lt;D xsi:type="xsd:double"&gt;13.2454916194478&lt;/D&gt;&lt;D xsi:type="xsd:double"&gt;13.8049792936786&lt;/D&gt;&lt;D xsi:type="xsd:double"&gt;13.8290862918921&lt;/D&gt;&lt;D xsi:type="xsd:double"&gt;13.6964460379864&lt;/D&gt;&lt;D xsi:type="xsd:double"&gt;15.2860514252785&lt;/D&gt;&lt;D xsi:type="xsd:double"&gt;15.8370970467779&lt;/D&gt;&lt;D xsi:type="xsd:double"&gt;15.5091665959604&lt;/D&gt;&lt;D xsi:type="xsd:double"&gt;16.9227192579523&lt;/D&gt;&lt;D xsi:type="xsd:double"&gt;15.9644791327758&lt;/D&gt;&lt;D xsi:type="xsd:double"&gt;15.1261973034365&lt;/D&gt;&lt;D xsi:type="xsd:double"&gt;15.8981303323388&lt;/D&gt;&lt;D xsi:type="xsd:double"&gt;16.0912238317576&lt;/D&gt;&lt;D xsi:type="xsd:double"&gt;16.9838439127846&lt;/D&gt;&lt;D xsi:type="xsd:double"&gt;17.2203229614697&lt;/D&gt;&lt;D xsi:type="xsd:double"&gt;17.4347207376342&lt;/D&gt;&lt;D xsi:type="xsd:double"&gt;16.8626743400512&lt;/D&gt;&lt;D xsi:type="xsd:double"&gt;17.8131128476756&lt;/D&gt;&lt;D xsi:type="xsd:double"&gt;18.596654510842&lt;/D&gt;&lt;D xsi:type="xsd:double"&gt;19.021841013415&lt;/D&gt;&lt;D xsi:type="xsd:double"&gt;15.448048014065&lt;/D&gt;&lt;D xsi:type="xsd:double"&gt;12.9674778936834&lt;/D&gt;&lt;D xsi:type="xsd:double"&gt;14.0618078436608&lt;/D&gt;&lt;D xsi:type="xsd:double"&gt;14.8613165493865&lt;/D&gt;&lt;D xsi:type="xsd:double"&gt;14.2736709565312&lt;/D&gt;&lt;D xsi:type="xsd:double"&gt;13.5965636241584&lt;/D&gt;&lt;D xsi:type="xsd:double"&gt;13.9605804515051&lt;/D&gt;&lt;D xsi:type="xsd:double"&gt;12.9624976381516&lt;/D&gt;&lt;D xsi:type="xsd:double"&gt;11.6894386281346&lt;/D&gt;&lt;D xsi:type="xsd:double"&gt;12.0536455070504&lt;/D&gt;&lt;D xsi:type="xsd:double"&gt;12.1646262031617&lt;/D&gt;&lt;D xsi:type="xsd:double"&gt;12.1144962496521&lt;/D&gt;&lt;D xsi:type="xsd:double"&gt;14.9781483350395&lt;/D&gt;&lt;D xsi:type="xsd:double"&gt;14.99450713871&lt;/D&gt;&lt;D xsi:type="xsd:double"&gt;14.3280808049506&lt;/D&gt;&lt;D xsi:type="xsd:double"&gt;15.7958323704711&lt;/D&gt;&lt;D xsi:type="xsd:double"&gt;16.133011707778&lt;/D&gt;&lt;D xsi:type="xsd:double"&gt;14.6198733775484&lt;/D&gt;&lt;D xsi:type="xsd:double"&gt;14.7603987160561&lt;/D&gt;&lt;D xsi:type="xsd:double"&gt;13.9196290988299&lt;/D&gt;&lt;D xsi:type="xsd:double"&gt;15.0739122693641&lt;/D&gt;&lt;D xsi:type="xsd:double"&gt;14.7745730828855&lt;/D&gt;&lt;D xsi:type="xsd:double"&gt;13.500862774262&lt;/D&gt;&lt;D xsi:type="xsd:double"&gt;15.1432407670706&lt;/D&gt;&lt;D xsi:type="xsd:double"&gt;14.8044143591424&lt;/D&gt;&lt;D xsi:type="xsd:double"&gt;13.3147885930252&lt;/D&gt;&lt;D xsi:type="xsd:double"&gt;13.3049290283387&lt;/D&gt;&lt;D xsi:type="xsd:double"&gt;13.444817507817&lt;/D&gt;&lt;D xsi:type="xsd:double"&gt;12.0916235495617&lt;/D&gt;&lt;D xsi:type="xsd:double"&gt;9.20299786713113&lt;/D&gt;&lt;D xsi:type="xsd:double"&gt;10.8169077241194&lt;/D&gt;&lt;D xsi:type="xsd:double"&gt;12.7576897855872&lt;/D&gt;&lt;D xsi:type="xsd:double"&gt;14.6419360798472&lt;/D&gt;&lt;D xsi:type="xsd:double"&gt;15.2851330626062&lt;/D&gt;&lt;D xsi:type="xsd:double"&gt;15.4794436425138&lt;/D&gt;&lt;D xsi:type="xsd:double"&gt;13.9243681603218&lt;/D&gt;&lt;D xsi:type="xsd:double"&gt;13.8978690782823&lt;/D&gt;&lt;D xsi:type="xsd:double"&gt;14.8739031723558&lt;/D&gt;&lt;D xsi:type="xsd:double"&gt;13.7585717572226&lt;/D&gt;&lt;D xsi:type="xsd:double"&gt;14.5636747358135&lt;/D&gt;&lt;D xsi:type="xsd:double"&gt;14.4469431281138&lt;/D&gt;&lt;D xsi:type="xsd:double"&gt;14.4971912797327&lt;/D&gt;&lt;D xsi:type="xsd:double"&gt;13.771684141565&lt;/D&gt;&lt;D xsi:type="xsd:double"&gt;11.0611341682301&lt;/D&gt;&lt;D xsi:type="xsd:double"&gt;11.3039503502919&lt;/D&gt;&lt;D xsi:type="xsd:double"&gt;10.2332450859996&lt;/D&gt;&lt;D xsi:type="xsd:double"&gt;10.1967042027507&lt;/D&gt;&lt;D xsi:type="xsd:double"&gt;10.1062510766139&lt;/D&gt;&lt;D xsi:type="xsd:double"&gt;9.48022530790261&lt;/D&gt;&lt;D xsi:type="xsd:double"&gt;9.74124590621367&lt;/D&gt;&lt;D xsi:type="xsd:double"&gt;9.24915288116438&lt;/D&gt;&lt;D xsi:type="xsd:double"&gt;9.93020887423095&lt;/D&gt;&lt;D xsi:type="xsd:double"&gt;9.87985953518354&lt;/D&gt;&lt;D xsi:type="xsd:double"&gt;10.0178939193304&lt;/D&gt;&lt;D xsi:type="xsd:double"&gt;8.70738230490764&lt;/D&gt;&lt;D xsi:type="xsd:double"&gt;8.66919051702161&lt;/D&gt;&lt;D xsi:type="xsd:double"&gt;6.44278146516017&lt;/D&gt;&lt;D xsi:type="xsd:double"&gt;6.59990731910898&lt;/D&gt;&lt;D xsi:type="xsd:double"&gt;6.78674369374261&lt;/D&gt;&lt;D xsi:type="xsd:double"&gt;7.2011678730482&lt;/D&gt;&lt;D xsi:type="xsd:double"&gt;7.32792786269731&lt;/D&gt;&lt;D xsi:type="xsd:double"&gt;6.93765679433626&lt;/D&gt;&lt;D xsi:type="xsd:double"&gt;7.31350077959816&lt;/D&gt;&lt;D xsi:type="xsd:double"&gt;7.8082601545745&lt;/D&gt;&lt;D xsi:type="xsd:double"&gt;7.87011264872908&lt;/D&gt;&lt;D xsi:type="xsd:double"&gt;7.32951016473672&lt;/D&gt;&lt;D xsi:type="xsd:double"&gt;7.752902279342&lt;/D&gt;&lt;D xsi:type="xsd:double"&gt;8.28411683502578&lt;/D&gt;&lt;D xsi:type="xsd:double"&gt;8.43260726455798&lt;/D&gt;&lt;D xsi:type="xsd:double"&gt;9.39415510429683&lt;/D&gt;&lt;D xsi:type="xsd:double"&gt;9.04349049197194&lt;/D&gt;&lt;D xsi:type="xsd:double"&gt;8.3473820462902&lt;/D&gt;&lt;D xsi:type="xsd:double"&gt;8.37028657321889&lt;/D&gt;&lt;D xsi:type="xsd:double"&gt;8.87885666736268&lt;/D&gt;&lt;D xsi:type="xsd:double"&gt;7.64420804078235&lt;/D&gt;&lt;D xsi:type="xsd:double"&gt;8.0944975068131&lt;/D&gt;&lt;D xsi:type="xsd:double"&gt;0.0138341032510889&lt;/D&gt;&lt;D xsi:type="xsd:double"&gt;0.0168804105514413&lt;/D&gt;&lt;D xsi:type="xsd:double"&gt;0.0165651250017493&lt;/D&gt;&lt;D xsi:type="xsd:double"&gt;0.088554027715856&lt;/D&gt;&lt;D xsi:type="xsd:double"&gt;0.0193161754953281&lt;/D&gt;&lt;D xsi:type="xsd:double"&gt;0.0178330549785228&lt;/D&gt;&lt;/FQL&gt;&lt;FQL&gt;&lt;Q&gt;CNYA^FG_PRICE_MAVG(0,,,,60)&lt;/Q&gt;&lt;R&gt;1&lt;/R&gt;&lt;C&gt;1&lt;/C&gt;&lt;D xsi:type="xsd:double"&gt;26.159887&lt;/D&gt;&lt;/FQL&gt;&lt;FQL&gt;&lt;Q&gt;EWM^FG_TOTAL_RETURNC(0,-6AM)&lt;/Q&gt;&lt;R&gt;1&lt;/R&gt;&lt;C&gt;1&lt;/C&gt;&lt;D xsi:type="xsd:double"&gt;11.3193035&lt;/D&gt;&lt;/FQL&gt;&lt;FQL&gt;&lt;Q&gt;ECH^FG_TOTAL_RETURNC(0,-1AM)&lt;/Q&gt;&lt;R&gt;1&lt;/R&gt;&lt;C&gt;1&lt;/C&gt;&lt;D xsi:type="xsd:double"&gt;-0.5411744&lt;/D&gt;&lt;/FQL&gt;&lt;FQL&gt;&lt;Q&gt;VWO^PERCENT_CHANGE(FMA_EPS(+1,0,,,,"PORTAGG","MEAN"),FMA_EPS(+1,-1AM,,,,"PORTAGG","MEAN"))&lt;/Q&gt;&lt;R&gt;1&lt;/R&gt;&lt;C&gt;1&lt;/C&gt;&lt;D xsi:type="xsd:double"&gt;170.818965015428&lt;/D&gt;&lt;/FQL&gt;&lt;FQL&gt;&lt;Q&gt;MCHI^FMA_COS_DOWN("EPS","1M",+1,NOW,,,"PORTAGG","MEANR")&lt;/Q&gt;&lt;R&gt;1&lt;/R&gt;&lt;C&gt;1&lt;/C&gt;&lt;D xsi:type="xsd:double"&gt;224&lt;/D&gt;&lt;/FQL&gt;&lt;FQL&gt;&lt;Q&gt;VNM^FMA_RBICS_REV_CURRENT(30, LOC, "PORTAGG")&lt;/Q&gt;&lt;R&gt;1&lt;/R&gt;&lt;C&gt;1&lt;/C&gt;&lt;D xsi:type="xsd:double"&gt;54.5054539765415&lt;/D&gt;&lt;/FQL&gt;&lt;FQL&gt;&lt;Q&gt;VGK^JULIAN(FMA_DIV_YLD(NTMA,NOW,NOW,M,"PORTAGG","MEANR").DATES)&lt;/Q&gt;&lt;R&gt;1&lt;/R&gt;&lt;C&gt;1&lt;/C&gt;&lt;D xsi:type="xsd:long"&gt;45471&lt;/D&gt;&lt;/FQL&gt;&lt;FQL&gt;&lt;Q&gt;SET-BKK^JULIAN(FMA_DIV_YLD(NTMA,NOW,NOW,M,"PORTAGG","MEANR").DATES)&lt;/Q&gt;&lt;R&gt;1&lt;/R&gt;&lt;C&gt;1&lt;/C&gt;&lt;D xsi:type="xsd:long"&gt;45471&lt;/D&gt;&lt;/FQL&gt;&lt;FQL&gt;&lt;Q&gt;EWZ^FMA_PE(LTM,0,,,"PORTAGG","MEANR")&lt;/Q&gt;&lt;R&gt;1&lt;/R&gt;&lt;C&gt;1&lt;/C&gt;&lt;D xsi:type="xsd:double"&gt;7.027283729777&lt;/D&gt;&lt;/FQL&gt;&lt;FQL&gt;&lt;Q&gt;CAGDPY@ZA^EE_ACTUAL_ANNUAL(MED,+1)&lt;/Q&gt;&lt;R&gt;1&lt;/R&gt;&lt;C&gt;1&lt;/C&gt;&lt;D xsi:type="xsd:double"&gt;-1.8&lt;/D&gt;&lt;/FQL&gt;&lt;FQL&gt;&lt;Q&gt;USDSAR^FG_PRICE_CHANGE(0,-6AM)&lt;/Q&gt;&lt;R&gt;1&lt;/R&gt;&lt;C&gt;1&lt;/C&gt;&lt;D xsi:type="xsd:double"&gt;0.040006638&lt;/D&gt;&lt;/FQL&gt;&lt;FQL&gt;&lt;Q&gt;USDKRW^FG_PRICE_CHANGE(0,-3AM)&lt;/Q&gt;&lt;R&gt;1&lt;/R&gt;&lt;C&gt;1&lt;/C&gt;&lt;D xsi:type="xsd:double"&gt;0.7452369&lt;/D&gt;&lt;/FQL&gt;&lt;FQL&gt;&lt;Q&gt;EPU^FG_TOTAL_RETURNC(-10AY,0,AM)&lt;/Q&gt;&lt;R&gt;121&lt;/R&gt;&lt;C&gt;1&lt;/C&gt;&lt;D xsi:type="xsd:double"&gt;3.3864617&lt;/D&gt;&lt;D xsi:type="xsd:double"&gt;-0.6006062&lt;/D&gt;&lt;D xsi:type="xsd:double"&gt;-4.4307528&lt;/D&gt;&lt;D xsi:type="xsd:double"&gt;-4.2565403&lt;/D&gt;&lt;D xsi:type="xsd:double"&gt;2.7335525&lt;/D&gt;&lt;D xsi:type="xsd:double"&gt;-5.9690356&lt;/D&gt;&lt;D xsi:type="xsd:double"&gt;-4.0299892&lt;/D&gt;&lt;D xsi:type="xsd:double"&gt;-2.9947937&lt;/D&gt;&lt;D xsi:type="xsd:double"&gt;-4.966444&lt;/D&gt;&lt;D xsi:type="xsd:double"&gt;5.5084705&lt;/D&gt;&lt;D xsi:type="xsd:double"&gt;0.20080805&lt;/D&gt;&lt;D xsi:type="xsd:double"&gt;0.27554035&lt;/D&gt;&lt;D xsi:type="xsd:double"&gt;-9.694731&lt;/D&gt;&lt;D xsi:type="xsd:double"&gt;-22.213966&lt;/D&gt;&lt;D xsi:type="xsd:double"&gt;6.4469934&lt;/D&gt;&lt;D xsi:type="xsd:double"&gt;5.7424784&lt;/D&gt;&lt;D xsi:type="xsd:double"&gt;-7.60861&lt;/D&gt;&lt;D xsi:type="xsd:double"&gt;-4.0305195&lt;/D&gt;&lt;D xsi:type="xsd:double"&gt;-8.1439495&lt;/D&gt;&lt;D xsi:type="xsd:double"&gt;15.021002&lt;/D&gt;&lt;D xsi:type="xsd:double"&gt;17.442917&lt;/D&gt;&lt;D xsi:type="xsd:double"&gt;17.651642&lt;/D&gt;&lt;D xsi:type="xsd:double"&gt;-1.9497693&lt;/D&gt;&lt;D xsi:type="xsd:double"&gt;0.42140484&lt;/D&gt;&lt;D xsi:type="xsd:double"&gt;11.246193&lt;/D&gt;&lt;D xsi:type="xsd:double"&gt;1.7304182&lt;/D&gt;&lt;D xsi:type="xsd:double"&gt;-0.6266773&lt;/D&gt;&lt;D xsi:type="xsd:double"&gt;-1.2312293&lt;/D&gt;&lt;D xsi:type="xsd:double"&gt;-2.128309&lt;/D&gt;&lt;D xsi:type="xsd:double"&gt;0.1247406&lt;/D&gt;&lt;D xsi:type="xsd:double"&gt;8.089614&lt;/D&gt;&lt;D xsi:type="xsd:double"&gt;0.5469203&lt;/D&gt;&lt;D xsi:type="xsd:double"&gt;-3.1205297&lt;/D&gt;&lt;D xsi:type="xsd:double"&gt;-0.8569777&lt;/D&gt;&lt;D xsi:type="xsd:double"&gt;3.1892657&lt;/D&gt;&lt;D xsi:type="xsd:double"&gt;-0.08409619&lt;/D&gt;&lt;D xsi:type="xsd:double"&gt;4.9160957&lt;/D&gt;&lt;D xsi:type="xsd:double"&gt;4.0123463&lt;/D&gt;&lt;D xsi:type="xsd:double"&gt;3.2371163&lt;/D&gt;&lt;D xsi:type="xsd:double"&gt;9.511364&lt;/D&gt;&lt;D xsi:type="xsd:double"&gt;-0.5726576&lt;/D&gt;&lt;D xsi:type="xsd:double"&gt;-1.0951221&lt;/D&gt;&lt;D xsi:type="xsd:double"&gt;9.596836&lt;/D&gt;&lt;D xsi:type="xsd:double"&gt;-4.581362&lt;/D&gt;&lt;D xsi:type="xsd:double"&gt;-0.23651719&lt;/D&gt;&lt;D xsi:type="xsd:double"&gt;4.978657&lt;/D&gt;&lt;D xsi:type="xsd:double"&gt;-3.8166165&lt;/D&gt;&lt;D xsi:type="xsd:double"&gt;-6.1596155&lt;/D&gt;&lt;D xsi:type="xsd:double"&gt;1.3134599&lt;/D&gt;&lt;D xsi:type="xsd:double"&gt;-6.133133&lt;/D&gt;&lt;D xsi:type="xsd:double"&gt;-1.4342666&lt;/D&gt;&lt;D xsi:type="xsd:double"&gt;-6.704664&lt;/D&gt;&lt;D xsi:type="xsd:double"&gt;0.6877184&lt;/D&gt;&lt;D xsi:type="xsd:double"&gt;1.7725468&lt;/D&gt;&lt;D xsi:type="xsd:double"&gt;4.473388&lt;/D&gt;&lt;D xsi:type="xsd:double"&gt;4.417336&lt;/D&gt;&lt;D xsi:type="xsd:double"&gt;2.1437883&lt;/D&gt;&lt;D xsi:type="xsd:double"&gt;-3.4454703&lt;/D&gt;&lt;D xsi:type="xsd:double"&gt;-8.052635&lt;/D&gt;&lt;D xsi:type="xsd:double"&gt;7.9056025&lt;/D&gt;&lt;D xsi:type="xsd:double"&gt;0.7025242&lt;/D&gt;&lt;D xsi:type="xsd:double"&gt;-11.886239&lt;/D&gt;&lt;D xsi:type="xsd:double"&gt;6.3641906&lt;/D&gt;&lt;D xsi:type="xsd:double"&gt;0.2862811&lt;/D&gt;&lt;D xsi:type="xsd:double"&gt;-1.6557157&lt;/D&gt;&lt;D xsi:type="xsd:double"&gt;8.492172&lt;/D&gt;&lt;D xsi:type="xsd:double"&gt;-1.3772547&lt;/D&gt;&lt;D xsi:type="xsd:double"&gt;-10.049295&lt;/D&gt;&lt;D xsi:type="xsd:double"&gt;-28.12785&lt;/D&gt;&lt;D xsi:type="xsd:double"&gt;3.9390087&lt;/D&gt;&lt;D xsi:type="xsd:double"&gt;10.878145&lt;/D&gt;&lt;D xsi:type="xsd:double"&gt;5.300808&lt;/D&gt;&lt;D xsi:type="xsd:double"&gt;6.5181017&lt;/D&gt;&lt;D xsi:type="xsd:double"&gt;2.658844&lt;/D&gt;&lt;D xsi:type="xsd:double"&gt;-5.4616394&lt;/D&gt;&lt;D xsi:type="xsd:double"&gt;3.7350774&lt;/D&gt;&lt;D xsi:type="xsd:double"&gt;9.518539&lt;/D&gt;&lt;D xsi:type="xsd:double"&gt;4.818547&lt;/D&gt;&lt;D xsi:type="xsd:double"&gt;0.9787798&lt;/D&gt;&lt;D xsi:type="xsd:double"&gt;6.4006925&lt;/D&gt;&lt;D xsi:type="xsd:double"&gt;-7.3104916&lt;/D&gt;&lt;D xsi:type="xsd:double"&gt;-7.217699&lt;/D&gt;&lt;D xsi:type="xsd:double"&gt;-1.3488054&lt;/D&gt;&lt;D xsi:type="xsd:double"&gt;-8.1341505&lt;/D&gt;&lt;D xsi:type="xsd:double"&gt;-1.2216389&lt;/D&gt;&lt;D xsi:type="xsd:double"&gt;-9.116608&lt;/D&gt;&lt;D xsi:type="xsd:double"&gt;3.8491488&lt;/D&gt;&lt;D xsi:type="xsd:double"&gt;14.039683&lt;/D&gt;&lt;D xsi:type="xsd:double"&gt;-8.335519&lt;/D&gt;&lt;D xsi:type="xsd:double"&gt;5.670202&lt;/D&gt;&lt;D xsi:type="xsd:double"&gt;12.005544&lt;/D&gt;&lt;D xsi:type="xsd:double"&gt;6.288731&lt;/D&gt;&lt;D xsi:type="xsd:double"&gt;9.880495&lt;/D&gt;&lt;D xsi:type="xsd:double"&gt;-17.29443&lt;/D&gt;&lt;D xsi:type="xsd:double"&gt;-1.1545897&lt;/D&gt;&lt;D xsi:type="xsd:double"&gt;-11.315023&lt;/D&gt;&lt;D xsi:type="xsd:double"&gt;-3.07284&lt;/D&gt;&lt;D xsi:type="xsd:double"&gt;3.287673&lt;/D&gt;&lt;D xsi:type="xsd:double"&gt;-11.140579&lt;/D&gt;&lt;D xsi:type="xsd:double"&gt;14.371002&lt;/D&gt;&lt;D xsi:type="xsd:double"&gt;9.507835&lt;/D&gt;&lt;D xsi:type="xsd:double"&gt;-1.3252497&lt;/D&gt;&lt;D xsi:type="xsd:double"&gt;11.341286&lt;/D&gt;&lt;D xsi:type="xsd:double"&gt;-9.460735&lt;/D&gt;&lt;D xsi:type="xsd:double"&gt;1.3235807&lt;/D&gt;&lt;D xsi:type="xsd:double"&gt;5.4314137&lt;/D&gt;&lt;D xsi:type="xsd:double"&gt;-3.4385383&lt;/D&gt;&lt;D xsi:type="xsd:double"&gt;4.8197985&lt;/D&gt;&lt;D xsi:type="xsd:double"&gt;9.900724&lt;/D&gt;&lt;D xsi:type="xsd:double"&gt;-5.017418&lt;/D&gt;&lt;D xsi:type="xsd:double"&gt;-5.497628&lt;/D&gt;&lt;D xsi:type="xsd:double"&gt;-2.9194236&lt;/D&gt;&lt;D xsi:type="xsd:double"&gt;6.5027833&lt;/D&gt;&lt;D xsi:type="xsd:double"&gt;14.243233&lt;/D&gt;&lt;D xsi:type="xsd:double"&gt;-2.4112523&lt;/D&gt;&lt;D xsi:type="xsd:double"&gt;3.750074&lt;/D&gt;&lt;D xsi:type="xsd:double"&gt;10.094357&lt;/D&gt;&lt;D xsi:type="xsd:double"&gt;6.5255284&lt;/D&gt;&lt;D xsi:type="xsd:double"&gt;4.647827&lt;/D&gt;&lt;D xsi:type="xsd:double"&gt;-3.9993167&lt;/D&gt;&lt;D xsi:type="xsd:double"&gt;0.86870193&lt;/D&gt;&lt;/FQL&gt;&lt;FQL&gt;&lt;Q&gt;PASP-FDS^FG_PRICE_MAVG(0,,,,30)&lt;/Q&gt;&lt;R&gt;1&lt;/R&gt;&lt;C&gt;1&lt;/C&gt;&lt;D xsi:type="xsd:double"&gt;964.5&lt;/D&gt;&lt;/FQL&gt;&lt;FQL&gt;&lt;Q&gt;COPP-FDS^FG_PRICE_CHANGE(0,-6AM)&lt;/Q&gt;&lt;R&gt;1&lt;/R&gt;&lt;C&gt;1&lt;/C&gt;&lt;D xsi:type="xsd:double"&gt;6.59654590312946&lt;/D&gt;&lt;/FQL&gt;&lt;FQL&gt;&lt;Q&gt;GREK^FG_PRICE_MAVG(0,,,,30)&lt;/Q&gt;&lt;R&gt;1&lt;/R&gt;&lt;C&gt;1&lt;/C&gt;&lt;D xsi:type="xsd:double"&gt;41.09593&lt;/D&gt;&lt;/FQL&gt;&lt;FQL&gt;&lt;Q&gt;SET-BKK^P_PRICE(0)/P_PRICE_HIGH_PR(0,,,,,,"PRICE","INTRA","52W")&lt;/Q&gt;&lt;R&gt;1&lt;/R&gt;&lt;C&gt;1&lt;/C&gt;&lt;D xsi:type="xsd:double"&gt;0.8276466&lt;/D&gt;&lt;/FQL&gt;&lt;FQL&gt;&lt;Q&gt;EZA^FMA_COS_DOWN("EPS","1M",+1,NOW,,,"PORTAGG","MEANR")&lt;/Q&gt;&lt;R&gt;1&lt;/R&gt;&lt;C&gt;1&lt;/C&gt;&lt;D xsi:type="xsd:double"&gt;14&lt;/D&gt;&lt;/FQL&gt;&lt;FQL&gt;&lt;Q&gt;TRYQA10Y-FDS^FG_YIELD_NAME&lt;/Q&gt;&lt;R&gt;1&lt;/R&gt;&lt;C&gt;1&lt;/C&gt;&lt;D xsi:type="xsd:string"&gt;Treasury - Qatar Benchmark Bond 10Y&lt;/D&gt;&lt;/FQL&gt;&lt;FQL&gt;&lt;Q&gt;TRYVN10Y-FDS^PCTCHG(FG_YIELD(0,,,,"YTM"),FG_YIELD(-3AM,,,,"YTM"))&lt;/Q&gt;&lt;R&gt;1&lt;/R&gt;&lt;C&gt;1&lt;/C&gt;&lt;D xsi:type="xsd:double"&gt;-6.3792214&lt;/D&gt;&lt;/FQL&gt;&lt;FQL&gt;&lt;Q&gt;TRYUS10Y-FDS^FG_YIELD(0,,,,"YTM")&lt;/Q&gt;&lt;R&gt;1&lt;/R&gt;&lt;C&gt;1&lt;/C&gt;&lt;D xsi:type="xsd:double"&gt;4.1953&lt;/D&gt;&lt;/FQL&gt;&lt;FQL&gt;&lt;Q&gt;EPOL^JULIAN(FMA_DIV_YLD(NTMA,NOW,NOW,M,"PORTAGG","MEANR").DATES)&lt;/Q&gt;&lt;R&gt;1&lt;/R&gt;&lt;C&gt;1&lt;/C&gt;&lt;D xsi:type="xsd:long"&gt;45471&lt;/D&gt;&lt;/FQL&gt;&lt;FQL&gt;&lt;Q&gt;QAT^FG_COMPANY_NAME&lt;/Q&gt;&lt;R&gt;1&lt;/R&gt;&lt;C&gt;1&lt;/C&gt;&lt;D xsi:type="xsd:string"&gt;iShares MSCI Qatar ETF&lt;/D&gt;&lt;/FQL&gt;&lt;FQL&gt;&lt;Q&gt;TRYPH10Y-FDS^FG_YIELD(-10AY,0,Y,,"YTM")&lt;/Q&gt;&lt;R&gt;10&lt;/R&gt;&lt;C&gt;1&lt;/C&gt;&lt;D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xsi:type="xsd:double"&gt;6.0028777&lt;/D&gt;&lt;/FQL&gt;&lt;FQL&gt;&lt;Q&gt;USDCNH^FG_PRICE_CHANGE(0,-3AM)&lt;/Q&gt;&lt;R&gt;1&lt;/R&gt;&lt;C&gt;1&lt;/C&gt;&lt;D xsi:type="xsd:double"&gt;-0.1101017&lt;/D&gt;&lt;/FQL&gt;&lt;FQL&gt;&lt;Q&gt;USDPHP^FG_PRICE_CHANGE(0,-1AY)&lt;/Q&gt;&lt;R&gt;1&lt;/R&gt;&lt;C&gt;1&lt;/C&gt;&lt;D xsi:type="xsd:double"&gt;6.8192244&lt;/D&gt;&lt;/FQL&gt;&lt;FQL&gt;&lt;Q&gt;FC0000CL^JULIAN(FMA_EPS(NTMA,-20AY,0,CY,,"PORTAGG","MEANR").DATES)&lt;/Q&gt;&lt;R&gt;20&lt;/R&gt;&lt;C&gt;1&lt;/C&gt;&lt;D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xsi:type="xsd:long"&gt;45289&lt;/D&gt;&lt;/FQL&gt;&lt;FQL&gt;&lt;Q&gt;ECH^FG_TOTAL_RETURNC(-10AY,0,AM)&lt;/Q&gt;&lt;R&gt;121&lt;/R&gt;&lt;C&gt;1&lt;/C&gt;&lt;D xsi:type="xsd:double"&gt;-1.2647212&lt;/D&gt;&lt;D xsi:type="xsd:double"&gt;-4.372793&lt;/D&gt;&lt;D xsi:type="xsd:double"&gt;-1.1778235&lt;/D&gt;&lt;D xsi:type="xsd:double"&gt;-1.939708&lt;/D&gt;&lt;D xsi:type="xsd:double"&gt;0.78647137&lt;/D&gt;&lt;D xsi:type="xsd:double"&gt;-6.082469&lt;/D&gt;&lt;D xsi:type="xsd:double"&gt;-1.3111472&lt;/D&gt;&lt;D xsi:type="xsd:double"&gt;4.547775&lt;/D&gt;&lt;D xsi:type="xsd:double"&gt;-3.1524837&lt;/D&gt;&lt;D xsi:type="xsd:double"&gt;7.7466607&lt;/D&gt;&lt;D xsi:type="xsd:double"&gt;-1.5690923&lt;/D&gt;&lt;D xsi:type="xsd:double"&gt;-7.459736&lt;/D&gt;&lt;D xsi:type="xsd:double"&gt;-5.6352797&lt;/D&gt;&lt;D xsi:type="xsd:double"&gt;-8.460045&lt;/D&gt;&lt;D xsi:type="xsd:double"&gt;-0.120812654&lt;/D&gt;&lt;D xsi:type="xsd:double"&gt;8.164501&lt;/D&gt;&lt;D xsi:type="xsd:double"&gt;-7.8836975&lt;/D&gt;&lt;D xsi:type="xsd:double"&gt;-1.1057377&lt;/D&gt;&lt;D xsi:type="xsd:double"&gt;-5.358797&lt;/D&gt;&lt;D xsi:type="xsd:double"&gt;8.558416&lt;/D&gt;&lt;D xsi:type="xsd:double"&gt;7.044363&lt;/D&gt;&lt;D xsi:type="xsd:double"&gt;3.1083703&lt;/D&gt;&lt;D xsi:type="xsd:double"&gt;-2.9603481&lt;/D&gt;&lt;D xsi:type="xsd:double"&gt;-0.10064244&lt;/D&gt;&lt;D xsi:type="xsd:double"&gt;9.703196&lt;/D&gt;&lt;D xsi:type="xsd:double"&gt;-2.4713755&lt;/D&gt;&lt;D xsi:type="xsd:double"&gt;-1.2003243&lt;/D&gt;&lt;D xsi:type="xsd:double"&gt;7.3164105&lt;/D&gt;&lt;D xsi:type="xsd:double"&gt;-5.685532&lt;/D&gt;&lt;D xsi:type="xsd:double"&gt;-3.4022808&lt;/D&gt;&lt;D xsi:type="xsd:double"&gt;10.027623&lt;/D&gt;&lt;D xsi:type="xsd:double"&gt;1.9080997&lt;/D&gt;&lt;D xsi:type="xsd:double"&gt;6.8736196&lt;/D&gt;&lt;D xsi:type="xsd:double"&gt;0.43798685&lt;/D&gt;&lt;D xsi:type="xsd:double"&gt;-0.390172&lt;/D&gt;&lt;D xsi:type="xsd:double"&gt;-0.78683496&lt;/D&gt;&lt;D xsi:type="xsd:double"&gt;7.9556108&lt;/D&gt;&lt;D xsi:type="xsd:double"&gt;4.198563&lt;/D&gt;&lt;D xsi:type="xsd:double"&gt;1.0493159&lt;/D&gt;&lt;D xsi:type="xsd:double"&gt;4.5690536&lt;/D&gt;&lt;D xsi:type="xsd:double"&gt;-7.8848004&lt;/D&gt;&lt;D xsi:type="xsd:double"&gt;11.619377&lt;/D&gt;&lt;D xsi:type="xsd:double"&gt;8.507347&lt;/D&gt;&lt;D xsi:type="xsd:double"&gt;-0.7662177&lt;/D&gt;&lt;D xsi:type="xsd:double"&gt;-6.6259623&lt;/D&gt;&lt;D xsi:type="xsd:double"&gt;4.8269153&lt;/D&gt;&lt;D xsi:type="xsd:double"&gt;-5.7604074&lt;/D&gt;&lt;D xsi:type="xsd:double"&gt;-7.831061&lt;/D&gt;&lt;D xsi:type="xsd:double"&gt;2.1743774&lt;/D&gt;&lt;D xsi:type="xsd:double"&gt;-5.2149177&lt;/D&gt;&lt;D xsi:type="xsd:double"&gt;1.1003613&lt;/D&gt;&lt;D xsi:type="xsd:double"&gt;-7.1240067&lt;/D&gt;&lt;D xsi:type="xsd:double"&gt;1.8702626&lt;/D&gt;&lt;D xsi:type="xsd:double"&gt;-2.5999248&lt;/D&gt;&lt;D xsi:type="xsd:double"&gt;8.93668&lt;/D&gt;&lt;D xsi:type="xsd:double"&gt;3.4437418&lt;/D&gt;&lt;D xsi:type="xsd:double"&gt;-9.266323&lt;/D&gt;&lt;D xsi:type="xsd:double"&gt;0.4907608&lt;/D&gt;&lt;D xsi:type="xsd:double"&gt;-9.441864&lt;/D&gt;&lt;D xsi:type="xsd:double"&gt;6.810367&lt;/D&gt;&lt;D xsi:type="xsd:double"&gt;-3.9941192&lt;/D&gt;&lt;D xsi:type="xsd:double"&gt;-11.715162&lt;/D&gt;&lt;D xsi:type="xsd:double"&gt;7.7768087&lt;/D&gt;&lt;D xsi:type="xsd:double"&gt;-2.2800386&lt;/D&gt;&lt;D xsi:type="xsd:double"&gt;-15.015101&lt;/D&gt;&lt;D xsi:type="xsd:double"&gt;8.667183&lt;/D&gt;&lt;D xsi:type="xsd:double"&gt;-4.527855&lt;/D&gt;&lt;D xsi:type="xsd:double"&gt;-11.700469&lt;/D&gt;&lt;D xsi:type="xsd:double"&gt;-25.229681&lt;/D&gt;&lt;D xsi:type="xsd:double"&gt;8.553875&lt;/D&gt;&lt;D xsi:type="xsd:double"&gt;6.922078&lt;/D&gt;&lt;D xsi:type="xsd:double"&gt;5.977607&lt;/D&gt;&lt;D xsi:type="xsd:double"&gt;6.854677&lt;/D&gt;&lt;D xsi:type="xsd:double"&gt;-5.3152504&lt;/D&gt;&lt;D xsi:type="xsd:double"&gt;-8.517229&lt;/D&gt;&lt;D xsi:type="xsd:double"&gt;5.1629305&lt;/D&gt;&lt;D xsi:type="xsd:double"&gt;12.716293&lt;/D&gt;&lt;D xsi:type="xsd:double"&gt;6.6919208&lt;/D&gt;&lt;D xsi:type="xsd:double"&gt;4.9781322&lt;/D&gt;&lt;D xsi:type="xsd:double"&gt;0.64082146&lt;/D&gt;&lt;D xsi:type="xsd:double"&gt;6.94046&lt;/D&gt;&lt;D xsi:type="xsd:double"&gt;3.4831762&lt;/D&gt;&lt;D xsi:type="xsd:double"&gt;-19.533943&lt;/D&gt;&lt;D xsi:type="xsd:double"&gt;6.2080503&lt;/D&gt;&lt;D xsi:type="xsd:double"&gt;-8.661413&lt;/D&gt;&lt;D xsi:type="xsd:double"&gt;3.860569&lt;/D&gt;&lt;D xsi:type="xsd:double"&gt;-2.634424&lt;/D&gt;&lt;D xsi:type="xsd:double"&gt;-5.2260933&lt;/D&gt;&lt;D xsi:type="xsd:double"&gt;3.8326144&lt;/D&gt;&lt;D xsi:type="xsd:double"&gt;-12.338173&lt;/D&gt;&lt;D xsi:type="xsd:double"&gt;13.253975&lt;/D&gt;&lt;D xsi:type="xsd:double"&gt;1.5282154&lt;/D&gt;&lt;D xsi:type="xsd:double"&gt;14.936316&lt;/D&gt;&lt;D xsi:type="xsd:double"&gt;-14.60712&lt;/D&gt;&lt;D xsi:type="xsd:double"&gt;17.734957&lt;/D&gt;&lt;D xsi:type="xsd:double"&gt;-14.747953&lt;/D&gt;&lt;D xsi:type="xsd:double"&gt;3.626728&lt;/D&gt;&lt;D xsi:type="xsd:double"&gt;9.673607&lt;/D&gt;&lt;D xsi:type="xsd:double"&gt;-15.023303&lt;/D&gt;&lt;D xsi:type="xsd:double"&gt;5.4008365&lt;/D&gt;&lt;D xsi:type="xsd:double"&gt;3.0224204&lt;/D&gt;&lt;D xsi:type="xsd:double"&gt;4.267323&lt;/D&gt;&lt;D xsi:type="xsd:double"&gt;11.964834&lt;/D&gt;&lt;D xsi:type="xsd:double"&gt;-4.1993914&lt;/D&gt;&lt;D xsi:type="xsd:double"&gt;-0.926584&lt;/D&gt;&lt;D xsi:type="xsd:double"&gt;1.1151075&lt;/D&gt;&lt;D xsi:type="xsd:double"&gt;4.5535326&lt;/D&gt;&lt;D xsi:type="xsd:double"&gt;1.4745355&lt;/D&gt;&lt;D xsi:type="xsd:double"&gt;10.006964&lt;/D&gt;&lt;D xsi:type="xsd:double"&gt;-8.938193&lt;/D&gt;&lt;D xsi:type="xsd:double"&gt;-10.511661&lt;/D&gt;&lt;D xsi:type="xsd:double"&gt;-6.5344152&lt;/D&gt;&lt;D xsi:type="xsd:double"&gt;10.611736&lt;/D&gt;&lt;D xsi:type="xsd:double"&gt;5.4142594&lt;/D&gt;&lt;D xsi:type="xsd:double"&gt;-6.860632&lt;/D&gt;&lt;D xsi:type="xsd:double"&gt;-4.087925&lt;/D&gt;&lt;D xsi:type="xsd:double"&gt;4.7044635&lt;/D&gt;&lt;D xsi:type="xsd:double"&gt;1.7281055&lt;/D&gt;&lt;D xsi:type="xsd:double"&gt;10.079277&lt;/D&gt;&lt;D xsi:type="xsd:double"&gt;-8.9823065&lt;/D&gt;&lt;D xsi:type="xsd:double"&gt;-0.5411744&lt;/D&gt;&lt;/FQL&gt;&lt;FQL&gt;&lt;Q&gt;CNYA^FMA_PE(NTMA,-10AY,0,AM,"PORTAGG","MEANR")&lt;/Q&gt;&lt;R&gt;121&lt;/R&gt;&lt;C&gt;1&lt;/C&gt;&lt;D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xsi:type="xsd:double"&gt;13.9080706158597&lt;/D&gt;&lt;D xsi:type="xsd:double"&gt;13.7978494815428&lt;/D&gt;&lt;D xsi:type="xsd:double"&gt;13.4567557922939&lt;/D&gt;&lt;D xsi:type="xsd:double"&gt;13.8714869915834&lt;/D&gt;&lt;D xsi:type="xsd:double"&gt;14.3038990326601&lt;/D&gt;&lt;D xsi:type="xsd:double"&gt;13.1758423054076&lt;/D&gt;&lt;D xsi:type="xsd:double"&gt;13.2620181554268&lt;/D&gt;&lt;D xsi:type="xsd:double"&gt;13.2976452180072&lt;/D&gt;&lt;D xsi:type="xsd:double"&gt;13.3347713862124&lt;/D&gt;&lt;D xsi:type="xsd:double"&gt;13.4101663381274&lt;/D&gt;&lt;D xsi:type="xsd:double"&gt;13.4590708183203&lt;/D&gt;&lt;D xsi:type="xsd:double"&gt;14.2971180256998&lt;/D&gt;&lt;D xsi:type="xsd:double"&gt;14.1284353118776&lt;/D&gt;&lt;D xsi:type="xsd:double"&gt;14.2168354092328&lt;/D&gt;&lt;D xsi:type="xsd:double"&gt;14.2020198570745&lt;/D&gt;&lt;D xsi:type="xsd:double"&gt;14.5267634265003&lt;/D&gt;&lt;D xsi:type="xsd:double"&gt;14.5292909762328&lt;/D&gt;&lt;D xsi:type="xsd:double"&gt;13.8783226038433&lt;/D&gt;&lt;D xsi:type="xsd:double"&gt;14.623347261544&lt;/D&gt;&lt;D xsi:type="xsd:double"&gt;13.5815211285043&lt;/D&gt;&lt;D xsi:type="xsd:double"&gt;12.6116888397513&lt;/D&gt;&lt;D xsi:type="xsd:double"&gt;11.6176762328517&lt;/D&gt;&lt;D xsi:type="xsd:double"&gt;11.6956450690484&lt;/D&gt;&lt;D xsi:type="xsd:double"&gt;10.9571042020519&lt;/D&gt;&lt;D xsi:type="xsd:double"&gt;10.7523830606599&lt;/D&gt;&lt;D xsi:type="xsd:double"&gt;9.99528090375613&lt;/D&gt;&lt;D xsi:type="xsd:double"&gt;10.5184256779127&lt;/D&gt;&lt;D xsi:type="xsd:double"&gt;9.71960458046026&lt;/D&gt;&lt;D xsi:type="xsd:double"&gt;9.66752477735453&lt;/D&gt;&lt;D xsi:type="xsd:double"&gt;9.38834679435979&lt;/D&gt;&lt;D xsi:type="xsd:double"&gt;10.0219301425907&lt;/D&gt;&lt;D xsi:type="xsd:double"&gt;11.3586775575711&lt;/D&gt;&lt;D xsi:type="xsd:double"&gt;11.2435506419271&lt;/D&gt;&lt;D xsi:type="xsd:double"&gt;11.7832170056761&lt;/D&gt;&lt;D xsi:type="xsd:double"&gt;10.7989408608559&lt;/D&gt;&lt;D xsi:type="xsd:double"&gt;11.7467709862076&lt;/D&gt;&lt;D xsi:type="xsd:double"&gt;11.6796230367508&lt;/D&gt;&lt;D xsi:type="xsd:double"&gt;11.4543996246713&lt;/D&gt;&lt;D xsi:type="xsd:double"&gt;11.6574076337324&lt;/D&gt;&lt;D xsi:type="xsd:double"&gt;11.6367797145374&lt;/D&gt;&lt;D xsi:type="xsd:double"&gt;11.4630172960198&lt;/D&gt;&lt;D xsi:type="xsd:double"&gt;12.5214100501684&lt;/D&gt;&lt;D xsi:type="xsd:double"&gt;12.4616980141475&lt;/D&gt;&lt;D xsi:type="xsd:double"&gt;12.7663237540147&lt;/D&gt;&lt;D xsi:type="xsd:double"&gt;11.7653279042105&lt;/D&gt;&lt;D xsi:type="xsd:double"&gt;12.486759036281&lt;/D&gt;&lt;D xsi:type="xsd:double"&gt;12.9976939330284&lt;/D&gt;&lt;D xsi:type="xsd:double"&gt;14.2066023254533&lt;/D&gt;&lt;D xsi:type="xsd:double"&gt;15.3695808108353&lt;/D&gt;&lt;D xsi:type="xsd:double"&gt;15.9918598352237&lt;/D&gt;&lt;D xsi:type="xsd:double"&gt;15.6312621300109&lt;/D&gt;&lt;D xsi:type="xsd:double"&gt;15.6685185362434&lt;/D&gt;&lt;D xsi:type="xsd:double"&gt;16.0730829493337&lt;/D&gt;&lt;D xsi:type="xsd:double"&gt;16.5498242966733&lt;/D&gt;&lt;D xsi:type="xsd:double"&gt;18.1753811793551&lt;/D&gt;&lt;D xsi:type="xsd:double"&gt;17.1597941649138&lt;/D&gt;&lt;D xsi:type="xsd:double"&gt;16.0684172050394&lt;/D&gt;&lt;D xsi:type="xsd:double"&gt;16.0987009876261&lt;/D&gt;&lt;D xsi:type="xsd:double"&gt;16.6981466011553&lt;/D&gt;&lt;D xsi:type="xsd:double"&gt;16.7658451781837&lt;/D&gt;&lt;D xsi:type="xsd:double"&gt;15.5253611777545&lt;/D&gt;&lt;D xsi:type="xsd:double"&gt;23.6156838638106&lt;/D&gt;&lt;D xsi:type="xsd:double"&gt;21.7242189313329&lt;/D&gt;&lt;D xsi:type="xsd:double"&gt;15.4191903230096&lt;/D&gt;&lt;D xsi:type="xsd:double"&gt;15.17781303359&lt;/D&gt;&lt;D xsi:type="xsd:double"&gt;15.3614159805739&lt;/D&gt;&lt;D xsi:type="xsd:double"&gt;14.1783141532355&lt;/D&gt;&lt;D xsi:type="xsd:double"&gt;13.8240410736525&lt;/D&gt;&lt;D xsi:type="xsd:double"&gt;12.5667664862666&lt;/D&gt;&lt;D xsi:type="xsd:double"&gt;11.4645770318273&lt;/D&gt;&lt;D xsi:type="xsd:double"&gt;12.5146878595917&lt;/D&gt;&lt;D xsi:type="xsd:double"&gt;13.5468218025048&lt;/D&gt;&lt;D xsi:type="xsd:double"&gt;13.0387744143932&lt;/D&gt;&lt;D xsi:type="xsd:double"&gt;12.6229702341585&lt;/D&gt;&lt;D xsi:type="xsd:double"&gt;11.7319698044378&lt;/D&gt;&lt;D xsi:type="xsd:double"&gt;11.2244058577019&lt;/D&gt;&lt;D xsi:type="xsd:double"&gt;11.6591976067511&lt;/D&gt;&lt;D xsi:type="xsd:double"&gt;11.6215945663451&lt;/D&gt;&lt;D xsi:type="xsd:double"&gt;12.6569224802711&lt;/D&gt;&lt;D xsi:type="xsd:double"&gt;12.2392989159395&lt;/D&gt;&lt;D xsi:type="xsd:double"&gt;11.9722179229612&lt;/D&gt;&lt;D xsi:type="xsd:double"&gt;11.9924770400693&lt;/D&gt;&lt;D xsi:type="xsd:double"&gt;11.6976682124154&lt;/D&gt;&lt;D xsi:type="xsd:double"&gt;11.6997094144966&lt;/D&gt;&lt;D xsi:type="xsd:double"&gt;11.9582117050304&lt;/D&gt;&lt;D xsi:type="xsd:double"&gt;11.4568431564521&lt;/D&gt;&lt;D xsi:type="xsd:double"&gt;11.676899717135&lt;/D&gt;&lt;D xsi:type="xsd:double"&gt;11.0412743492448&lt;/D&gt;&lt;D xsi:type="xsd:double"&gt;11.5039066626902&lt;/D&gt;&lt;D xsi:type="xsd:double"&gt;11.0202737734114&lt;/D&gt;&lt;D xsi:type="xsd:double"&gt;10.8789791746613&lt;/D&gt;&lt;D xsi:type="xsd:double"&gt;11.343412510515&lt;/D&gt;&lt;D xsi:type="xsd:double"&gt;11.7459693352174&lt;/D&gt;&lt;D xsi:type="xsd:double"&gt;12.4946420100716&lt;/D&gt;&lt;D xsi:type="xsd:double"&gt;12.681700384261&lt;/D&gt;&lt;D xsi:type="xsd:double"&gt;12.0636065657657&lt;/D&gt;&lt;D xsi:type="xsd:double"&gt;11.6106360479824&lt;/D&gt;&lt;/FQL&gt;&lt;FQL&gt;&lt;Q&gt;EZA^FG_PRICE_MAVG(0,,,,200)&lt;/Q&gt;&lt;R&gt;1&lt;/R&gt;&lt;C&gt;1&lt;/C&gt;&lt;D xsi:type="xsd:double"&gt;40.2268&lt;/D&gt;&lt;/FQL&gt;&lt;FQL&gt;&lt;Q&gt;CNYA^FG_PRICE(0)&lt;/Q&gt;&lt;R&gt;1&lt;/R&gt;&lt;C&gt;1&lt;/C&gt;&lt;D xsi:type="xsd:double"&gt;25.08&lt;/D&gt;&lt;/FQL&gt;&lt;FQL&gt;&lt;Q&gt;EZA^FG_TOTAL_RETURNC(0,-1AM)&lt;/Q&gt;&lt;R&gt;1&lt;/R&gt;&lt;C&gt;1&lt;/C&gt;&lt;D xsi:type="xsd:double"&gt;1.1761904&lt;/D&gt;&lt;/FQL&gt;&lt;FQL&gt;&lt;Q&gt;EWM^FG_TOTAL_RETURNC(0,-3AM)&lt;/Q&gt;&lt;R&gt;1&lt;/R&gt;&lt;C&gt;1&lt;/C&gt;&lt;D xsi:type="xsd:double"&gt;5.5235147&lt;/D&gt;&lt;/FQL&gt;&lt;FQL&gt;&lt;Q&gt;ECH^PERCENT_CHANGE(FMA_EPS(+1,0,,,,"PORTAGG","MEAN"),FMA_EPS(+1,-3AM,,,,"PORTAGG","MEAN"))&lt;/Q&gt;&lt;R&gt;1&lt;/R&gt;&lt;C&gt;1&lt;/C&gt;&lt;D xsi:type="xsd:double"&gt;-9.13475421739384&lt;/D&gt;&lt;/FQL&gt;&lt;FQL&gt;&lt;Q&gt;REFZAREPO-FDS^PROPER_NAME(0,,,"SECURITY","NAME")&lt;/Q&gt;&lt;R&gt;1&lt;/R&gt;&lt;C&gt;1&lt;/C&gt;&lt;D xsi:type="xsd:string"&gt;South Africa Repo Rate&lt;/D&gt;&lt;/FQL&gt;&lt;FQL&gt;&lt;Q&gt;KSA^FMA_EVAL_EBIT(LTMA,NOW,NOW,M,"PORTAGG","MEANR")&lt;/Q&gt;&lt;R&gt;1&lt;/R&gt;&lt;C&gt;1&lt;/C&gt;&lt;D xsi:type="xsd:double"&gt;21.1081184043034&lt;/D&gt;&lt;/FQL&gt;&lt;FQL&gt;&lt;Q&gt;QAT^FMA_EVAL_EBITDA(NTMA,0,,,"PORTAGG","MEANR")&lt;/Q&gt;&lt;R&gt;1&lt;/R&gt;&lt;C&gt;1&lt;/C&gt;&lt;D xsi:type="xsd:double"&gt;8.69772707188155&lt;/D&gt;&lt;/FQL&gt;&lt;FQL&gt;&lt;Q&gt;EWZ^JULIAN(FMA_DIV_YLD(NTMA,NOW,NOW,M,"PORTAGG","MEANR").DATES)&lt;/Q&gt;&lt;R&gt;1&lt;/R&gt;&lt;C&gt;1&lt;/C&gt;&lt;D xsi:type="xsd:long"&gt;45471&lt;/D&gt;&lt;/FQL&gt;&lt;FQL&gt;&lt;Q&gt;CAGDPY@ZA^EE_ACTUAL_ANNUAL(MED,0)&lt;/Q&gt;&lt;R&gt;1&lt;/R&gt;&lt;C&gt;1&lt;/C&gt;&lt;D xsi:type="xsd:double"&gt;-1.6&lt;/D&gt;&lt;/FQL&gt;&lt;FQL&gt;&lt;Q&gt;USDSAR^FG_PRICE_CHANGE(0,-1AY)&lt;/Q&gt;&lt;R&gt;1&lt;/R&gt;&lt;C&gt;1&lt;/C&gt;&lt;D xsi:type="xsd:double"&gt;0.026655197&lt;/D&gt;&lt;/FQL&gt;&lt;FQL&gt;&lt;Q&gt;USDMXN^FG_PRICE_CHANGE(0,-1AM)&lt;/Q&gt;&lt;R&gt;1&lt;/R&gt;&lt;C&gt;1&lt;/C&gt;&lt;D xsi:type="xsd:double"&gt;1.4586687&lt;/D&gt;&lt;/FQL&gt;&lt;FQL&gt;&lt;Q&gt;VNM^FMA_DIV_YLD(NTMA,-10AY,0,AM,"PORTAGG","MEANR")&lt;/Q&gt;&lt;R&gt;121&lt;/R&gt;&lt;C&gt;1&lt;/C&gt;&lt;D xsi:type="xsd:double"&gt;3.43624836751519&lt;/D&gt;&lt;D xsi:type="xsd:double"&gt;2.97233108673253&lt;/D&gt;&lt;D xsi:type="xsd:double"&gt;3.27632758458038&lt;/D&gt;&lt;D xsi:type="xsd:double"&gt;2.88992422726153&lt;/D&gt;&lt;D xsi:type="xsd:double"&gt;3.07205273335047&lt;/D&gt;&lt;D xsi:type="xsd:double"&gt;3.38709554088481&lt;/D&gt;&lt;D xsi:type="xsd:double"&gt;3.03208181441412&lt;/D&gt;&lt;D xsi:type="xsd:double"&gt;3.21990883635972&lt;/D&gt;&lt;D xsi:type="xsd:double"&gt;2.9495786096351&lt;/D&gt;&lt;D xsi:type="xsd:double"&gt;2.86779424198</t>
        </r>
      </text>
    </comment>
    <comment ref="A19" authorId="0" shapeId="0" xr:uid="{D89D2DE8-0D2D-4980-B937-9942BFEC4EB7}">
      <text>
        <r>
          <rPr>
            <b/>
            <sz val="9"/>
            <color indexed="81"/>
            <rFont val="Tahoma"/>
            <charset val="1"/>
          </rPr>
          <t>166&lt;/D&gt;&lt;D xsi:type="xsd:double"&gt;2.8874066084396&lt;/D&gt;&lt;D xsi:type="xsd:double"&gt;2.78769047577975&lt;/D&gt;&lt;D xsi:type="xsd:double"&gt;4.06685137143781&lt;/D&gt;&lt;D xsi:type="xsd:double"&gt;4.26308468817718&lt;/D&gt;&lt;D xsi:type="xsd:double"&gt;3.34188204391713&lt;/D&gt;&lt;D xsi:type="xsd:double"&gt;3.17616415766064&lt;/D&gt;&lt;D xsi:type="xsd:double"&gt;2.96233529090891&lt;/D&gt;&lt;D xsi:type="xsd:double"&gt;2.64723794133682&lt;/D&gt;&lt;D xsi:type="xsd:string"&gt;@NA&lt;/D&gt;&lt;D xsi:type="xsd:string"&gt;@NA&lt;/D&gt;&lt;D xsi:type="xsd:double"&gt;3.02894898369949&lt;/D&gt;&lt;D xsi:type="xsd:double"&gt;3.0794878655186&lt;/D&gt;&lt;D xsi:type="xsd:double"&gt;3.31749406929169&lt;/D&gt;&lt;D xsi:type="xsd:double"&gt;3.31836759604872&lt;/D&gt;&lt;D xsi:type="xsd:double"&gt;3.24941583072463&lt;/D&gt;&lt;D xsi:type="xsd:double"&gt;3.24941950389566&lt;/D&gt;&lt;D xsi:type="xsd:double"&gt;2.67638879857858&lt;/D&gt;&lt;D xsi:type="xsd:double"&gt;2.69189238442214&lt;/D&gt;&lt;D xsi:type="xsd:string"&gt;@NA&lt;/D&gt;&lt;D xsi:type="xsd:double"&gt;2.87743597877897&lt;/D&gt;&lt;D xsi:type="xsd:string"&gt;@NA&lt;/D&gt;&lt;D xsi:type="xsd:double"&gt;3.14378684728001&lt;/D&gt;&lt;D xsi:type="xsd:double"&gt;2.65662775296647&lt;/D&gt;&lt;D xsi:type="xsd:double"&gt;2.55008779772801&lt;/D&gt;&lt;D xsi:type="xsd:double"&gt;2.4143260862859&lt;/D&gt;&lt;D xsi:type="xsd:double"&gt;1.88785566829294&lt;/D&gt;&lt;D xsi:type="xsd:double"&gt;1.54764182786219&lt;/D&gt;&lt;D xsi:type="xsd:double"&gt;1.77768145436904&lt;/D&gt;&lt;D xsi:type="xsd:double"&gt;1.72546264462504&lt;/D&gt;&lt;D xsi:type="xsd:double"&gt;1.92338811997791&lt;/D&gt;&lt;D xsi:type="xsd:double"&gt;1.89573941211854&lt;/D&gt;&lt;D xsi:type="xsd:double"&gt;1.47078011876582&lt;/D&gt;&lt;D xsi:type="xsd:double"&gt;1.49224049035992&lt;/D&gt;&lt;D xsi:type="xsd:double"&gt;1.7080554117917&lt;/D&gt;&lt;D xsi:type="xsd:double"&gt;1.73076355607272&lt;/D&gt;&lt;D xsi:type="xsd:double"&gt;1.95440667495926&lt;/D&gt;&lt;D xsi:type="xsd:double"&gt;1.85102379155081&lt;/D&gt;&lt;D xsi:type="xsd:double"&gt;1.61088869785807&lt;/D&gt;&lt;D xsi:type="xsd:double"&gt;1.80705048775561&lt;/D&gt;&lt;D xsi:type="xsd:double"&gt;1.64984358037045&lt;/D&gt;&lt;D xsi:type="xsd:double"&gt;1.61302042691879&lt;/D&gt;&lt;D xsi:type="xsd:double"&gt;1.8154934858271&lt;/D&gt;&lt;D xsi:type="xsd:double"&gt;1.77260268253944&lt;/D&gt;&lt;D xsi:type="xsd:double"&gt;1.7052469100299&lt;/D&gt;&lt;D xsi:type="xsd:double"&gt;1.77520058165061&lt;/D&gt;&lt;D xsi:type="xsd:double"&gt;1.54051754084313&lt;/D&gt;&lt;D xsi:type="xsd:double"&gt;1.61043592602137&lt;/D&gt;&lt;D xsi:type="xsd:double"&gt;1.52932991161807&lt;/D&gt;&lt;D xsi:type="xsd:double"&gt;1.56467895278947&lt;/D&gt;&lt;D xsi:type="xsd:double"&gt;1.64727618334702&lt;/D&gt;&lt;D xsi:type="xsd:double"&gt;1.7279978123411&lt;/D&gt;&lt;D xsi:type="xsd:double"&gt;1.93560375813492&lt;/D&gt;&lt;D xsi:type="xsd:double"&gt;1.65339884480878&lt;/D&gt;&lt;D xsi:type="xsd:double"&gt;1.7441790041903&lt;/D&gt;&lt;D xsi:type="xsd:double"&gt;1.58846357251939&lt;/D&gt;&lt;D xsi:type="xsd:double"&gt;1.49957735870429&lt;/D&gt;&lt;D xsi:type="xsd:double"&gt;1.49447496718185&lt;/D&gt;&lt;D xsi:type="xsd:double"&gt;1.68325283485986&lt;/D&gt;&lt;D xsi:type="xsd:double"&gt;2.11983958147934&lt;/D&gt;&lt;D xsi:type="xsd:double"&gt;1.75582973459538&lt;/D&gt;&lt;D xsi:type="xsd:double"&gt;1.32038520374483&lt;/D&gt;&lt;D xsi:type="xsd:double"&gt;1.40684396139567&lt;/D&gt;&lt;D xsi:type="xsd:double"&gt;1.40522034820455&lt;/D&gt;&lt;D xsi:type="xsd:double"&gt;1.306963128133&lt;/D&gt;&lt;D xsi:type="xsd:double"&gt;1.33860377990641&lt;/D&gt;&lt;D xsi:type="xsd:double"&gt;1.35046215291047&lt;/D&gt;&lt;D xsi:type="xsd:double"&gt;1.32145449333506&lt;/D&gt;&lt;D xsi:type="xsd:double"&gt;1.22830719344873&lt;/D&gt;&lt;D xsi:type="xsd:double"&gt;1.17713768272116&lt;/D&gt;&lt;D xsi:type="xsd:double"&gt;1.21871650713472&lt;/D&gt;&lt;D xsi:type="xsd:double"&gt;1.24665854774841&lt;/D&gt;&lt;D xsi:type="xsd:double"&gt;1.14775312919239&lt;/D&gt;&lt;D xsi:type="xsd:double"&gt;1.18077318963417&lt;/D&gt;&lt;D xsi:type="xsd:double"&gt;1.35908315272222&lt;/D&gt;&lt;D xsi:type="xsd:double"&gt;1.43043076004744&lt;/D&gt;&lt;D xsi:type="xsd:double"&gt;1.45034474598638&lt;/D&gt;&lt;D xsi:type="xsd:double"&gt;1.45564959200554&lt;/D&gt;&lt;D xsi:type="xsd:double"&gt;1.41520940378139&lt;/D&gt;&lt;D xsi:type="xsd:double"&gt;1.4830885923921&lt;/D&gt;&lt;D xsi:type="xsd:double"&gt;1.58062090544772&lt;/D&gt;&lt;D xsi:type="xsd:double"&gt;1.60658154287158&lt;/D&gt;&lt;D xsi:type="xsd:double"&gt;1.78307411940694&lt;/D&gt;&lt;D xsi:type="xsd:double"&gt;1.54550920564149&lt;/D&gt;&lt;D xsi:type="xsd:double"&gt;1.73817134791271&lt;/D&gt;&lt;D xsi:type="xsd:double"&gt;1.79612093474063&lt;/D&gt;&lt;D xsi:type="xsd:double"&gt;1.99655131603355&lt;/D&gt;&lt;D xsi:type="xsd:double"&gt;1.94206381091589&lt;/D&gt;&lt;D xsi:type="xsd:double"&gt;1.9486810061863&lt;/D&gt;&lt;D xsi:type="xsd:double"&gt;2.24541349887482&lt;/D&gt;&lt;D xsi:type="xsd:double"&gt;2.6543305360423&lt;/D&gt;&lt;D xsi:type="xsd:double"&gt;2.57360913714028&lt;/D&gt;&lt;D xsi:type="xsd:double"&gt;2.70440807633047&lt;/D&gt;&lt;D xsi:type="xsd:double"&gt;2.6634610605435&lt;/D&gt;&lt;D xsi:type="xsd:double"&gt;2.60809923625847&lt;/D&gt;&lt;D xsi:type="xsd:double"&gt;2.58983238463126&lt;/D&gt;&lt;D xsi:type="xsd:double"&gt;2.65285344296499&lt;/D&gt;&lt;D xsi:type="xsd:double"&gt;2.58309686550835&lt;/D&gt;&lt;D xsi:type="xsd:double"&gt;2.57774385870334&lt;/D&gt;&lt;D xsi:type="xsd:double"&gt;2.6393570116639&lt;/D&gt;&lt;D xsi:type="xsd:double"&gt;2.49483822785297&lt;/D&gt;&lt;D xsi:type="xsd:double"&gt;2.9644125479834&lt;/D&gt;&lt;D xsi:type="xsd:double"&gt;3.29193353766873&lt;/D&gt;&lt;D xsi:type="xsd:double"&gt;2.91046721613515&lt;/D&gt;&lt;D xsi:type="xsd:double"&gt;2.82389206414972&lt;/D&gt;&lt;D xsi:type="xsd:double"&gt;2.76511487920616&lt;/D&gt;&lt;D xsi:type="xsd:double"&gt;2.84458617120477&lt;/D&gt;&lt;D xsi:type="xsd:double"&gt;2.21230911052234&lt;/D&gt;&lt;D xsi:type="xsd:double"&gt;2.43264580927569&lt;/D&gt;&lt;D xsi:type="xsd:double"&gt;1.96620928393031&lt;/D&gt;&lt;D xsi:type="xsd:double"&gt;1.8928144457&lt;/D&gt;&lt;D xsi:type="xsd:double"&gt;2.05479710544864&lt;/D&gt;&lt;/FQL&gt;&lt;FQL&gt;&lt;Q&gt;PASP-FDS^FG_PRICE(0)&lt;/Q&gt;&lt;R&gt;1&lt;/R&gt;&lt;C&gt;1&lt;/C&gt;&lt;D xsi:type="xsd:double"&gt;915&lt;/D&gt;&lt;/FQL&gt;&lt;FQL&gt;&lt;Q&gt;COPP-FDS^FG_PRICE_CHANGE(0,-3AM)&lt;/Q&gt;&lt;R&gt;1&lt;/R&gt;&lt;C&gt;1&lt;/C&gt;&lt;D xsi:type="xsd:double"&gt;-10.1663383672576&lt;/D&gt;&lt;/FQL&gt;&lt;FQL&gt;&lt;Q&gt;QAT^P_PRICE(0)/P_PRICE_LOW_PR(0,,,,,,"PRICE","INTRA","52W")-1&lt;/Q&gt;&lt;R&gt;1&lt;/R&gt;&lt;C&gt;1&lt;/C&gt;&lt;D xsi:type="xsd:double"&gt;0.105363965&lt;/D&gt;&lt;/FQL&gt;&lt;FQL&gt;&lt;Q&gt;VGK^FMA_PCT_ABOVE_MAVG(200,0,,,,"PORTAGG")&lt;/Q&gt;&lt;R&gt;1&lt;/R&gt;&lt;C&gt;1&lt;/C&gt;&lt;D xsi:type="xsd:double"&gt;60.1114649681529&lt;/D&gt;&lt;/FQL&gt;&lt;FQL&gt;&lt;Q&gt;EZA^FMA_COS_UP("EPS","1M",+1,NOW,,,"PORTAGG","MEANR")&lt;/Q&gt;&lt;R&gt;1&lt;/R&gt;&lt;C&gt;1&lt;/C&gt;&lt;D xsi:type="xsd:double"&gt;17&lt;/D&gt;&lt;/FQL&gt;&lt;FQL&gt;&lt;Q&gt;EZA^FMA_RBICS_REV_CURRENT(30, LOC, "PORTAGG")&lt;/Q&gt;&lt;R&gt;1&lt;/R&gt;&lt;C&gt;1&lt;/C&gt;&lt;D xsi:type="xsd:double"&gt;44.0100715574757&lt;/D&gt;&lt;/FQL&gt;&lt;FQL&gt;&lt;Q&gt;TRYVN10Y-FDS^PCTCHG(FG_YIELD(0,,,,"YTM"),FG_YIELD(-1AM,,,,"YTM"))&lt;/Q&gt;&lt;R&gt;1&lt;/R&gt;&lt;C&gt;1&lt;/C&gt;&lt;D xsi:type="xsd:double"&gt;-4.9057918&lt;/D&gt;&lt;/FQL&gt;&lt;FQL&gt;&lt;Q&gt;TRYUS10Y-FDS^FG_YIELD_NAME&lt;/Q&gt;&lt;R&gt;1&lt;/R&gt;&lt;C&gt;1&lt;/C&gt;&lt;D xsi:type="xsd:string"&gt;US Benchmark Bond - 10 Year&lt;/D&gt;&lt;/FQL&gt;&lt;FQL&gt;&lt;Q&gt;MCHI^FMA_EVAL_EBITDA(NTMA,0,,,"PORTAGG","MEANR")&lt;/Q&gt;&lt;R&gt;1&lt;/R&gt;&lt;C&gt;1&lt;/C&gt;&lt;D xsi:type="xsd:double"&gt;8.18381138895788&lt;/D&gt;&lt;/FQL&gt;&lt;FQL&gt;&lt;Q&gt;MCHI^FG_COMPANY_NAME&lt;/Q&gt;&lt;R&gt;1&lt;/R&gt;&lt;C&gt;1&lt;/C&gt;&lt;D xsi:type="xsd:string"&gt;iShares MSCI China ETF&lt;/D&gt;&lt;/FQL&gt;&lt;FQL&gt;&lt;Q&gt;CAGDPY@BR^EE_ACTUAL_ANNUAL(MED,0)&lt;/Q&gt;&lt;R&gt;1&lt;/R&gt;&lt;C&gt;1&lt;/C&gt;&lt;D xsi:type="xsd:double"&gt;-1.00044711100741&lt;/D&gt;&lt;/FQL&gt;&lt;FQL&gt;&lt;Q&gt;USDSAR^FG_PRICE(0)&lt;/Q&gt;&lt;R&gt;1&lt;/R&gt;&lt;C&gt;1&lt;/C&gt;&lt;D xsi:type="xsd:double"&gt;3.7516&lt;/D&gt;&lt;/FQL&gt;&lt;FQL&gt;&lt;Q&gt;USDPHP^FG_PRICE(0)&lt;/Q&gt;&lt;R&gt;1&lt;/R&gt;&lt;C&gt;1&lt;/C&gt;&lt;D xsi:type="xsd:double"&gt;58.35&lt;/D&gt;&lt;/FQL&gt;&lt;FQL&gt;&lt;Q&gt;KSA^P_PRICE_RETURNS_PR('52W',2,-10AY,0,AM)&lt;/Q&gt;&lt;R&gt;121&lt;/R&gt;&lt;C&gt;1&lt;/C&gt;&lt;D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xsi:type="xsd:double"&gt;-12.272352&lt;/D&gt;&lt;D xsi:type="xsd:double"&gt;-11.927128&lt;/D&gt;&lt;D xsi:type="xsd:double"&gt;-2.1468878&lt;/D&gt;&lt;D xsi:type="xsd:double"&gt;6.45746&lt;/D&gt;&lt;D xsi:type="xsd:double"&gt;31.134998&lt;/D&gt;&lt;D xsi:type="xsd:double"&gt;19.74808&lt;/D&gt;&lt;D xsi:type="xsd:double"&gt;13.736666&lt;/D&gt;&lt;D xsi:type="xsd:double"&gt;6.969404&lt;/D&gt;&lt;D xsi:type="xsd:double"&gt;9.080708&lt;/D&gt;&lt;D xsi:type="xsd:double"&gt;23.210705&lt;/D&gt;&lt;D xsi:type="xsd:double"&gt;16.904617&lt;/D&gt;&lt;D xsi:type="xsd:double"&gt;24.099552&lt;/D&gt;&lt;D xsi:type="xsd:double"&gt;24.290836&lt;/D&gt;&lt;D xsi:type="xsd:double"&gt;16.827751&lt;/D&gt;&lt;D xsi:type="xsd:double"&gt;5.9695244&lt;/D&gt;&lt;D xsi:type="xsd:double"&gt;4.037988&lt;/D&gt;&lt;D xsi:type="xsd:double"&gt;11.935198&lt;/D&gt;&lt;D xsi:type="xsd:double"&gt;12.112355&lt;/D&gt;&lt;D xsi:type="xsd:double"&gt;22.548317&lt;/D&gt;&lt;D xsi:type="xsd:double"&gt;27.167702&lt;/D&gt;&lt;D xsi:type="xsd:double"&gt;25.089872&lt;/D&gt;&lt;D xsi:type="xsd:double"&gt;17.95348&lt;/D&gt;&lt;D xsi:type="xsd:double"&gt;22.632349&lt;/D&gt;&lt;D xsi:type="xsd:double"&gt;17.384457&lt;/D&gt;&lt;D xsi:type="xsd:double"&gt;17.680609&lt;/D&gt;&lt;D xsi:type="xsd:double"&gt;19.744003&lt;/D&gt;&lt;D xsi:type="xsd:double"&gt;12.920332&lt;/D&gt;&lt;D xsi:type="xsd:double"&gt;12.76691&lt;/D&gt;&lt;D xsi:type="xsd:double"&gt;18.99482&lt;/D&gt;&lt;D xsi:type="xsd:double"&gt;18.440569&lt;/D&gt;&lt;D xsi:type="xsd:double"&gt;13.841093&lt;/D&gt;&lt;D xsi:type="xsd:double"&gt;17.292488&lt;/D&gt;&lt;D xsi:type="xsd:double"&gt;9.094858&lt;/D&gt;&lt;D xsi:type="xsd:double"&gt;6.5705776&lt;/D&gt;&lt;D xsi:type="xsd:double"&gt;8.376158&lt;/D&gt;&lt;D xsi:type="xsd:double"&gt;7.0727468&lt;/D&gt;&lt;D xsi:type="xsd:double"&gt;3.343761&lt;/D&gt;&lt;D xsi:type="xsd:double"&gt;4.347372&lt;/D&gt;&lt;D xsi:type="xsd:double"&gt;9.934545&lt;/D&gt;&lt;D xsi:type="xsd:double"&gt;14.336395&lt;/D&gt;&lt;D xsi:type="xsd:double"&gt;-1.4749408&lt;/D&gt;&lt;D xsi:type="xsd:double"&gt;-10.229439&lt;/D&gt;&lt;D xsi:type="xsd:double"&gt;-24.075626&lt;/D&gt;&lt;D xsi:type="xsd:double"&gt;-28.916437&lt;/D&gt;&lt;D xsi:type="xsd:double"&gt;-16.50858&lt;/D&gt;&lt;D xsi:type="xsd:double"&gt;-16.229607&lt;/D&gt;&lt;D xsi:type="xsd:double"&gt;-15.4256935&lt;/D&gt;&lt;D xsi:type="xsd:double"&gt;-4.718775&lt;/D&gt;&lt;D xsi:type="xsd:double"&gt;0.1464963&lt;/D&gt;&lt;D xsi:type="xsd:double"&gt;2.037537&lt;/D&gt;&lt;D xsi:type="xsd:double"&gt;7.3040843&lt;/D&gt;&lt;D xsi:type="xsd:double"&gt;1.0955334&lt;/D&gt;&lt;D xsi:type="xsd:double"&gt;5.4917693&lt;/D&gt;&lt;D xsi:type="xsd:double"&gt;18.394756&lt;/D&gt;&lt;D xsi:type="xsd:double"&gt;45.30145&lt;/D&gt;&lt;D xsi:type="xsd:double"&gt;55.28258&lt;/D&gt;&lt;D xsi:type="xsd:double"&gt;48.996796&lt;/D&gt;&lt;D xsi:type="xsd:double"&gt;49.238003&lt;/D&gt;&lt;D xsi:type="xsd:double"&gt;47.16848&lt;/D&gt;&lt;D xsi:type="xsd:double"&gt;42.80795&lt;/D&gt;&lt;D xsi:type="xsd:double"&gt;41.34668&lt;/D&gt;&lt;D xsi:type="xsd:double"&gt;49.74854&lt;/D&gt;&lt;D xsi:type="xsd:double"&gt;28.905891&lt;/D&gt;&lt;D xsi:type="xsd:double"&gt;33.1774&lt;/D&gt;&lt;D xsi:type="xsd:double"&gt;43.95394&lt;/D&gt;&lt;D xsi:type="xsd:double"&gt;41.474022&lt;/D&gt;&lt;D xsi:type="xsd:double"&gt;43.176197&lt;/D&gt;&lt;D xsi:type="xsd:double"&gt;34.48825&lt;/D&gt;&lt;D xsi:type="xsd:double"&gt;20.386387&lt;/D&gt;&lt;D xsi:type="xsd:double"&gt;6.3449264&lt;/D&gt;&lt;D xsi:type="xsd:double"&gt;10.013485&lt;/D&gt;&lt;D xsi:type="xsd:double"&gt;13.662863&lt;/D&gt;&lt;D xsi:type="xsd:double"&gt;-3.1748772&lt;/D&gt;&lt;D xsi:type="xsd:double"&gt;1.40692&lt;/D&gt;&lt;D xsi:type="xsd:double"&gt;-3.285116&lt;/D&gt;&lt;D xsi:type="xsd:double"&gt;-8.74486&lt;/D&gt;&lt;D xsi:type="xsd:double"&gt;-10.050654&lt;/D&gt;&lt;D xsi:type="xsd:double"&gt;-18.050247&lt;/D&gt;&lt;D xsi:type="xsd:double"&gt;-19.426054&lt;/D&gt;&lt;D xsi:type="xsd:double"&gt;-15.655166&lt;/D&gt;&lt;D xsi:type="xsd:double"&gt;-8.814073&lt;/D&gt;&lt;D xsi:type="xsd:double"&gt;1.7510772&lt;/D&gt;&lt;D xsi:type="xsd:double"&gt;3.5239458&lt;/D&gt;&lt;D xsi:type="xsd:double"&gt;-9.662634&lt;/D&gt;&lt;D xsi:type="xsd:double"&gt;0.45348406&lt;/D&gt;&lt;D xsi:type="xsd:double"&gt;-13.603174&lt;/D&gt;&lt;D xsi:type="xsd:double"&gt;0.66577196&lt;/D&gt;&lt;D xsi:type="xsd:double"&gt;17.48414&lt;/D&gt;&lt;D xsi:type="xsd:double"&gt;12.410879&lt;/D&gt;&lt;D xsi:type="xsd:double"&gt;25.337065&lt;/D&gt;&lt;D xsi:type="xsd:double"&gt;19.244326&lt;/D&gt;&lt;D xsi:type="xsd:double"&gt;7.746589&lt;/D&gt;&lt;D xsi:type="xsd:double"&gt;3.635788&lt;/D&gt;&lt;D xsi:type="xsd:double"&gt;1.4626384&lt;/D&gt;&lt;D xsi:type="xsd:double"&gt;-0.37807226&lt;/D&gt;&lt;/FQL&gt;&lt;FQL&gt;&lt;Q&gt;KSA^FG_TOTAL_RETURNC(0,-12AM)&lt;/Q&gt;&lt;R&gt;1&lt;/R&gt;&lt;C&gt;1&lt;/C&gt;&lt;D xsi:type="xsd:double"&gt;-0.37807226&lt;/D&gt;&lt;/FQL&gt;&lt;FQL&gt;&lt;Q&gt;EWM^FG_TOTAL_RETURNC(0,-1AM)&lt;/Q&gt;&lt;R&gt;1&lt;/R&gt;&lt;C&gt;1&lt;/C&gt;&lt;D xsi:type="xsd:double"&gt;3.3958912&lt;/D&gt;&lt;/FQL&gt;&lt;FQL&gt;&lt;Q&gt;ECH^PERCENT_CHANGE(FMA_EPS(+1,0,,,,"PORTAGG","MEAN"),FMA_EPS(+1,-1AM,,,,"PORTAGG","MEAN"))&lt;/Q&gt;&lt;R&gt;1&lt;/R&gt;&lt;C&gt;1&lt;/C&gt;&lt;D xsi:type="xsd:double"&gt;8.77678442104991&lt;/D&gt;&lt;/FQL&gt;&lt;FQL&gt;&lt;Q&gt;REFBRSELIC-FDS^(SUBARRAY(NOT_NA(NO_REPEAT_F(FG_YIELD(NOW,-10AY,D))),0,1)-SUBARRAY(NOT_NA(NO_REPEAT_F(FG_YIELD(NOW,-10AY,D))),1,1))*100&lt;/Q&gt;&lt;R&gt;1&lt;/R&gt;&lt;C&gt;1&lt;/C&gt;&lt;D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xsi:type="xsd:double"&gt;-25&lt;/D&gt;&lt;/FQL&gt;&lt;FQL&gt;&lt;Q&gt;KSA^FMA_EVAL_EBITDA(NTMA,0,,,"PORTAGG","MEANR")&lt;/Q&gt;&lt;R&gt;1&lt;/R&gt;&lt;C&gt;1&lt;/C&gt;&lt;D xsi:type="xsd:double"&gt;10.9934866451952&lt;/D&gt;&lt;/FQL&gt;&lt;FQL&gt;&lt;Q&gt;EWY^FMA_PE(NTMA,0,,,"PORTAGG","MEANR")&lt;/Q&gt;&lt;R&gt;1&lt;/R&gt;&lt;C&gt;1&lt;/C&gt;&lt;D xsi:type="xsd:double"&gt;9.22222361187705&lt;/D&gt;&lt;/FQL&gt;&lt;FQL&gt;&lt;Q&gt;EPHE^FG_FCF_YIELD_NTM(0)&lt;/Q&gt;&lt;R&gt;1&lt;/R&gt;&lt;C&gt;1&lt;/C&gt;&lt;D xsi:type="xsd:double"&gt;7.14314401872131&lt;/D&gt;&lt;/FQL&gt;&lt;FQL&gt;&lt;Q&gt;TRYCA10Y-FDS^FG_YIELD(-10AY,0,Y,,"YTM")&lt;/Q&gt;&lt;R&gt;10&lt;/R&gt;&lt;C&gt;1&lt;/C&gt;&lt;D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xsi:type="xsd:double"&gt;3.0987&lt;/D&gt;&lt;/FQL&gt;&lt;FQL&gt;&lt;Q&gt;CAGDPY@KR^EE_ACTUAL_ANNUAL(MED,+1)&lt;/Q&gt;&lt;R&gt;1&lt;/R&gt;&lt;C&gt;1&lt;/C&gt;&lt;D xsi:type="xsd:double"&gt;3.5&lt;/D&gt;&lt;/FQL&gt;&lt;FQL&gt;&lt;Q&gt;USDMXN^FG_COMPANY_NAME&lt;/Q&gt;&lt;R&gt;1&lt;/R&gt;&lt;C&gt;1&lt;/C&gt;&lt;D xsi:type="xsd:string"&gt;Mexican Peso per U.S. Dollar&lt;/D&gt;&lt;/FQL&gt;&lt;FQL&gt;&lt;Q&gt;USDIDR^FG_PRICE_CHANGE(0,-1AM)&lt;/Q&gt;&lt;R&gt;1&lt;/R&gt;&lt;C&gt;1&lt;/C&gt;&lt;D xsi:type="xsd:double"&gt;-0.70100427&lt;/D&gt;&lt;/FQL&gt;&lt;FQL&gt;&lt;Q&gt;NI-FDS^FG_PRICE(0)/MAX(FG_PRICE(0,-1AY))&lt;/Q&gt;&lt;R&gt;1&lt;/R&gt;&lt;C&gt;1&lt;/C&gt;&lt;D xsi:type="xsd:double"&gt;0.695593826884366&lt;/D&gt;&lt;/FQL&gt;&lt;FQL&gt;&lt;Q&gt;COPP-FDS^FG_PRICE_CHANGE(0,-1AM)&lt;/Q&gt;&lt;R&gt;1&lt;/R&gt;&lt;C&gt;1&lt;/C&gt;&lt;D xsi:type="xsd:double"&gt;-6.02175157412708&lt;/D&gt;&lt;/FQL&gt;&lt;FQL&gt;&lt;Q&gt;EWY^FG_PRICE_MAVG(0,,,,60)&lt;/Q&gt;&lt;R&gt;1&lt;/R&gt;&lt;C&gt;1&lt;/C&gt;&lt;D xsi:type="xsd:double"&gt;65.399&lt;/D&gt;&lt;/FQL&gt;&lt;FQL&gt;&lt;Q&gt;QAT^P_PRICE(0)/P_PRICE_HIGH_PR(0,,,,,,"PRICE","INTRA","52W")&lt;/Q&gt;&lt;R&gt;1&lt;/R&gt;&lt;C&gt;1&lt;/C&gt;&lt;D xsi:type="xsd:double"&gt;0.90156245&lt;/D&gt;&lt;/FQL&gt;&lt;FQL&gt;&lt;Q&gt;EWZ^P_PRICE(0)/P_PRICE_HIGH_PR(0,,,,,,"PRICE","INTRA","52W")&lt;/Q&gt;&lt;R&gt;1&lt;/R&gt;&lt;C&gt;1&lt;/C&gt;&lt;D xsi:type="xsd:double"&gt;0.77616113&lt;/D&gt;&lt;/FQL&gt;&lt;FQL&gt;&lt;Q&gt;SPY^SIZE(FG_CONSTITUENTS)&lt;/Q&gt;&lt;R&gt;1&lt;/R&gt;&lt;C&gt;1&lt;/C&gt;&lt;D xsi:type="xsd:long"&gt;503&lt;/D&gt;&lt;/FQL&gt;&lt;FQL&gt;&lt;Q&gt;EWZ^SIZE(FG_CONSTITUENTS)&lt;/Q&gt;&lt;R&gt;1&lt;/R&gt;&lt;C&gt;1&lt;/C&gt;&lt;D xsi:type="xsd:long"&gt;50&lt;/D&gt;&lt;/FQL&gt;&lt;FQL&gt;&lt;Q&gt;EWY^FMA_RBICS_REV_CURRENT(30, LOC, "PORTAGG")&lt;/Q&gt;&lt;R&gt;1&lt;/R&gt;&lt;C&gt;1&lt;/C&gt;&lt;D xsi:type="xsd:double"&gt;14.4107719744197&lt;/D&gt;&lt;/FQL&gt;&lt;FQL&gt;&lt;Q&gt;CC_SA^IMF_IFS_RCPI_Q(0)&lt;/Q&gt;&lt;R&gt;0&lt;/R&gt;&lt;C&gt;0&lt;/C&gt;&lt;/FQL&gt;&lt;FQL&gt;&lt;Q&gt;MCHI^FG_FCF_YIELD_NTM(0)&lt;/Q&gt;&lt;R&gt;1&lt;/R&gt;&lt;C&gt;1&lt;/C&gt;&lt;D xsi:type="xsd:double"&gt;7.98654028525222&lt;/D&gt;&lt;/FQL&gt;&lt;FQL&gt;&lt;Q&gt;INDA^FG_COMPANY_NAME&lt;/Q&gt;&lt;R&gt;1&lt;/R&gt;&lt;C&gt;1&lt;/C&gt;&lt;D xsi:type="xsd:string"&gt;iShares MSCI India ETF&lt;/D&gt;&lt;/FQL&gt;&lt;FQL&gt;&lt;Q&gt;USDSAR^FG_COMPANY_NAME&lt;/Q&gt;&lt;R&gt;1&lt;/R&gt;&lt;C&gt;1&lt;/C&gt;&lt;D xsi:type="xsd:string"&gt;Saudi Arabian Riyal per U.S. Dollar&lt;/D&gt;&lt;/FQL&gt;&lt;FQL&gt;&lt;Q&gt;VNM^P_PRICE_RETURNS_PR('52W',2,-10AY,0,AM)&lt;/Q&gt;&lt;R&gt;121&lt;/R&gt;&lt;C&gt;1&lt;/C&gt;&lt;D xsi:type="xsd:double"&gt;20.180405&lt;/D&gt;&lt;D xsi:type="xsd:double"&gt;33.118797&lt;/D&gt;&lt;D xsi:type="xsd:double"&gt;25.588345&lt;/D&gt;&lt;D xsi:type="xsd:double"&gt;14.096344&lt;/D&gt;&lt;D xsi:type="xsd:double"&gt;9.40125&lt;/D&gt;&lt;D xsi:type="xsd:double"&gt;2.150035&lt;/D&gt;&lt;D xsi:type="xsd:double"&gt;-5.57487&lt;/D&gt;&lt;D xsi:type="xsd:double"&gt;-8.29286&lt;/D&gt;&lt;D xsi:type="xsd:double"&gt;-16.66529&lt;/D&gt;&lt;D xsi:type="xsd:double"&gt;-5.465853&lt;/D&gt;&lt;D xsi:type="xsd:double"&gt;-9.166712&lt;/D&gt;&lt;D xsi:type="xsd:double"&gt;-10.019482&lt;/D&gt;&lt;D xsi:type="xsd:double"&gt;-11.788291&lt;/D&gt;&lt;D xsi:type="xsd:double"&gt;-30.431206&lt;/D&gt;&lt;D xsi:type="xsd:double"&gt;-27.626312&lt;/D&gt;&lt;D xsi:type="xsd:double"&gt;-15.545726&lt;/D&gt;&lt;D xsi:type="xsd:double"&gt;-20.405233&lt;/D&gt;&lt;D xsi:type="xsd:double"&gt;-19.670868&lt;/D&gt;&lt;D xsi:type="xsd:double"&gt;-25.442081&lt;/D&gt;&lt;D xsi:type="xsd:double"&gt;-25.793774&lt;/D&gt;&lt;D xsi:type="xsd:double"&gt;-16.045403&lt;/D&gt;&lt;D xsi:type="xsd:double"&gt;-16.857279&lt;/D&gt;&lt;D xsi:type="xsd:double"&gt;-17.065107&lt;/D&gt;&lt;D xsi:type="xsd:double"&gt;-18.746143&lt;/D&gt;&lt;D xsi:type="xsd:double"&gt;-17.900974&lt;/D&gt;&lt;D xsi:type="xsd:double"&gt;2.0700455&lt;/D&gt;&lt;D xsi:type="xsd:double"&gt;-1.1603236&lt;/D&gt;&lt;D xsi:type="xsd:double"&gt;-13.896524&lt;/D&gt;&lt;D xsi:type="xsd:double"&gt;-14.0423355&lt;/D&gt;&lt;D xsi:type="xsd:double"&gt;-8.345824&lt;/D&gt;&lt;D xsi:type="xsd:double"&gt;3.9890885&lt;/D&gt;&lt;D xsi:type="xsd:double"&gt;-1.4196098&lt;/D&gt;&lt;D xsi:type="xsd:double"&gt;2.3897529&lt;/D&gt;&lt;D xsi:type="xsd:double"&gt;-2.6459575&lt;/D&gt;&lt;D xsi:type="xsd:double"&gt;3.6916137&lt;/D&gt;&lt;D xsi:type="xsd:double"&gt;7.806611&lt;/D&gt;&lt;D xsi:type="xsd:double"&gt;2.2557855&lt;/D&gt;&lt;D xsi:type="xsd:double"&gt;-1.6980827&lt;/D&gt;&lt;D xsi:type="xsd:double"&gt;1.7755389&lt;/D&gt;&lt;D xsi:type="xsd:double"&gt;11.862194&lt;/D&gt;&lt;D xsi:type="xsd:double"&gt;26.309193&lt;/D&gt;&lt;D xsi:type="xsd:double"&gt;34.664333&lt;/D&gt;&lt;D xsi:type="xsd:double"&gt;47.37972&lt;/D&gt;&lt;D xsi:type="xsd:double"&gt;41.80281&lt;/D&gt;&lt;D xsi:type="xsd:double"&gt;41.565277&lt;/D&gt;&lt;D xsi:type="xsd:double"&gt;29.73932&lt;/D&gt;&lt;D xsi:type="xsd:double"&gt;14.494824&lt;/D&gt;&lt;D xsi:type="xsd:double"&gt;10.45301&lt;/D&gt;&lt;D xsi:type="xsd:double"&gt;9.995508&lt;/D&gt;&lt;D xsi:type="xsd:double"&gt;17.851044&lt;/D&gt;&lt;D xsi:type="xsd:double"&gt;14.632093&lt;/D&gt;&lt;D xsi:type="xsd:double"&gt;-4.3572664&lt;/D&gt;&lt;D xsi:type="xsd:double"&gt;-7.181162&lt;/D&gt;&lt;D xsi:type="xsd:double"&gt;-11.4877405&lt;/D&gt;&lt;D xsi:type="xsd:double"&gt;-18.59541&lt;/D&gt;&lt;D xsi:type="xsd:double"&gt;-11.026168&lt;/D&gt;&lt;D xsi:type="xsd:double"&gt;-14.308935&lt;/D&gt;&lt;D xsi:type="xsd:double"&gt;-5.7319045&lt;/D&gt;&lt;D xsi:type="xsd:double"&gt;-0.77352524&lt;/D&gt;&lt;D xsi:type="xsd:double"&gt;0.5689621&lt;/D&gt;&lt;D xsi:type="xsd:double"&gt;3.38341&lt;/D&gt;&lt;D xsi:type="xsd:double"&gt;-5.553192&lt;/D&gt;&lt;D xsi:type="xsd:double"&gt;-2.7266204&lt;/D&gt;&lt;D xsi:type="xsd:double"&gt;8.402216&lt;/D&gt;&lt;D xsi:type="xsd:double"&gt;4.7658205&lt;/D&gt;&lt;D xsi:type="xsd:double"&gt;7.0035696&lt;/D&gt;&lt;D xsi:type="xsd:double"&gt;4.2829275&lt;/D&gt;&lt;D xsi:type="xsd:double"&gt;-16.26606&lt;/D&gt;&lt;D xsi:type="xsd:double"&gt;-32.984818&lt;/D&gt;&lt;D xsi:type="xsd:double"&gt;-25.969357&lt;/D&gt;&lt;D xsi:type="xsd:double"&gt;-13.327938&lt;/D&gt;&lt;D xsi:type="xsd:double"&gt;-16.503216&lt;/D&gt;&lt;D xsi:type="xsd:double"&gt;-13.541776&lt;/D&gt;&lt;D xsi:type="xsd:double"&gt;-4.4118285&lt;/D&gt;&lt;D xsi:type="xsd:double"&gt;-8.771378&lt;/D&gt;&lt;D xsi:type="xsd:double"&gt;-6.533587&lt;/D&gt;&lt;D xsi:type="xsd:double"&gt;0.51493645&lt;/D&gt;&lt;D xsi:type="xsd:double"&gt;6.0963273&lt;/D&gt;&lt;D xsi:type="xsd:double"&gt;13.900876&lt;/D&gt;&lt;D xsi:type="xsd:double"&gt;25.253033&lt;/D&gt;&lt;D xsi:type="xsd:double"&gt;62.266304&lt;/D&gt;&lt;D xsi:type="xsd:double"&gt;55.299126&lt;/D&gt;&lt;D xsi:type="xsd:double"&gt;40.625443&lt;/D&gt;&lt;D xsi:type="xsd:double"&gt;51.473618&lt;/D&gt;&lt;D xsi:type="xsd:double"&gt;36.788166&lt;/D&gt;&lt;D xsi:type="xsd:double"&gt;30.737854&lt;/D&gt;&lt;D xsi:type="xsd:double"&gt;36.065315&lt;/D&gt;&lt;D xsi:type="xsd:double"&gt;31.05241&lt;/D&gt;&lt;D xsi:type="xsd:double"&gt;29.463923&lt;/D&gt;&lt;D xsi:type="xsd:double"&gt;23.886633&lt;/D&gt;&lt;D xsi:type="xsd:double"&gt;6.97546&lt;/D&gt;&lt;D xsi:type="xsd:double"&gt;13.149691&lt;/D&gt;&lt;D xsi:type="xsd:double"&gt;9.662926&lt;/D&gt;&lt;D xsi:type="xsd:double"&gt;-12.0226145&lt;/D&gt;&lt;D xsi:type="xsd:double"&gt;-19.085533&lt;/D&gt;&lt;D xsi:type="xsd:double"&gt;-26.086414&lt;/D&gt;&lt;D xsi:type="xsd:double"&gt;-24.86043&lt;/D&gt;&lt;D xsi:type="xsd:double"&gt;-19.82956&lt;/D&gt;&lt;D xsi:type="xsd:double"&gt;-30.245066&lt;/D&gt;&lt;D xsi:type="xsd:double"&gt;-41.544594&lt;/D&gt;&lt;D xsi:type="xsd:double"&gt;-43.88076&lt;/D&gt;&lt;D xsi:type="xsd:double"&gt;-40.704216&lt;/D&gt;&lt;D xsi:type="xsd:double"&gt;-32.48089&lt;/D&gt;&lt;D xsi:type="xsd:double"&gt;-40.57526&lt;/D&gt;&lt;D xsi:type="xsd:double"&gt;-37.806713&lt;/D&gt;&lt;D xsi:type="xsd:double"&gt;-28.82334&lt;/D&gt;&lt;D xsi:type="xsd:double"&gt;-21.121174&lt;/D&gt;&lt;D xsi:type="xsd:double"&gt;-7.59179&lt;/D&gt;&lt;D xsi:type="xsd:double"&gt;2.5582194&lt;/D&gt;&lt;D xsi:type="xsd:double"&gt;-6.7367435&lt;/D&gt;&lt;D xsi:type="xsd:double"&gt;-1.7346442&lt;/D&gt;&lt;D xsi:type="xsd:double"&gt;5.911398&lt;/D&gt;&lt;D xsi:type="xsd:double"&gt;19.275331&lt;/D&gt;&lt;D xsi:type="xsd:double"&gt;11.738086&lt;/D&gt;&lt;D xsi:type="xsd:double"&gt;4.9507856&lt;/D&gt;&lt;D xsi:type="xsd:double"&gt;19.95188&lt;/D&gt;&lt;D xsi:type="xsd:double"&gt;22.285534&lt;/D&gt;&lt;D xsi:type="xsd:double"&gt;10.001099&lt;/D&gt;&lt;D xsi:type="xsd:double"&gt;8.409619&lt;/D&gt;&lt;D xsi:type="xsd:double"&gt;-4.371929&lt;/D&gt;&lt;D xsi:type="xsd:double"&gt;-12.79664&lt;/D&gt;&lt;/FQL&gt;&lt;FQL&gt;&lt;Q&gt;SET-BKK^FMA_DIV_YLD(NTMA,-10AY,0,AM,"PORTAGG","MEANR")&lt;/Q&gt;&lt;R&gt;121&lt;/R&gt;&lt;C&gt;1&lt;/C&gt;&lt;D xsi:type="xsd:double"&gt;5.56835800464757&lt;/D&gt;&lt;D xsi:type="xsd:double"&gt;3.40924793491776&lt;/D&gt;&lt;D xsi:type="xsd:double"&gt;3.3138960114965&lt;/D&gt;&lt;D xsi:type="xsd:double"&gt;3.45342241821894&lt;/D&gt;&lt;D xsi:type="xsd:double"&gt;3.31828457218118&lt;/D&gt;&lt;D xsi:type="xsd:double"&gt;3.46076334403643&lt;/D&gt;&lt;D xsi:type="xsd:double"&gt;3.23055194430766&lt;/D&gt;&lt;D xsi:type="xsd:double"&gt;3.23108774693658&lt;/D&gt;&lt;D xsi:type="xsd:double"&gt;3.46039018609679&lt;/D&gt;&lt;D xsi:type="xsd:double"&gt;3.3388941030275&lt;/D&gt;&lt;D xsi:type="xsd:double"&gt;3.44630371621743&lt;/D&gt;&lt;D xsi:type="xsd:double"&gt;3.40500504834327&lt;/D&gt;&lt;D xsi:type="xsd:double"&gt;3.56054821940621&lt;/D&gt;&lt;D xsi:type="xsd:double"&gt;3.84472550176108&lt;/D&gt;&lt;D xsi:type="xsd:double"&gt;3.66101782560847&lt;/D&gt;&lt;D xsi:type="xsd:double"&gt;3.56436577181535&lt;/D&gt;&lt;D xsi:type="xsd:double"&gt;3.69393972871357&lt;/D&gt;&lt;D xsi:type="xsd:double"&gt;3.86516777111591&lt;/D&gt;&lt;D xsi:type="xsd:double"&gt;3.79133286730054&lt;/D&gt;&lt;D xsi:type="xsd:double"&gt;3.51195738457779&lt;/D&gt;&lt;D xsi:type="xsd:double"&gt;3.38768902814107&lt;/D&gt;&lt;D xsi:type="xsd:double"&gt;3.34027176656221&lt;/D&gt;&lt;D xsi:type="xsd:double"&gt;3.39282959357158&lt;/D&gt;&lt;D xsi:type="xsd:double"&gt;3.36894909582891&lt;/D&gt;&lt;D xsi:type="xsd:double"&gt;3.17972626155925&lt;/D&gt;&lt;D xsi:type="xsd:double"&gt;3.11225818293433&lt;/D&gt;&lt;D xsi:type="xsd:double"&gt;3.29218261630582&lt;/D&gt;&lt;D xsi:type="xsd:double"&gt;3.30973198725633&lt;/D&gt;&lt;D xsi:type="xsd:double"&gt;3.27331322949402&lt;/D&gt;&lt;D xsi:type="xsd:double"&gt;3.27824446185116&lt;/D&gt;&lt;D xsi:type="xsd:double"&gt;3.11949081284277&lt;/D&gt;&lt;D xsi:type="xsd:double"&gt;3.1389293630281&lt;/D&gt;&lt;D xsi:type="xsd:double"&gt;3.13560841479426&lt;/D&gt;&lt;D xsi:type="xsd:double"&gt;3.16265373853447&lt;/D&gt;&lt;D xsi:type="xsd:double"&gt;3.17554434912838&lt;/D&gt;&lt;D xsi:type="xsd:double"&gt;3.18566359657977&lt;/D&gt;&lt;D xsi:type="xsd:double"&gt;3.23272518532009&lt;/D&gt;&lt;D xsi:type="xsd:double"&gt;3.21778340810953&lt;/D&gt;&lt;D xsi:type="xsd:double"&gt;3.02020496937899&lt;/D&gt;&lt;D xsi:type="xsd:double"&gt;3.01113749338773&lt;/D&gt;&lt;D xsi:type="xsd:double"&gt;3.05651723703365&lt;/D&gt;&lt;D xsi:type="xsd:double"&gt;2.99696671024514&lt;/D&gt;&lt;D xsi:type="xsd:double"&gt;2.87373029747552&lt;/D&gt;&lt;D xsi:type="xsd:double"&gt;2.93294434157389&lt;/D&gt;&lt;D xsi:type="xsd:double"&gt;3.00998128637306&lt;/D&gt;&lt;D xsi:type="xsd:double"&gt;3.07229726151278&lt;/D&gt;&lt;D xsi:type="xsd:double"&gt;3.14841810631861&lt;/D&gt;&lt;D xsi:type="xsd:double"&gt;3.39852994860417&lt;/D&gt;&lt;D xsi:type="xsd:double"&gt;3.25284291542353&lt;/D&gt;&lt;D xsi:type="xsd:double"&gt;3.23260520079381&lt;/D&gt;&lt;D xsi:type="xsd:double"&gt;3.1984289849423&lt;/D&gt;&lt;D xsi:type="xsd:double"&gt;3.45939233836007&lt;/D&gt;&lt;D xsi:type="xsd:double"&gt;3.46766217695442&lt;/D&gt;&lt;D xsi:type="xsd:double"&gt;3.61040540738869&lt;/D&gt;&lt;D xsi:type="xsd:double"&gt;3.39113059467323&lt;/D&gt;&lt;D xsi:type="xsd:double"&gt;3.2318116446603&lt;/D&gt;&lt;D xsi:type="xsd:double"&gt;3.32988352574428&lt;/D&gt;&lt;D xsi:type="xsd:double"&gt;3.26338137191031&lt;/D&gt;&lt;D xsi:type="xsd:double"&gt;3.34320551448502&lt;/D&gt;&lt;D xsi:type="xsd:double"&gt;3.12467737004986&lt;/D&gt;&lt;D xsi:type="xsd:double"&gt;3.14130357213755&lt;/D&gt;&lt;D xsi:type="xsd:double"&gt;3.30460305424041&lt;/D&gt;&lt;D xsi:type="xsd:double"&gt;3.26349574863948&lt;/D&gt;&lt;D xsi:type="xsd:double"&gt;3.31881249538273&lt;/D&gt;&lt;D xsi:type="xsd:double"&gt;3.19770318770958&lt;/D&gt;&lt;D xsi:type="xsd:double"&gt;3.23148520388698&lt;/D&gt;&lt;D xsi:type="xsd:double"&gt;3.26459547889138&lt;/D&gt;&lt;D xsi:type="xsd:double"&gt;3.6480156256802&lt;/D&gt;&lt;D xsi:type="xsd:double"&gt;4.30491428029603&lt;/D&gt;&lt;D xsi:type="xsd:double"&gt;3.46381740528488&lt;/D&gt;&lt;D xsi:type="xsd:double"&gt;3.09428829024398&lt;/D&gt;&lt;D xsi:type="xsd:double"&gt;3.10947483320691&lt;/D&gt;&lt;D xsi:type="xsd:double"&gt;3.05126399855744&lt;/D&gt;&lt;D xsi:type="xsd:double"&gt;3.07575129743766&lt;/D&gt;&lt;D xsi:type="xsd:double"&gt;3.2382542082748&lt;/D&gt;&lt;D xsi:type="xsd:double"&gt;3.28172929568218&lt;/D&gt;&lt;D xsi:type="xsd:double"&gt;2.74929542612916&lt;/D&gt;&lt;D xsi:type="xsd:double"&gt;2.73360920890706&lt;/D&gt;&lt;D xsi:type="xsd:double"&gt;2.73932086605829&lt;/D&gt;&lt;D xsi:type="xsd:double"&gt;2.84618437692936&lt;/D&gt;&lt;D xsi:type="xsd:double"&gt;2.77146143123979&lt;/D&gt;&lt;D xsi:type="xsd:double"&gt;2.88100460997059&lt;/D&gt;&lt;D xsi:type="xsd:double"&gt;2.90955182964898&lt;/D&gt;&lt;D xsi:type="xsd:double"&gt;2.89952178844802&lt;/D&gt;&lt;D xsi:type="xsd:double"&gt;3.00183224205381&lt;/D&gt;&lt;D xsi:type="xsd:double"&gt;2.86165915367275&lt;/D&gt;&lt;D xsi:type="xsd:double"&gt;2.84104075760643&lt;/D&gt;&lt;D xsi:type="xsd:double"&gt;2.82265367880418&lt;/D&gt;&lt;D xsi:type="xsd:double"&gt;2.90253573318224&lt;/D&gt;&lt;D xsi:type="xsd:double"&gt;2.89199730719637&lt;/D&gt;&lt;D xsi:type="xsd:double"&gt;2.8892186005517&lt;/D&gt;&lt;D xsi:type="xsd:double"&gt;2.88865563580931&lt;/D&gt;&lt;D xsi:type="xsd:double"&gt;2.91332459606314&lt;/D&gt;&lt;D xsi:type="xsd:double"&gt;3.01667718044624&lt;/D&gt;&lt;D xsi:type="xsd:double"&gt;3.02913533318736&lt;/D&gt;&lt;D xsi:type="xsd:double"&gt;3.16534116683415&lt;/D&gt;&lt;D xsi:type="xsd:double"&gt;3.20365544845375&lt;/D&gt;&lt;D xsi:type="xsd:double"&gt;3.06276611165324&lt;/D&gt;&lt;D xsi:type="xsd:double"&gt;3.0872855722123&lt;/D&gt;&lt;D xsi:type="xsd:double"&gt;3.14547006350407&lt;/D&gt;&lt;D xsi:type="xsd:double"&gt;3.03782106893235&lt;/D&gt;&lt;D xsi:type="xsd:double"&gt;3.02768154051275&lt;/D&gt;&lt;D xsi:type="xsd:double"&gt;2.98037991409238&lt;/D&gt;&lt;D xsi:type="xsd:double"&gt;3.09072455628053&lt;/D&gt;&lt;D xsi:type="xsd:double"&gt;3.13105597666534&lt;/D&gt;&lt;D xsi:type="xsd:double"&gt;3.21504461162387&lt;/D&gt;&lt;D xsi:type="xsd:double"&gt;3.17831719411634&lt;/D&gt;&lt;D xsi:type="xsd:double"&gt;3.24235455382055&lt;/D&gt;&lt;D xsi:type="xsd:double"&gt;3.10992517414335&lt;/D&gt;&lt;D xsi:type="xsd:double"&gt;3.06461065761184&lt;/D&gt;&lt;D xsi:type="xsd:double"&gt;3.21222035912937&lt;/D&gt;&lt;D xsi:type="xsd:double"&gt;3.51974537711393&lt;/D&gt;&lt;D xsi:type="xsd:double"&gt;3.38139143950656&lt;/D&gt;&lt;D xsi:type="xsd:double"&gt;3.36067686777564&lt;/D&gt;&lt;D xsi:type="xsd:double"&gt;3.52661406389105&lt;/D&gt;&lt;D xsi:type="xsd:double"&gt;3.41176138274198&lt;/D&gt;&lt;D xsi:type="xsd:double"&gt;3.51685138151769&lt;/D&gt;&lt;D xsi:type="xsd:double"&gt;3.62841530782876&lt;/D&gt;&lt;D xsi:type="xsd:double"&gt;3.67563579008306&lt;/D&gt;&lt;D xsi:type="xsd:double"&gt;3.8040319183257&lt;/D&gt;&lt;D xsi:type="xsd:double"&gt;3.83359844026047&lt;/D&gt;&lt;/FQL&gt;&lt;FQL&gt;&lt;Q&gt;INDA^FMA_PE(LTMA,-10AY,0,AM,"PORTAGG","MEANR")&lt;/Q&gt;&lt;R&gt;121&lt;/R&gt;&lt;C&gt;1&lt;/C&gt;&lt;D xsi:type="xsd:double"&gt;17.4670710266657&lt;/D&gt;&lt;D xsi:type="xsd:double"&gt;17.6438741838162&lt;/D&gt;&lt;D xsi:type="xsd:double"&gt;17.9516866820999&lt;/D&gt;&lt;D xsi:type="xsd:double"&gt;18.0803055239832&lt;/D&gt;&lt;D xsi:type="xsd:double"&gt;19.4400364931163&lt;/D&gt;&lt;D xsi:type="xsd:double"&gt;18.9698837925017&lt;/D&gt;&lt;D xsi:type="xsd:double"&gt;20.6211916137471&lt;/D&gt;&lt;D xsi:type="xsd:double"&gt;20.7521502745319&lt;/D&gt;&lt;D xsi:type="xsd:double"&gt;20.6800005150291&lt;/D&gt;&lt;D xsi:type="xsd:double"&gt;20.4172044378627&lt;/D&gt;&lt;D xsi:type="xsd:double"&gt;20.3901305564514&lt;/D&gt;&lt;D xsi:type="xsd:double"&gt;20.3319033671887&lt;/D&gt;&lt;D xsi:type="xsd:double"&gt;20.953305708793&lt;/D&gt;&lt;D xsi:type="xsd:double"&gt;20.1795438119122&lt;/D&gt;&lt;D xsi:type="xsd:double"&gt;20.2378269814699&lt;/D&gt;&lt;D xsi:type="xsd:double"&gt;20.8670983952989&lt;/D&gt;&lt;D xsi:type="xsd:double"&gt;20.1662552097002&lt;/D&gt;&lt;D xsi:type="xsd:double"&gt;20.4150063746841&lt;/D&gt;&lt;D xsi:type="xsd:double"&gt;19.3016758726196&lt;/D&gt;&lt;D xsi:type="xsd:double"&gt;18.999220048377&lt;/D&gt;&lt;D xsi:type="xsd:double"&gt;18.979816802677&lt;/D&gt;&lt;D xsi:type="xsd:double"&gt;19.0339224617226&lt;/D&gt;&lt;D xsi:type="xsd:double"&gt;19.0276772357973&lt;/D&gt;&lt;D xsi:type="xsd:double"&gt;18.9836426787127&lt;/D&gt;&lt;D xsi:type="xsd:double"&gt;19.6337074835814&lt;/D&gt;&lt;D xsi:type="xsd:double"&gt;19.6269572350209&lt;/D&gt;&lt;D xsi:type="xsd:double"&gt;19.7440367625827&lt;/D&gt;&lt;D xsi:type="xsd:double"&gt;19.8532599411913&lt;/D&gt;&lt;D xsi:type="xsd:double"&gt;18.8557241809352&lt;/D&gt;&lt;D xsi:type="xsd:double"&gt;18.481701380382&lt;/D&gt;&lt;D xsi:type="xsd:double"&gt;19.785034834761&lt;/D&gt;&lt;D xsi:type="xsd:double"&gt;20.6852075146299&lt;/D&gt;&lt;D xsi:type="xsd:double"&gt;20.436085269091&lt;/D&gt;&lt;D xsi:type="xsd:double"&gt;20.4673623712599&lt;/D&gt;&lt;D xsi:type="xsd:double"&gt;20.4943314170326&lt;/D&gt;&lt;D xsi:type="xsd:double"&gt;20.242828144109&lt;/D&gt;&lt;D xsi:type="xsd:double"&gt;20.839747256791&lt;/D&gt;&lt;D xsi:type="xsd:double"&gt;20.7989799688574&lt;/D&gt;&lt;D xsi:type="xsd:double"&gt;20.8508138596422&lt;/D&gt;&lt;D xsi:type="xsd:double"&gt;21.6282893934833&lt;/D&gt;&lt;D xsi:type="xsd:double"&gt;21.9829311451558&lt;/D&gt;&lt;D xsi:type="xsd:double"&gt;22.6036268279601&lt;/D&gt;&lt;D xsi:type="xsd:double"&gt;23.3440522994892&lt;/D&gt;&lt;D xsi:type="xsd:double"&gt;21.9122750297335&lt;/D&gt;&lt;D xsi:type="xsd:double"&gt;21.4037413224816&lt;/D&gt;&lt;D xsi:type="xsd:double"&gt;21.4629351810631&lt;/D&gt;&lt;D xsi:type="xsd:double"&gt;21.1724003300821&lt;/D&gt;&lt;D xsi:type="xsd:double"&gt;21.1952016263076&lt;/D&gt;&lt;D xsi:type="xsd:double"&gt;21.4800238761107&lt;/D&gt;&lt;D xsi:type="xsd:double"&gt;22.3030135472344&lt;/D&gt;&lt;D xsi:type="xsd:double"&gt;21.6099256616717&lt;/D&gt;&lt;D xsi:type="xsd:double"&gt;19.8895074840038&lt;/D&gt;&lt;D xsi:type="xsd:double"&gt;21.2217844132013&lt;/D&gt;&lt;D xsi:type="xsd:double"&gt;21.3309639666429&lt;/D&gt;&lt;D xsi:type="xsd:double"&gt;21.5657602955183&lt;/D&gt;&lt;D xsi:type="xsd:double"&gt;21.7400842557797&lt;/D&gt;&lt;D xsi:type="xsd:double"&gt;21.664328221828&lt;/D&gt;&lt;D xsi:type="xsd:double"&gt;21.65243409754&lt;/D&gt;&lt;D xsi:type="xsd:double"&gt;21.6041295811071&lt;/D&gt;&lt;D xsi:type="xsd:double"&gt;21.5616328310566&lt;/D&gt;&lt;D xsi:type="xsd:double"&gt;21.0547232288207&lt;/D&gt;&lt;D xsi:type="xsd:double"&gt;21.0581334922406&lt;/D&gt;&lt;D xsi:type="xsd:double"&gt;21.5794246223047&lt;/D&gt;&lt;D xsi:type="xsd:double"&gt;21.9002025610231&lt;/D&gt;&lt;D xsi:type="xsd:double"&gt;23.6523769672196&lt;/D&gt;&lt;D xsi:type="xsd:double"&gt;23.2685961176559&lt;/D&gt;&lt;D xsi:type="xsd:double"&gt;23.897698925107&lt;/D&gt;&lt;D xsi:type="xsd:double"&gt;22.2349229718045&lt;/D&gt;&lt;D xsi:type="xsd:double"&gt;20.1661256724864&lt;/D&gt;&lt;D xsi:type="xsd:double"&gt;20.5344339685613&lt;/D&gt;&lt;D xsi:type="xsd:double"&gt;21.1487189948951&lt;/D&gt;&lt;D xsi:type="xsd:double"&gt;23.4384139618716&lt;/D&gt;&lt;D xsi:type="xsd:double"&gt;25.0032280785499&lt;/D&gt;&lt;D xsi:type="xsd:double"&gt;25.7728341346822&lt;/D&gt;&lt;D xsi:type="xsd:double"&gt;25.4000556174781&lt;/D&gt;&lt;D xsi:type="xsd:double"&gt;26.4802025842762&lt;/D&gt;&lt;D xsi:type="xsd:double"&gt;27.3305505041909&lt;/D&gt;&lt;D xsi:type="xsd:double"&gt;33.0004639374786&lt;/D&gt;&lt;D xsi:type="xsd:double"&gt;32.7339414525132&lt;/D&gt;&lt;D xsi:type="xsd:double"&gt;31.1047143139972&lt;/D&gt;&lt;D xsi:type="xsd:double"&gt;30.4318283144359&lt;/D&gt;&lt;D xsi:type="xsd:double"&gt;29.6173456631331&lt;/D&gt;&lt;D xsi:type="xsd:double"&gt;29.2148258004075&lt;/D&gt;&lt;D xsi:type="xsd:double"&gt;29.1312265562421&lt;/D&gt;&lt;D xsi:type="xsd:double"&gt;28.7240615756257&lt;/D&gt;&lt;D xsi:type="xsd:double"&gt;28.8845167849845&lt;/D&gt;&lt;D xsi:type="xsd:double"&gt;29.7584735926625&lt;/D&gt;&lt;D xsi:type="xsd:double"&gt;29.3894596907763&lt;/D&gt;&lt;D xsi:type="xsd:double"&gt;27.6722514302915&lt;/D&gt;&lt;D xsi:type="xsd:double"&gt;28.2489129582086&lt;/D&gt;&lt;D xsi:type="xsd:double"&gt;27.640366700599&lt;/D&gt;&lt;D xsi:type="xsd:double"&gt;26.195762003167&lt;/D&gt;&lt;D xsi:type="xsd:double"&gt;26.2283481260511&lt;/D&gt;&lt;D xsi:type="xsd:double"&gt;25.9247350160167&lt;/D&gt;&lt;D xsi:type="xsd:double"&gt;24.9381620937052&lt;/D&gt;&lt;D xsi:type="xsd:double"&gt;24.3575403336654&lt;/D&gt;&lt;D xsi:type="xsd:double"&gt;24.6658548955478&lt;/D&gt;&lt;D xsi:type="xsd:double"&gt;25.7197373875733&lt;/D&gt;&lt;D xsi:type="xsd:double"&gt;24.9345987211996&lt;/D&gt;&lt;D xsi:type="xsd:double"&gt;25.3488590729064&lt;/D&gt;&lt;D xsi:type="xsd:double"&gt;26.4385707871685&lt;/D&gt;&lt;D xsi:type="xsd:double"&gt;25.5844024871036&lt;/D&gt;&lt;D xsi:type="xsd:double"&gt;25.345802512292&lt;/D&gt;&lt;D xsi:type="xsd:double"&gt;24.4754429638256&lt;/D&gt;&lt;D xsi:type="xsd:double"&gt;23.7925990210936&lt;/D&gt;&lt;D xsi:type="xsd:double"&gt;23.7021196724681&lt;/D&gt;&lt;D xsi:type="xsd:double"&gt;23.9191679077003&lt;/D&gt;&lt;D xsi:type="xsd:double"&gt;23.9575350964321&lt;/D&gt;&lt;D xsi:type="xsd:double"&gt;24.1167763036507&lt;/D&gt;&lt;D xsi:type="xsd:double"&gt;23.6009342025451&lt;/D&gt;&lt;D xsi:type="xsd:double"&gt;23.6069800143952&lt;/D&gt;&lt;D xsi:type="xsd:double"&gt;22.7150598865834&lt;/D&gt;&lt;D xsi:type="xsd:double"&gt;23.5282590875543&lt;/D&gt;&lt;D xsi:type="xsd:double"&gt;25.4612493238257&lt;/D&gt;&lt;D xsi:type="xsd:double"&gt;25.575191980689&lt;/D&gt;&lt;D xsi:type="xsd:double"&gt;26.3828184693634&lt;/D&gt;&lt;D xsi:type="xsd:double"&gt;25.9042193433871&lt;/D&gt;&lt;D xsi:type="xsd:double"&gt;25.7853482908124&lt;/D&gt;&lt;D xsi:type="xsd:double"&gt;25.7985066925086&lt;/D&gt;&lt;D xsi:type="xsd:double"&gt;26.0210474258929&lt;/D&gt;&lt;D xsi:type="xsd:double"&gt;26.2654720057659&lt;/D&gt;&lt;/FQL&gt;&lt;FQL&gt;&lt;Q&gt;EPU^PERCENT_CHANGE(FMA_EPS(+1,0,,,,"PORTAGG","MEAN"),FMA_EPS(+1,-3AM,,,,"PORTAGG","MEAN"))&lt;/Q&gt;&lt;R&gt;1&lt;/R&gt;&lt;C&gt;1&lt;/C&gt;&lt;D xsi:type="xsd:double"&gt;12.021593937653&lt;/D&gt;&lt;/FQL&gt;&lt;FQL&gt;&lt;Q&gt;ECH^FMA_PCT_ABOVE_MAVG(200,0,,,,"PORTAGG")&lt;/Q&gt;&lt;R&gt;1&lt;/R&gt;&lt;C&gt;1&lt;/C&gt;&lt;D xsi:type="xsd:double"&gt;55.1724137931034&lt;/D&gt;&lt;/FQL&gt;&lt;FQL&gt;&lt;Q&gt;REFBRSELIC-FDS^FG_YIELD(NOW,,,0)&lt;/Q&gt;&lt;R&gt;1&lt;/R&gt;&lt;C&gt;1&lt;/C&gt;&lt;D xsi:type="xsd:double"&gt;10.5&lt;/D&gt;&lt;/FQL&gt;&lt;FQL&gt;&lt;Q&gt;TRYTH10Y-FDS^PCTCHG(FG_YIELD(0,,,,"YTM"),FG_YIELD(-3AM,,,,"YTM"))&lt;/Q&gt;&lt;R&gt;1&lt;/R&gt;&lt;C&gt;1&lt;/C&gt;&lt;D xsi:type="xsd:double"&gt;-6.038232&lt;/D&gt;&lt;/FQL&gt;&lt;FQL&gt;&lt;Q&gt;VNM^FMA_EVAL_EBITDA(NTMA,0,,,"PORTAGG","MEANR")&lt;/Q&gt;&lt;R&gt;1&lt;/R&gt;&lt;C&gt;1&lt;/C&gt;&lt;D xsi:type="xsd:double"&gt;9.6971255786403&lt;/D&gt;&lt;/FQL&gt;&lt;FQL&gt;&lt;Q&gt;EWY^FMA_PE(LTM,0,,,"PORTAGG","MEANR")&lt;/Q&gt;&lt;R&gt;1&lt;/R&gt;&lt;C&gt;1&lt;/C&gt;&lt;D xsi:type="xsd:double"&gt;17.2742939868079&lt;/D&gt;&lt;/FQL&gt;&lt;FQL&gt;&lt;Q&gt;EPHE^FMA_DIV_YLD(NTMA,NOW,NOW,M,"PORTAGG","MEANR")&lt;/Q&gt;&lt;R&gt;1&lt;/R&gt;&lt;C&gt;1&lt;/C&gt;&lt;D xsi:type="xsd:double"&gt;3.30354637852587&lt;/D&gt;&lt;/FQL&gt;&lt;FQL&gt;&lt;Q&gt;TRYGR10Y-FDS^FG_YIELD(-10AY,0,Y,,"YTM")&lt;/Q&gt;&lt;R&gt;10&lt;/R&gt;&lt;C&gt;1&lt;/C&gt;&lt;D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xsi:type="xsd:double"&gt;3.099&lt;/D&gt;&lt;/FQL&gt;&lt;FQL&gt;&lt;Q&gt;CAGDPY@KR^EE_ACTUAL_ANNUAL(MED,0)&lt;/Q&gt;&lt;R&gt;1&lt;/R&gt;&lt;C&gt;1&lt;/C&gt;&lt;D xsi:type="xsd:double"&gt;1.90344221708053&lt;/D&gt;&lt;/FQL&gt;&lt;FQL&gt;&lt;Q&gt;USDTWD^STD(FG_PRICE_CHANGE(0,-3AY,M))&lt;/Q&gt;&lt;R&gt;1&lt;/R&gt;&lt;C&gt;1&lt;/C&gt;&lt;D xsi:type="xsd:double"&gt;1.68570413542361&lt;/D&gt;&lt;/FQL&gt;&lt;FQL&gt;&lt;Q&gt;USDIDR^FG_PRICE_CHANGE(0,-1AY)&lt;/Q&gt;&lt;R&gt;1&lt;/R&gt;&lt;C&gt;1&lt;/C&gt;&lt;D xsi:type="xsd:double"&gt;8.473444&lt;/D&gt;&lt;/FQL&gt;&lt;FQL&gt;&lt;Q&gt;COPP-FDS^FG_PRICE_MAVG(0,,,,30)&lt;/Q&gt;&lt;R&gt;1&lt;/R&gt;&lt;C&gt;1&lt;/C&gt;&lt;D xsi:type="xsd:double"&gt;4.4239335&lt;/D&gt;&lt;/FQL&gt;&lt;FQL&gt;&lt;Q&gt;EWY^FG_PRICE_MAVG(0,,,,30)&lt;/Q&gt;&lt;R&gt;1&lt;/R&gt;&lt;C&gt;1&lt;/C&gt;&lt;D xsi:type="xsd:double"&gt;66.24633&lt;/D&gt;&lt;/FQL&gt;&lt;FQL&gt;&lt;Q&gt;KSA^PERCENT_CHANGE(FMA_EPS(+1,0,,,,"PORTAGG","MEAN"),FMA_EPS(+1,-3AM,,,,"PORTAGG","MEAN"))&lt;/Q&gt;&lt;R&gt;1&lt;/R&gt;&lt;C&gt;1&lt;/C&gt;&lt;D xsi:type="xsd:double"&gt;-5.46077342373076&lt;/D&gt;&lt;/FQL&gt;&lt;FQL&gt;&lt;Q&gt;QAT^FG_TOTAL_RETURNC(0,-6AM)&lt;/Q&gt;&lt;R&gt;1&lt;/R&gt;&lt;C&gt;1&lt;/C&gt;&lt;D xsi:type="xsd:double"&gt;2.075255&lt;/D&gt;&lt;/FQL&gt;&lt;FQL&gt;&lt;Q&gt;EWZ^FG_TOTAL_RETURNC(0,-6AM)&lt;/Q&gt;&lt;R&gt;1&lt;/R&gt;&lt;C&gt;1&lt;/C&gt;&lt;D xsi:type="xsd:double"&gt;-14.142198&lt;/D&gt;&lt;/FQL&gt;&lt;FQL&gt;&lt;Q&gt;CNYA^P_PRICE(0)/P_PRICE_LOW_PR(0,,,,,,"PRICE","INTRA","52W")-1&lt;/Q&gt;&lt;R&gt;1&lt;/R&gt;&lt;C&gt;1&lt;/C&gt;&lt;D xsi:type="xsd:double"&gt;0.08901429&lt;/D&gt;&lt;/FQL&gt;&lt;FQL&gt;&lt;Q&gt;SPY^FMA_COS_DOWN("EPS","1M",+1,NOW,,,"PORTAGG","MEANR")&lt;/Q&gt;&lt;R&gt;1&lt;/R&gt;&lt;C&gt;1&lt;/C&gt;&lt;D xsi:type="xsd:double"&gt;223&lt;/D&gt;&lt;/FQL&gt;&lt;FQL&gt;&lt;Q&gt;EWZ^FMA_COS_DOWN("EPS","1M",+1,NOW,,,"PORTAGG","MEANR")&lt;/Q&gt;&lt;R&gt;1&lt;/R&gt;&lt;C&gt;1&lt;/C&gt;&lt;D xsi:type="xsd:double"&gt;26&lt;/D&gt;&lt;/FQL&gt;&lt;FQL&gt;&lt;Q&gt;EWW^FMA_RBICS_REV_CURRENT(30, LOC, "PORTAGG")&lt;/Q&gt;&lt;R&gt;1&lt;/R&gt;&lt;C&gt;1&lt;/C&gt;&lt;D xsi:type="xsd:double"&gt;27.3718727943522&lt;/D&gt;&lt;/FQL&gt;&lt;FQL&gt;&lt;Q&gt;REFKRBASE-FDS^PROPER_NAME(0,,,"SECURITY","NAME")&lt;/Q&gt;&lt;R&gt;1&lt;/R&gt;&lt;C&gt;1&lt;/C&gt;&lt;D xsi:type="xsd:string"&gt;South Korea Base Rate&lt;/D&gt;&lt;/FQL&gt;&lt;FQL&gt;&lt;Q&gt;TRYVN10Y-FDS^FG_YIELD(0,,,,"YTM")&lt;/Q&gt;&lt;R&gt;1&lt;/R&gt;&lt;C&gt;1&lt;/C&gt;&lt;D xsi:type="xsd:double"&gt;2.7699003&lt;/D&gt;&lt;/FQL&gt;&lt;FQL&gt;&lt;Q&gt;CC_VN^IMF_IFS_RCPI_Q(0)&lt;/Q&gt;&lt;R&gt;1&lt;/R&gt;&lt;C&gt;1&lt;/C&gt;&lt;D xsi:type="xsd:double"&gt;4.3949327&lt;/D&gt;&lt;/FQL&gt;&lt;FQL&gt;&lt;Q&gt;MCHI^FMA_DIV_YLD(NTMA,NOW,NOW,M,"PORTAGG","MEANR")&lt;/Q&gt;&lt;R&gt;1&lt;/R&gt;&lt;C&gt;1&lt;/C&gt;&lt;D xsi:type="xsd:double"&gt;2.95581499608448&lt;/D&gt;&lt;/FQL&gt;&lt;FQL&gt;&lt;Q&gt;EWT^FG_COMPANY_NAME&lt;/Q&gt;&lt;R&gt;</t>
        </r>
      </text>
    </comment>
    <comment ref="A20" authorId="0" shapeId="0" xr:uid="{415903A9-E6FB-4A26-901A-B27E14619657}">
      <text>
        <r>
          <rPr>
            <b/>
            <sz val="9"/>
            <color indexed="81"/>
            <rFont val="Tahoma"/>
            <charset val="1"/>
          </rPr>
          <t>1&lt;/R&gt;&lt;C&gt;1&lt;/C&gt;&lt;D xsi:type="xsd:string"&gt;iShares MSCI Taiwan ETF&lt;/D&gt;&lt;/FQL&gt;&lt;FQL&gt;&lt;Q&gt;CAGDPY@MY^EE_ACTUAL_ANNUAL(MED,+1)&lt;/Q&gt;&lt;R&gt;1&lt;/R&gt;&lt;C&gt;1&lt;/C&gt;&lt;D xsi:type="xsd:double"&gt;2.5&lt;/D&gt;&lt;/FQL&gt;&lt;FQL&gt;&lt;Q&gt;USDVND^STD(FG_PRICE_CHANGE(0,-3AY,M))&lt;/Q&gt;&lt;R&gt;1&lt;/R&gt;&lt;C&gt;1&lt;/C&gt;&lt;D xsi:type="xsd:double"&gt;1.28009702080718&lt;/D&gt;&lt;/FQL&gt;&lt;FQL&gt;&lt;Q&gt;USDIDR^FG_PRICE(0)&lt;/Q&gt;&lt;R&gt;1&lt;/R&gt;&lt;C&gt;1&lt;/C&gt;&lt;D xsi:type="xsd:double"&gt;16290&lt;/D&gt;&lt;/FQL&gt;&lt;FQL&gt;&lt;Q&gt;EZA^P_PRICE_RETURNS_PR('52W',2,-10AY,0,AM)&lt;/Q&gt;&lt;R&gt;121&lt;/R&gt;&lt;C&gt;1&lt;/C&gt;&lt;D xsi:type="xsd:double"&gt;20.640587&lt;/D&gt;&lt;D xsi:type="xsd:double"&gt;23.95618&lt;/D&gt;&lt;D xsi:type="xsd:double"&gt;2.9187918&lt;/D&gt;&lt;D xsi:type="xsd:double"&gt;0.7324815&lt;/D&gt;&lt;D xsi:type="xsd:double"&gt;14.951038&lt;/D&gt;&lt;D xsi:type="xsd:double"&gt;5.0824404&lt;/D&gt;&lt;D xsi:type="xsd:double"&gt;21.857452&lt;/D&gt;&lt;D xsi:type="xsd:double"&gt;15.648115&lt;/D&gt;&lt;D xsi:type="xsd:double"&gt;3.5737157&lt;/D&gt;&lt;D xsi:type="xsd:double"&gt;8.33577&lt;/D&gt;&lt;D xsi:type="xsd:double"&gt;-3.9565146&lt;/D&gt;&lt;D xsi:type="xsd:double"&gt;-3.136319&lt;/D&gt;&lt;D xsi:type="xsd:double"&gt;-11.375702&lt;/D&gt;&lt;D xsi:type="xsd:double"&gt;-18.321705&lt;/D&gt;&lt;D xsi:type="xsd:double"&gt;-16.091125&lt;/D&gt;&lt;D xsi:type="xsd:double"&gt;-8.529341&lt;/D&gt;&lt;D xsi:type="xsd:double"&gt;-19.42656&lt;/D&gt;&lt;D xsi:type="xsd:double"&gt;-21.79042&lt;/D&gt;&lt;D xsi:type="xsd:double"&gt;-38.10532&lt;/D&gt;&lt;D xsi:type="xsd:double"&gt;-35.077156&lt;/D&gt;&lt;D xsi:type="xsd:double"&gt;-24.265934&lt;/D&gt;&lt;D xsi:type="xsd:double"&gt;-20.0094&lt;/D&gt;&lt;D xsi:type="xsd:double"&gt;-20.755566&lt;/D&gt;&lt;D xsi:type="xsd:double"&gt;-21.173084&lt;/D&gt;&lt;D xsi:type="xsd:double"&gt;-3.9469004&lt;/D&gt;&lt;D xsi:type="xsd:double"&gt;0.6767273&lt;/D&gt;&lt;D xsi:type="xsd:double"&gt;10.003292&lt;/D&gt;&lt;D xsi:type="xsd:double"&gt;-3.6913753&lt;/D&gt;&lt;D xsi:type="xsd:double"&gt;-3.5042346&lt;/D&gt;&lt;D xsi:type="xsd:double"&gt;6.5969825&lt;/D&gt;&lt;D xsi:type="xsd:double"&gt;40.42671&lt;/D&gt;&lt;D xsi:type="xsd:double"&gt;30.656015&lt;/D&gt;&lt;D xsi:type="xsd:double"&gt;24.483513&lt;/D&gt;&lt;D xsi:type="xsd:double"&gt;10.067474&lt;/D&gt;&lt;D xsi:type="xsd:double"&gt;26.251137&lt;/D&gt;&lt;D xsi:type="xsd:double"&gt;20.507645&lt;/D&gt;&lt;D xsi:type="xsd:double"&gt;10.6813545&lt;/D&gt;&lt;D xsi:type="xsd:double"&gt;14.502752&lt;/D&gt;&lt;D xsi:type="xsd:double"&gt;8.023775&lt;/D&gt;&lt;D xsi:type="xsd:double"&gt;9.552658&lt;/D&gt;&lt;D xsi:type="xsd:double"&gt;25.93491&lt;/D&gt;&lt;D xsi:type="xsd:double"&gt;39.285923&lt;/D&gt;&lt;D xsi:type="xsd:double"&gt;37.57088&lt;/D&gt;&lt;D xsi:type="xsd:double"&gt;34.947205&lt;/D&gt;&lt;D xsi:type="xsd:double"&gt;20.336151&lt;/D&gt;&lt;D xsi:type="xsd:double"&gt;16.3666&lt;/D&gt;&lt;D xsi:type="xsd:double"&gt;6.190598&lt;/D&gt;&lt;D xsi:type="xsd:double"&gt;-1.3270915&lt;/D&gt;&lt;D xsi:type="xsd:double"&gt;-0.74492097&lt;/D&gt;&lt;D xsi:type="xsd:double"&gt;-5.476868&lt;/D&gt;&lt;D xsi:type="xsd:double"&gt;-4.916912&lt;/D&gt;&lt;D xsi:type="xsd:double"&gt;-15.105367&lt;/D&gt;&lt;D xsi:type="xsd:double"&gt;-12.772095&lt;/D&gt;&lt;D xsi:type="xsd:double"&gt;-24.156284&lt;/D&gt;&lt;D xsi:type="xsd:double"&gt;-23.215263&lt;/D&gt;&lt;D xsi:type="xsd:double"&gt;-23.651987&lt;/D&gt;&lt;D xsi:type="xsd:double"&gt;-25.199615&lt;/D&gt;&lt;D xsi:type="xsd:double"&gt;-11.624879&lt;/D&gt;&lt;D xsi:type="xsd:double"&gt;-17.962599&lt;/D&gt;&lt;D xsi:type="xsd:double"&gt;1.8236756&lt;/D&gt;&lt;D xsi:type="xsd:double"&gt;-6.6547513&lt;/D&gt;&lt;D xsi:type="xsd:double"&gt;-15.066183&lt;/D&gt;&lt;D xsi:type="xsd:double"&gt;-5.939126&lt;/D&gt;&lt;D xsi:type="xsd:double"&gt;9.733999&lt;/D&gt;&lt;D xsi:type="xsd:double"&gt;-1.5738666&lt;/D&gt;&lt;D xsi:type="xsd:double"&gt;10.571396&lt;/D&gt;&lt;D xsi:type="xsd:double"&gt;-2.9102445&lt;/D&gt;&lt;D xsi:type="xsd:double"&gt;-12.089747&lt;/D&gt;&lt;D xsi:type="xsd:double"&gt;-32.26594&lt;/D&gt;&lt;D xsi:type="xsd:double"&gt;-38.363136&lt;/D&gt;&lt;D xsi:type="xsd:double"&gt;-25.281256&lt;/D&gt;&lt;D xsi:type="xsd:double"&gt;-27.256382&lt;/D&gt;&lt;D xsi:type="xsd:double"&gt;-20.826715&lt;/D&gt;&lt;D xsi:type="xsd:double"&gt;-6.995189&lt;/D&gt;&lt;D xsi:type="xsd:double"&gt;-19.109047&lt;/D&gt;&lt;D xsi:type="xsd:double"&gt;-13.544416&lt;/D&gt;&lt;D xsi:type="xsd:double"&gt;-5.058593&lt;/D&gt;&lt;D xsi:type="xsd:double"&gt;-4.3440046&lt;/D&gt;&lt;D xsi:type="xsd:double"&gt;0.57291985&lt;/D&gt;&lt;D xsi:type="xsd:double"&gt;13.539017&lt;/D&gt;&lt;D xsi:type="xsd:double"&gt;69.02882&lt;/D&gt;&lt;D xsi:type="xsd:double"&gt;76.73552&lt;/D&gt;&lt;D xsi:type="xsd:double"&gt;63.73644&lt;/D&gt;&lt;D xsi:type="xsd:double"&gt;45.000744&lt;/D&gt;&lt;D xsi:type="xsd:double"&gt;26.183117&lt;/D&gt;&lt;D xsi:type="xsd:double"&gt;28.36237&lt;/D&gt;&lt;D xsi:type="xsd:double"&gt;35.92256&lt;/D&gt;&lt;D xsi:type="xsd:double"&gt;30.458282&lt;/D&gt;&lt;D xsi:type="xsd:double"&gt;2.9657602&lt;/D&gt;&lt;D xsi:type="xsd:double"&gt;7.449436&lt;/D&gt;&lt;D xsi:type="xsd:double"&gt;8.581173&lt;/D&gt;&lt;D xsi:type="xsd:double"&gt;14.661514&lt;/D&gt;&lt;D xsi:type="xsd:double"&gt;19.925667&lt;/D&gt;&lt;D xsi:type="xsd:double"&gt;-5.3503456&lt;/D&gt;&lt;D xsi:type="xsd:double"&gt;-8.379793&lt;/D&gt;&lt;D xsi:type="xsd:double"&gt;-7.1961284&lt;/D&gt;&lt;D xsi:type="xsd:double"&gt;-8.027196&lt;/D&gt;&lt;D xsi:type="xsd:double"&gt;-6.395155&lt;/D&gt;&lt;D xsi:type="xsd:double"&gt;-19.775688&lt;/D&gt;&lt;D xsi:type="xsd:double"&gt;-17.926872&lt;/D&gt;&lt;D xsi:type="xsd:double"&gt;1.0324836&lt;/D&gt;&lt;D xsi:type="xsd:double"&gt;-3.4810722&lt;/D&gt;&lt;D xsi:type="xsd:double"&gt;0.41104555&lt;/D&gt;&lt;D xsi:type="xsd:double"&gt;-17.686695&lt;/D&gt;&lt;D xsi:type="xsd:double"&gt;-23.94592&lt;/D&gt;&lt;D xsi:type="xsd:double"&gt;-6.929195&lt;/D&gt;&lt;D xsi:type="xsd:double"&gt;-17.069536&lt;/D&gt;&lt;D xsi:type="xsd:double"&gt;-8.970606&lt;/D&gt;&lt;D xsi:type="xsd:double"&gt;9.883654&lt;/D&gt;&lt;D xsi:type="xsd:double"&gt;-5.0455213&lt;/D&gt;&lt;D xsi:type="xsd:double"&gt;8.073151&lt;/D&gt;&lt;D xsi:type="xsd:double"&gt;-1.3702452&lt;/D&gt;&lt;D xsi:type="xsd:double"&gt;-7.05319&lt;/D&gt;&lt;D xsi:type="xsd:double"&gt;-2.6277125&lt;/D&gt;&lt;D xsi:type="xsd:double"&gt;-12.213153&lt;/D&gt;&lt;D xsi:type="xsd:double"&gt;-4.558486&lt;/D&gt;&lt;D xsi:type="xsd:double"&gt;-3.3589303&lt;/D&gt;&lt;D xsi:type="xsd:double"&gt;-2.3598373&lt;/D&gt;&lt;D xsi:type="xsd:double"&gt;14.872683&lt;/D&gt;&lt;D xsi:type="xsd:double"&gt;14.392996&lt;/D&gt;&lt;D xsi:type="xsd:double"&gt;2.1622896&lt;/D&gt;&lt;/FQL&gt;&lt;FQL&gt;&lt;Q&gt;MCHI^FMA_DIV_YLD(NTMA,-10AY,0,AM,"PORTAGG","MEANR")&lt;/Q&gt;&lt;R&gt;121&lt;/R&gt;&lt;C&gt;1&lt;/C&gt;&lt;D xsi:type="xsd:double"&gt;3.49237441103345&lt;/D&gt;&lt;D xsi:type="xsd:double"&gt;3.48117870771195&lt;/D&gt;&lt;D xsi:type="xsd:double"&gt;3.69354212958397&lt;/D&gt;&lt;D xsi:type="xsd:double"&gt;3.7598126989994&lt;/D&gt;&lt;D xsi:type="xsd:double"&gt;3.55335910147351&lt;/D&gt;&lt;D xsi:type="xsd:double"&gt;3.47328002130685&lt;/D&gt;&lt;D xsi:type="xsd:double"&gt;3.08651178156902&lt;/D&gt;&lt;D xsi:type="xsd:double"&gt;3.06014227208702&lt;/D&gt;&lt;D xsi:type="xsd:double"&gt;3.07148423641481&lt;/D&gt;&lt;D xsi:type="xsd:double"&gt;2.5052896490445&lt;/D&gt;&lt;D xsi:type="xsd:double"&gt;2.5341989165402&lt;/D&gt;&lt;D xsi:type="xsd:double"&gt;2.79298380185276&lt;/D&gt;&lt;D xsi:type="xsd:double"&gt;3.10273425906224&lt;/D&gt;&lt;D xsi:type="xsd:double"&gt;3.67403884190285&lt;/D&gt;&lt;D xsi:type="xsd:double"&gt;3.50380268110332&lt;/D&gt;&lt;D xsi:type="xsd:double"&gt;3.15239644327088&lt;/D&gt;&lt;D xsi:type="xsd:double"&gt;3.21136168460328&lt;/D&gt;&lt;D xsi:type="xsd:double"&gt;3.22599458246618&lt;/D&gt;&lt;D xsi:type="xsd:double"&gt;3.31652272580583&lt;/D&gt;&lt;D xsi:type="xsd:double"&gt;3.25974255439003&lt;/D&gt;&lt;D xsi:type="xsd:double"&gt;2.99138295458992&lt;/D&gt;&lt;D xsi:type="xsd:double"&gt;2.87271056945365&lt;/D&gt;&lt;D xsi:type="xsd:double"&gt;2.99204548357717&lt;/D&gt;&lt;D xsi:type="xsd:double"&gt;2.66709268880902&lt;/D&gt;&lt;D xsi:type="xsd:double"&gt;2.4555707665736&lt;/D&gt;&lt;D xsi:type="xsd:double"&gt;2.33801161990128&lt;/D&gt;&lt;D xsi:type="xsd:double"&gt;2.26504985747659&lt;/D&gt;&lt;D xsi:type="xsd:double"&gt;2.27481100120575&lt;/D&gt;&lt;D xsi:type="xsd:double"&gt;2.30993753682196&lt;/D&gt;&lt;D xsi:type="xsd:double"&gt;2.46221998266546&lt;/D&gt;&lt;D xsi:type="xsd:double"&gt;2.30054199345764&lt;/D&gt;&lt;D xsi:type="xsd:double"&gt;2.24812418731818&lt;/D&gt;&lt;D xsi:type="xsd:double"&gt;2.23306629873293&lt;/D&gt;&lt;D xsi:type="xsd:double"&gt;2.25344041156518&lt;/D&gt;&lt;D xsi:type="xsd:double"&gt;2.17315023693672&lt;/D&gt;&lt;D xsi:type="xsd:double"&gt;2.14369517250459&lt;/D&gt;&lt;D xsi:type="xsd:double"&gt;2.08626772060202&lt;/D&gt;&lt;D xsi:type="xsd:double"&gt;2.10101012217975&lt;/D&gt;&lt;D xsi:type="xsd:double"&gt;2.1451274039385&lt;/D&gt;&lt;D xsi:type="xsd:double"&gt;2.08926924314711&lt;/D&gt;&lt;D xsi:type="xsd:double"&gt;1.98687612594943&lt;/D&gt;&lt;D xsi:type="xsd:double"&gt;2.08779028559062&lt;/D&gt;&lt;D xsi:type="xsd:double"&gt;1.90926990939595&lt;/D&gt;&lt;D xsi:type="xsd:double"&gt;2.04718954596619&lt;/D&gt;&lt;D xsi:type="xsd:double"&gt;2.21014857563525&lt;/D&gt;&lt;D xsi:type="xsd:double"&gt;2.35314580617455&lt;/D&gt;&lt;D xsi:type="xsd:double"&gt;2.26875366130076&lt;/D&gt;&lt;D xsi:type="xsd:double"&gt;2.40433669551452&lt;/D&gt;&lt;D xsi:type="xsd:double"&gt;2.36227178834608&lt;/D&gt;&lt;D xsi:type="xsd:double"&gt;2.5342819374542&lt;/D&gt;&lt;D xsi:type="xsd:double"&gt;2.57852498626883&lt;/D&gt;&lt;D xsi:type="xsd:double"&gt;2.95410648275486&lt;/D&gt;&lt;D xsi:type="xsd:double"&gt;2.77498871629738&lt;/D&gt;&lt;D xsi:type="xsd:double"&gt;2.85697388818073&lt;/D&gt;&lt;D xsi:type="xsd:double"&gt;2.61742188161889&lt;/D&gt;&lt;D xsi:type="xsd:double"&gt;2.47812228977484&lt;/D&gt;&lt;D xsi:type="xsd:double"&gt;2.47846900198418&lt;/D&gt;&lt;D xsi:type="xsd:double"&gt;2.37381654065523&lt;/D&gt;&lt;D xsi:type="xsd:double"&gt;2.68924404530352&lt;/D&gt;&lt;D xsi:type="xsd:double"&gt;2.50786940908055&lt;/D&gt;&lt;D xsi:type="xsd:double"&gt;2.46484997509252&lt;/D&gt;&lt;D xsi:type="xsd:double"&gt;2.59449411462204&lt;/D&gt;&lt;D xsi:type="xsd:double"&gt;2.52606169446078&lt;/D&gt;&lt;D xsi:type="xsd:double"&gt;2.51839442011076&lt;/D&gt;&lt;D xsi:type="xsd:double"&gt;2.46078899336301&lt;/D&gt;&lt;D xsi:type="xsd:double"&gt;2.26573137989196&lt;/D&gt;&lt;D xsi:type="xsd:double"&gt;2.29546305013086&lt;/D&gt;&lt;D xsi:type="xsd:double"&gt;2.28004567205233&lt;/D&gt;&lt;D xsi:type="xsd:double"&gt;2.37568332717898&lt;/D&gt;&lt;D xsi:type="xsd:double"&gt;2.24396734342539&lt;/D&gt;&lt;D xsi:type="xsd:double"&gt;2.18467451977167&lt;/D&gt;&lt;D xsi:type="xsd:double"&gt;1.92372015744494&lt;/D&gt;&lt;D xsi:type="xsd:double"&gt;1.8262606286927&lt;/D&gt;&lt;D xsi:type="xsd:double"&gt;1.71661076642493&lt;/D&gt;&lt;D xsi:type="xsd:double"&gt;1.83571320447846&lt;/D&gt;&lt;D xsi:type="xsd:double"&gt;1.7209296339382&lt;/D&gt;&lt;D xsi:type="xsd:double"&gt;1.72154428937053&lt;/D&gt;&lt;D xsi:type="xsd:double"&gt;1.71246069628965&lt;/D&gt;&lt;D xsi:type="xsd:double"&gt;1.40741745549556&lt;/D&gt;&lt;D xsi:type="xsd:double"&gt;1.46281857445387&lt;/D&gt;&lt;D xsi:type="xsd:double"&gt;1.56698907733181&lt;/D&gt;&lt;D xsi:type="xsd:double"&gt;1.60125097205372&lt;/D&gt;&lt;D xsi:type="xsd:double"&gt;1.6628865123558&lt;/D&gt;&lt;D xsi:type="xsd:double"&gt;1.58578577633725&lt;/D&gt;&lt;D xsi:type="xsd:double"&gt;1.87181886953285&lt;/D&gt;&lt;D xsi:type="xsd:double"&gt;1.93631583696975&lt;/D&gt;&lt;D xsi:type="xsd:double"&gt;1.98935563148555&lt;/D&gt;&lt;D xsi:type="xsd:double"&gt;1.91286233377651&lt;/D&gt;&lt;D xsi:type="xsd:double"&gt;2.05955169504484&lt;/D&gt;&lt;D xsi:type="xsd:double"&gt;2.13848800793793&lt;/D&gt;&lt;D xsi:type="xsd:double"&gt;2.21765817065936&lt;/D&gt;&lt;D xsi:type="xsd:double"&gt;2.34811834669865&lt;/D&gt;&lt;D xsi:type="xsd:double"&gt;2.55245428210379&lt;/D&gt;&lt;D xsi:type="xsd:double"&gt;2.8170173663905&lt;/D&gt;&lt;D xsi:type="xsd:double"&gt;2.61029505943859&lt;/D&gt;&lt;D xsi:type="xsd:double"&gt;2.31957730025413&lt;/D&gt;&lt;D xsi:type="xsd:double"&gt;2.47587338104513&lt;/D&gt;&lt;D xsi:type="xsd:double"&gt;2.48059906520254&lt;/D&gt;&lt;D xsi:type="xsd:double"&gt;2.70643584455236&lt;/D&gt;&lt;D xsi:type="xsd:double"&gt;3.10131729530674&lt;/D&gt;&lt;D xsi:type="xsd:double"&gt;2.75070826058698&lt;/D&gt;&lt;D xsi:type="xsd:double"&gt;2.48491251844378&lt;/D&gt;&lt;D xsi:type="xsd:double"&gt;2.14053740505157&lt;/D&gt;&lt;D xsi:type="xsd:double"&gt;2.42367449276903&lt;/D&gt;&lt;D xsi:type="xsd:double"&gt;2.43792441049356&lt;/D&gt;&lt;D xsi:type="xsd:double"&gt;2.54501604650595&lt;/D&gt;&lt;D xsi:type="xsd:double"&gt;2.65617910589821&lt;/D&gt;&lt;D xsi:type="xsd:double"&gt;2.56405605798578&lt;/D&gt;&lt;D xsi:type="xsd:double"&gt;2.41347871841504&lt;/D&gt;&lt;D xsi:type="xsd:double"&gt;2.55177116846901&lt;/D&gt;&lt;D xsi:type="xsd:double"&gt;2.58955863123196&lt;/D&gt;&lt;D xsi:type="xsd:double"&gt;2.67005487553629&lt;/D&gt;&lt;D xsi:type="xsd:double"&gt;2.60797753103816&lt;/D&gt;&lt;D xsi:type="xsd:double"&gt;2.79531166195583&lt;/D&gt;&lt;D xsi:type="xsd:double"&gt;2.84906545499146&lt;/D&gt;&lt;D xsi:type="xsd:double"&gt;2.85220860078354&lt;/D&gt;&lt;D xsi:type="xsd:double"&gt;2.99482691300913&lt;/D&gt;&lt;D xsi:type="xsd:double"&gt;2.8551269378201&lt;/D&gt;&lt;D xsi:type="xsd:double"&gt;2.75937060387801&lt;/D&gt;&lt;D xsi:type="xsd:double"&gt;2.88578726136283&lt;/D&gt;&lt;D xsi:type="xsd:double"&gt;3.0129402685335&lt;/D&gt;&lt;/FQL&gt;&lt;FQL&gt;&lt;Q&gt;GREK^FMA_PE(LTMA,-10AY,0,AM,"PORTAGG","MEANR")&lt;/Q&gt;&lt;R&gt;121&lt;/R&gt;&lt;C&gt;1&lt;/C&gt;&lt;D xsi:type="xsd:double"&gt;23.478483843422&lt;/D&gt;&lt;D xsi:type="xsd:double"&gt;21.4935034623194&lt;/D&gt;&lt;D xsi:type="xsd:double"&gt;18.8218680748376&lt;/D&gt;&lt;D xsi:type="xsd:double"&gt;17.4260167831098&lt;/D&gt;&lt;D xsi:type="xsd:double"&gt;21.6008418750898&lt;/D&gt;&lt;D xsi:type="xsd:double"&gt;17.198812330589&lt;/D&gt;&lt;D xsi:type="xsd:double"&gt;15.4300441397541&lt;/D&gt;&lt;D xsi:type="xsd:double"&gt;16.2380093771121&lt;/D&gt;&lt;D xsi:type="xsd:double"&gt;17.1065826242008&lt;/D&gt;&lt;D xsi:type="xsd:double"&gt;15.9587792809926&lt;/D&gt;&lt;D xsi:type="xsd:double"&gt;14.6856749723815&lt;/D&gt;&lt;D xsi:type="xsd:double"&gt;14.0994711440093&lt;/D&gt;&lt;D xsi:type="xsd:double"&gt;12.7481355019658&lt;/D&gt;&lt;D xsi:type="xsd:double"&gt;11.3400471803262&lt;/D&gt;&lt;D xsi:type="xsd:double"&gt;11.0783035112237&lt;/D&gt;&lt;D xsi:type="xsd:double"&gt;11.0536543927716&lt;/D&gt;&lt;D xsi:type="xsd:double"&gt;11.9444802724246&lt;/D&gt;&lt;D xsi:type="xsd:double"&gt;-4.03277460580095&lt;/D&gt;&lt;D xsi:type="xsd:double"&gt;-0.722063028635472&lt;/D&gt;&lt;D xsi:type="xsd:double"&gt;-0.118685354826473&lt;/D&gt;&lt;D xsi:type="xsd:double"&gt;0.630952869591193&lt;/D&gt;&lt;D xsi:type="xsd:double"&gt;2.47348827905398&lt;/D&gt;&lt;D xsi:type="xsd:double"&gt;3.94464175783696&lt;/D&gt;&lt;D xsi:type="xsd:double"&gt;3.96867827338934&lt;/D&gt;&lt;D xsi:type="xsd:double"&gt;5.78140563327187&lt;/D&gt;&lt;D xsi:type="xsd:double"&gt;6.71706620054622&lt;/D&gt;&lt;D xsi:type="xsd:double"&gt;9.06672635679703&lt;/D&gt;&lt;D xsi:type="xsd:double"&gt;11.1203755875226&lt;/D&gt;&lt;D xsi:type="xsd:double"&gt;14.206670599819&lt;/D&gt;&lt;D xsi:type="xsd:double"&gt;14.0853332104815&lt;/D&gt;&lt;D xsi:type="xsd:double"&gt;14.7368647047178&lt;/D&gt;&lt;D xsi:type="xsd:double"&gt;14.0681705889764&lt;/D&gt;&lt;D xsi:type="xsd:double"&gt;14.0109682965067&lt;/D&gt;&lt;D xsi:type="xsd:double"&gt;14.2820923355863&lt;/D&gt;&lt;D xsi:type="xsd:double"&gt;15.2845984561794&lt;/D&gt;&lt;D xsi:type="xsd:double"&gt;15.1250710539194&lt;/D&gt;&lt;D xsi:type="xsd:double"&gt;15.3309984642726&lt;/D&gt;&lt;D xsi:type="xsd:double"&gt;15.4435863000267&lt;/D&gt;&lt;D xsi:type="xsd:double"&gt;14.291870304699&lt;/D&gt;&lt;D xsi:type="xsd:double"&gt;16.4084321265675&lt;/D&gt;&lt;D xsi:type="xsd:double"&gt;16.6012011633752&lt;/D&gt;&lt;D xsi:type="xsd:double"&gt;20.4686259729157&lt;/D&gt;&lt;D xsi:type="xsd:double"&gt;22.846749129131&lt;/D&gt;&lt;D xsi:type="xsd:double"&gt;24.1671346789132&lt;/D&gt;&lt;D xsi:type="xsd:double"&gt;23.0325589130033&lt;/D&gt;&lt;D xsi:type="xsd:double"&gt;22.674777599704&lt;/D&gt;&lt;D xsi:type="xsd:double"&gt;21.8233594980342&lt;/D&gt;&lt;D xsi:type="xsd:double"&gt;21.8281879154521&lt;/D&gt;&lt;D xsi:type="xsd:double"&gt;21.1375709048093&lt;/D&gt;&lt;D xsi:type="xsd:double"&gt;21.0317961865269&lt;/D&gt;&lt;D xsi:type="xsd:double"&gt;21.504587089951&lt;/D&gt;&lt;D xsi:type="xsd:double"&gt;19.0350552190037&lt;/D&gt;&lt;D xsi:type="xsd:double"&gt;17.6372434476608&lt;/D&gt;&lt;D xsi:type="xsd:double"&gt;14.7900966600811&lt;/D&gt;&lt;D xsi:type="xsd:double"&gt;16.6089094449088&lt;/D&gt;&lt;D xsi:type="xsd:double"&gt;18.3179976867029&lt;/D&gt;&lt;D xsi:type="xsd:double"&gt;18.5689111301132&lt;/D&gt;&lt;D xsi:type="xsd:double"&gt;18.4561126574131&lt;/D&gt;&lt;D xsi:type="xsd:double"&gt;17.4219952095561&lt;/D&gt;&lt;D xsi:type="xsd:double"&gt;17.678973710023&lt;/D&gt;&lt;D xsi:type="xsd:double"&gt;18.1944484773561&lt;/D&gt;&lt;D xsi:type="xsd:double"&gt;18.5154735054502&lt;/D&gt;&lt;D xsi:type="xsd:double"&gt;19.5223735998734&lt;/D&gt;&lt;D xsi:type="xsd:double"&gt;15.7647513106518&lt;/D&gt;&lt;D xsi:type="xsd:double"&gt;15.5678988629865&lt;/D&gt;&lt;D xsi:type="xsd:double"&gt;17.2204849963667&lt;/D&gt;&lt;D xsi:type="xsd:double"&gt;18.6935066178371&lt;/D&gt;&lt;D xsi:type="xsd:double"&gt;13.9228703305563&lt;/D&gt;&lt;D xsi:type="xsd:double"&gt;11.7916770656378&lt;/D&gt;&lt;D xsi:type="xsd:double"&gt;11.9245588897469&lt;/D&gt;&lt;D xsi:type="xsd:double"&gt;12.5326806621423&lt;/D&gt;&lt;D xsi:type="xsd:double"&gt;15.0652271349334&lt;/D&gt;&lt;D xsi:type="xsd:double"&gt;15.3862521863153&lt;/D&gt;&lt;D xsi:type="xsd:double"&gt;15.1242528994452&lt;/D&gt;&lt;D xsi:type="xsd:double"&gt;15.5197062257717&lt;/D&gt;&lt;D xsi:type="xsd:double"&gt;13.7111509171088&lt;/D&gt;&lt;D xsi:type="xsd:double"&gt;16.0576886179113&lt;/D&gt;&lt;D xsi:type="xsd:double"&gt;17.5497846582443&lt;/D&gt;&lt;D xsi:type="xsd:double"&gt;17.2747680013045&lt;/D&gt;&lt;D xsi:type="xsd:double"&gt;17.8172669033894&lt;/D&gt;&lt;D xsi:type="xsd:double"&gt;17.504113962661&lt;/D&gt;&lt;D xsi:type="xsd:double"&gt;17.4836746419794&lt;/D&gt;&lt;D xsi:type="xsd:double"&gt;16.779785209827&lt;/D&gt;&lt;D xsi:type="xsd:double"&gt;17.0794633059684&lt;/D&gt;&lt;D xsi:type="xsd:double"&gt;15.4700746436435&lt;/D&gt;&lt;D xsi:type="xsd:double"&gt;15.8164575252516&lt;/D&gt;&lt;D xsi:type="xsd:double"&gt;13.6187380110963&lt;/D&gt;&lt;D xsi:type="xsd:double"&gt;14.1521230959886&lt;/D&gt;&lt;D xsi:type="xsd:double"&gt;13.4203283570577&lt;/D&gt;&lt;D xsi:type="xsd:double"&gt;12.6892422733482&lt;/D&gt;&lt;D xsi:type="xsd:double"&gt;-89.4204917437919&lt;/D&gt;&lt;D xsi:type="xsd:double"&gt;-143.143162860371&lt;/D&gt;&lt;D xsi:type="xsd:double"&gt;-87.9069834839236&lt;/D&gt;&lt;D xsi:type="xsd:double"&gt;-76.3775690300708&lt;/D&gt;&lt;D xsi:type="xsd:double"&gt;-66.2132211064994&lt;/D&gt;&lt;D xsi:type="xsd:double"&gt;-56.5806693347517&lt;/D&gt;&lt;D xsi:type="xsd:double"&gt;-45.914726831253&lt;/D&gt;&lt;D xsi:type="xsd:double"&gt;-35.0722000366379&lt;/D&gt;&lt;D xsi:type="xsd:double"&gt;-26.1814714433283&lt;/D&gt;&lt;D xsi:type="xsd:double"&gt;-15.4279573284161&lt;/D&gt;&lt;D xsi:type="xsd:double"&gt;-6.1609672874235&lt;/D&gt;&lt;D xsi:type="xsd:double"&gt;3.46074956612448&lt;/D&gt;&lt;D xsi:type="xsd:double"&gt;6.64023586802425&lt;/D&gt;&lt;D xsi:type="xsd:double"&gt;7.86494163079552&lt;/D&gt;&lt;D xsi:type="xsd:double"&gt;7.60909571392823&lt;/D&gt;&lt;D xsi:type="xsd:double"&gt;7.61092235198305&lt;/D&gt;&lt;D xsi:type="xsd:double"&gt;7.72149273557985&lt;/D&gt;&lt;D xsi:type="xsd:double"&gt;7.77254920423038&lt;/D&gt;&lt;D xsi:type="xsd:double"&gt;8.14504915402394&lt;/D&gt;&lt;D xsi:type="xsd:double"&gt;7.56932802034577&lt;/D&gt;&lt;D xsi:type="xsd:double"&gt;7.06777345292618&lt;/D&gt;&lt;D xsi:type="xsd:double"&gt;6.7175083628443&lt;/D&gt;&lt;D xsi:type="xsd:double"&gt;6.62063353323385&lt;/D&gt;&lt;D xsi:type="xsd:double"&gt;6.2752596180985&lt;/D&gt;&lt;D xsi:type="xsd:double"&gt;6.46398089298769&lt;/D&gt;&lt;D xsi:type="xsd:double"&gt;6.71960784859813&lt;/D&gt;&lt;D xsi:type="xsd:double"&gt;6.77300842292289&lt;/D&gt;&lt;D xsi:type="xsd:double"&gt;6.87082352987608&lt;/D&gt;&lt;D xsi:type="xsd:double"&gt;6.86104923554777&lt;/D&gt;&lt;D xsi:type="xsd:double"&gt;6.83619494117693&lt;/D&gt;&lt;D xsi:type="xsd:double"&gt;6.79724203711736&lt;/D&gt;&lt;/FQL&gt;&lt;FQL&gt;&lt;Q&gt;NI-FDS^FG_PRICE_MAVG(0,,,,30)&lt;/Q&gt;&lt;R&gt;1&lt;/R&gt;&lt;C&gt;1&lt;/C&gt;&lt;D xsi:type="xsd:double"&gt;16670.334&lt;/D&gt;&lt;/FQL&gt;&lt;FQL&gt;&lt;Q&gt;KSA^FG_PRICE_MAVG(0,,,,200)&lt;/Q&gt;&lt;R&gt;1&lt;/R&gt;&lt;C&gt;1&lt;/C&gt;&lt;D xsi:type="xsd:double"&gt;41.7579&lt;/D&gt;&lt;/FQL&gt;&lt;FQL&gt;&lt;Q&gt;EPU^PERCENT_CHANGE(FMA_EPS(+1,0,,,,"PORTAGG","MEAN"),FMA_EPS(+1,-1AM,,,,"PORTAGG","MEAN"))&lt;/Q&gt;&lt;R&gt;1&lt;/R&gt;&lt;C&gt;1&lt;/C&gt;&lt;D xsi:type="xsd:double"&gt;4.48350688583792&lt;/D&gt;&lt;/FQL&gt;&lt;FQL&gt;&lt;Q&gt;CNYA^PERCENT_CHANGE(FMA_EPS(+1,0,,,,"PORTAGG","MEAN"),FMA_EPS(+1,-1AM,,,,"PORTAGG","MEAN"))&lt;/Q&gt;&lt;R&gt;1&lt;/R&gt;&lt;C&gt;1&lt;/C&gt;&lt;D xsi:type="xsd:double"&gt;1.33618596464591&lt;/D&gt;&lt;/FQL&gt;&lt;FQL&gt;&lt;Q&gt;TRYTH10Y-FDS^PCTCHG(FG_YIELD(0,,,,"YTM"),FG_YIELD(-1AM,,,,"YTM"))&lt;/Q&gt;&lt;R&gt;1&lt;/R&gt;&lt;C&gt;1&lt;/C&gt;&lt;D xsi:type="xsd:double"&gt;-3.0674014&lt;/D&gt;&lt;/FQL&gt;&lt;FQL&gt;&lt;Q&gt;VNM^FG_FCF_YIELD_NTM(0)&lt;/Q&gt;&lt;R&gt;1&lt;/R&gt;&lt;C&gt;1&lt;/C&gt;&lt;D xsi:type="xsd:double"&gt;2.13157798326254&lt;/D&gt;&lt;/FQL&gt;&lt;FQL&gt;&lt;Q&gt;EWW^FMA_DIV_YLD(NTMA,NOW,NOW,M,"PORTAGG","MEANR")&lt;/Q&gt;&lt;R&gt;1&lt;/R&gt;&lt;C&gt;1&lt;/C&gt;&lt;D xsi:type="xsd:double"&gt;4.57734220950004&lt;/D&gt;&lt;/FQL&gt;&lt;FQL&gt;&lt;Q&gt;EPHE^FMA_PE(NTMA,0,,,"PORTAGG","MEANR")&lt;/Q&gt;&lt;R&gt;1&lt;/R&gt;&lt;C&gt;1&lt;/C&gt;&lt;D xsi:type="xsd:double"&gt;9.38012653614379&lt;/D&gt;&lt;/FQL&gt;&lt;FQL&gt;&lt;Q&gt;TRYCH10Y-FDS^FG_YIELD(-10AY,0,Y,,"YTM")&lt;/Q&gt;&lt;R&gt;10&lt;/R&gt;&lt;C&gt;1&lt;/C&gt;&lt;D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xsi:type="xsd:double"&gt;0.703&lt;/D&gt;&lt;/FQL&gt;&lt;FQL&gt;&lt;Q&gt;USDTWD^STD(FG_PRICE_CHANGE(0,-1AY,AM))&lt;/Q&gt;&lt;R&gt;1&lt;/R&gt;&lt;C&gt;1&lt;/C&gt;&lt;D xsi:type="xsd:double"&gt;1.36506347275568&lt;/D&gt;&lt;/FQL&gt;&lt;FQL&gt;&lt;Q&gt;USDCLP^STD(FG_PRICE_CHANGE(0,-3AY,M))&lt;/Q&gt;&lt;R&gt;1&lt;/R&gt;&lt;C&gt;1&lt;/C&gt;&lt;D xsi:type="xsd:double"&gt;4.48260961978952&lt;/D&gt;&lt;/FQL&gt;&lt;FQL&gt;&lt;Q&gt;TIOS-FDS^FG_PRICE(0)&lt;/Q&gt;&lt;R&gt;1&lt;/R&gt;&lt;C&gt;1&lt;/C&gt;&lt;D xsi:type="xsd:double"&gt;107.14&lt;/D&gt;&lt;/FQL&gt;&lt;FQL&gt;&lt;Q&gt;EWY^FG_PRICE(0)&lt;/Q&gt;&lt;R&gt;1&lt;/R&gt;&lt;C&gt;1&lt;/C&gt;&lt;D xsi:type="xsd:double"&gt;65.05&lt;/D&gt;&lt;/FQL&gt;&lt;FQL&gt;&lt;Q&gt;VNM^P_PRICE(0)/P_PRICE_LOW_PR(0,,,,,,"PRICE","INTRA","52W")-1&lt;/Q&gt;&lt;R&gt;1&lt;/R&gt;&lt;C&gt;1&lt;/C&gt;&lt;D xsi:type="xsd:double"&gt;0.04691577&lt;/D&gt;&lt;/FQL&gt;&lt;FQL&gt;&lt;Q&gt;MCHI^FG_TOTAL_RETURNC(0,-12AM)&lt;/Q&gt;&lt;R&gt;1&lt;/R&gt;&lt;C&gt;1&lt;/C&gt;&lt;D xsi:type="xsd:double"&gt;-10.887122&lt;/D&gt;&lt;/FQL&gt;&lt;FQL&gt;&lt;Q&gt;EWZ^FG_TOTAL_RETURNC(0,-3AM)&lt;/Q&gt;&lt;R&gt;1&lt;/R&gt;&lt;C&gt;1&lt;/C&gt;&lt;D xsi:type="xsd:double"&gt;-9.160603&lt;/D&gt;&lt;/FQL&gt;&lt;FQL&gt;&lt;Q&gt;EWJ^FMA_COS_DOWN("EPS","1M",+1,NOW,,,"PORTAGG","MEANR")&lt;/Q&gt;&lt;R&gt;1&lt;/R&gt;&lt;C&gt;1&lt;/C&gt;&lt;D xsi:type="xsd:double"&gt;57&lt;/D&gt;&lt;/FQL&gt;&lt;FQL&gt;&lt;Q&gt;EWY^SIZE(FG_CONSTITUENTS)&lt;/Q&gt;&lt;R&gt;1&lt;/R&gt;&lt;C&gt;1&lt;/C&gt;&lt;D xsi:type="xsd:long"&gt;100&lt;/D&gt;&lt;/FQL&gt;&lt;FQL&gt;&lt;Q&gt;EWT^FMA_RBICS_REV_CURRENT(30, LOC, "PORTAGG")&lt;/Q&gt;&lt;R&gt;1&lt;/R&gt;&lt;C&gt;1&lt;/C&gt;&lt;D xsi:type="xsd:double"&gt;17.1261918631904&lt;/D&gt;&lt;/FQL&gt;&lt;FQL&gt;&lt;Q&gt;REFMXTON-FDS^(SUBARRAY(NOT_NA(NO_REPEAT_F(FG_YIELD(NOW,-10AY,D))),0,1)-SUBARRAY(NOT_NA(NO_REPEAT_F(FG_YIELD(NOW,-10AY,D))),1,1))*100&lt;/Q&gt;&lt;R&gt;1&lt;/R&gt;&lt;C&gt;1&lt;/C&gt;&lt;D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xsi:type="xsd:double"&gt;-25&lt;/D&gt;&lt;/FQL&gt;&lt;FQL&gt;&lt;Q&gt;CC_AE^IMF_IFS_RCPI_Q(0)&lt;/Q&gt;&lt;R&gt;0&lt;/R&gt;&lt;C&gt;0&lt;/C&gt;&lt;/FQL&gt;&lt;FQL&gt;&lt;Q&gt;EWM^FG_COMPANY_NAME&lt;/Q&gt;&lt;R&gt;1&lt;/R&gt;&lt;C&gt;1&lt;/C&gt;&lt;D xsi:type="xsd:string"&gt;iShares MSCI Malaysia ETF&lt;/D&gt;&lt;/FQL&gt;&lt;FQL&gt;&lt;Q&gt;REFMXTON-FDS^FG_YIELD(NOW,,,0)&lt;/Q&gt;&lt;R&gt;1&lt;/R&gt;&lt;C&gt;1&lt;/C&gt;&lt;D xsi:type="xsd:double"&gt;11&lt;/D&gt;&lt;/FQL&gt;&lt;FQL&gt;&lt;Q&gt;TRYGR10Y-FDS^PCTCHG(FG_YIELD(0,,,,"YTM"),FG_YIELD(-3AM,,,,"YTM"))&lt;/Q&gt;&lt;R&gt;1&lt;/R&gt;&lt;C&gt;1&lt;/C&gt;&lt;D xsi:type="xsd:double"&gt;-3.6746154&lt;/D&gt;&lt;/FQL&gt;&lt;FQL&gt;&lt;Q&gt;EPU^FG_COMPANY_NAME&lt;/Q&gt;&lt;R&gt;1&lt;/R&gt;&lt;C&gt;1&lt;/C&gt;&lt;D xsi:type="xsd:string"&gt;iShares MSCI Peru and Global Exposure ETF&lt;/D&gt;&lt;/FQL&gt;&lt;FQL&gt;&lt;Q&gt;CAGDPY@PL^EE_ACTUAL_ANNUAL(MED,+1)&lt;/Q&gt;&lt;R&gt;1&lt;/R&gt;&lt;C&gt;1&lt;/C&gt;&lt;D xsi:type="xsd:double"&gt;0.4&lt;/D&gt;&lt;/FQL&gt;&lt;FQL&gt;&lt;Q&gt;USDAED^STD(FG_PRICE_CHANGE(0,-1AY,AM))&lt;/Q&gt;&lt;R&gt;1&lt;/R&gt;&lt;C&gt;1&lt;/C&gt;&lt;D xsi:type="xsd:double"&gt;0.00917292712094106&lt;/D&gt;&lt;/FQL&gt;&lt;FQL&gt;&lt;Q&gt;EWY^P_PRICE_RETURNS_PR('52W',2,-10AY,0,AM)&lt;/Q&gt;&lt;R&gt;121&lt;/R&gt;&lt;C&gt;1&lt;/C&gt;&lt;D xsi:type="xsd:double"&gt;18.203545&lt;/D&gt;&lt;D xsi:type="xsd:double"&gt;21.270931&lt;/D&gt;&lt;D xsi:type="xsd:double"&gt;0.4998803&lt;/D&gt;&lt;D xsi:type="xsd:double"&gt;-9.693754&lt;/D&gt;&lt;D xsi:type="xsd:double"&gt;-8.57203&lt;/D&gt;&lt;D xsi:type="xsd:double"&gt;-9.184324&lt;/D&gt;&lt;D xsi:type="xsd:double"&gt;0.9197235&lt;/D&gt;&lt;D xsi:type="xsd:double"&gt;-5.2859364&lt;/D&gt;&lt;D xsi:type="xsd:double"&gt;-3.5591543&lt;/D&gt;&lt;D xsi:type="xsd:double"&gt;-0.10702014&lt;/D&gt;&lt;D xsi:type="xsd:double"&gt;-8.441955&lt;/D&gt;&lt;D xsi:type="xsd:double"&gt;-12.966818&lt;/D&gt;&lt;D xsi:type="xsd:double"&gt;-21.455748&lt;/D&gt;&lt;D xsi:type="xsd:double"&gt;-28.793728&lt;/D&gt;&lt;D xsi:type="xsd:double"&gt;-21.275633&lt;/D&gt;&lt;D xsi:type="xsd:double"&gt;-3.8611472&lt;/D&gt;&lt;D xsi:type="xsd:double"&gt;-4.167944&lt;/D&gt;&lt;D xsi:type="xsd:double"&gt;-5.8195887&lt;/D&gt;&lt;D xsi:type="xsd:double"&gt;-16.078848&lt;/D&gt;&lt;D xsi:type="xsd:double"&gt;-16.552067&lt;/D&gt;&lt;D xsi:type="xsd:double"&gt;-9.119815&lt;/D&gt;&lt;D xsi:type="xsd:double"&gt;-13.186103&lt;/D&gt;&lt;D xsi:type="xsd:double"&gt;-13.15648&lt;/D&gt;&lt;D xsi:type="xsd:double"&gt;-9.151756&lt;/D&gt;&lt;D xsi:type="xsd:double"&gt;9.881342&lt;/D&gt;&lt;D xsi:type="xsd:double"&gt;22.667944&lt;/D&gt;&lt;D xsi:type="xsd:double"&gt;21.580564&lt;/D&gt;&lt;D xsi:type="xsd:double"&gt;4.019356&lt;/D&gt;&lt;D xsi:type="xsd:double"&gt;1.0386944&lt;/D&gt;&lt;D xsi:type="xsd:double"&gt;4.213059&lt;/D&gt;&lt;D xsi:type="xsd:double"&gt;23.182917&lt;/D&gt;&lt;D xsi:type="xsd:double"&gt;27.581287&lt;/D&gt;&lt;D xsi:type="xsd:double"&gt;22.62553&lt;/D&gt;&lt;D xsi:type="xsd:double"&gt;18.509912&lt;/D&gt;&lt;D xsi:type="xsd:double"&gt;38.702347&lt;/D&gt;&lt;D xsi:type="xsd:double"&gt;38.469826&lt;/D&gt;&lt;D xsi:type="xsd:double"&gt;33.42385&lt;/D&gt;&lt;D xsi:type="xsd:double"&gt;23.201048&lt;/D&gt;&lt;D xsi:type="xsd:double"&gt;21.920204&lt;/D&gt;&lt;D xsi:type="xsd:double"&gt;31.747484&lt;/D&gt;&lt;D xsi:type="xsd:double"&gt;48.364292&lt;/D&gt;&lt;D xsi:type="xsd:double"&gt;40.25204&lt;/D&gt;&lt;D xsi:type="xsd:double"&gt;41.937492&lt;/D&gt;&lt;D xsi:type="xsd:double"&gt;30.970133&lt;/D&gt;&lt;D xsi:type="xsd:double"&gt;22.70441&lt;/D&gt;&lt;D xsi:type="xsd:double"&gt;24.511957&lt;/D&gt;&lt;D xsi:type="xsd:double"&gt;12.388372&lt;/D&gt;&lt;D xsi:type="xsd:double"&gt;1.7673373&lt;/D&gt;&lt;D xsi:type="xsd:double"&gt;-4.639268&lt;/D&gt;&lt;D xsi:type="xsd:double"&gt;-0.124019384&lt;/D&gt;&lt;D xsi:type="xsd:double"&gt;1.8180013&lt;/D&gt;&lt;D xsi:type="xsd:double"&gt;-17.88063&lt;/D&gt;&lt;D xsi:type="xsd:double"&gt;-19.85886&lt;/D&gt;&lt;D xsi:type="xsd:double"&gt;-17.908794&lt;/D&gt;&lt;D xsi:type="xsd:double"&gt;-17.86719&lt;/D&gt;&lt;D xsi:type="xsd:double"&gt;-12.976217&lt;/D&gt;&lt;D xsi:type="xsd:double"&gt;-16.894604&lt;/D&gt;&lt;D xsi:type="xsd:double"&gt;-17.610771&lt;/D&gt;&lt;D xsi:type="xsd:double"&gt;-23.571945&lt;/D&gt;&lt;D xsi:type="xsd:double"&gt;-10.362345&lt;/D&gt;&lt;D xsi:type="xsd:double"&gt;-12.626219&lt;/D&gt;&lt;D xsi:type="xsd:double"&gt;-21.401453&lt;/D&gt;&lt;D xsi:type="xsd:double"&gt;-15.674001&lt;/D&gt;&lt;D xsi:type="xsd:double"&gt;1.0278344&lt;/D&gt;&lt;D xsi:type="xsd:double"&gt;0.9821415&lt;/D&gt;&lt;D xsi:type="xsd:double"&gt;7.4719906&lt;/D&gt;&lt;D xsi:type="xsd:double"&gt;4.1721344&lt;/D&gt;&lt;D xsi:type="xsd:double"&gt;-11.359203&lt;/D&gt;&lt;D xsi:type="xsd:double"&gt;-19.912731&lt;/D&gt;&lt;D xsi:type="xsd:double"&gt;-17.356413&lt;/D&gt;&lt;D xsi:type="xsd:double"&gt;-2.2755146&lt;/D&gt;&lt;D xsi:type="xsd:double"&gt;-2.430749&lt;/D&gt;&lt;D xsi:type="xsd:double"&gt;4.1662693&lt;/D&gt;&lt;D xsi:type="xsd:double"&gt;28.114723&lt;/D&gt;&lt;D xsi:type="xsd:double"&gt;13.922035&lt;/D&gt;&lt;D xsi:type="xsd:double"&gt;16.020893&lt;/D&gt;&lt;D xsi:type="xsd:double"&gt;30.721437&lt;/D&gt;&lt;D xsi:type="xsd:double"&gt;35.266388&lt;/D&gt;&lt;D xsi:type="xsd:double"&gt;51.033962&lt;/D&gt;&lt;D xsi:type="xsd:double"&gt;58.419514&lt;/D&gt;&lt;D xsi:type="xsd:double"&gt;87.773026&lt;/D&gt;&lt;D xsi:type="xsd:double"&gt;89.31171&lt;/D&gt;&lt;D xsi:type="xsd:double"&gt;74.112175&lt;/D&gt;&lt;D xsi:type="xsd:double"&gt;65.0494&lt;/D&gt;&lt;D xsi:type="xsd:double"&gt;54.01039&lt;/D&gt;&lt;D xsi:type="xsd:double"&gt;31.101871&lt;/D&gt;&lt;D xsi:type="xsd:double"&gt;32.40328&lt;/D&gt;&lt;D xsi:type="xsd:double"&gt;23.069143&lt;/D&gt;&lt;D xsi:type="xsd:double"&gt;-0.49920678&lt;/D&gt;&lt;D xsi:type="xsd:double"&gt;-0.45227408&lt;/D&gt;&lt;D xsi:type="xsd:double"&gt;-22.955925&lt;/D&gt;&lt;D xsi:type="xsd:double"&gt;-16.612732&lt;/D&gt;&lt;D xsi:type="xsd:double"&gt;-17.921173&lt;/D&gt;&lt;D xsi:type="xsd:double"&gt;-28.912252&lt;/D&gt;&lt;D xsi:type="xsd:double"&gt;-25.748848&lt;/D&gt;&lt;D xsi:type="xsd:double"&gt;-34.95996&lt;/D&gt;&lt;D xsi:type="xsd:double"&gt;-33.476395&lt;/D&gt;&lt;D xsi:type="xsd:double"&gt;-29.992563&lt;/D&gt;&lt;D xsi:type="xsd:double"&gt;-38.691998&lt;/D&gt;&lt;D xsi:type="xsd:double"&gt;-35.83021&lt;/D&gt;&lt;D xsi:type="xsd:double"&gt;-25.350613&lt;/D&gt;&lt;D xsi:type="xsd:double"&gt;-26.719654&lt;/D&gt;&lt;D xsi:type="xsd:double"&gt;-7.3568106&lt;/D&gt;&lt;D xsi:type="xsd:double"&gt;-16.024738&lt;/D&gt;&lt;D xsi:type="xsd:double"&gt;-14.875067&lt;/D&gt;&lt;D xsi:type="xsd:double"&gt;-7.1464834&lt;/D&gt;&lt;D xsi:type="xsd:double"&gt;-4.0632844&lt;/D&gt;&lt;D xsi:type="xsd:double"&gt;8.680773&lt;/D&gt;&lt;D xsi:type="xsd:double"&gt;16.55897&lt;/D&gt;&lt;D xsi:type="xsd:double"&gt;5.2539945&lt;/D&gt;&lt;D xsi:type="xsd:double"&gt;19.957197&lt;/D&gt;&lt;D xsi:type="xsd:double"&gt;8.345699&lt;/D&gt;&lt;D xsi:type="xsd:double"&gt;8.828545&lt;/D&gt;&lt;D xsi:type="xsd:double"&gt;15.622532&lt;/D&gt;&lt;D xsi:type="xsd:double"&gt;-6.197053&lt;/D&gt;&lt;D xsi:type="xsd:double"&gt;12.402761&lt;/D&gt;&lt;D xsi:type="xsd:double"&gt;15.870285&lt;/D&gt;&lt;D xsi:type="xsd:double"&gt;8.763016&lt;/D&gt;&lt;D xsi:type="xsd:double"&gt;5.4958224&lt;/D&gt;&lt;D xsi:type="xsd:double"&gt;4.767561&lt;/D&gt;&lt;D xsi:type="xsd:double"&gt;-1.1528134&lt;/D&gt;&lt;/FQL&gt;&lt;FQL&gt;&lt;Q&gt;EWM^FMA_DIV_YLD(NTMA,-10AY,0,AM,"PORTAGG","MEANR")&lt;/Q&gt;&lt;R&gt;121&lt;/R&gt;&lt;C&gt;1&lt;/C&gt;&lt;D xsi:type="xsd:double"&gt;3.15449481383887&lt;/D&gt;&lt;D xsi:type="xsd:double"&gt;3.16352029668428&lt;/D&gt;&lt;D xsi:type="xsd:double"&gt;3.20903565468392&lt;/D&gt;&lt;D xsi:type="xsd:double"&gt;3.24978466380844&lt;/D&gt;&lt;D xsi:type="xsd:double"&gt;3.17561328197497&lt;/D&gt;&lt;D xsi:type="xsd:double"&gt;3.29312316304513&lt;/D&gt;&lt;D xsi:type="xsd:double"&gt;3.24160709377128&lt;/D&gt;&lt;D xsi:type="xsd:double"&gt;3.15379014104807&lt;/D&gt;&lt;D xsi:type="xsd:double"&gt;3.17948159318003&lt;/D&gt;&lt;D xsi:type="xsd:double"&gt;3.07900683201041&lt;/D&gt;&lt;D xsi:type="xsd:double"&gt;3.22087116251375&lt;/D&gt;&lt;D xsi:type="xsd:double"&gt;3.29648225012019&lt;/D&gt;&lt;D xsi:type="xsd:double"&gt;3.27878631124124&lt;/D&gt;&lt;D xsi:type="xsd:double"&gt;3.55800124066764&lt;/D&gt;&lt;D xsi:type="xsd:double"&gt;3.43192346668063&lt;/D&gt;&lt;D xsi:type="xsd:double"&gt;3.22575657947904&lt;/D&gt;&lt;D xsi:type="xsd:double"&gt;3.27196827095084&lt;/D&gt;&lt;D xsi:type="xsd:double"&gt;3.29389974028153&lt;/D&gt;&lt;D xsi:type="xsd:double"&gt;3.37701554168993&lt;/D&gt;&lt;D xsi:type="xsd:double"&gt;3.15228388240886&lt;/D&gt;&lt;D xsi:type="xsd:double"&gt;3.06483506611833&lt;/D&gt;&lt;D xsi:type="xsd:double"&gt;3.10314577416408&lt;/D&gt;&lt;D xsi:type="xsd:double"&gt;3.1796298207757&lt;/D&gt;&lt;D xsi:type="xsd:double"&gt;3.08128152154056&lt;/D&gt;&lt;D xsi:type="xsd:double"&gt;3.01212048530934&lt;/D&gt;&lt;D xsi:type="xsd:double"&gt;2.95482079227186&lt;/D&gt;&lt;D xsi:type="xsd:double"&gt;2.9502309286997&lt;/D&gt;&lt;D xsi:type="xsd:double"&gt;2.94577252481504&lt;/D&gt;&lt;D xsi:type="xsd:double"&gt;3.00861383237665&lt;/D&gt;&lt;D xsi:type="xsd:double"&gt;3.06322368099762&lt;/D&gt;&lt;D xsi:type="xsd:double"&gt;2.97538309363151&lt;/D&gt;&lt;D xsi:type="xsd:double"&gt;2.99890479974601&lt;/D&gt;&lt;D xsi:type="xsd:double"&gt;2.96004628250544&lt;/D&gt;&lt;D xsi:type="xsd:double"&gt;2.94910298480538&lt;/D&gt;&lt;D xsi:type="xsd:double"&gt;2.97825440439086&lt;/D&gt;&lt;D xsi:type="xsd:double"&gt;3.01350874513068&lt;/D&gt;&lt;D xsi:type="xsd:double"&gt;3.045436659443&lt;/D&gt;&lt;D xsi:type="xsd:double"&gt;3.05894295500749&lt;/D&gt;&lt;D xsi:type="xsd:double"&gt;3.05272534022847&lt;/D&gt;&lt;D xsi:type="xsd:double"&gt;3.21318839303095&lt;/D&gt;&lt;D xsi:type="xsd:double"&gt;3.29515626453595&lt;/D&gt;&lt;D xsi:type="xsd:double"&gt;3.21408875543618&lt;/D&gt;&lt;D xsi:type="xsd:double"&gt;3.07011602270428&lt;/D&gt;&lt;D xsi:type="xsd:double"&gt;3.11346426123745&lt;/D&gt;&lt;D xsi:type="xsd:double"&gt;3.19075068315925&lt;/D&gt;&lt;D xsi:type="xsd:double"&gt;3.21665218848693&lt;/D&gt;&lt;D xsi:type="xsd:double"&gt;3.2930921899642&lt;/D&gt;&lt;D xsi:type="xsd:double"&gt;3.40466359609527&lt;/D&gt;&lt;D xsi:type="xsd:double"&gt;3.22316275371979&lt;/D&gt;&lt;D xsi:type="xsd:double"&gt;3.16091333591987&lt;/D&gt;&lt;D xsi:type="xsd:double"&gt;3.21765858710936&lt;/D&gt;&lt;D xsi:type="xsd:double"&gt;3.45562149252295&lt;/D&gt;&lt;D xsi:type="xsd:double"&gt;3.34278840504413&lt;/D&gt;&lt;D xsi:type="xsd:double"&gt;3.33159343600806&lt;/D&gt;&lt;D xsi:type="xsd:double"&gt;3.23850202381021&lt;/D&gt;&lt;D xsi:type="xsd:double"&gt;3.23292170252033&lt;/D&gt;&lt;D xsi:type="xsd:double"&gt;3.36998358687566&lt;/D&gt;&lt;D xsi:type="xsd:double"&gt;3.38326731787061&lt;/D&gt;&lt;D xsi:type="xsd:double"&gt;3.50093508174323&lt;/D&gt;&lt;D xsi:type="xsd:double"&gt;3.42779998759667&lt;/D&gt;&lt;D xsi:type="xsd:double"&gt;3.45205617247555&lt;/D&gt;&lt;D xsi:type="xsd:double"&gt;3.50764560736205&lt;/D&gt;&lt;D xsi:type="xsd:double"&gt;3.52687247747863&lt;/D&gt;&lt;D xsi:type="xsd:double"&gt;3.56891347114619&lt;/D&gt;&lt;D xsi:type="xsd:double"&gt;3.5057597988924&lt;/D&gt;&lt;D xsi:type="xsd:double"&gt;3.45012540309183&lt;/D&gt;&lt;D xsi:type="xsd:double"&gt;3.52709157485387&lt;/D&gt;&lt;D xsi:type="xsd:double"&gt;3.71935288655605&lt;/D&gt;&lt;D xsi:type="xsd:double"&gt;4.11856578392828&lt;/D&gt;&lt;D xsi:type="xsd:double"&gt;3.82064692147223&lt;/D&gt;&lt;D xsi:type="xsd:double"&gt;3.30855197008677&lt;/D&gt;&lt;D xsi:type="xsd:double"&gt;3.16258828809843&lt;/D&gt;&lt;D xsi:type="xsd:double"&gt;3.03856497603646&lt;/D&gt;&lt;D xsi:type="xsd:double"&gt;3.21120361879733&lt;/D&gt;&lt;D xsi:type="xsd:double"&gt;3.29175774096895&lt;/D&gt;&lt;D xsi:type="xsd:double"&gt;3.39886014253551&lt;/D&gt;&lt;D xsi:type="xsd:double"&gt;3.43312747338559&lt;/D&gt;&lt;D xsi:type="xsd:double"&gt;3.55795751837654&lt;/D&gt;&lt;D xsi:type="xsd:double"&gt;3.82363654613435&lt;/D&gt;&lt;D xsi:type="xsd:double"&gt;4.01487580657477&lt;/D&gt;&lt;D xsi:type="xsd:double"&gt;4.02661366273884&lt;/D&gt;&lt;D xsi:type="xsd:double"&gt;3.92552093500261&lt;/D&gt;&lt;D xsi:type="xsd:double"&gt;4.05982162293662&lt;/D&gt;&lt;D xsi:type="xsd:double"&gt;4.15853358645751&lt;/D&gt;&lt;D xsi:type="xsd:double"&gt;4.25768829657&lt;/D&gt;&lt;D xsi:type="xsd:double"&gt;4.05829811621928&lt;/D&gt;&lt;D xsi:type="xsd:double"&gt;4.08546659613524&lt;/D&gt;&lt;D xsi:type="xsd:double"&gt;3.86675879995532&lt;/D&gt;&lt;D xsi:type="xsd:double"&gt;4.02177570851402&lt;/D&gt;&lt;D xsi:type="xsd:double"&gt;3.83828567723471&lt;/D&gt;&lt;D xsi:type="xsd:double"&gt;3.88424323317795&lt;/D&gt;&lt;D xsi:type="xsd:double"&gt;3.77828237828793&lt;/D&gt;&lt;D xsi:type="xsd:double"&gt;3.77333733594508&lt;/D&gt;&lt;D xsi:type="xsd:double"&gt;3.83723670627906&lt;/D&gt;&lt;D xsi:type="xsd:double"&gt;3.99430010009244&lt;/D&gt;&lt;D xsi:type="xsd:double"&gt;4.21628469470175&lt;/D&gt;&lt;D xsi:type="xsd:double"&gt;4.13010422801962&lt;/D&gt;&lt;D xsi:type="xsd:double"&gt;4.05967696402376&lt;/D&gt;&lt;D xsi:type="xsd:double"&gt;4.35697296996278&lt;/D&gt;&lt;D xsi:type="xsd:double"&gt;4.27337647313157&lt;/D&gt;&lt;D xsi:type="xsd:double"&gt;4.15463159449969&lt;/D&gt;&lt;D xsi:type="xsd:double"&gt;4.22198913521144&lt;/D&gt;&lt;D xsi:type="xsd:double"&gt;4.17979266864459&lt;/D&gt;&lt;D xsi:type="xsd:double"&gt;4.29345377439961&lt;/D&gt;&lt;D xsi:type="xsd:double"&gt;4.53181914954604&lt;/D&gt;&lt;D xsi:type="xsd:double"&gt;4.45003818075928&lt;/D&gt;&lt;D xsi:type="xsd:double"&gt;4.45102944337479&lt;/D&gt;&lt;D xsi:type="xsd:double"&gt;4.44012917399339&lt;/D&gt;&lt;D xsi:type="xsd:double"&gt;4.2611077193314&lt;/D&gt;&lt;D xsi:type="xsd:double"&gt;4.2418517840285&lt;/D&gt;&lt;D xsi:type="xsd:double"&gt;4.30021324726984&lt;/D&gt;&lt;D xsi:type="xsd:double"&gt;4.3221779050759&lt;/D&gt;&lt;D xsi:type="xsd:double"&gt;4.25678145316645&lt;/D&gt;&lt;D xsi:type="xsd:double"&gt;4.32436265363801&lt;/D&gt;&lt;D xsi:type="xsd:double"&gt;4.2482324443091&lt;/D&gt;&lt;D xsi:type="xsd:double"&gt;4.11911434580148&lt;/D&gt;&lt;D xsi:type="xsd:double"&gt;4.17735640401546&lt;/D&gt;&lt;D xsi:type="xsd:double"&gt;4.10155439291948&lt;/D&gt;&lt;D xsi:type="xsd:double"&gt;4.01413429884191&lt;/D&gt;&lt;D xsi:type="xsd:double"&gt;4.15567922707603&lt;/D&gt;&lt;D xsi:type="xsd:double"&gt;4.09192725233716&lt;/D&gt;&lt;/FQL&gt;&lt;FQL&gt;&lt;Q&gt;MCHI^FG_TOTAL_RETURNC(0,-3AM)&lt;/Q&gt;&lt;R&gt;1&lt;/R&gt;&lt;C&gt;1&lt;/C&gt;&lt;D xsi:type="xsd:double"&gt;-2.1687746&lt;/D&gt;&lt;/FQL&gt;&lt;FQL&gt;&lt;Q&gt;EWY^PERCENT_CHANGE(FMA_EPS(+1,0,,,,"PORTAGG","MEAN"),FMA_EPS(+1,-3AM,,,,"PORTAGG","MEAN"))&lt;/Q&gt;&lt;R&gt;1&lt;/R&gt;&lt;C&gt;1&lt;/C&gt;&lt;D xsi:type="xsd:double"&gt;1.3159278783694&lt;/D&gt;&lt;/FQL&gt;&lt;FQL&gt;&lt;Q&gt;VWO^FMA_COS_DOWN("EPS","1M",+1,NOW,,,"PORTAGG","MEANR")&lt;/Q&gt;&lt;R&gt;1&lt;/R&gt;&lt;C&gt;1&lt;/C&gt;&lt;D xsi:type="xsd:double"&gt;971&lt;/D&gt;&lt;/FQL&gt;&lt;FQL&gt;&lt;Q&gt;EWW^FMA_COS_UP("EPS","1M",+1,NOW,,,"PORTAGG","MEANR")&lt;/Q&gt;&lt;R&gt;1&lt;/R&gt;&lt;C&gt;1&lt;/C&gt;&lt;D xsi:type="xsd:double"&gt;20&lt;/D&gt;&lt;/FQL&gt;&lt;FQL&gt;&lt;Q&gt;CC_QA^IMF_IFS_RCPI_Q(0)&lt;/Q&gt;&lt;R&gt;0&lt;/R&gt;&lt;C&gt;0&lt;/C&gt;&lt;/FQL&gt;&lt;FQL&gt;&lt;Q&gt;VNM^FMA_PE(NTMA,0,,,"PORTAGG","MEANR")&lt;/Q&gt;&lt;R&gt;1&lt;/R&gt;&lt;C&gt;1&lt;/C&gt;&lt;D xsi:type="xsd:double"&gt;13.8226155077516&lt;/D&gt;&lt;/FQL&gt;&lt;FQL&gt;&lt;Q&gt;INDA^FMA_PE(NTMA,0,,,"PORTAGG","MEANR")&lt;/Q&gt;&lt;R&gt;1&lt;/R&gt;&lt;C&gt;1&lt;/C&gt;&lt;D xsi:type="xsd:double"&gt;23.950291447862&lt;/D&gt;&lt;/FQL&gt;&lt;FQL&gt;&lt;Q&gt;EWW^FMA_PE(LTM,0,,,"PORTAGG","MEANR")&lt;/Q&gt;&lt;R&gt;1&lt;/R&gt;&lt;C&gt;1&lt;/C&gt;&lt;D xsi:type="xsd:double"&gt;13.5460882843445&lt;/D&gt;&lt;/FQL&gt;&lt;FQL&gt;&lt;Q&gt;EPHE^JULIAN(FMA_DIV_YLD(NTMA,NOW,NOW,M,"PORTAGG","MEANR").DATES)&lt;/Q&gt;&lt;R&gt;1&lt;/R&gt;&lt;C&gt;1&lt;/C&gt;&lt;D xsi:type="xsd:long"&gt;45471&lt;/D&gt;&lt;/FQL&gt;&lt;FQL&gt;&lt;Q&gt;GREK^FMA_ROE(NTMA,-20AY,NOW,FY,"PORTAGG","MEANR")&lt;/Q&gt;&lt;R&gt;20&lt;/R&gt;&lt;C&gt;1&lt;/C&gt;&lt;D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xsi:type="xsd:double"&gt;1.211&lt;/D&gt;&lt;/FQL&gt;&lt;FQL&gt;&lt;Q&gt;USDEUR^FG_PRICE_CHANGE(0,-6AM)&lt;/Q&gt;&lt;R&gt;1&lt;/R&gt;&lt;C&gt;1&lt;/C&gt;&lt;D xsi:type="xsd:double"&gt;0.059878826&lt;/D&gt;&lt;/FQL&gt;&lt;FQL&gt;&lt;Q&gt;USDTWD^FG_PRICE_CHANGE(0,-3AM)&lt;/Q&gt;&lt;R&gt;1&lt;/R&gt;&lt;C&gt;1&lt;/C&gt;&lt;D xsi:type="xsd:double"&gt;0.86649656&lt;/D&gt;&lt;/FQL&gt;&lt;FQL&gt;&lt;Q&gt;USDCLP^FG_PRICE_CHANGE(0,-1AY)&lt;/Q&gt;&lt;R&gt;1&lt;/R&gt;&lt;C&gt;1&lt;/C&gt;&lt;D xsi:type="xsd:double"&gt;14.929938&lt;/D&gt;&lt;/FQL&gt;&lt;FQL&gt;&lt;Q&gt;EPHE^FMA_PE(LTMA,-10AY,0,AM,"PORTAGG","MEANR")&lt;/Q&gt;&lt;R&gt;121&lt;/R&gt;&lt;C&gt;1&lt;/C&gt;&lt;D xsi:type="xsd:double"&gt;19.2859634340822&lt;/D&gt;&lt;D xsi:type="xsd:double"&gt;19.6627155729973&lt;/D&gt;&lt;D xsi:type="xsd:double"&gt;19.9265404608442&lt;/D&gt;&lt;D xsi:type="xsd:double"&gt;19.3915569853976&lt;/D&gt;&lt;D xsi:type="xsd:double"&gt;20.4620074811927&lt;/D&gt;&lt;D xsi:ty</t>
        </r>
      </text>
    </comment>
    <comment ref="A21" authorId="0" shapeId="0" xr:uid="{0AF0375F-C052-4C12-9A08-977F6C540D20}">
      <text>
        <r>
          <rPr>
            <b/>
            <sz val="9"/>
            <color indexed="81"/>
            <rFont val="Tahoma"/>
            <charset val="1"/>
          </rPr>
          <t xml:space="preserve">pe="xsd:double"&gt;19.8633786143475&lt;/D&gt;&lt;D xsi:type="xsd:double"&gt;20.7054711748483&lt;/D&gt;&lt;D xsi:type="xsd:double"&gt;21.1170032676095&lt;/D&gt;&lt;D xsi:type="xsd:double"&gt;20.9410302326832&lt;/D&gt;&lt;D xsi:type="xsd:double"&gt;20.7548059067135&lt;/D&gt;&lt;D xsi:type="xsd:double"&gt;20.4716070582684&lt;/D&gt;&lt;D xsi:type="xsd:double"&gt;20.1633994083434&lt;/D&gt;&lt;D xsi:type="xsd:double"&gt;20.2949739484199&lt;/D&gt;&lt;D xsi:type="xsd:double"&gt;18.7769616361368&lt;/D&gt;&lt;D xsi:type="xsd:double"&gt;18.7870691196762&lt;/D&gt;&lt;D xsi:type="xsd:double"&gt;19.6646209133691&lt;/D&gt;&lt;D xsi:type="xsd:double"&gt;18.5457571954703&lt;/D&gt;&lt;D xsi:type="xsd:double"&gt;18.3283386123412&lt;/D&gt;&lt;D xsi:type="xsd:double"&gt;16.3063418406189&lt;/D&gt;&lt;D xsi:type="xsd:double"&gt;16.9042406399915&lt;/D&gt;&lt;D xsi:type="xsd:double"&gt;16.9857839578777&lt;/D&gt;&lt;D xsi:type="xsd:double"&gt;16.824961331226&lt;/D&gt;&lt;D xsi:type="xsd:double"&gt;16.9179545166797&lt;/D&gt;&lt;D xsi:type="xsd:double"&gt;17.4362740795825&lt;/D&gt;&lt;D xsi:type="xsd:double"&gt;18.1017444207051&lt;/D&gt;&lt;D xsi:type="xsd:double"&gt;18.5926844561132&lt;/D&gt;&lt;D xsi:type="xsd:double"&gt;17.833885174922&lt;/D&gt;&lt;D xsi:type="xsd:double"&gt;17.6146865508984&lt;/D&gt;&lt;D xsi:type="xsd:double"&gt;16.6011925424237&lt;/D&gt;&lt;D xsi:type="xsd:double"&gt;16.403163259374&lt;/D&gt;&lt;D xsi:type="xsd:double"&gt;18.3048827164824&lt;/D&gt;&lt;D xsi:type="xsd:double"&gt;17.9307546751895&lt;/D&gt;&lt;D xsi:type="xsd:double"&gt;17.811573429946&lt;/D&gt;&lt;D xsi:type="xsd:double"&gt;18.1102942952808&lt;/D&gt;&lt;D xsi:type="xsd:double"&gt;18.0957291662638&lt;/D&gt;&lt;D xsi:type="xsd:double"&gt;18.0143935089198&lt;/D&gt;&lt;D xsi:type="xsd:double"&gt;17.9886836606866&lt;/D&gt;&lt;D xsi:type="xsd:double"&gt;18.2497337114369&lt;/D&gt;&lt;D xsi:type="xsd:double"&gt;18.6018088342481&lt;/D&gt;&lt;D xsi:type="xsd:double"&gt;19.220879817939&lt;/D&gt;&lt;D xsi:type="xsd:double"&gt;19.224617999518&lt;/D&gt;&lt;D xsi:type="xsd:double"&gt;19.5495436328983&lt;/D&gt;&lt;D xsi:type="xsd:double"&gt;20.5396055443953&lt;/D&gt;&lt;D xsi:type="xsd:double"&gt;19.392954077191&lt;/D&gt;&lt;D xsi:type="xsd:double"&gt;18.9967224380922&lt;/D&gt;&lt;D xsi:type="xsd:double"&gt;18.5618073836784&lt;/D&gt;&lt;D xsi:type="xsd:double"&gt;18.5321471570254&lt;/D&gt;&lt;D xsi:type="xsd:double"&gt;17.6454720091531&lt;/D&gt;&lt;D xsi:type="xsd:double"&gt;17.9601389024255&lt;/D&gt;&lt;D xsi:type="xsd:double"&gt;17.6928373806398&lt;/D&gt;&lt;D xsi:type="xsd:double"&gt;16.4610621564323&lt;/D&gt;&lt;D xsi:type="xsd:double"&gt;15.9933430241142&lt;/D&gt;&lt;D xsi:type="xsd:double"&gt;16.2562571390788&lt;/D&gt;&lt;D xsi:type="xsd:double"&gt;16.758315993982&lt;/D&gt;&lt;D xsi:type="xsd:double"&gt;17.6731317378647&lt;/D&gt;&lt;D xsi:type="xsd:double"&gt;17.4138192260181&lt;/D&gt;&lt;D xsi:type="xsd:double"&gt;16.767412161179&lt;/D&gt;&lt;D xsi:type="xsd:double"&gt;16.7124404373387&lt;/D&gt;&lt;D xsi:type="xsd:double"&gt;16.5674503330899&lt;/D&gt;&lt;D xsi:type="xsd:double"&gt;16.7263028918543&lt;/D&gt;&lt;D xsi:type="xsd:double"&gt;16.7803984360377&lt;/D&gt;&lt;D xsi:type="xsd:double"&gt;16.0710994756266&lt;/D&gt;&lt;D xsi:type="xsd:double"&gt;15.3221926269692&lt;/D&gt;&lt;D xsi:type="xsd:double"&gt;15.1301925171516&lt;/D&gt;&lt;D xsi:type="xsd:double"&gt;14.5136214117791&lt;/D&gt;&lt;D xsi:type="xsd:double"&gt;15.0406583800546&lt;/D&gt;&lt;D xsi:type="xsd:double"&gt;14.6030765893637&lt;/D&gt;&lt;D xsi:type="xsd:double"&gt;13.0323589768119&lt;/D&gt;&lt;D xsi:type="xsd:double"&gt;12.3852673565388&lt;/D&gt;&lt;D xsi:type="xsd:double"&gt;12.6229697081243&lt;/D&gt;&lt;D xsi:type="xsd:double"&gt;13.5364486263395&lt;/D&gt;&lt;D xsi:type="xsd:double"&gt;15.3168531885301&lt;/D&gt;&lt;D xsi:type="xsd:double"&gt;15.8940904865387&lt;/D&gt;&lt;D xsi:type="xsd:double"&gt;17.6699997723723&lt;/D&gt;&lt;D xsi:type="xsd:double"&gt;18.5818537998273&lt;/D&gt;&lt;D xsi:type="xsd:double"&gt;21.5940282201501&lt;/D&gt;&lt;D xsi:type="xsd:double"&gt;24.3492414251706&lt;/D&gt;&lt;D xsi:type="xsd:double"&gt;25.1386792050579&lt;/D&gt;&lt;D xsi:type="xsd:double"&gt;24.7518125876714&lt;/D&gt;&lt;D xsi:type="xsd:double"&gt;22.9898588689943&lt;/D&gt;&lt;D xsi:type="xsd:double"&gt;22.301029579571&lt;/D&gt;&lt;D xsi:type="xsd:double"&gt;21.5816187146909&lt;/D&gt;&lt;D xsi:type="xsd:double"&gt;21.1817841378461&lt;/D&gt;&lt;D xsi:type="xsd:double"&gt;21.5443134869761&lt;/D&gt;&lt;D xsi:type="xsd:double"&gt;20.1156535912166&lt;/D&gt;&lt;D xsi:type="xsd:double"&gt;20.3115232485058&lt;/D&gt;&lt;D xsi:type="xsd:double"&gt;20.412801501947&lt;/D&gt;&lt;D xsi:type="xsd:double"&gt;21.0162722216757&lt;/D&gt;&lt;D xsi:type="xsd:double"&gt;20.2718006729464&lt;/D&gt;&lt;D xsi:type="xsd:double"&gt;19.8831709641063&lt;/D&gt;&lt;D xsi:type="xsd:double"&gt;19.5154616431046&lt;/D&gt;&lt;D xsi:type="xsd:double"&gt;19.0759653242055&lt;/D&gt;&lt;D xsi:type="xsd:double"&gt;18.9054163965593&lt;/D&gt;&lt;D xsi:type="xsd:double"&gt;18.4324077797072&lt;/D&gt;&lt;D xsi:type="xsd:double"&gt;17.5813665182241&lt;/D&gt;&lt;D xsi:type="xsd:double"&gt;16.8826776590845&lt;/D&gt;&lt;D xsi:type="xsd:double"&gt;16.3503085930977&lt;/D&gt;&lt;D xsi:type="xsd:double"&gt;16.4832767353944&lt;/D&gt;&lt;D xsi:type="xsd:double"&gt;14.9395612971289&lt;/D&gt;&lt;D xsi:type="xsd:double"&gt;14.0966416294571&lt;/D&gt;&lt;D xsi:type="xsd:double"&gt;14.030616377487&lt;/D&gt;&lt;D xsi:type="xsd:double"&gt;13.8012137514834&lt;/D&gt;&lt;D xsi:type="xsd:double"&gt;14.6702690058359&lt;/D&gt;&lt;D xsi:type="xsd:double"&gt;13.5728779348098&lt;/D&gt;&lt;D xsi:type="xsd:double"&gt;13.1528523458268&lt;/D&gt;&lt;D xsi:type="xsd:double"&gt;12.9581850493114&lt;/D&gt;&lt;D xsi:type="xsd:double"&gt;12.5662017938941&lt;/D&gt;&lt;D xsi:type="xsd:double"&gt;12.0724712610858&lt;/D&gt;&lt;D xsi:type="xsd:double"&gt;11.9773691603994&lt;/D&gt;&lt;D xsi:type="xsd:double"&gt;11.1774135395054&lt;/D&gt;&lt;D xsi:type="xsd:double"&gt;11.1522924551468&lt;/D&gt;&lt;D xsi:type="xsd:double"&gt;10.6550777779943&lt;/D&gt;&lt;D xsi:type="xsd:double"&gt;10.5076027661563&lt;/D&gt;&lt;D xsi:type="xsd:double"&gt;9.95898837305677&lt;/D&gt;&lt;D xsi:type="xsd:double"&gt;10.2002251896371&lt;/D&gt;&lt;D xsi:type="xsd:double"&gt;10.6605572635561&lt;/D&gt;&lt;D xsi:type="xsd:double"&gt;10.5518853667697&lt;/D&gt;&lt;D xsi:type="xsd:double"&gt;10.3613799514622&lt;/D&gt;&lt;D xsi:type="xsd:double"&gt;10.1122645629583&lt;/D&gt;&lt;D xsi:type="xsd:double"&gt;9.89581841516329&lt;/D&gt;&lt;D xsi:type="xsd:double"&gt;10.1716889398097&lt;/D&gt;&lt;/FQL&gt;&lt;FQL&gt;&lt;Q&gt;EWW^FG_PRICE_MAVG(0,,,,30)&lt;/Q&gt;&lt;R&gt;1&lt;/R&gt;&lt;C&gt;1&lt;/C&gt;&lt;D xsi:type="xsd:double"&gt;57.893&lt;/D&gt;&lt;/FQL&gt;&lt;FQL&gt;&lt;Q&gt;VNM^FG_TOTAL_RETURNC(0,-6AM)&lt;/Q&gt;&lt;R&gt;1&lt;/R&gt;&lt;C&gt;1&lt;/C&gt;&lt;D xsi:type="xsd:double"&gt;-6.3714027&lt;/D&gt;&lt;/FQL&gt;&lt;FQL&gt;&lt;Q&gt;EPOL^FG_TOTAL_RETURNC(0,-1AM)&lt;/Q&gt;&lt;R&gt;1&lt;/R&gt;&lt;C&gt;1&lt;/C&gt;&lt;D xsi:type="xsd:double"&gt;-1.5270293&lt;/D&gt;&lt;/FQL&gt;&lt;FQL&gt;&lt;Q&gt;EPHE^FMA_RBICS_REV_CURRENT(30, LOC, "PORTAGG")&lt;/Q&gt;&lt;R&gt;1&lt;/R&gt;&lt;C&gt;1&lt;/C&gt;&lt;D xsi:type="xsd:double"&gt;41.2458075501667&lt;/D&gt;&lt;/FQL&gt;&lt;FQL&gt;&lt;Q&gt;REFMXTON-FDS^PROPER_NAME(0,,,"SECURITY","NAME")&lt;/Q&gt;&lt;R&gt;1&lt;/R&gt;&lt;C&gt;1&lt;/C&gt;&lt;D xsi:type="xsd:string"&gt;Mexico Target Rate - Overnight&lt;/D&gt;&lt;/FQL&gt;&lt;FQL&gt;&lt;Q&gt;CC_BR^IMF_IFS_RCPI_Q(0)&lt;/Q&gt;&lt;R&gt;1&lt;/R&gt;&lt;C&gt;1&lt;/C&gt;&lt;D xsi:type="xsd:double"&gt;3.947341&lt;/D&gt;&lt;/FQL&gt;&lt;FQL&gt;&lt;Q&gt;EPHE^FG_COMPANY_NAME&lt;/Q&gt;&lt;R&gt;1&lt;/R&gt;&lt;C&gt;1&lt;/C&gt;&lt;D xsi:type="xsd:string"&gt;iShares MSCI Philippines ETF&lt;/D&gt;&lt;/FQL&gt;&lt;FQL&gt;&lt;Q&gt;USDAED^FG_PRICE_CHANGE(0,-6AM)&lt;/Q&gt;&lt;R&gt;1&lt;/R&gt;&lt;C&gt;1&lt;/C&gt;&lt;D xsi:type="xsd:double"&gt;0.0040888786&lt;/D&gt;&lt;/FQL&gt;&lt;FQL&gt;&lt;Q&gt;USDEUR^FG_PRICE_CHANGE(0,-3AM)&lt;/Q&gt;&lt;R&gt;1&lt;/R&gt;&lt;C&gt;1&lt;/C&gt;&lt;D xsi:type="xsd:double"&gt;-1.6212225&lt;/D&gt;&lt;/FQL&gt;&lt;FQL&gt;&lt;Q&gt;EWW^P_PRICE_RETURNS_PR('52W',2,-10AY,0,AM)&lt;/Q&gt;&lt;R&gt;121&lt;/R&gt;&lt;C&gt;1&lt;/C&gt;&lt;D xsi:type="xsd:double"&gt;7.004571&lt;/D&gt;&lt;D xsi:type="xsd:double"&gt;14.238381&lt;/D&gt;&lt;D xsi:type="xsd:double"&gt;5.40905&lt;/D&gt;&lt;D xsi:type="xsd:double"&gt;4.112327&lt;/D&gt;&lt;D xsi:type="xsd:double"&gt;3.8329124&lt;/D&gt;&lt;D xsi:type="xsd:double"&gt;-10.352427&lt;/D&gt;&lt;D xsi:type="xsd:double"&gt;-3.1048298&lt;/D&gt;&lt;D xsi:type="xsd:double"&gt;1.5666366&lt;/D&gt;&lt;D xsi:type="xsd:double"&gt;-5.9003115&lt;/D&gt;&lt;D xsi:type="xsd:double"&gt;-3.978914&lt;/D&gt;&lt;D xsi:type="xsd:double"&gt;-11.40452&lt;/D&gt;&lt;D xsi:type="xsd:double"&gt;-11.786175&lt;/D&gt;&lt;D xsi:type="xsd:double"&gt;-21.050781&lt;/D&gt;&lt;D xsi:type="xsd:double"&gt;-28.265644&lt;/D&gt;&lt;D xsi:type="xsd:double"&gt;-24.55182&lt;/D&gt;&lt;D xsi:type="xsd:double"&gt;-15.120829&lt;/D&gt;&lt;D xsi:type="xsd:double"&gt;-16.583973&lt;/D&gt;&lt;D xsi:type="xsd:double"&gt;-12.747395&lt;/D&gt;&lt;D xsi:type="xsd:double"&gt;-22.030771&lt;/D&gt;&lt;D xsi:type="xsd:double"&gt;-18.520714&lt;/D&gt;&lt;D xsi:type="xsd:double"&gt;-10.5173&lt;/D&gt;&lt;D xsi:type="xsd:double"&gt;-9.611005&lt;/D&gt;&lt;D xsi:type="xsd:double"&gt;-11.829448&lt;/D&gt;&lt;D xsi:type="xsd:double"&gt;-16.772837&lt;/D&gt;&lt;D xsi:type="xsd:double"&gt;-6.595498&lt;/D&gt;&lt;D xsi:type="xsd:double"&gt;3.8645864&lt;/D&gt;&lt;D xsi:type="xsd:double"&gt;-5.0095024&lt;/D&gt;&lt;D xsi:type="xsd:double"&gt;-5.28965&lt;/D&gt;&lt;D xsi:type="xsd:double"&gt;-17.222256&lt;/D&gt;&lt;D xsi:type="xsd:double"&gt;-12.637985&lt;/D&gt;&lt;D xsi:type="xsd:double"&gt;-1.2817442&lt;/D&gt;&lt;D xsi:type="xsd:double"&gt;-0.77182055&lt;/D&gt;&lt;D xsi:type="xsd:double"&gt;0.115692616&lt;/D&gt;&lt;D xsi:type="xsd:double"&gt;-2.829057&lt;/D&gt;&lt;D xsi:type="xsd:double"&gt;6.7399263&lt;/D&gt;&lt;D xsi:type="xsd:double"&gt;16.39434&lt;/D&gt;&lt;D xsi:type="xsd:double"&gt;16.832447&lt;/D&gt;&lt;D xsi:type="xsd:double"&gt;12.651337&lt;/D&gt;&lt;D xsi:type="xsd:double"&gt;19.333685&lt;/D&gt;&lt;D xsi:type="xsd:double"&gt;-0.124043226&lt;/D&gt;&lt;D xsi:type="xsd:double"&gt;19.218624&lt;/D&gt;&lt;D xsi:type="xsd:double"&gt;11.890483&lt;/D&gt;&lt;D xsi:type="xsd:double"&gt;24.361742&lt;/D&gt;&lt;D xsi:type="xsd:double"&gt;12.996901&lt;/D&gt;&lt;D xsi:type="xsd:double"&gt;1.3313651&lt;/D&gt;&lt;D xsi:type="xsd:double"&gt;2.6844501&lt;/D&gt;&lt;D xsi:type="xsd:double"&gt;-10.740781&lt;/D&gt;&lt;D xsi:type="xsd:double"&gt;-12.835235&lt;/D&gt;&lt;D xsi:type="xsd:double"&gt;-8.015251&lt;/D&gt;&lt;D xsi:type="xsd:double"&gt;-8.562374&lt;/D&gt;&lt;D xsi:type="xsd:double"&gt;-5.8108926&lt;/D&gt;&lt;D xsi:type="xsd:double"&gt;-6.5285683&lt;/D&gt;&lt;D xsi:type="xsd:double"&gt;-24.617243&lt;/D&gt;&lt;D xsi:type="xsd:double"&gt;-12.437689&lt;/D&gt;&lt;D xsi:type="xsd:double"&gt;-14.339548&lt;/D&gt;&lt;D xsi:type="xsd:double"&gt;-11.881286&lt;/D&gt;&lt;D xsi:type="xsd:double"&gt;-12.096464&lt;/D&gt;&lt;D xsi:type="xsd:double"&gt;-7.219249&lt;/D&gt;&lt;D xsi:type="xsd:double"&gt;-2.8030455&lt;/D&gt;&lt;D xsi:type="xsd:double"&gt;-1.4269054&lt;/D&gt;&lt;D xsi:type="xsd:double"&gt;-17.399513&lt;/D&gt;&lt;D xsi:type="xsd:double"&gt;-20.934128&lt;/D&gt;&lt;D xsi:type="xsd:double"&gt;-13.470882&lt;/D&gt;&lt;D xsi:type="xsd:double"&gt;0.12357235&lt;/D&gt;&lt;D xsi:type="xsd:double"&gt;19.269419&lt;/D&gt;&lt;D xsi:type="xsd:double"&gt;15.066981&lt;/D&gt;&lt;D xsi:type="xsd:double"&gt;8.249151&lt;/D&gt;&lt;D xsi:type="xsd:double"&gt;1.5033126&lt;/D&gt;&lt;D xsi:type="xsd:double"&gt;-28.91587&lt;/D&gt;&lt;D xsi:type="xsd:double"&gt;-40.39575&lt;/D&gt;&lt;D xsi:type="xsd:double"&gt;-25.190163&lt;/D&gt;&lt;D xsi:type="xsd:double"&gt;-27.678537&lt;/D&gt;&lt;D xsi:type="xsd:double"&gt;-20.809769&lt;/D&gt;&lt;D xsi:type="xsd:double"&gt;-12.977767&lt;/D&gt;&lt;D xsi:type="xsd:double"&gt;-24.088938&lt;/D&gt;&lt;D xsi:type="xsd:double"&gt;-18.974709&lt;/D&gt;&lt;D xsi:type="xsd:double"&gt;-5.1704407&lt;/D&gt;&lt;D xsi:type="xsd:double"&gt;-5.749178&lt;/D&gt;&lt;D xsi:type="xsd:double"&gt;-6.4467373&lt;/D&gt;&lt;D xsi:type="xsd:double"&gt;-5.862623&lt;/D&gt;&lt;D xsi:type="xsd:double"&gt;47.317158&lt;/D&gt;&lt;D xsi:type="xsd:double"&gt;78.608665&lt;/D&gt;&lt;D xsi:type="xsd:double"&gt;51.24978&lt;/D&gt;&lt;D xsi:type="xsd:double"&gt;52.38404&lt;/D&gt;&lt;D xsi:type="xsd:double"&gt;51.68835&lt;/D&gt;&lt;D xsi:type="xsd:double"&gt;48.96073&lt;/D&gt;&lt;D xsi:type="xsd:double"&gt;56.150032&lt;/D&gt;&lt;D xsi:type="xsd:double"&gt;41.723526&lt;/D&gt;&lt;D xsi:type="xsd:double"&gt;8.505547&lt;/D&gt;&lt;D xsi:type="xsd:double"&gt;20.794308&lt;/D&gt;&lt;D xsi:type="xsd:double"&gt;13.191962&lt;/D&gt;&lt;D xsi:type="xsd:double"&gt;26.613403&lt;/D&gt;&lt;D xsi:type="xsd:double"&gt;26.244223&lt;/D&gt;&lt;D xsi:type="xsd:double"&gt;9.673584&lt;/D&gt;&lt;D xsi:type="xsd:double"&gt;12.11301&lt;/D&gt;&lt;D xsi:type="xsd:double"&gt;0.8624196&lt;/D&gt;&lt;D xsi:type="xsd:double"&gt;-4.485619&lt;/D&gt;&lt;D xsi:type="xsd:double"&gt;-2.812326&lt;/D&gt;&lt;D xsi:type="xsd:double"&gt;-8.439005&lt;/D&gt;&lt;D xsi:type="xsd:double"&gt;2.309811&lt;/D&gt;&lt;D xsi:type="xsd:double"&gt;20.801567&lt;/D&gt;&lt;D xsi:type="xsd:double"&gt;8.218945&lt;/D&gt;&lt;D xsi:type="xsd:double"&gt;26.641047&lt;/D&gt;&lt;D xsi:type="xsd:double"&gt;22.448338&lt;/D&gt;&lt;D xsi:type="xsd:double"&gt;10.242701&lt;/D&gt;&lt;D xsi:type="xsd:double"&gt;21.105003&lt;/D&gt;&lt;D xsi:type="xsd:double"&gt;22.055304&lt;/D&gt;&lt;D xsi:type="xsd:double"&gt;34.12453&lt;/D&gt;&lt;D xsi:type="xsd:double"&gt;46.280647&lt;/D&gt;&lt;D xsi:type="xsd:double"&gt;35.65396&lt;/D&gt;&lt;D xsi:type="xsd:double"&gt;36.500275&lt;/D&gt;&lt;D xsi:type="xsd:double"&gt;13.514328&lt;/D&gt;&lt;D xsi:type="xsd:double"&gt;18.374586&lt;/D&gt;&lt;D xsi:type="xsd:double"&gt;34.561314&lt;/D&gt;&lt;D xsi:type="xsd:double"&gt;16.171097&lt;/D&gt;&lt;D xsi:type="xsd:double"&gt;18.315983&lt;/D&gt;&lt;D xsi:type="xsd:double"&gt;22.77547&lt;/D&gt;&lt;D xsi:type="xsd:double"&gt;16.062773&lt;/D&gt;&lt;D xsi:type="xsd:double"&gt;12.915003&lt;/D&gt;&lt;D xsi:type="xsd:double"&gt;-6.6743317&lt;/D&gt;&lt;D xsi:type="xsd:double"&gt;-9.876031&lt;/D&gt;&lt;/FQL&gt;&lt;FQL&gt;&lt;Q&gt;EPU^FMA_DIV_YLD(NTMA,-10AY,0,AM,"PORTAGG","MEANR")&lt;/Q&gt;&lt;R&gt;121&lt;/R&gt;&lt;C&gt;1&lt;/C&gt;&lt;D xsi:type="xsd:double"&gt;2.1785811324419&lt;/D&gt;&lt;D xsi:type="xsd:double"&gt;2.14869463964623&lt;/D&gt;&lt;D xsi:type="xsd:double"&gt;2.19445135046213&lt;/D&gt;&lt;D xsi:type="xsd:double"&gt;2.29651265421048&lt;/D&gt;&lt;D xsi:type="xsd:double"&gt;2.1833845191902&lt;/D&gt;&lt;D xsi:type="xsd:double"&gt;2.15471686591924&lt;/D&gt;&lt;D xsi:type="xsd:double"&gt;2.24640145682089&lt;/D&gt;&lt;D xsi:type="xsd:double"&gt;2.22904124674662&lt;/D&gt;&lt;D xsi:type="xsd:double"&gt;2.36505137606679&lt;/D&gt;&lt;D xsi:type="xsd:double"&gt;2.21714918002177&lt;/D&gt;&lt;D xsi:type="xsd:double"&gt;1.85615995142208&lt;/D&gt;&lt;D xsi:type="xsd:double"&gt;1.98545435168338&lt;/D&gt;&lt;D xsi:type="xsd:double"&gt;2.09227270475368&lt;/D&gt;&lt;D xsi:type="xsd:double"&gt;2.55794554260408&lt;/D&gt;&lt;D xsi:type="xsd:double"&gt;2.60098226175133&lt;/D&gt;&lt;D xsi:type="xsd:double"&gt;2.49644901000848&lt;/D&gt;&lt;D xsi:type="xsd:double"&gt;2.42394399359969&lt;/D&gt;&lt;D xsi:type="xsd:double"&gt;2.47768293774647&lt;/D&gt;&lt;D xsi:type="xsd:double"&gt;2.78994432418788&lt;/D&gt;&lt;D xsi:type="xsd:double"&gt;2.35079716479596&lt;/D&gt;&lt;D xsi:type="xsd:double"&gt;2.09832600393065&lt;/D&gt;&lt;D xsi:type="xsd:double"&gt;1.71827427844955&lt;/D&gt;&lt;D xsi:type="xsd:double"&gt;1.8610913993543&lt;/D&gt;&lt;D xsi:type="xsd:double"&gt;1.81178463487162&lt;/D&gt;&lt;D xsi:type="xsd:double"&gt;1.68414989945763&lt;/D&gt;&lt;D xsi:type="xsd:double"&gt;1.50565140383842&lt;/D&gt;&lt;D xsi:type="xsd:double"&gt;1.55204284843574&lt;/D&gt;&lt;D xsi:type="xsd:double"&gt;1.58737827510086&lt;/D&gt;&lt;D xsi:type="xsd:double"&gt;1.99231944589577&lt;/D&gt;&lt;D xsi:type="xsd:double"&gt;2.31253645232679&lt;/D&gt;&lt;D xsi:type="xsd:double"&gt;2.14691864161093&lt;/D&gt;&lt;D xsi:type="xsd:double"&gt;2.02608439653061&lt;/D&gt;&lt;D xsi:type="xsd:double"&gt;2.21403167703822&lt;/D&gt;&lt;D xsi:type="xsd:double"&gt;1.99559642220328&lt;/D&gt;&lt;D xsi:type="xsd:double"&gt;2.26327780021026&lt;/D&gt;&lt;D xsi:type="xsd:double"&gt;2.25175411168332&lt;/D&gt;&lt;D xsi:type="xsd:double"&gt;2.2890383787858&lt;/D&gt;&lt;D xsi:type="xsd:double"&gt;2.04268050063182&lt;/D&gt;&lt;D xsi:type="xsd:double"&gt;2.28473739384857&lt;/D&gt;&lt;D xsi:type="xsd:double"&gt;2.33753433022031&lt;/D&gt;&lt;D xsi:type="xsd:double"&gt;2.64264918393334&lt;/D&gt;&lt;D xsi:type="xsd:double"&gt;2.77806971471268&lt;/D&gt;&lt;D xsi:type="xsd:double"&gt;2.41492416762088&lt;/D&gt;&lt;D xsi:type="xsd:double"&gt;2.32664627174315&lt;/D&gt;&lt;D xsi:type="xsd:double"&gt;2.20527963622904&lt;/D&gt;&lt;D xsi:type="xsd:double"&gt;2.0916340231596&lt;/D&gt;&lt;D xsi:type="xsd:double"&gt;4.58675089657733&lt;/D&gt;&lt;D xsi:type="xsd:double"&gt;2.04589611969915&lt;/D&gt;&lt;D xsi:type="xsd:double"&gt;2.17777391912072&lt;/D&gt;&lt;D xsi:type="xsd:double"&gt;2.43025364466018&lt;/D&gt;&lt;D xsi:type="xsd:double"&gt;2.2988387301754&lt;/D&gt;&lt;D xsi:type="xsd:double"&gt;2.60538554355464&lt;/D&gt;&lt;D xsi:type="xsd:double"&gt;2.33940535617169&lt;/D&gt;&lt;D xsi:type="xsd:double"&gt;2.37217058478026&lt;/D&gt;&lt;D xsi:type="xsd:double"&gt;2.26246840064053&lt;/D&gt;&lt;D xsi:type="xsd:double"&gt;2.18788623281302&lt;/D&gt;&lt;D xsi:type="xsd:double"&gt;2.22234963456811&lt;/D&gt;&lt;D xsi:type="xsd:double"&gt;2.44259781568053&lt;/D&gt;&lt;D xsi:type="xsd:double"&gt;2.78385000224397&lt;/D&gt;&lt;D xsi:type="xsd:double"&gt;2.75782064715199&lt;/D&gt;&lt;D xsi:type="xsd:double"&gt;2.71993456037817&lt;/D&gt;&lt;D xsi:type="xsd:double"&gt;3.00490910557736&lt;/D&gt;&lt;D xsi:type="xsd:double"&gt;2.99434115264625&lt;/D&gt;&lt;D xsi:type="xsd:double"&gt;2.99417911785626&lt;/D&gt;&lt;D xsi:type="xsd:double"&gt;2.96009042385282&lt;/D&gt;&lt;D xsi:type="xsd:double"&gt;2.60128125532268&lt;/D&gt;&lt;D xsi:type="xsd:double"&gt;2.63448694212989&lt;/D&gt;&lt;D xsi:type="xsd:double"&gt;3.1675581141222&lt;/D&gt;&lt;D xsi:type="xsd:double"&gt;4.31706815127519&lt;/D&gt;&lt;D xsi:type="xsd:double"&gt;3.65793567675076&lt;/D&gt;&lt;D xsi:type="xsd:double"&gt;3.23885514771341&lt;/D&gt;&lt;D xsi:type="xsd:double"&gt;3.18905244189162&lt;/D&gt;&lt;D xsi:type="xsd:double"&gt;2.83139205381876&lt;/D&gt;&lt;D xsi:type="xsd:double"&gt;2.53276919075035&lt;/D&gt;&lt;D xsi:type="xsd:double"&gt;2.72007059465161&lt;/D&gt;&lt;D xsi:type="xsd:double"&gt;2.47289134366546&lt;/D&gt;&lt;D xsi:type="xsd:double"&gt;2.00833763127461&lt;/D&gt;&lt;D xsi:type="xsd:double"&gt;1.69320675070245&lt;/D&gt;&lt;D xsi:type="xsd:double"&gt;1.77777167053329&lt;/D&gt;&lt;D xsi:type="xsd:double"&gt;1.73917218867517&lt;/D&gt;&lt;D xsi:type="xsd:double"&gt;2.12834636539948&lt;/D&gt;&lt;D xsi:type="xsd:double"&gt;2.36864538501908&lt;/D&gt;&lt;D xsi:type="xsd:double"&gt;2.48917023356293&lt;/D&gt;&lt;D xsi:type="xsd:double"&gt;2.84771769735878&lt;/D&gt;&lt;D xsi:type="xsd:double"&gt;3.08456480420992&lt;/D&gt;&lt;D xsi:type="xsd:double"&gt;3.62762573987086&lt;/D&gt;&lt;D xsi:type="xsd:double"&gt;3.68594582257942&lt;/D&gt;&lt;D xsi:type="xsd:double"&gt;3.45459261338258&lt;/D&gt;&lt;D xsi:type="xsd:double"&gt;3.91193402492007&lt;/D&gt;&lt;D xsi:type="xsd:double"&gt;4.19005524628877&lt;/D&gt;&lt;D xsi:type="xsd:double"&gt;3.67828879623195&lt;/D&gt;&lt;D xsi:type="xsd:double"&gt;3.44501606702468&lt;/D&gt;&lt;D xsi:type="xsd:double"&gt;3.52046036337792&lt;/D&gt;&lt;D xsi:type="xsd:double"&gt;4.26293215377457&lt;/D&gt;&lt;D xsi:type="xsd:double"&gt;4.4360131298284&lt;/D&gt;&lt;D xsi:type="xsd:double"&gt;5.04424131799396&lt;/D&gt;&lt;D xsi:type="xsd:double"&gt;5.23591550452902&lt;/D&gt;&lt;D xsi:type="xsd:double"&gt;5.07645301868144&lt;/D&gt;&lt;D xsi:type="xsd:double"&gt;5.50763198800147&lt;/D&gt;&lt;D xsi:type="xsd:double"&gt;4.79192831779778&lt;/D&gt;&lt;D xsi:type="xsd:double"&gt;3.74064881916201&lt;/D&gt;&lt;D xsi:type="xsd:double"&gt;3.86129842025461&lt;/D&gt;&lt;D xsi:type="xsd:double"&gt;3.53940804631101&lt;/D&gt;&lt;D xsi:type="xsd:double"&gt;4.35828502080592&lt;/D&gt;&lt;D xsi:type="xsd:double"&gt;4.70644569215527&lt;/D&gt;&lt;D xsi:type="xsd:double"&gt;4.72042405294188&lt;/D&gt;&lt;D xsi:type="xsd:double"&gt;5.18859550377861&lt;/D&gt;&lt;D xsi:type="xsd:double"&gt;5.02227844206407&lt;/D&gt;&lt;D xsi:type="xsd:double"&gt;4.33318689428622&lt;/D&gt;&lt;D xsi:type="xsd:double"&gt;4.68046191804091&lt;/D&gt;&lt;D xsi:type="xsd:double"&gt;5.06744954200848&lt;/D&gt;&lt;D xsi:type="xsd:double"&gt;5.18851369529566&lt;/D&gt;&lt;D xsi:type="xsd:double"&gt;4.32458202582726&lt;/D&gt;&lt;D xsi:type="xsd:double"&gt;3.63808203483227&lt;/D&gt;&lt;D xsi:type="xsd:double"&gt;3.47694103337173&lt;/D&gt;&lt;D xsi:type="xsd:double"&gt;3.8259710513066&lt;/D&gt;&lt;D xsi:type="xsd:double"&gt;3.42472917952669&lt;/D&gt;&lt;D xsi:type="xsd:double"&gt;3.34267404302968&lt;/D&gt;&lt;D xsi:type="xsd:double"&gt;3.47939591689458&lt;/D&gt;&lt;D xsi:type="xsd:double"&gt;4.10360646809297&lt;/D&gt;&lt;D xsi:type="xsd:double"&gt;4.08889168651533&lt;/D&gt;&lt;/FQL&gt;&lt;FQL&gt;&lt;Q&gt;CPALM-FDS^FG_PRICE_CHANGE(0,-6AM)&lt;/Q&gt;&lt;R&gt;1&lt;/R&gt;&lt;C&gt;1&lt;/C&gt;&lt;D xsi:type="xsd:double"&gt;0.622045284896733&lt;/D&gt;&lt;/FQL&gt;&lt;FQL&gt;&lt;Q&gt;UAE^FG_PRICE_MAVG(0,,,,60)&lt;/Q&gt;&lt;R&gt;1&lt;/R&gt;&lt;C&gt;1&lt;/C&gt;&lt;D xsi:type="xsd:double"&gt;14.001438&lt;/D&gt;&lt;/FQL&gt;&lt;FQL&gt;&lt;Q&gt;MCHI^FG_TOTAL_RETURNC(0,-1AM)&lt;/Q&gt;&lt;R&gt;1&lt;/R&gt;&lt;C&gt;1&lt;/C&gt;&lt;D xsi:type="xsd:double"&gt;-4.158926&lt;/D&gt;&lt;/FQL&gt;&lt;FQL&gt;&lt;Q&gt;EWJ^FG_TOTAL_RETURNC(0,-3AM)&lt;/Q&gt;&lt;R&gt;1&lt;/R&gt;&lt;C&gt;1&lt;/C&gt;&lt;D xsi:type="xsd:double"&gt;3.0885696&lt;/D&gt;&lt;/FQL&gt;&lt;FQL&gt;&lt;Q&gt;VWO^FMA_COS_UP("EPS","1M",+1,NOW,,,"PORTAGG","MEANR")&lt;/Q&gt;&lt;R&gt;1&lt;/R&gt;&lt;C&gt;1&lt;/C&gt;&lt;D xsi:type="xsd:double"&gt;820&lt;/D&gt;&lt;/FQL&gt;&lt;FQL&gt;&lt;Q&gt;EWT^SIZE(FG_CONSTITUENTS)&lt;/Q&gt;&lt;R&gt;1&lt;/R&gt;&lt;C&gt;1&lt;/C&gt;&lt;D xsi:type="xsd:long"&gt;90&lt;/D&gt;&lt;/FQL&gt;&lt;FQL&gt;&lt;Q&gt;VNM^FG_ROE(0)&lt;/Q&gt;&lt;R&gt;1&lt;/R&gt;&lt;C&gt;1&lt;/C&gt;&lt;D xsi:type="xsd:double"&gt;9.57715835208699&lt;/D&gt;&lt;/FQL&gt;&lt;FQL&gt;&lt;Q&gt;CPALM-FDS^FG_PRICE_CHANGE(0,-3AM)&lt;/Q&gt;&lt;R&gt;1&lt;/R&gt;&lt;C&gt;1&lt;/C&gt;&lt;D xsi:type="xsd:double"&gt;2.87458661918087&lt;/D&gt;&lt;/FQL&gt;&lt;FQL&gt;&lt;Q&gt;REFTWDISC-FDS^PROPER_NAME(0,,,"SECURITY","NAME")&lt;/Q&gt;&lt;R&gt;1&lt;/R&gt;&lt;C&gt;1&lt;/C&gt;&lt;D xsi:type="xsd:string"&gt;Taiwan China Discount Rate&lt;/D&gt;&lt;/FQL&gt;&lt;FQL&gt;&lt;Q&gt;USDMYR^FG_PRICE_CHANGE(0,-6AM)&lt;/Q&gt;&lt;R&gt;1&lt;/R&gt;&lt;C&gt;1&lt;/C&gt;&lt;D xsi:type="xsd:double"&gt;-1.4807045&lt;/D&gt;&lt;/FQL&gt;&lt;FQL&gt;&lt;Q&gt;ECH^FMA_DIV_YLD(NTMA,-10AY,0,AM,"PORTAGG","MEANR")&lt;/Q&gt;&lt;R&gt;121&lt;/R&gt;&lt;C&gt;1&lt;/C&gt;&lt;D xsi:type="xsd:double"&gt;3.05544610374682&lt;/D&gt;&lt;D xsi:type="xsd:double"&gt;3.10348102979962&lt;/D&gt;&lt;D xsi:type="xsd:double"&gt;3.08659039288276&lt;/D&gt;&lt;D xsi:type="xsd:double"&gt;3.18459828672159&lt;/D&gt;&lt;D xsi:type="xsd:double"&gt;3.05343156382464&lt;/D&gt;&lt;D xsi:type="xsd:double"&gt;3.19654108757893&lt;/D&gt;&lt;D xsi:type="xsd:double"&gt;3.19862832396746&lt;/D&gt;&lt;D xsi:type="xsd:double"&gt;3.14329000653898&lt;/D&gt;&lt;D xsi:type="xsd:double"&gt;3.30173889156408&lt;/D&gt;&lt;D xsi:type="xsd:double"&gt;3.17450190102912&lt;/D&gt;&lt;D xsi:type="xsd:double"&gt;3.28232453264961&lt;/D&gt;&lt;D xsi:type="xsd:double"&gt;3.47519138838509&lt;/D&gt;&lt;D xsi:type="xsd:double"&gt;3.60685944736132&lt;/D&gt;&lt;D xsi:type="xsd:double"&gt;3.70532307126337&lt;/D&gt;&lt;D xsi:type="xsd:double"&gt;3.7263131997136&lt;/D&gt;&lt;D xsi:type="xsd:double"&gt;3.45167242922599&lt;/D&gt;&lt;D xsi:type="xsd:double"&gt;3.62680886451886&lt;/D&gt;&lt;D xsi:type="xsd:double"&gt;3.79128512700776&lt;/D&gt;&lt;D xsi:type="xsd:double"&gt;3.96112370079057&lt;/D&gt;&lt;D xsi:type="xsd:double"&gt;3.69519935680375&lt;/D&gt;&lt;D xsi:type="xsd:double"&gt;3.42320679165733&lt;/D&gt;&lt;D xsi:type="xsd:double"&gt;3.33938551505124&lt;/D&gt;&lt;D xsi:type="xsd:double"&gt;3.27747261158911&lt;/D&gt;&lt;D xsi:type="xsd:double"&gt;3.23552183537475&lt;/D&gt;&lt;D xsi:type="xsd:double"&gt;2.86430860801214&lt;/D&gt;&lt;D xsi:type="xsd:double"&gt;2.90547752387163&lt;/D&gt;&lt;D xsi:type="xsd:double"&gt;3.03888531175531&lt;/D&gt;&lt;D xsi:type="xsd:double"&gt;2.6581326006475&lt;/D&gt;&lt;D xsi:type="xsd:double"&gt;2.88976442036653&lt;/D&gt;&lt;D xsi:type="xsd:double"&gt;2.96908560184691&lt;/D&gt;&lt;D xsi:type="xsd:double"&gt;2.85027502950169&lt;/D&gt;&lt;D xsi:type="xsd:double"&gt;2.77139604932222&lt;/D&gt;&lt;D xsi:type="xsd:double"&gt;2.57505505028542&lt;/D&gt;&lt;D xsi:type="xsd:double"&gt;2.50348524894998&lt;/D&gt;&lt;D xsi:type="xsd:double"&gt;2.39695653747176&lt;/D&gt;&lt;D xsi:type="xsd:double"&gt;2.69314023755413&lt;/D&gt;&lt;D xsi:type="xsd:double"&gt;2.5995631083549&lt;/D&gt;&lt;D xsi:type="xsd:double"&gt;2.50454359805484&lt;/D&gt;&lt;D xsi:type="xsd:double"&gt;2.46858729297998&lt;/D&gt;&lt;D xsi:type="xsd:double"&gt;2.84181339207379&lt;/D&gt;&lt;D xsi:type="xsd:double"&gt;3.19743082359635&lt;/D&gt;&lt;D xsi:type="xsd:double"&gt;2.99697213834428&lt;/D&gt;&lt;D xsi:type="xsd:double"&gt;2.74389906348581&lt;/D&gt;&lt;D xsi:type="xsd:double"&gt;2.98996506341306&lt;/D&gt;&lt;D xsi:type="xsd:double"&gt;3.17272936846498&lt;/D&gt;&lt;D xsi:type="xsd:double"&gt;3.12460305447713&lt;/D&gt;&lt;D xsi:type="xsd:double"&gt;3.16571092334139&lt;/D&gt;&lt;D xsi:type="xsd:double"&gt;3.3960116802553&lt;/D&gt;&lt;D xsi:type="xsd:double"&gt;3.28140775077535&lt;/D&gt;&lt;D xsi:type="xsd:double"&gt;3.48618537880782&lt;/D&gt;&lt;D xsi:type="xsd:double"&gt;3.3427097965595&lt;/D&gt;&lt;D xsi:type="xsd:double"&gt;3.02275341153841&lt;/D&gt;&lt;D xsi:type="xsd:double"&gt;3.05833462907366&lt;/D&gt;&lt;D xsi:type="xsd:double"&gt;3.21703523495911&lt;/D&gt;&lt;D xsi:type="xsd:double"&gt;2.93355053853322&lt;/D&gt;&lt;D xsi:type="xsd:double"&gt;2.93623352227284&lt;/D&gt;&lt;D xsi:type="xsd:double"&gt;3.07620714244391&lt;/D&gt;&lt;D xsi:type="xsd:double"&gt;3.01627737078832&lt;/D&gt;&lt;D xsi:type="xsd:double"&gt;3.3234954942963&lt;/D&gt;&lt;D xsi:type="xsd:double"&gt;3.26906636003108&lt;/D&gt;&lt;D xsi:type="xsd:double"&gt;3.21008903557552&lt;/D&gt;&lt;D xsi:type="xsd:double"&gt;3.75611029799537&lt;/D&gt;&lt;D xsi:type="xsd:double"&gt;3.30432197790936&lt;/D&gt;&lt;D xsi:type="xsd:double"&gt;3.41453072198818&lt;/D&gt;&lt;D xsi:type="xsd:double"&gt;3.67734247276516&lt;/D&gt;&lt;D xsi:type="xsd:double"&gt;3.72424404012003&lt;/D&gt;&lt;D xsi:type="xsd:double"&gt;3.76887832313095&lt;/D&gt;&lt;D xsi:type="xsd:double"&gt;4.06484715304365&lt;/D&gt;&lt;D xsi:type="xsd:double"&gt;5.23285584776693&lt;/D&gt;&lt;D xsi:type="xsd:double"&gt;4.33783625559151&lt;/D&gt;&lt;D xsi:type="xsd:double"&gt;3.73413250666164&lt;/D&gt;&lt;D xsi:type="xsd:double"&gt;3.36717817838475&lt;/D&gt;&lt;D xsi:type="xsd:double"&gt;3.26800959781275&lt;/D&gt;&lt;D xsi:type="xsd:double"&gt;3.46476703726242&lt;/D&gt;&lt;D xsi:type="xsd:double"&gt;3.89252608318553&lt;/D&gt;&lt;D xsi:type="xsd:double"&gt;3.73490140843892&lt;/D&gt;&lt;D xsi:type="xsd:double"&gt;3.29430556082679&lt;/D&gt;&lt;D xsi:type="xsd:double"&gt;3.18315245826801&lt;/D&gt;&lt;D xsi:type="xsd:double"&gt;3.15633007239584&lt;/D&gt;&lt;D xsi:type="xsd:double"&gt;2.56425760802034&lt;/D&gt;&lt;D xsi:type="xsd:double"&gt;2.83000622198109&lt;/D&gt;&lt;D xsi:type="xsd:double"&gt;3.15882979589378&lt;/D&gt;&lt;D xsi:type="xsd:double"&gt;3.98185771560086&lt;/D&gt;&lt;D xsi:type="xsd:double"&gt;3.93232967474344&lt;/D&gt;&lt;D xsi:type="xsd:double"&gt;4.81530106977686&lt;/D&gt;&lt;D xsi:type="xsd:double"&gt;4.68427125960756&lt;/D&gt;&lt;D xsi:type="xsd:double"&gt;4.70890043697909&lt;/D&gt;&lt;D xsi:type="xsd:double"&gt;4.83784747050692&lt;/D&gt;&lt;D xsi:type="xsd:double"&gt;4.91442703054304&lt;/D&gt;&lt;D xsi:type="xsd:double"&gt;5.57328494840571&lt;/D&gt;&lt;D xsi:type="xsd:double"&gt;4.70485528901717&lt;/D&gt;&lt;D xsi:type="xsd:double"&gt;4.80415466830343&lt;/D&gt;&lt;D xsi:type="xsd:double"&gt;4.5960533473198&lt;/D&gt;&lt;D xsi:type="xsd:double"&gt;5.19270740553872&lt;/D&gt;&lt;D xsi:type="xsd:double"&gt;5.51387604742664&lt;/D&gt;&lt;D xsi:type="xsd:double"&gt;7.10932577900457&lt;/D&gt;&lt;D xsi:type="xsd:double"&gt;7.40209924789956&lt;/D&gt;&lt;D xsi:type="xsd:double"&gt;7.29783810997186&lt;/D&gt;&lt;D xsi:type="xsd:double"&gt;7.14875538770663&lt;/D&gt;&lt;D xsi:type="xsd:double"&gt;7.05267055198931&lt;/D&gt;&lt;D xsi:type="xsd:double"&gt;9.09510131245954&lt;/D&gt;&lt;D xsi:type="xsd:double"&gt;8.48541108067761&lt;/D&gt;&lt;D xsi:type="xsd:double"&gt;7.81842024338398&lt;/D&gt;&lt;D xsi:type="xsd:double"&gt;8.07928951031925&lt;/D&gt;&lt;D xsi:type="xsd:double"&gt;9.06505548204632&lt;/D&gt;&lt;D xsi:type="xsd:double"&gt;8.29958881707531&lt;/D&gt;&lt;D xsi:type="xsd:double"&gt;7.24476221144621&lt;/D&gt;&lt;D xsi:type="xsd:double"&gt;7.00069234659394&lt;/D&gt;&lt;D xsi:type="xsd:double"&gt;6.12922598618356&lt;/D&gt;&lt;D xsi:type="xsd:double"&gt;6.41071139539956&lt;/D&gt;&lt;D xsi:type="xsd:double"&gt;6.9586866704618&lt;/D&gt;&lt;D xsi:type="xsd:double"&gt;6.90632061808896&lt;/D&gt;&lt;D xsi:type="xsd:double"&gt;6.69080422310297&lt;/D&gt;&lt;D xsi:type="xsd:double"&gt;6.61927740015953&lt;/D&gt;&lt;D xsi:type="xsd:double"&gt;6.70379490496045&lt;/D&gt;&lt;D xsi:type="xsd:double"&gt;3787.21490958739&lt;/D&gt;&lt;D xsi:type="xsd:double"&gt;3276.40730729182&lt;/D&gt;&lt;D xsi:type="xsd:double"&gt;3339.47891477025&lt;/D&gt;&lt;D xsi:type="xsd:double"&gt;184.144110295126&lt;/D&gt;&lt;D xsi:type="xsd:double"&gt;186.599335511371&lt;/D&gt;&lt;D xsi:type="xsd:double"&gt;197.337210175557&lt;/D&gt;&lt;/FQL&gt;&lt;FQL&gt;&lt;Q&gt;ECH^FMA_PE(LTMA,-10AY,0,AM,"PORTAGG","MEANR")&lt;/Q&gt;&lt;R&gt;121&lt;/R&gt;&lt;C&gt;1&lt;/C&gt;&lt;D xsi:type="xsd:double"&gt;16.1926370729618&lt;/D&gt;&lt;D xsi:type="xsd:double"&gt;16.3703493689674&lt;/D&gt;&lt;D xsi:type="xsd:double"&gt;16.5339813900086&lt;/D&gt;&lt;D xsi:type="xsd:double"&gt;15.8681823126148&lt;/D&gt;&lt;D xsi:type="xsd:double"&gt;16.6632634105148&lt;/D&gt;&lt;D xsi:type="xsd:double"&gt;16.5530449661097&lt;/D&gt;&lt;D xsi:type="xsd:double"&gt;16.1284505246789&lt;/D&gt;&lt;D xsi:type="xsd:double"&gt;16.7593746394559&lt;/D&gt;&lt;D xsi:type="xsd:double"&gt;16.4098954576709&lt;/D&gt;&lt;D xsi:type="xsd:double"&gt;16.4996916847379&lt;/D&gt;&lt;D xsi:type="xsd:double"&gt;16.2533449777874&lt;/D&gt;&lt;D xsi:type="xsd:double"&gt;15.8404790211275&lt;/D&gt;&lt;D xsi:type="xsd:double"&gt;15.2404036917672&lt;/D&gt;&lt;D xsi:type="xsd:double"&gt;14.9046633101401&lt;/D&gt;&lt;D xsi:type="xsd:double"&gt;14.8883279657007&lt;/D&gt;&lt;D xsi:type="xsd:double"&gt;15.706534516341&lt;/D&gt;&lt;D xsi:type="xsd:double"&gt;15.9727143533702&lt;/D&gt;&lt;D xsi:type="xsd:double"&gt;16.2867251599954&lt;/D&gt;&lt;D xsi:type="xsd:double"&gt;15.0379519684896&lt;/D&gt;&lt;D xsi:type="xsd:double"&gt;15.4713144737063&lt;/D&gt;&lt;D xsi:type="xsd:double"&gt;15.5015311025849&lt;/D&gt;&lt;D xsi:type="xsd:double"&gt;15.4639074694506&lt;/D&gt;&lt;D xsi:type="xsd:double"&gt;15.2558791921243&lt;/D&gt;&lt;D xsi:type="xsd:double"&gt;15.0233702401994&lt;/D&gt;&lt;D xsi:type="xsd:double"&gt;15.7257254589756&lt;/D&gt;&lt;D xsi:type="xsd:double"&gt;16.2033861125475&lt;/D&gt;&lt;D xsi:type="xsd:double"&gt;16.1386714412506&lt;/D&gt;&lt;D xsi:type="xsd:double"&gt;17.2282694557858&lt;/D&gt;&lt;D xsi:type="xsd:double"&gt;16.4500115744964&lt;/D&gt;&lt;D xsi:type="xsd:double"&gt;15.078586015581&lt;/D&gt;&lt;D xsi:type="xsd:double"&gt;16.4533474104795&lt;/D&gt;&lt;D xsi:type="xsd:double"&gt;16.7174557543878&lt;/D&gt;&lt;D xsi:type="xsd:double"&gt;17.0143677144638&lt;/D&gt;&lt;D xsi:type="xsd:double"&gt;17.1790022744265&lt;/D&gt;&lt;D xsi:type="xsd:double"&gt;17.371699110612&lt;/D&gt;&lt;D xsi:type="xsd:double"&gt;17.3193075751302&lt;/D&gt;&lt;D xsi:type="xsd:double"&gt;18.1171598710954&lt;/D&gt;&lt;D xsi:type="xsd:double"&gt;19.3367770443538&lt;/D&gt;&lt;D xsi:type="xsd:double"&gt;20.1684538005309&lt;/D&gt;&lt;D xsi:type="xsd:double"&gt;18.2913833894112&lt;/D&gt;&lt;D xsi:type="xsd:double"&gt;16.4274627005384&lt;/D&gt;&lt;D xsi:type="xsd:double"&gt;17.8845859339971&lt;/D&gt;&lt;D xsi:type="xsd:double"&gt;18.4814348093965&lt;/D&gt;&lt;D xsi:type="xsd:double"&gt;17.7594936075985&lt;/D&gt;&lt;D xsi:type="xsd:double"&gt;17.2153508452849&lt;/D&gt;&lt;D xsi:type="xsd:double"&gt;17.0485163625399&lt;/D&gt;&lt;D xsi:type="xsd:double"&gt;16.4128327091633&lt;/D&gt;&lt;D xsi:type="xsd:double"&gt;15.4950675612144&lt;/D&gt;&lt;D xsi:type="xsd:double"&gt;15.5406928360194&lt;/D&gt;&lt;D xsi:type="xsd:double"&gt;15.4587544924768&lt;/D&gt;&lt;D xsi:type="xsd:double"&gt;15.271690727699&lt;/D&gt;&lt;D xsi:type="xsd:double"&gt;16.973903888888&lt;/D&gt;&lt;D xsi:type="xsd:double"&gt;17.2773734427191&lt;/D&gt;&lt;D xsi:type="xsd:double"&gt;16.1489233517256&lt;/D&gt;&lt;D xsi:type="xsd:double"&gt;17.8321792654082&lt;/D&gt;&lt;D xsi:type="xsd:double"&gt;18.1131790827965&lt;/D&gt;&lt;D xsi:type="xsd:double"&gt;15.6452808511876&lt;/D&gt;&lt;D xsi:type="xsd:double"&gt;15.667544094286&lt;/D&gt;&lt;D xsi:type="xsd:double"&gt;15.4148672828171&lt;/D&gt;&lt;D xsi:type="xsd:double"&gt;16.0350884231199&lt;/D&gt;&lt;D xsi:type="xsd:double"&gt;15.9139088237586&lt;/D&gt;&lt;D xsi:type="xsd:double"&gt;15.1621235304939&lt;/D&gt;&lt;D xsi:type="xsd:double"&gt;16.6964288124732&lt;/D&gt;&lt;D xsi:type="xsd:double"&gt;16.5274234815656&lt;/D&gt;&lt;D xsi:type="xsd:double"&gt;15.1356517461632&lt;/D&gt;&lt;D xsi:type="xsd:double"&gt;15.4838522181469&lt;/D&gt;&lt;D xsi:type="xsd:double"&gt;15.070643929689&lt;/D&gt;&lt;D xsi:type="xsd:double"&gt;16.504045660235&lt;/D&gt;&lt;D xsi:type="xsd:double"&gt;14.7836134290168&lt;/D&gt;&lt;D xsi:type="xsd:double"&gt;14.8677489635237&lt;/D&gt;&lt;D xsi:type="xsd:double"&gt;15.4692703993475&lt;/D&gt;&lt;D xsi:type="xsd:double"&gt;16.7340482436714&lt;/D&gt;&lt;D xsi:type="xsd:double"&gt;17.8002345467459&lt;/D&gt;&lt;D xsi:type="xsd:double"&gt;19.5723783232382&lt;/D&gt;&lt;D xsi:type="xsd:double"&gt;18.8039838170047&lt;/D&gt;&lt;D xsi:type="xsd:double"&gt;20.147096278851&lt;/D&gt;&lt;D xsi:type="xsd:double"&gt;22.8787641104472&lt;/D&gt;&lt;D xsi:type="xsd:double"&gt;24.2399291550642&lt;/D&gt;&lt;D xsi:type="xsd:double"&gt;26.616036196711&lt;/D&gt;&lt;D xsi:type="xsd:double"&gt;32.6157538639068&lt;/D&gt;&lt;D xsi:type="xsd:double"&gt;31.0111984873296&lt;/D&gt;&lt;D xsi:type="xsd:double"&gt;28.9970232778861&lt;/D&gt;&lt;D xsi:type="xsd:double"&gt;26.0038664485127&lt;/D&gt;&lt;D xsi:type="xsd:double"&gt;24.0416767794027&lt;/D&gt;&lt;D xsi:type="xsd:double"&gt;21.3098085957124&lt;/D&gt;&lt;D xsi:type="xsd:double"&gt;19.295283582715&lt;/D&gt;&lt;D xsi:type="xsd:double"&gt;17.1613959029144&lt;/D&gt;&lt;D xsi:type="xsd:double"&gt;14.6456935501222&lt;/D&gt;&lt;D xsi:type="xsd:double"&gt;12.4045269021155&lt;/D&gt;&lt;D xsi:type="xsd:double"&gt;9.53936919561881&lt;/D&gt;&lt;D xsi:type="xsd:double"&gt;9.73064238762656&lt;/D&gt;&lt;D xsi:type="xsd:double"&gt;9.7988694748938&lt;/D&gt;&lt;D xsi:type="xsd:double"&gt;9.94914143827173&lt;/D&gt;&lt;D xsi:type="xsd:double"&gt;9.51390649256067&lt;/D&gt;&lt;D xsi:type="xsd:double"&gt;9.28597682766734&lt;/D&gt;&lt;D xsi:type="xsd:double"&gt;8.01872024602885&lt;/D&gt;&lt;D xsi:type="xsd:double"&gt;7.72048424661056&lt;/D&gt;&lt;D xsi:type="xsd:double"&gt;7.31870912013389&lt;/D&gt;&lt;D xsi:type="xsd:double"&gt;7.42264951314813&lt;/D&gt;&lt;D xsi:type="xsd:double"&gt;7.21364048015393&lt;/D&gt;&lt;D xsi:type="xsd:double"&gt;5.78825125639137&lt;/D&gt;&lt;D xsi:type="xsd:double"&gt;5.50608848036053&lt;/D&gt;&lt;D xsi:type="xsd:double"&gt;5.75064373118023&lt;/D&gt;&lt;D xsi:type="xsd:double"&gt;5.93936776112668&lt;/D&gt;&lt;D xsi:type="xsd:double"&gt;5.85596616973242&lt;/D&gt;&lt;D xsi:type="xsd:double"&gt;6.17120663509696&lt;/D&gt;&lt;D xsi:type="xsd:double"&gt;6.59537275340676&lt;/D&gt;&lt;D xsi:type="xsd:double"&gt;6.96522252813267&lt;/D&gt;&lt;D xsi:type="xsd:double"&gt;7.82740637666174&lt;/D&gt;&lt;D xsi:type="xsd:double"&gt;7.89201853071711&lt;/D&gt;&lt;D xsi:type="xsd:double"&gt;7.73341752091492&lt;/D&gt;&lt;D xsi:type="xsd:double"&gt;7.91353378565897&lt;/D&gt;&lt;D xsi:type="xsd:double"&gt;8.26279797115802&lt;/D&gt;&lt;D xsi:type="xsd:double"&gt;8.50584654075368&lt;/D&gt;&lt;D xsi:type="xsd:double"&gt;8.72125196083016&lt;/D&gt;&lt;D xsi:type="xsd:double"&gt;0.0106146361061409&lt;/D&gt;&lt;D xsi:type="xsd:double"&gt;0.0121005811406002&lt;/D&gt;&lt;D xsi:type="xsd:double"&gt;0.0129499937044754&lt;/D&gt;&lt;D xsi:type="xsd:double"&gt;0.048509236733962&lt;/D&gt;&lt;D xsi:type="xsd:double"&gt;0.016014885036524&lt;/D&gt;&lt;D xsi:type="xsd:double"&gt;0.015893471917082&lt;/D&gt;&lt;/FQL&gt;&lt;FQL&gt;&lt;Q&gt;EWM^FG_PRICE(0)&lt;/Q&gt;&lt;R&gt;1&lt;/R&gt;&lt;C&gt;1&lt;/C&gt;&lt;D xsi:type="xsd:double"&gt;23.14&lt;/D&gt;&lt;/FQL&gt;&lt;FQL&gt;&lt;Q&gt;UAE^P_PRICE(0)/P_PRICE_HIGH_PR(0,,,,,,"PRICE","INTRA","52W")&lt;/Q&gt;&lt;R&gt;1&lt;/R&gt;&lt;C&gt;1&lt;/C&gt;&lt;D xsi:type="xsd:double"&gt;0.93527657&lt;/D&gt;&lt;/FQL&gt;&lt;FQL&gt;&lt;Q&gt;EWW^FG_TOTAL_RETURNC(0,-12AM)&lt;/Q&gt;&lt;R&gt;1&lt;/R&gt;&lt;C&gt;1&lt;/C&gt;&lt;D xsi:type="xsd:double"&gt;-9.876031&lt;/D&gt;&lt;/FQL&gt;&lt;FQL&gt;&lt;Q&gt;EPHE^FG_TOTAL_RETURNC(0,-12AM)&lt;/Q&gt;&lt;R&gt;1&lt;/R&gt;&lt;C&gt;1&lt;/C&gt;&lt;D xsi:type="xsd:double"&gt;-5.0911784&lt;/D&gt;&lt;/FQL&gt;&lt;FQL&gt;&lt;Q&gt;VNM^FMA_COS_DOWN("EPS","1M",+1,NOW,,,"PORTAGG","MEANR")&lt;/Q&gt;&lt;R&gt;1&lt;/R&gt;&lt;C&gt;1&lt;/C&gt;&lt;D xsi:type="xsd:double"&gt;9&lt;/D&gt;&lt;/FQL&gt;&lt;FQL&gt;&lt;Q&gt;SET-BKK^FG_ROE(0)&lt;/Q&gt;&lt;R&gt;1&lt;/R&gt;&lt;C&gt;1&lt;/C&gt;&lt;D xsi:type="xsd:double"&gt;7.53968857858581&lt;/D&gt;&lt;/FQL&gt;&lt;FQL&gt;&lt;Q&gt;TRYKR10Y-FDS^PCTCHG(FG_YIELD(0,,,,"YTM"),FG_YIELD(-3AM,,,,"YTM"))&lt;/Q&gt;&lt;R&gt;1&lt;/R&gt;&lt;C&gt;1&lt;/C&gt;&lt;D xsi:type="xsd:double"&gt;-15.738207&lt;/D&gt;&lt;/FQL&gt;&lt;FQL&gt;&lt;Q&gt;ECH^FG_COMPANY_NAME&lt;/Q&gt;&lt;R&gt;1&lt;/R&gt;&lt;C&gt;1&lt;/C&gt;&lt;D xsi:type="xsd:string"&gt;iShares MSCI Chile ETF&lt;/D&gt;&lt;/FQL&gt;&lt;FQL&gt;&lt;Q&gt;USDTRY^FG_PRICE_CHANGE(0,-1AY)&lt;/Q&gt;&lt;R&gt;1&lt;/R&gt;&lt;C&gt;1&lt;/C&gt;&lt;D xsi:type="xsd:double"&gt;22.444975&lt;/D&gt;&lt;/FQL&gt;&lt;FQL&gt;&lt;Q&gt;VNM^FG_TOTAL_RETURNC(-10AY,0,AM)&lt;/Q&gt;&lt;R&gt;121&lt;/R&gt;&lt;C&gt;1&lt;/C&gt;&lt;D xsi:type="xsd:double"&gt;5.321729&lt;/D&gt;&lt;D xsi:type="xsd:double"&gt;4.960954&lt;/D&gt;&lt;D xsi:type="xsd:double"&gt;-2.8883994&lt;/D&gt;&lt;D xsi:type="xsd:double"&gt;-4.8670588&lt;/D&gt;&lt;D xsi:type="xsd:double"&gt;-1.7053545&lt;/D&gt;&lt;D xsi:type="xsd:double"&gt;-8.286494&lt;/D&gt;&lt;D xsi:type="xsd:double"&gt;0.97192526&lt;/D&gt;&lt;D xsi:type="xsd:double"&gt;5.1871657&lt;/D&gt;&lt;D xsi:type="xsd:double"&gt;-12.963903&lt;/D&gt;&lt;D xsi:type="xsd:double"&gt;6.775701&lt;/D&gt;&lt;D xsi:type="xsd:double"&gt;-2.8993487&lt;/D&gt;&lt;D xsi:type="xsd:double"&gt;1.9718289&lt;/D&gt;&lt;D xsi:type="xsd:double"&gt;3.5359025&lt;/D&gt;&lt;D xsi:type="xsd:double"&gt;-17.4493&lt;/D&gt;&lt;D xsi:type="xsd:double"&gt;1.1635423&lt;/D&gt;&lt;D xsi:type="xsd:double"&gt;10.862625&lt;/D&gt;&lt;D xsi:type="xsd:double"&gt;-6.5129757&lt;/D&gt;&lt;D xsi:type="xsd:double"&gt;-7.9334974&lt;/D&gt;&lt;D xsi:type="xsd:double"&gt;-6.6352367&lt;/D&gt;&lt;D xsi:type="xsd:double"&gt;4.690993&lt;/D&gt;&lt;D xsi:type="xsd:double"&gt;-0.7823646&lt;/D&gt;&lt;D xsi:type="xsd:double"&gt;4.946244&lt;/D&gt;&lt;D xsi:type="xsd:double"&gt;-3.1420767&lt;/D&gt;&lt;D xsi:type="xsd:double"&gt;0.070512295&lt;/D&gt;&lt;D xsi:type="xsd:double"&gt;4.4397473&lt;/D&gt;&lt;D xsi:type="xsd:double"&gt;2.6315808&lt;/D&gt;&lt;D xsi:type="xsd:double"&gt;-2.0381331&lt;/D&gt;&lt;D xsi:type="xsd:double"&gt;-3.4228146&lt;/D&gt;&lt;D xsi:type="xsd:double"&gt;-6.6712976&lt;/D&gt;&lt;D xsi:type="xsd:double"&gt;-2.6485085&lt;/D&gt;&lt;D xsi:type="xsd:double"&gt;6.8181753&lt;/D&gt;&lt;D xsi:type="xsd:double"&gt;0.58693886&lt;/D&gt;&lt;D xsi:type="xsd:double"&gt;1.6776085&lt;/D&gt;&lt;D xsi:type="xsd:double"&gt;-0.21520853&lt;/D&gt;&lt;D xsi:type="xsd:double"&gt;3.1631947&lt;/D&gt;&lt;D xsi:type="xsd:double"&gt;4.041815&lt;/D&gt;&lt;D xsi:type="xsd:double"&gt;-0.9377122&lt;/D&gt;&lt;D xsi:type="xsd:double"&gt;-2.569306&lt;/D&gt;&lt;D xsi:type="xsd:double"&gt;2.7064562&lt;/D&gt;&lt;D xsi:type="xsd:double"&gt;6.1486483&lt;/D&gt;&lt;D xsi:type="xsd:double"&gt;7.8930616&lt;/D&gt;&lt;D xsi:type="xsd:double"&gt;1.3756275&lt;/D&gt;&lt;D xsi:type="xsd:double"&gt;16.904247&lt;/D&gt;&lt;D xsi:type="xsd:double"&gt;-3.2193124&lt;/D&gt;&lt;D xsi:type="xsd:double"&gt;1.5072823&lt;/D&gt;&lt;D xsi:type="xsd:double"&gt;-8.550948&lt;/D&gt;&lt;D xsi:type="xsd:double"&gt;-8.958567&lt;/D&gt;&lt;D xsi:type="xsd:double"&gt;0.36900043&lt;/D&gt;&lt;D xsi:type="xsd:double"&gt;-1.3480365&lt;/D&gt;&lt;D xsi:type="xsd:double"&gt;3.2298207&lt;/D&gt;&lt;D xsi:type="xsd:double"&gt;1.0228634&lt;/D&gt;&lt;D xsi:type="xsd:double"&gt;-11.435384&lt;/D&gt;&lt;D xsi:type="xsd:double"&gt;4.7074676&lt;/D&gt;&lt;D xsi:type="xsd:double"&gt;-3.3279538&lt;/D&gt;&lt;D xsi:type="xsd:double"&gt;5.894172&lt;/D&gt;&lt;D xsi:type="xsd:double"&gt;7.4003696&lt;/D&gt;&lt;D xsi:type="xsd:double"&gt;-2.237922&lt;/D&gt;&lt;D xsi:type="xsd:double"&gt;0.6024122&lt;/D&gt;&lt;D xsi:type="xsd:double"&gt;-2.8143764&lt;/D&gt;&lt;D xsi:type="xsd:double"&gt;0.3080845&lt;/D&gt;&lt;D xsi:type="xsd:double"&gt;1.4127731&lt;/D&gt;&lt;D xsi:type="xsd:double"&gt;-5.6935253&lt;/D&gt;&lt;D xsi:type="xsd:double"&gt;4.0462494&lt;/D&gt;&lt;D xsi:type="xsd:double"&gt;0.55555105&lt;/D&gt;&lt;D xsi:type="xsd:double"&gt;-0.675267&lt;/D&gt;&lt;D xsi:type="xsd:double"&gt;-1.263088&lt;/D&gt;&lt;D xsi:type="xsd:double"&gt;0.9823561&lt;/D&gt;&lt;D xsi:type="xsd:double"&gt;-11.867589&lt;/D&gt;&lt;D xsi:type="xsd:double"&gt;-21.757614&lt;/D&gt;&lt;D xsi:type="xsd:double"&gt;11.86595&lt;/D&gt;&lt;D xsi:type="xsd:double"&gt;13.03643&lt;/D&gt;&lt;D xsi:type="xsd:double"&gt;-3.3667624&lt;/D&gt;&lt;D xsi:type="xsd:double"&gt;4.37361&lt;/D&gt;&lt;D xsi:type="xsd:double"&gt;4.9005747&lt;/D&gt;&lt;D xsi:type="xsd:double"&gt;-1.5572131&lt;/D&gt;&lt;D xsi:type="xsd:double"&gt;3.9202213&lt;/D&gt;&lt;D xsi:type="xsd:double"&gt;6.154871&lt;/D&gt;&lt;D xsi:type="xsd:double"&gt;4.7355533&lt;/D&gt;&lt;D xsi:type="xsd:double"&gt;8.547521&lt;/D&gt;&lt;D xsi:type="xsd:double"&gt;-3.0837&lt;/D&gt;&lt;D xsi:type="xsd:double"&gt;1.3636351&lt;/D&gt;&lt;D xsi:type="xsd:double"&gt;7.062781&lt;/D&gt;&lt;D xsi:type="xsd:double"&gt;2.3560166&lt;/D&gt;&lt;D xsi:type="xsd:double"&gt;4.85934&lt;/D&gt;&lt;D </t>
        </r>
      </text>
    </comment>
    <comment ref="A22" authorId="0" shapeId="0" xr:uid="{B5BF0824-647F-49BC-90C6-89ED133D5E95}">
      <text>
        <r>
          <rPr>
            <b/>
            <sz val="9"/>
            <color indexed="81"/>
            <rFont val="Tahoma"/>
            <charset val="1"/>
          </rPr>
          <t>xsi:type="xsd:double"&gt;-6.439024&lt;/D&gt;&lt;D xsi:type="xsd:double"&gt;0.26068687&lt;/D&gt;&lt;D xsi:type="xsd:double"&gt;1.8200755&lt;/D&gt;&lt;D xsi:type="xsd:double"&gt;0.7150173&lt;/D&gt;&lt;D xsi:type="xsd:double"&gt;4.8681617&lt;/D&gt;&lt;D xsi:type="xsd:double"&gt;0.40329695&lt;/D&gt;&lt;D xsi:type="xsd:double"&gt;-6.437558&lt;/D&gt;&lt;D xsi:type="xsd:double"&gt;1.3450623&lt;/D&gt;&lt;D xsi:type="xsd:double"&gt;-2.246046&lt;/D&gt;&lt;D xsi:type="xsd:double"&gt;-12.689299&lt;/D&gt;&lt;D xsi:type="xsd:double"&gt;-5.8612404&lt;/D&gt;&lt;D xsi:type="xsd:double"&gt;-6.0355783&lt;/D&gt;&lt;D xsi:type="xsd:double"&gt;-3.0425966&lt;/D&gt;&lt;D xsi:type="xsd:double"&gt;6.973505&lt;/D&gt;&lt;D xsi:type="xsd:double"&gt;-11.408085&lt;/D&gt;&lt;D xsi:type="xsd:double"&gt;-15.599704&lt;/D&gt;&lt;D xsi:type="xsd:double"&gt;0.87183714&lt;/D&gt;&lt;D xsi:type="xsd:double"&gt;5.881679&lt;/D&gt;&lt;D xsi:type="xsd:double"&gt;6.537962&lt;/D&gt;&lt;D xsi:type="xsd:double"&gt;-11.214238&lt;/D&gt;&lt;D xsi:type="xsd:double"&gt;3.0487895&lt;/D&gt;&lt;D xsi:type="xsd:double"&gt;-0.33812523&lt;/D&gt;&lt;D xsi:type="xsd:double"&gt;4.3257&lt;/D&gt;&lt;D xsi:type="xsd:double"&gt;10.081303&lt;/D&gt;&lt;D xsi:type="xsd:double"&gt;7.6070905&lt;/D&gt;&lt;D xsi:type="xsd:double"&gt;0.06864071&lt;/D&gt;&lt;D xsi:type="xsd:double"&gt;-9.25926&lt;/D&gt;&lt;D xsi:type="xsd:double"&gt;-9.032499&lt;/D&gt;&lt;D xsi:type="xsd:double"&gt;9.181559&lt;/D&gt;&lt;D xsi:type="xsd:double"&gt;3.2048106&lt;/D&gt;&lt;D xsi:type="xsd:double"&gt;0.06655455&lt;/D&gt;&lt;D xsi:type="xsd:double"&gt;1.4762998&lt;/D&gt;&lt;D xsi:type="xsd:double"&gt;5.0535917&lt;/D&gt;&lt;D xsi:type="xsd:double"&gt;-10.349852&lt;/D&gt;&lt;D xsi:type="xsd:double"&gt;2.3983717&lt;/D&gt;&lt;D xsi:type="xsd:double"&gt;-2.500999&lt;/D&gt;&lt;D xsi:type="xsd:double"&gt;-1.8729627&lt;/D&gt;&lt;/FQL&gt;&lt;FQL&gt;&lt;Q&gt;CPALM-FDS^FG_PRICE_CHANGE(0,-1AM)&lt;/Q&gt;&lt;R&gt;1&lt;/R&gt;&lt;C&gt;1&lt;/C&gt;&lt;D xsi:type="xsd:double"&gt;3.00560366785532&lt;/D&gt;&lt;/FQL&gt;&lt;FQL&gt;&lt;Q&gt;UAE^FG_PRICE(0)&lt;/Q&gt;&lt;R&gt;1&lt;/R&gt;&lt;C&gt;1&lt;/C&gt;&lt;D xsi:type="xsd:double"&gt;14.67&lt;/D&gt;&lt;/FQL&gt;&lt;FQL&gt;&lt;Q&gt;MCHI^PERCENT_CHANGE(FMA_EPS(+1,0,,,,"PORTAGG","MEAN"),FMA_EPS(+1,-1AM,,,,"PORTAGG","MEAN"))&lt;/Q&gt;&lt;R&gt;1&lt;/R&gt;&lt;C&gt;1&lt;/C&gt;&lt;D xsi:type="xsd:double"&gt;0.894398977650299&lt;/D&gt;&lt;/FQL&gt;&lt;FQL&gt;&lt;Q&gt;URTH^P_PRICE(0)/P_PRICE_HIGH_PR(0,,,,,,"PRICE","INTRA","52W")&lt;/Q&gt;&lt;R&gt;1&lt;/R&gt;&lt;C&gt;1&lt;/C&gt;&lt;D xsi:type="xsd:double"&gt;0.96551955&lt;/D&gt;&lt;/FQL&gt;&lt;FQL&gt;&lt;Q&gt;REFVNDISC-FDS^PROPER_NAME(0,,,"SECURITY","NAME")&lt;/Q&gt;&lt;R&gt;1&lt;/R&gt;&lt;C&gt;1&lt;/C&gt;&lt;D xsi:type="xsd:string"&gt;Vietnam Discount Rate&lt;/D&gt;&lt;/FQL&gt;&lt;FQL&gt;&lt;Q&gt;CC_PE^IMF_IFS_RCPI_Q(0)&lt;/Q&gt;&lt;R&gt;0&lt;/R&gt;&lt;C&gt;0&lt;/C&gt;&lt;/FQL&gt;&lt;FQL&gt;&lt;Q&gt;TUR^FMA_EVAL_EBIT(LTMA,NOW,NOW,M,"PORTAGG","MEANR")&lt;/Q&gt;&lt;R&gt;1&lt;/R&gt;&lt;C&gt;1&lt;/C&gt;&lt;D xsi:type="xsd:double"&gt;8.16174457014224&lt;/D&gt;&lt;/FQL&gt;&lt;FQL&gt;&lt;Q&gt;GREK^FMA_EVAL_EBIT(LTMA,NOW,NOW,M,"PORTAGG","MEANR")&lt;/Q&gt;&lt;R&gt;1&lt;/R&gt;&lt;C&gt;1&lt;/C&gt;&lt;D xsi:type="xsd:double"&gt;7.79449862285643&lt;/D&gt;&lt;/FQL&gt;&lt;FQL&gt;&lt;Q&gt;EWM^FMA_EVAL_EBIT(LTMA,NOW,NOW,M,"PORTAGG","MEANR")&lt;/Q&gt;&lt;R&gt;1&lt;/R&gt;&lt;C&gt;1&lt;/C&gt;&lt;D xsi:type="xsd:double"&gt;17.3018369656418&lt;/D&gt;&lt;/FQL&gt;&lt;FQL&gt;&lt;Q&gt;EWY^FMA_ROE(NTMA,-20AY,NOW,FY,"PORTAGG","MEANR")&lt;/Q&gt;&lt;R&gt;20&lt;/R&gt;&lt;C&gt;1&lt;/C&gt;&lt;D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xsi:type="xsd:double"&gt;7.66840153162665&lt;/D&gt;&lt;D xsi:type="xsd:double"&gt;8.30169258167628&lt;/D&gt;&lt;D xsi:type="xsd:double"&gt;10.1400633970943&lt;/D&gt;&lt;D xsi:type="xsd:double"&gt;7.49218885103669&lt;/D&gt;&lt;D xsi:type="xsd:double"&gt;8.89292284507109&lt;/D&gt;&lt;/FQL&gt;&lt;FQL&gt;&lt;Q&gt;CC_AE^FG_COMPANY_NAME&lt;/Q&gt;&lt;R&gt;1&lt;/R&gt;&lt;C&gt;1&lt;/C&gt;&lt;D xsi:type="xsd:string"&gt;United Arab Emirates&lt;/D&gt;&lt;/FQL&gt;&lt;FQL&gt;&lt;Q&gt;USDZAR^FG_PRICE_CHANGE(0,-6AM)&lt;/Q&gt;&lt;R&gt;1&lt;/R&gt;&lt;C&gt;1&lt;/C&gt;&lt;D xsi:type="xsd:double"&gt;-2.5731623&lt;/D&gt;&lt;/FQL&gt;&lt;FQL&gt;&lt;Q&gt;CNYA^FMA_DIV_YLD(NTMA,-10AY,0,AM,"PORTAGG","MEANR")&lt;/Q&gt;&lt;R&gt;121&lt;/R&gt;&lt;C&gt;1&lt;/C&gt;&lt;D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xsi:type="xsd:double"&gt;2.2124426232416&lt;/D&gt;&lt;D xsi:type="xsd:double"&gt;2.22930423124405&lt;/D&gt;&lt;D xsi:type="xsd:double"&gt;2.30831884077859&lt;/D&gt;&lt;D xsi:type="xsd:double"&gt;2.2583266217408&lt;/D&gt;&lt;D xsi:type="xsd:double"&gt;2.17104569755684&lt;/D&gt;&lt;D xsi:type="xsd:double"&gt;2.32787349277474&lt;/D&gt;&lt;D xsi:type="xsd:double"&gt;2.27517554891474&lt;/D&gt;&lt;D xsi:type="xsd:double"&gt;2.27701073576801&lt;/D&gt;&lt;D xsi:type="xsd:double"&gt;2.29089255164782&lt;/D&gt;&lt;D xsi:type="xsd:double"&gt;2.26780342874836&lt;/D&gt;&lt;D xsi:type="xsd:double"&gt;2.21634356292313&lt;/D&gt;&lt;D xsi:type="xsd:double"&gt;2.09179980082439&lt;/D&gt;&lt;D xsi:type="xsd:double"&gt;2.15226559436948&lt;/D&gt;&lt;D xsi:type="xsd:double"&gt;2.14144027039752&lt;/D&gt;&lt;D xsi:type="xsd:double"&gt;2.16408698396247&lt;/D&gt;&lt;D xsi:type="xsd:double"&gt;2.12443356845187&lt;/D&gt;&lt;D xsi:type="xsd:double"&gt;2.10337733650633&lt;/D&gt;&lt;D xsi:type="xsd:double"&gt;2.19620174378711&lt;/D&gt;&lt;D xsi:type="xsd:double"&gt;2.06907043708745&lt;/D&gt;&lt;D xsi:type="xsd:double"&gt;2.2384840703547&lt;/D&gt;&lt;D xsi:type="xsd:double"&gt;2.44585471975014&lt;/D&gt;&lt;D xsi:type="xsd:double"&gt;2.71559306289995&lt;/D&gt;&lt;D xsi:type="xsd:double"&gt;2.72581382348446&lt;/D&gt;&lt;D xsi:type="xsd:double"&gt;2.92760420569934&lt;/D&gt;&lt;D xsi:type="xsd:double"&gt;2.98227910286693&lt;/D&gt;&lt;D xsi:type="xsd:double"&gt;3.23443067857083&lt;/D&gt;&lt;D xsi:type="xsd:double"&gt;3.08100706890264&lt;/D&gt;&lt;D xsi:type="xsd:double"&gt;3.34884272206803&lt;/D&gt;&lt;D xsi:type="xsd:double"&gt;3.33676811821775&lt;/D&gt;&lt;D xsi:type="xsd:double"&gt;3.39929024360747&lt;/D&gt;&lt;D xsi:type="xsd:double"&gt;3.19549520703693&lt;/D&gt;&lt;D xsi:type="xsd:double"&gt;2.8213509750651&lt;/D&gt;&lt;D xsi:type="xsd:double"&gt;2.88316014701958&lt;/D&gt;&lt;D xsi:type="xsd:double"&gt;2.70447203536305&lt;/D&gt;&lt;D xsi:type="xsd:double"&gt;2.93531907006217&lt;/D&gt;&lt;D xsi:type="xsd:double"&gt;2.70044269374034&lt;/D&gt;&lt;D xsi:type="xsd:double"&gt;2.69366899421051&lt;/D&gt;&lt;D xsi:type="xsd:double"&gt;2.76301289665221&lt;/D&gt;&lt;D xsi:type="xsd:double"&gt;2.71012854310568&lt;/D&gt;&lt;D xsi:type="xsd:double"&gt;2.72005861118552&lt;/D&gt;&lt;D xsi:type="xsd:double"&gt;2.79046966740988&lt;/D&gt;&lt;D xsi:type="xsd:double"&gt;2.48748927783359&lt;/D&gt;&lt;D xsi:type="xsd:double"&gt;2.49904602079434&lt;/D&gt;&lt;D xsi:type="xsd:double"&gt;2.43691267569432&lt;/D&gt;&lt;D xsi:type="xsd:double"&gt;2.62937551726993&lt;/D&gt;&lt;D xsi:type="xsd:double"&gt;2.46359840634468&lt;/D&gt;&lt;D xsi:type="xsd:double"&gt;2.36012089604227&lt;/D&gt;&lt;D xsi:type="xsd:double"&gt;2.14789947893147&lt;/D&gt;&lt;D xsi:type="xsd:double"&gt;2.01080334687749&lt;/D&gt;&lt;D xsi:type="xsd:double"&gt;1.93830483316424&lt;/D&gt;&lt;D xsi:type="xsd:double"&gt;1.99856417113116&lt;/D&gt;&lt;D xsi:type="xsd:double"&gt;1.98811207204546&lt;/D&gt;&lt;D xsi:type="xsd:double"&gt;1.93511529443796&lt;/D&gt;&lt;D xsi:type="xsd:double"&gt;1.83939039662049&lt;/D&gt;&lt;D xsi:type="xsd:double"&gt;1.67204044093362&lt;/D&gt;&lt;D xsi:type="xsd:double"&gt;1.76676306201648&lt;/D&gt;&lt;D xsi:type="xsd:double"&gt;1.89791944599158&lt;/D&gt;&lt;D xsi:type="xsd:double"&gt;1.92046323184924&lt;/D&gt;&lt;D xsi:type="xsd:double"&gt;1.82378079254703&lt;/D&gt;&lt;D xsi:type="xsd:double"&gt;1.81240516713156&lt;/D&gt;&lt;D xsi:type="xsd:double"&gt;1.92920381012998&lt;/D&gt;&lt;D xsi:type="xsd:double"&gt;1.72084016605971&lt;/D&gt;&lt;D xsi:type="xsd:double"&gt;1.67268182227869&lt;/D&gt;&lt;D xsi:type="xsd:double"&gt;1.99226625679959&lt;/D&gt;&lt;D xsi:type="xsd:double"&gt;2.00628380824486&lt;/D&gt;&lt;D xsi:type="xsd:double"&gt;1.96637232964601&lt;/D&gt;&lt;D xsi:type="xsd:double"&gt;2.15825891428065&lt;/D&gt;&lt;D xsi:type="xsd:double"&gt;2.19941863668924&lt;/D&gt;&lt;D xsi:type="xsd:double"&gt;2.41358163861582&lt;/D&gt;&lt;D xsi:type="xsd:double"&gt;2.67233812061449&lt;/D&gt;&lt;D xsi:type="xsd:double"&gt;2.46337770963143&lt;/D&gt;&lt;D xsi:type="xsd:double"&gt;2.26446785176115&lt;/D&gt;&lt;D xsi:type="xsd:double"&gt;2.37879071690842&lt;/D&gt;&lt;D xsi:type="xsd:double"&gt;2.43887917900464&lt;/D&gt;&lt;D xsi:type="xsd:double"&gt;2.64330209527868&lt;/D&gt;&lt;D xsi:type="xsd:double"&gt;2.75731713135492&lt;/D&gt;&lt;D xsi:type="xsd:double"&gt;2.63118473240906&lt;/D&gt;&lt;D xsi:type="xsd:double"&gt;2.58947567392106&lt;/D&gt;&lt;D xsi:type="xsd:double"&gt;2.37226976398807&lt;/D&gt;&lt;D xsi:type="xsd:double"&gt;2.4392919737838&lt;/D&gt;&lt;D xsi:type="xsd:double"&gt;2.48755912249506&lt;/D&gt;&lt;D xsi:type="xsd:double"&gt;2.52633260630558&lt;/D&gt;&lt;D xsi:type="xsd:double"&gt;2.60833864877704&lt;/D&gt;&lt;D xsi:type="xsd:double"&gt;2.63154954911612&lt;/D&gt;&lt;D xsi:type="xsd:double"&gt;2.55634024133743&lt;/D&gt;&lt;D xsi:type="xsd:double"&gt;2.65504970788106&lt;/D&gt;&lt;D xsi:type="xsd:double"&gt;2.64771950537357&lt;/D&gt;&lt;D xsi:type="xsd:double"&gt;2.80336020113662&lt;/D&gt;&lt;D xsi:type="xsd:double"&gt;2.72948409484004&lt;/D&gt;&lt;D xsi:type="xsd:double"&gt;2.86034336186256&lt;/D&gt;&lt;D xsi:type="xsd:double"&gt;2.87937877036412&lt;/D&gt;&lt;D xsi:type="xsd:double"&gt;2.76520973373798&lt;/D&gt;&lt;D xsi:type="xsd:double"&gt;2.78013060089783&lt;/D&gt;&lt;D xsi:type="xsd:double"&gt;2.80682912098877&lt;/D&gt;&lt;D xsi:type="xsd:double"&gt;2.86034696847518&lt;/D&gt;&lt;D xsi:type="xsd:double"&gt;3.03576215975673&lt;/D&gt;&lt;D xsi:type="xsd:double"&gt;3.19548079836636&lt;/D&gt;&lt;/FQL&gt;&lt;FQL&gt;&lt;Q&gt;QAT^FG_PRICE_MAVG(0,,,,60)&lt;/Q&gt;&lt;R&gt;1&lt;/R&gt;&lt;C&gt;1&lt;/C&gt;&lt;D xsi:type="xsd:double"&gt;17.003027&lt;/D&gt;&lt;/FQL&gt;&lt;FQL&gt;&lt;Q&gt;EPU^FG_PRICE_MAVG(0,,,,60)&lt;/Q&gt;&lt;R&gt;1&lt;/R&gt;&lt;C&gt;1&lt;/C&gt;&lt;D xsi:type="xsd:double"&gt;41.771538&lt;/D&gt;&lt;/FQL&gt;&lt;FQL&gt;&lt;Q&gt;EWW^P_PRICE(0)/P_PRICE_LOW_PR(0,,,,,,"PRICE","INTRA","52W")-1&lt;/Q&gt;&lt;R&gt;1&lt;/R&gt;&lt;C&gt;1&lt;/C&gt;&lt;D xsi:type="xsd:double"&gt;0.0799098&lt;/D&gt;&lt;/FQL&gt;&lt;FQL&gt;&lt;Q&gt;EPHE^FG_TOTAL_RETURNC(0,-6AM)&lt;/Q&gt;&lt;R&gt;1&lt;/R&gt;&lt;C&gt;1&lt;/C&gt;&lt;D xsi:type="xsd:double"&gt;-2.481866&lt;/D&gt;&lt;/FQL&gt;&lt;FQL&gt;&lt;Q&gt;UAE^FMA_COS_DOWN("EPS","1M",+1,NOW,,,"PORTAGG","MEANR")&lt;/Q&gt;&lt;R&gt;1&lt;/R&gt;&lt;C&gt;1&lt;/C&gt;&lt;D xsi:type="xsd:double"&gt;5&lt;/D&gt;&lt;/FQL&gt;&lt;FQL&gt;&lt;Q&gt;EPHE^SIZE(FG_CONSTITUENTS)&lt;/Q&gt;&lt;R&gt;1&lt;/R&gt;&lt;C&gt;1&lt;/C&gt;&lt;D xsi:type="xsd:long"&gt;33&lt;/D&gt;&lt;/FQL&gt;&lt;FQL&gt;&lt;Q&gt;MCHI^FG_ROE(0)&lt;/Q&gt;&lt;R&gt;1&lt;/R&gt;&lt;C&gt;1&lt;/C&gt;&lt;D xsi:type="xsd:double"&gt;10.7470590699491&lt;/D&gt;&lt;/FQL&gt;&lt;FQL&gt;&lt;Q&gt;TRYKR10Y-FDS^PCTCHG(FG_YIELD(0,,,,"YTM"),FG_YIELD(-1AM,,,,"YTM"))&lt;/Q&gt;&lt;R&gt;1&lt;/R&gt;&lt;C&gt;1&lt;/C&gt;&lt;D xsi:type="xsd:double"&gt;-5.1845756&lt;/D&gt;&lt;/FQL&gt;&lt;FQL&gt;&lt;Q&gt;TRYBR10Y-FDS^FG_YIELD(0,,,,"YTM")&lt;/Q&gt;&lt;R&gt;1&lt;/R&gt;&lt;C&gt;1&lt;/C&gt;&lt;D xsi:type="xsd:double"&gt;12.202438&lt;/D&gt;&lt;/FQL&gt;&lt;FQL&gt;&lt;Q&gt;ECH^FG_FCF_YIELD_NTM(0)&lt;/Q&gt;&lt;R&gt;1&lt;/R&gt;&lt;C&gt;1&lt;/C&gt;&lt;D xsi:type="xsd:double"&gt;10.4062099477579&lt;/D&gt;&lt;/FQL&gt;&lt;FQL&gt;&lt;Q&gt;ECH^JULIAN(FMA_DIV_YLD(LTMA,-10AY,0,AM,"PORTAGG","MEANR").DATES)&lt;/Q&gt;&lt;R&gt;121&lt;/R&gt;&lt;C&gt;1&lt;/C&gt;&lt;D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xsi:type="xsd:long"&gt;45498&lt;/D&gt;&lt;/FQL&gt;&lt;FQL&gt;&lt;Q&gt;INDA^PERCENT_CHANGE(FMA_EPS(+1,0,,,,"PORTAGG","MEAN"),FMA_EPS(+1,-3AM,,,,"PORTAGG","MEAN"))&lt;/Q&gt;&lt;R&gt;1&lt;/R&gt;&lt;C&gt;1&lt;/C&gt;&lt;D xsi:type="xsd:double"&gt;-3.33115292832499&lt;/D&gt;&lt;/FQL&gt;&lt;FQL&gt;&lt;Q&gt;TUR^FMA_EVAL_EBITDA(NTMA,0,,,"PORTAGG","MEANR")&lt;/Q&gt;&lt;R&gt;1&lt;/R&gt;&lt;C&gt;1&lt;/C&gt;&lt;D xsi:type="xsd:double"&gt;5.22266459683929&lt;/D&gt;&lt;/FQL&gt;&lt;FQL&gt;&lt;Q&gt;CC_TR^FG_COMPANY_NAME&lt;/Q&gt;&lt;R&gt;1&lt;/R&gt;&lt;C&gt;1&lt;/C&gt;&lt;D xsi:type="xsd:string"&gt;Turkey&lt;/D&gt;&lt;/FQL&gt;&lt;FQL&gt;&lt;Q&gt;USDPEN^FG_PRICE(0)&lt;/Q&gt;&lt;R&gt;1&lt;/R&gt;&lt;C&gt;1&lt;/C&gt;&lt;D xsi:type="xsd:double"&gt;3.7491&lt;/D&gt;&lt;/FQL&gt;&lt;FQL&gt;&lt;Q&gt;SET-BKK^FMA_PE(NTMA,-10AY,0,AM,"PORTAGG","MEANR")&lt;/Q&gt;&lt;R&gt;121&lt;/R&gt;&lt;C&gt;1&lt;/C&gt;&lt;D xsi:type="xsd:double"&gt;14.6220493320317&lt;/D&gt;&lt;D xsi:type="xsd:double"&gt;15.8340086147929&lt;/D&gt;&lt;D xsi:type="xsd:double"&gt;16.0371136569088&lt;/D&gt;&lt;D xsi:type="xsd:double"&gt;15.1979845903861&lt;/D&gt;&lt;D xsi:type="xsd:double"&gt;15.6955212410165&lt;/D&gt;&lt;D xsi:type="xsd:double"&gt;14.875725253878&lt;/D&gt;&lt;D xsi:type="xsd:double"&gt;15.9583768853196&lt;/D&gt;&lt;D xsi:type="xsd:double"&gt;15.8271192666633&lt;/D&gt;&lt;D xsi:type="xsd:double"&gt;14.7581642090696&lt;/D&gt;&lt;D xsi:type="xsd:double"&gt;15.3656174306542&lt;/D&gt;&lt;D xsi:type="xsd:double"&gt;15.2286583938869&lt;/D&gt;&lt;D xsi:type="xsd:double"&gt;15.3405082342358&lt;/D&gt;&lt;D xsi:type="xsd:double"&gt;14.6525018167117&lt;/D&gt;&lt;D xsi:type="xsd:double"&gt;13.4643660458249&lt;/D&gt;&lt;D xsi:type="xsd:double"&gt;14.0664088397556&lt;/D&gt;&lt;D xsi:type="xsd:double"&gt;14.4941180717488&lt;/D&gt;&lt;D xsi:type="xsd:double"&gt;13.5611008215046&lt;/D&gt;&lt;D xsi:type="xsd:double"&gt;12.5808672534201&lt;/D&gt;&lt;D xsi:type="xsd:double"&gt;12.7519084661007&lt;/D&gt;&lt;D xsi:type="xsd:double"&gt;13.8240344887753&lt;/D&gt;&lt;D xsi:type="xsd:double"&gt;14.5074120410459&lt;/D&gt;&lt;D xsi:type="xsd:double"&gt;14.6491621123775&lt;/D&gt;&lt;D xsi:type="xsd:double"&gt;14.2985421325531&lt;/D&gt;&lt;D xsi:type="xsd:double"&gt;14.4119584415054&lt;/D&gt;&lt;D xsi:type="xsd:double"&gt;15.2340591849504&lt;/D&gt;&lt;D xsi:type="xsd:double"&gt;15.3622293270516&lt;/D&gt;&lt;D xsi:type="xsd:double"&gt;14.5792404019092&lt;/D&gt;&lt;D xsi:type="xsd:double"&gt;14.5846349032186&lt;/D&gt;&lt;D xsi:type="xsd:double"&gt;14.6381557326128&lt;/D&gt;&lt;D xsi:type="xsd:double"&gt;14.643751188554&lt;/D&gt;&lt;D xsi:type="xsd:double"&gt;15.2784880135272&lt;/D&gt;&lt;D xsi:type="xsd:double"&gt;14.90779095757&lt;/D&gt;&lt;D xsi:type="xsd:double"&gt;14.9789728779628&lt;/D&gt;&lt;D xsi:type="xsd:double"&gt;14.8084457941915&lt;/D&gt;&lt;D xsi:type="xsd:double"&gt;14.7318193814599&lt;/D&gt;&lt;D xsi:type="xsd:double"&gt;14.8985471443268&lt;/D&gt;&lt;D xsi:type="xsd:double"&gt;14.7574211594381&lt;/D&gt;&lt;D xsi:type="xsd:double"&gt;14.6935457751831&lt;/D&gt;&lt;D xsi:type="xsd:double"&gt;15.4554127208479&lt;/D&gt;&lt;D xsi:type="xsd:double"&gt;15.6717133723046&lt;/D&gt;&lt;D xsi:type="xsd:double"&gt;15.4601263024501&lt;/D&gt;&lt;D xsi:type="xsd:double"&gt;15.8784242377458&lt;/D&gt;&lt;D xsi:type="xsd:double"&gt;16.495930599195&lt;/D&gt;&lt;D xsi:type="xsd:double"&gt;16.2396634788997&lt;/D&gt;&lt;D xsi:type="xsd:double"&gt;15.5643344801865&lt;/D&gt;&lt;D xsi:type="xsd:double"&gt;15.2025917702609&lt;/D&gt;&lt;D xsi:type="xsd:double"&gt;15.1983189389183&lt;/D&gt;&lt;D xsi:type="xsd:double"&gt;14.1113743695598&lt;/D&gt;&lt;D xsi:type="xsd:double"&gt;14.7597701779683&lt;/D&gt;&lt;D xsi:type="xsd:double"&gt;14.6930432356654&lt;/D&gt;&lt;D xsi:type="xsd:double"&gt;14.999115613912&lt;/D&gt;&lt;D xsi:type="xsd:double"&gt;13.9291263396438&lt;/D&gt;&lt;D xsi:type="xsd:double"&gt;14.0087533752837&lt;/D&gt;&lt;D xsi:type="xsd:double"&gt;13.4318012803496&lt;/D&gt;&lt;D xsi:type="xsd:double"&gt;14.3435151573083&lt;/D&gt;&lt;D xsi:type="xsd:double"&gt;15.0543580153889&lt;/D&gt;&lt;D xsi:type="xsd:double"&gt;14.746007298313&lt;/D&gt;&lt;D xsi:type="xsd:double"&gt;15.075783429681&lt;/D&gt;&lt;D xsi:type="xsd:double"&gt;14.6620075748933&lt;/D&gt;&lt;D xsi:type="xsd:double"&gt;15.7254878539337&lt;/D&gt;&lt;D xsi:type="xsd:double"&gt;15.6766678970573&lt;/D&gt;&lt;D xsi:type="xsd:double"&gt;15.0990568176418&lt;/D&gt;&lt;D xsi:type="xsd:double"&gt;15.2619777088123&lt;/D&gt;&lt;D xsi:type="xsd:double"&gt;15.1407585472193&lt;/D&gt;&lt;D xsi:type="xsd:double"&gt;15.7389729091808&lt;/D&gt;&lt;D xsi:type="xsd:double"&gt;15.3693321130811&lt;/D&gt;&lt;D xsi:type="xsd:double"&gt;15.521170433778&lt;/D&gt;&lt;D xsi:type="xsd:double"&gt;14.1220784977985&lt;/D&gt;&lt;D xsi:type="xsd:double"&gt;12.4434267884244&lt;/D&gt;&lt;D xsi:type="xsd:double"&gt;15.4858511597662&lt;/D&gt;&lt;D xsi:type="xsd:double"&gt;18.7241495185471&lt;/D&gt;&lt;D xsi:type="xsd:double"&gt;18.9332783278714&lt;/D&gt;&lt;D xsi:type="xsd:double"&gt;19.4541444073123&lt;/D&gt;&lt;D xsi:type="xsd:double"&gt;19.3181119884294&lt;/D&gt;&lt;D xsi:type="xsd:double"&gt;18.1559409694075&lt;/D&gt;&lt;D xsi:type="xsd:double"&gt;17.1279373263172&lt;/D&gt;&lt;D xsi:type="xsd:double"&gt;19.4940936632363&lt;/D&gt;&lt;D xsi:type="xsd:double"&gt;20.1547636032821&lt;/D&gt;&lt;D xsi:type="xsd:double"&gt;19.7262378926886&lt;/D&gt;&lt;D xsi:type="xsd:double"&gt;18.9542185492638&lt;/D&gt;&lt;D xsi:type="xsd:double"&gt;19.4243536808756&lt;/D&gt;&lt;D xsi:type="xsd:double"&gt;18.6396141598926&lt;/D&gt;&lt;D xsi:type="xsd:double"&gt;17.6675643534521&lt;/D&gt;&lt;D xsi:type="xsd:double"&gt;17.4018442689643&lt;/D&gt;&lt;D xsi:type="xsd:double"&gt;16.8160667285974&lt;/D&gt;&lt;D xsi:type="xsd:double"&gt;17.4243279344164&lt;/D&gt;&lt;D xsi:type="xsd:double"&gt;17.4771981931705&lt;/D&gt;&lt;D xsi:type="xsd:double"&gt;17.302662083896&lt;/D&gt;&lt;D xsi:type="xsd:double"&gt;16.9796434394869&lt;/D&gt;&lt;D xsi:type="xsd:double"&gt;17.0996194400029&lt;/D&gt;&lt;D xsi:type="xsd:double"&gt;17.0582601883643&lt;/D&gt;&lt;D xsi:type="xsd:double"&gt;17.2195406419246&lt;/D&gt;&lt;D xsi:type="xsd:double"&gt;17.1953231370808&lt;/D&gt;&lt;D xsi:type="xsd:double"&gt;16.4038311127699&lt;/D&gt;&lt;D xsi:type="xsd:double"&gt;16.1397129024266&lt;/D&gt;&lt;D xsi:type="xsd:double"&gt;15.1826407560187&lt;/D&gt;&lt;D xsi:type="xsd:double"&gt;14.9270756768224&lt;/D&gt;&lt;D xsi:type="xsd:double"&gt;15.6210295315829&lt;/D&gt;&lt;D xsi:type="xsd:double"&gt;15.3744663031439&lt;/D&gt;&lt;D xsi:type="xsd:double"&gt;15.1491526329309&lt;/D&gt;&lt;D xsi:type="xsd:double"&gt;15.5483672655657&lt;/D&gt;&lt;D xsi:type="xsd:double"&gt;15.6099853160662&lt;/D&gt;&lt;D xsi:type="xsd:double"&gt;15.9043290720494&lt;/D&gt;&lt;D xsi:type="xsd:double"&gt;15.6368993707818&lt;/D&gt;&lt;D xsi:type="xsd:double"&gt;15.6820169488268&lt;/D&gt;&lt;D xsi:type="xsd:double"&gt;15.37009842201&lt;/D&gt;&lt;D xsi:type="xsd:double"&gt;15.5294863987323&lt;/D&gt;&lt;D xsi:type="xsd:double"&gt;15.1716285033328&lt;/D&gt;&lt;D xsi:type="xsd:double"&gt;15.7555483993494&lt;/D&gt;&lt;D xsi:type="xsd:double"&gt;16.0972985415209&lt;/D&gt;&lt;D xsi:type="xsd:double"&gt;15.3284066069956&lt;/D&gt;&lt;D xsi:type="xsd:double"&gt;14.0786079134795&lt;/D&gt;&lt;D xsi:type="xsd:double"&gt;14.440147013494&lt;/D&gt;&lt;D xsi:type="xsd:double"&gt;14.5899221941242&lt;/D&gt;&lt;D xsi:type="xsd:double"&gt;14.1198767950717&lt;/D&gt;&lt;D xsi:type="xsd:double"&gt;14.5180919787252&lt;/D&gt;&lt;D xsi:type="xsd:double"&gt;14.2111639559023&lt;/D&gt;&lt;D xsi:type="xsd:double"&gt;14.0681716179997&lt;/D&gt;&lt;D xsi:type="xsd:double"&gt;14.117994797924&lt;/D&gt;&lt;D xsi:type="xsd:double"&gt;13.5830586309669&lt;/D&gt;&lt;D xsi:type="xsd:double"&gt;13.4298923421655&lt;/D&gt;&lt;/FQL&gt;&lt;FQL&gt;&lt;Q&gt;VWO^P_PRICE(0)/P_PRICE_HIGH_PR(0,,,,,,"PRICE","INTRA","52W")&lt;/Q&gt;&lt;R&gt;1&lt;/R&gt;&lt;C&gt;1&lt;/C&gt;&lt;D xsi:type="xsd:double"&gt;0.95615095&lt;/D&gt;&lt;/FQL&gt;&lt;FQL&gt;&lt;Q&gt;EPHE^FMA_COS_DOWN("EPS","1M",+1,NOW,,,"PORTAGG","MEANR")&lt;/Q&gt;&lt;R&gt;1&lt;/R&gt;&lt;C&gt;1&lt;/C&gt;&lt;D xsi:type="xsd:double"&gt;15&lt;/D&gt;&lt;/FQL&gt;&lt;FQL&gt;&lt;Q&gt;TRYMX10Y-FDS^PCTCHG(FG_YIELD(0,,,,"YTM"),FG_YIELD(-3AM,,,,"YTM"))&lt;/Q&gt;&lt;R&gt;1&lt;/R&gt;&lt;C&gt;1&lt;/C&gt;&lt;D xsi:type="xsd:double"&gt;-1.3666025&lt;/D&gt;&lt;/FQL&gt;&lt;FQL&gt;&lt;Q&gt;TRYKR10Y-FDS^FG_YIELD(0,,,,"YTM")&lt;/Q&gt;&lt;R&gt;1&lt;/R&gt;&lt;C&gt;1&lt;/C&gt;&lt;D xsi:type="xsd:double"&gt;3.1053&lt;/D&gt;&lt;/FQL&gt;&lt;FQL&gt;&lt;Q&gt;EWM^FMA_PE(NTMA,0,,,"PORTAGG","MEANR")&lt;/Q&gt;&lt;R&gt;1&lt;/R&gt;&lt;C&gt;1&lt;/C&gt;&lt;D xsi:type="xsd:double"&gt;14.1042718927794&lt;/D&gt;&lt;/FQL&gt;&lt;FQL&gt;&lt;Q&gt;USDTRY^FG_COMPANY_NAME&lt;/Q&gt;&lt;R&gt;1&lt;/R&gt;&lt;C&gt;1&lt;/C&gt;&lt;D xsi:type="xsd:string"&gt;Turkish New Lira per U.S. Dollar&lt;/D&gt;&lt;/FQL&gt;&lt;FQL&gt;&lt;Q&gt;TUR^FG_TOTAL_RETURNC(-10AY,0,AM)&lt;/Q&gt;&lt;R&gt;121&lt;/R&gt;&lt;C&gt;1&lt;/C&gt;&lt;D xsi:type="xsd:double"&gt;8.84267&lt;/D&gt;&lt;D xsi:type="xsd:double"&gt;-7.1606517&lt;/D&gt;&lt;D xsi:type="xsd:double"&gt;-11.685759&lt;/D&gt;&lt;D xsi:type="xsd:double"&gt;8.064854&lt;/D&gt;&lt;D xsi:type="xsd:double"&gt;6.694162&lt;/D&gt;&lt;D xsi:type="xsd:double"&gt;-4.4991255&lt;/D&gt;&lt;D xsi:type="xsd:double"&gt;6.293702&lt;/D&gt;&lt;D xsi:type="xsd:double"&gt;-11.859417&lt;/D&gt;&lt;D xsi:type="xsd:double"&gt;-9.035551&lt;/D&gt;&lt;D xsi:type="xsd:double"&gt;1.9866109&lt;/D&gt;&lt;D xsi:type="xsd:double"&gt;0.7622242&lt;/D&gt;&lt;D xsi:type="xsd:double"&gt;-0.83630085&lt;/D&gt;&lt;D xsi:type="xsd:double"&gt;-7.9392614&lt;/D&gt;&lt;D xsi:type="xsd:double"&gt;-10.791701&lt;/D&gt;&lt;D xsi:type="xsd:double"&gt;-4.965663&lt;/D&gt;&lt;D xsi:type="xsd:double"&gt;12.812674&lt;/D&gt;&lt;D xsi:type="xsd:double"&gt;-3.0795753&lt;/D&gt;&lt;D xsi:type="xsd:double"&gt;-4.4717255&lt;/D&gt;&lt;D xsi:type="xsd:double"&gt;-5.562949&lt;/D&gt;&lt;D xsi:type="xsd:double"&gt;3.4667373&lt;/D&gt;&lt;D xsi:type="xsd:double"&gt;15.118492&lt;/D&gt;&lt;D xsi:type="xsd:double"&gt;8.849978&lt;/D&gt;&lt;D xsi:type="xsd:double"&gt;-12.804347&lt;/D&gt;&lt;D xsi:type="xsd:double"&gt;-3.92614&lt;/D&gt;&lt;D xsi:type="xsd:double"&gt;-4.16556&lt;/D&gt;&lt;D xsi:type="xsd:double"&gt;6.5337777&lt;/D&gt;&lt;D xsi:type="xsd:double"&gt;-1.1434495&lt;/D&gt;&lt;D xsi:type="xsd:double"&gt;0.23659468&lt;/D&gt;&lt;D xsi:type="xsd:double"&gt;-15.893001&lt;/D&gt;&lt;D xsi:type="xsd:double"&gt;0.6576896&lt;/D&gt;&lt;D xsi:type="xsd:double"&gt;-0.8687496&lt;/D&gt;&lt;D xsi:type="xsd:double"&gt;12.519562&lt;/D&gt;&lt;D xsi:type="xsd:double"&gt;2.1696806&lt;/D&gt;&lt;D xsi:type="xsd:double"&gt;7.1331263&lt;/D&gt;&lt;D xsi:type="xsd:double"&gt;2.7700186&lt;/D&gt;&lt;D xsi:type="xsd:double"&gt;6.151855&lt;/D&gt;&lt;D xsi:type="xsd:double"&gt;5.373776&lt;/D&gt;&lt;D xsi:type="xsd:double"&gt;5.1677346&lt;/D&gt;&lt;D xsi:type="xsd:double"&gt;-8.663792&lt;/D&gt;&lt;D xsi:type="xsd:double"&gt;-5.45069&lt;/D&gt;&lt;D xsi:type="xsd:double"&gt;-4.816574&lt;/D&gt;&lt;D xsi:type="xsd:double"&gt;10.935545&lt;/D&gt;&lt;D xsi:type="xsd:double"&gt;10.594929&lt;/D&gt;&lt;D xsi:type="xsd:double"&gt;-2.336049&lt;/D&gt;&lt;D xsi:type="xsd:double"&gt;-7.1318865&lt;/D&gt;&lt;D xsi:type="xsd:double"&gt;-9.120983&lt;/D&gt;&lt;D xsi:type="xsd:double"&gt;-16.640657&lt;/D&gt;&lt;D xsi:type="xsd:double"&gt;-5.555558&lt;/D&gt;&lt;D xsi:type="xsd:double"&gt;-5.9304714&lt;/D&gt;&lt;D xsi:type="xsd:double"&gt;-21.231884&lt;/D&gt;&lt;D xsi:type="xsd:double"&gt;8.141672&lt;/D&gt;&lt;D xsi:type="xsd:double"&gt;0.25520325&lt;/D&gt;&lt;D xsi:type="xsd:double"&gt;9.249043&lt;/D&gt;&lt;D xsi:type="xsd:double"&gt;-2.3777664&lt;/D&gt;&lt;D xsi:type="xsd:double"&gt;10.814047&lt;/D&gt;&lt;D xsi:type="xsd:double"&gt;2.2686362&lt;/D&gt;&lt;D xsi:type="xsd:double"&gt;-9.577465&lt;/D&gt;&lt;D xsi:type="xsd:double"&gt;-9.852028&lt;/D&gt;&lt;D xsi:type="xsd:double"&gt;-10.237575&lt;/D&gt;&lt;D xsi:type="xsd:double"&gt;15.610385&lt;/D&gt;&lt;D xsi:type="xsd:double"&gt;10.679197&lt;/D&gt;&lt;D xsi:type="xsd:double"&gt;-6.908524&lt;/D&gt;&lt;D xsi:type="xsd:double"&gt;7.5870633&lt;/D&gt;&lt;D xsi:type="xsd:double"&gt;-3.3526063&lt;/D&gt;&lt;D xsi:type="xsd:double"&gt;5.7017565&lt;/D&gt;&lt;D xsi:type="xsd:double"&gt;2.720797&lt;/D&gt;&lt;D xsi:type="xsd:double"&gt;6.832528&lt;/D&gt;&lt;D xsi:type="xsd:double"&gt;-9.975672&lt;/D&gt;&lt;D xsi:type="xsd:double"&gt;-21.814669&lt;/D&gt;&lt;D xsi:type="xsd:double"&gt;-1.4321029&lt;/D&gt;&lt;D xsi:type="xsd:double"&gt;9.519041&lt;/D&gt;&lt;D xsi:type="xsd:double"&gt;6.522286&lt;/D&gt;&lt;D xsi:type="xsd:double"&gt;2.5075674&lt;/D&gt;&lt;D xsi:type="xsd:double"&gt;-13.49641&lt;/D&gt;&lt;D xsi:type="xsd:double"&gt;-2.8766453&lt;/D&gt;&lt;D xsi:type="xsd:double"&gt;-4.718876&lt;/D&gt;&lt;D xsi:type="xsd:double"&gt;19.75764&lt;/D&gt;&lt;D xsi:type="xsd:double"&gt;11.9359255&lt;/D&gt;&lt;D xsi:type="xsd:double"&gt;10.331225&lt;/D&gt;&lt;D xsi:type="xsd:double"&gt;-4.5032206&lt;/D&gt;&lt;D xsi:type="xsd:double"&gt;-13.922155&lt;/D&gt;&lt;D xsi:type="xsd:double"&gt;-0.5217433&lt;/D&gt;&lt;D xsi:type="xsd:double"&gt;1.6171336&lt;/D&gt;&lt;D xsi:type="xsd:double"&gt;-5.5295763&lt;/D&gt;&lt;D xsi:type="xsd:double"&gt;-1.359582&lt;/D&gt;&lt;D xsi:type="xsd:double"&gt;10.97908&lt;/D&gt;&lt;D xsi:type="xsd:double"&gt;-10.278368&lt;/D&gt;&lt;D xsi:type="xsd:double"&gt;1.8138409&lt;/D&gt;&lt;D xsi:type="xsd:double"&gt;-8.579463&lt;/D&gt;&lt;D xsi:type="xsd:double"&gt;7.6581&lt;/D&gt;&lt;D xsi:type="xsd:double"&gt;-8.468903&lt;/D&gt;&lt;D xsi:type="xsd:double"&gt;-0.4704535&lt;/D&gt;&lt;D xsi:type="xsd:double"&gt;4.7794104&lt;/D&gt;&lt;D xsi:type="xsd:double"&gt;11.2782&lt;/D&gt;&lt;D xsi:type="xsd:double"&gt;-7.477474&lt;/D&gt;&lt;D xsi:type="xsd:double"&gt;-3.5205543&lt;/D&gt;&lt;D xsi:type="xsd:double"&gt;-2.1795511&lt;/D&gt;&lt;D xsi:type="xsd:double"&gt;18.302382&lt;/D&gt;&lt;D xsi:type="xsd:double"&gt;3.1838655&lt;/D&gt;&lt;D xsi:type="xsd:double"&gt;18.94828&lt;/D&gt;&lt;D xsi:type="xsd:double"&gt;22.396778&lt;/D&gt;&lt;D xsi:type="xsd:double"&gt;10.638785&lt;/D&gt;&lt;D xsi:type="xsd:double"&gt;-4.8264685&lt;/D&gt;&lt;D xsi:type="xsd:double"&gt;-2.2507012&lt;/D&gt;&lt;D xsi:type="xsd:double"&gt;-0.64121485&lt;/D&gt;&lt;D xsi:type="xsd:double"&gt;-6.0428324&lt;/D&gt;&lt;D xsi:type="xsd:double"&gt;-7.680297&lt;/D&gt;&lt;D xsi:type="xsd:double"&gt;-1.5178382&lt;/D&gt;&lt;D xsi:type="xsd:double"&gt;12.379932&lt;/D&gt;&lt;D xsi:type="xsd:double"&gt;17.062355&lt;/D&gt;&lt;D xsi:type="xsd:double"&gt;4.1103363&lt;/D&gt;&lt;D xsi:type="xsd:double"&gt;-9.740257&lt;/D&gt;&lt;D xsi:type="xsd:double"&gt;1.5539646&lt;/D&gt;&lt;D xsi:type="xsd:double"&gt;-8.848434&lt;/D&gt;&lt;D xsi:type="xsd:double"&gt;10.8702545&lt;/D&gt;&lt;D xsi:type="xsd:double"&gt;8.586001&lt;/D&gt;&lt;D xsi:type="xsd:double"&gt;-8.924836&lt;/D&gt;&lt;D xsi:type="xsd:double"&gt;13.667607&lt;/D&gt;&lt;D xsi:type="xsd:double"&gt;8.495092&lt;/D&gt;&lt;D xsi:type="xsd:double"&gt;-3.3490062&lt;/D&gt;&lt;D xsi:type="xsd:double"&gt;4.015577&lt;/D&gt;&lt;/FQL&gt;&lt;FQL&gt;&lt;Q&gt;UAE^FG_TOTAL_RETURNC(0,-1AM)&lt;/Q&gt;&lt;R&gt;1&lt;/R&gt;&lt;C&gt;1&lt;/C&gt;&lt;D xsi:type="xsd:double"&gt;8.9086895&lt;/D&gt;&lt;/FQL&gt;&lt;FQL&gt;&lt;Q&gt;REFPHRREPO-FDS^(SUBARRAY(NOT_NA(NO_REPEAT_F(FG_YIELD(NOW,-10AY,D))),0,1)-SUBARRAY(NOT_NA(NO_REPEAT_F(FG_YIELD(NOW,-10AY,D))),1,1))*100&lt;/Q&gt;&lt;R&gt;1&lt;/R&gt;&lt;C&gt;1&lt;/C&gt;&lt;D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xsi:type="xsd:double"&gt;25&lt;/D&gt;&lt;/FQL&gt;&lt;FQL&gt;&lt;Q&gt;CAGDPY@AE^EE_ACTUAL_ANNUAL(MED,+1)&lt;/Q&gt;&lt;R&gt;1&lt;/R&gt;&lt;C&gt;1&lt;/C&gt;&lt;D xsi:type="xsd:double"&gt;8.4&lt;/D&gt;&lt;/FQL&gt;&lt;FQL&gt;&lt;Q&gt;WL-FDS^MAX(FG_PRICE(0,-5AY))&lt;/Q&gt;&lt;R&gt;1&lt;/R&gt;&lt;C&gt;1&lt;/C&gt;&lt;D xsi:type="xsd:double"&gt;763.4&lt;/D&gt;&lt;/FQL&gt;&lt;FQL&gt;&lt;Q&gt;VWO^FG_TOTAL_RETURNC(0,-3AM)&lt;/Q&gt;&lt;R&gt;1&lt;/R&gt;&lt;C&gt;1&lt;/C&gt;&lt;D xsi:type="xsd:double"&gt;3.7086606&lt;/D&gt;&lt;/FQL&gt;&lt;FQL&gt;&lt;Q&gt;EWM^FG_ROE(0)&lt;/Q&gt;&lt;R&gt;1&lt;/R&gt;&lt;C&gt;1&lt;/C&gt;&lt;D xsi:type="xsd:double"&gt;8.18948010066546&lt;/D&gt;&lt;/FQL&gt;&lt;FQL&gt;&lt;Q&gt;EWM^FMA_PE(LTM,0,,,"PORTAGG","MEANR")&lt;/Q&gt;&lt;R&gt;1&lt;/R&gt;&lt;C&gt;1&lt;/C&gt;&lt;D xsi:type="xsd:double"&gt;18.0556311275793&lt;/D&gt;&lt;/FQL&gt;&lt;FQL&gt;&lt;Q&gt;TRYVN10Y-FDS^FG_YIELD(-10AY,0,Y,,"YTM")&lt;/Q&gt;&lt;R&gt;10&lt;/R&gt;&lt;C&gt;1&lt;/C&gt;&lt;D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xsi:type="xsd:double"&gt;2.9473283&lt;/D&gt;&lt;/FQL&gt;&lt;FQL&gt;&lt;Q&gt;USDTHB^STD(FG_PRICE_CHANGE(0,-3AY,M))&lt;/Q&gt;&lt;R&gt;1&lt;/R&gt;&lt;C&gt;1&lt;/C&gt;&lt;D xsi:type="xsd:double"&gt;2.97821615556812&lt;/D&gt;&lt;/FQL&gt;&lt;FQL&gt;&lt;Q&gt;TUR^FG_TOTAL_RETURNC(0,-3AM)&lt;/Q&gt;&lt;R&gt;1&lt;/R&gt;&lt;C&gt;1&lt;/C&gt;&lt;D xsi:type="xsd:double"&gt;9.072375&lt;/D&gt;&lt;/FQL&gt;&lt;FQL&gt;&lt;Q&gt;REFPHRREPO-FDS^FG_YIELD(NOW,,,0)&lt;/Q&gt;&lt;R&gt;1&lt;/R&gt;&lt;C&gt;1&lt;/C&gt;&lt;D xsi:type="xsd:double"&gt;6.5&lt;/D&gt;&lt;/FQL&gt;&lt;FQL&gt;&lt;Q&gt;CC_KR^FG_COMPANY_NAME&lt;/Q&gt;&lt;R&gt;1&lt;/R&gt;&lt;C&gt;1&lt;/C&gt;&lt;D xsi:type="xsd:string"&gt;South Korea&lt;/D&gt;&lt;/FQL&gt;&lt;FQL&gt;&lt;Q&gt;EWY^FG_TOTAL_RETURNC(-10AY,0,AM)&lt;/Q&gt;&lt;R&gt;121&lt;/R&gt;&lt;C&gt;1&lt;/C&gt;&lt;D xsi:type="xsd:double"&gt;0.69379807&lt;/D&gt;&lt;D xsi:type="xsd:double"&gt;2.0823717&lt;/D&gt;&lt;D xsi:type="xsd:double"&gt;-7.214636&lt;/D&gt;&lt;D xsi:type="xsd:double"&gt;-6.9188476&lt;/D&gt;&lt;D xsi:type="xsd:double"&gt;-0.1042068&lt;/D&gt;&lt;D xsi:type="xsd:double"&gt;-1.684767&lt;/D&gt;&lt;D xsi:type="xsd:double"&gt;2.863276&lt;/D&gt;&lt;D xsi:type="xsd:double"&gt;-1.1830211&lt;/D&gt;&lt;D xsi:type="xsd:double"&gt;0.950706&lt;/D&gt;&lt;D xsi:type="xsd:double"&gt;9.243107&lt;/D&gt;&lt;D xsi:type="xsd:double"&gt;-6.0185194&lt;/D&gt;&lt;D xsi:type="xsd:double"&gt;-5.2488565&lt;/D&gt;&lt;D xsi:type="xsd:double"&gt;-9.322333&lt;/D&gt;&lt;D xsi:type="xsd:double"&gt;-7.2558346&lt;/D&gt;&lt;D xsi:type="xsd:double"&gt;2.3662329&lt;/D&gt;&lt;D xsi:type="xsd:double"&gt;13.910866&lt;/D&gt;&lt;D xsi:type="xsd:double"&gt;-1.7733097&lt;/D&gt;&lt;D xsi:type="xsd:double"&gt;-2.5242388&lt;/D&gt;&lt;D xsi:type="xsd:double"&gt;-7.896799&lt;/D&gt;&lt;D xsi:type="xsd:double"&gt;-1.7402351&lt;/D&gt;&lt;D xsi:type="xsd:double"&gt;11.360693&lt;/D&gt;&lt;D xsi:type="xsd:double"&gt;3.0255914&lt;/D&gt;&lt;D xsi:type="xsd:double"&gt;-5.9864464&lt;/D&gt;&lt;D xsi:type="xsd:double"&gt;0.08009672&lt;/D&gt;&lt;D xsi:type="xsd:double"&gt;8.623457&lt;/D&gt;&lt;D xsi:type="xsd:double"&gt;3.5365582&lt;/D&gt;&lt;D xsi:type="xsd:double"&gt;1.4588118&lt;/D&gt;&lt;D xsi:type="xsd:double"&gt;-2.5425136&lt;/D&gt;&lt;D xsi:type="xsd:double"&gt;-4.587984&lt;/D&gt;&lt;D xsi:type="xsd:double"&gt;1.3242602&lt;/D&gt;&lt;D xsi:type="xsd:double"&gt;8.024109&lt;/D&gt;&lt;D xsi:type="xsd:double"&gt;2.999127&lt;/D&gt;&lt;D xsi:type="xsd:double"&gt;5.7558894&lt;/D&gt;&lt;D xsi:type="xsd:double"&gt;-0.43221116&lt;/D&gt;&lt;D xsi:type="xsd:double"&gt;10.032153&lt;/D&gt;&lt;D xsi:type="xsd:double"&gt;-0.08767843&lt;/D&gt;&lt;D xsi:type="xsd:double"&gt;4.6651125&lt;/D&gt;&lt;D xsi:type="xsd:double"&gt;-3.1717181&lt;/D&gt;&lt;D xsi:type="xsd:double"&gt;-0.8658111&lt;/D&gt;&lt;D xsi:type="xsd:double"&gt;5.3129554&lt;/D&gt;&lt;D xsi:type="xsd:double"&gt;6.979966&lt;/D&gt;&lt;D xsi:type="xsd:double"&gt;-3.7986934&lt;/D&gt;&lt;D xsi:type="xsd:double"&gt;9.322262&lt;/D&gt;&lt;D xsi:type="xsd:double"&gt;-4.9595118&lt;/D&gt;&lt;D xsi:type="xsd:double"&gt;-0.9185314&lt;/D&gt;&lt;D xsi:type="xsd:double"&gt;1.034522&lt;/D&gt;&lt;D xsi:type="xsd:double"&gt;-1.436162&lt;/D&gt;&lt;D xsi:type="xsd:double"&gt;-8.837027&lt;/D&gt;&lt;D xsi:type="xsd:double"&gt;-1.9239366&lt;/D&gt;&lt;D xsi:type="xsd:double"&gt;0.7544875&lt;/D&gt;&lt;D xsi:type="xsd:double"&gt;1.7223358&lt;/D&gt;&lt;D xsi:type="xsd:double"&gt;-15.061837&lt;/D&gt;&lt;D xsi:type="xsd:double"&gt;4.40284&lt;/D&gt;&lt;D xsi:type="xsd:double"&gt;-1.4578342&lt;/D&gt;&lt;D xsi:type="xsd:double"&gt;8.367479&lt;/D&gt;&lt;D xsi:type="xsd:double"&gt;1.6388297&lt;/D&gt;&lt;D xsi:type="xsd:double"&gt;-5.3798494&lt;/D&gt;&lt;D xsi:type="xsd:double"&gt;0.16385317&lt;/D&gt;&lt;D xsi:type="xsd:double"&gt;-9.357107&lt;/D&gt;&lt;D xsi:type="xsd:double"&gt;7.8505635&lt;/D&gt;&lt;D xsi:type="xsd:double"&gt;-4.400933&lt;/D&gt;&lt;D xsi:type="xsd:double"&gt;-9.364611&lt;/D&gt;&lt;D xsi:type="xsd:double"&gt;9.134806&lt;/D&gt;&lt;D xsi:type="xsd:double"&gt;4.6717405&lt;/D&gt;&lt;D xsi:type="xsd:double"&gt;1.4539242&lt;/D&gt;&lt;D xsi:type="xsd:double"&gt;4.875183&lt;/D&gt;&lt;D xsi:type="xsd:double"&gt;2.1103978&lt;/D&gt;&lt;D xsi:type="xsd:double"&gt;-11.033392&lt;/D&gt;&lt;D xsi:type="xsd:double"&gt;-14.510364&lt;/D&gt;&lt;D xsi:type="xsd:double"&gt;4.1387916&lt;/D&gt;&lt;D xsi:type="xsd:double"&gt;6.382978&lt;/D&gt;&lt;D xsi:type="xsd:double"&gt;7.679248&lt;/D&gt;&lt;D xsi:type="xsd:double"&gt;3.2241106&lt;/D&gt;&lt;D xsi:type="xsd:double"&gt;10.218978&lt;/D&gt;&lt;D xsi:type="xsd:double"&gt;-2.97243&lt;/D&gt;&lt;D xsi:type="xsd:double"&gt;6.619048&lt;/D&gt;&lt;D xsi:type="xsd:double"&gt;14.232552&lt;/D&gt;&lt;D xsi:type="xsd:double"&gt;7.9063535&lt;/D&gt;&lt;D xsi:type="xsd:double"&gt;14.739525&lt;/D&gt;&lt;D xsi:type="xsd:double"&gt;-6.682926&lt;/D&gt;&lt;D xsi:type="xsd:double"&gt;1.3299942&lt;/D&gt;&lt;D xsi:type="xsd:double"&gt;4.9921393&lt;/D&gt;&lt;D xsi:type="xsd:double"&gt;-2.1583438&lt;/D&gt;&lt;D xsi:type="xsd:double"&gt;2.6646256&lt;/D&gt;&lt;D xsi:type="xsd:double"&gt;-4.233593&lt;/D&gt;&lt;D xsi:type="xsd:double"&gt;-6.1757145&lt;/D&gt;&lt;D xsi:type="xsd:double"&gt;-2.3203492&lt;/D&gt;&lt;D xsi:type="xsd:double"&gt;-0.58175325&lt;/D&gt;&lt;D xsi:type="xsd:double"&gt;-7.6435385&lt;/D&gt;&lt;D xsi:type="xsd:double"&gt;6.2096477&lt;/D&gt;&lt;D xsi:type="xsd:double"&gt;-9.7372055&lt;/D&gt;&lt;D xsi:type="xsd:double"&gt;2.1940947&lt;/D&gt;&lt;D xsi:type="xsd:double"&gt;-3.4269273&lt;/D&gt;&lt;D xsi:type="xsd:double"&gt;-7.182556&lt;/D&gt;&lt;D xsi:type="xsd:double"&gt;2.1956086&lt;/D&gt;&lt;D xsi:type="xsd:double"&gt;-10.606968&lt;/D&gt;&lt;D xsi:type="xsd:double"&gt;-1.4621854&lt;/D&gt;&lt;D xsi:type="xsd:double"&gt;-1.2621582&lt;/D&gt;&lt;D xsi:type="xsd:double"&gt;-14.458454&lt;/D&gt;&lt;D xsi:type="xsd:double"&gt;4.058957&lt;/D&gt;&lt;D xsi:type="xsd:double"&gt;12.303507&lt;/D&gt;&lt;D xsi:type="xsd:double"&gt;-0.25414824&lt;/D&gt;&lt;D xsi:type="xsd:double"&gt;14.11289&lt;/D&gt;&lt;D xsi:type="xsd:double"&gt;-9.955442&lt;/D&gt;&lt;D xsi:type="xsd:double"&gt;1.8426895&lt;/D&gt;&lt;D xsi:type="xsd:double"&gt;0.11726618&lt;/D&gt;&lt;D xsi:type="xsd:double"&gt;5.5890203&lt;/D&gt;&lt;D xsi:type="xsd:double"&gt;1.2678385&lt;/D&gt;&lt;D xsi:type="xsd:double"&gt;5.680752&lt;/D&gt;&lt;D xsi:type="xsd:double"&gt;-8.174145&lt;/D&gt;&lt;D xsi:type="xsd:double"&gt;-5.3378463&lt;/D&gt;&lt;D xsi:type="xsd:double"&gt;-6.013632&lt;/D&gt;&lt;D xsi:type="xsd:double"&gt;12.959946&lt;/D&gt;&lt;D xsi:type="xsd:double"&gt;5.826533&lt;/D&gt;&lt;D xsi:type="xsd:double"&gt;-7.421809&lt;/D&gt;&lt;D xsi:type="xsd:double"&gt;7.899153&lt;/D&gt;&lt;D xsi:type="xsd:double"&gt;4.9844265&lt;/D&gt;&lt;D xsi:type="xsd:double"&gt;-6.023741&lt;/D&gt;&lt;D xsi:type="xsd:double"&gt;1.1998653&lt;/D&gt;&lt;D xsi:type="xsd:double"&gt;1.7784715&lt;/D&gt;&lt;D xsi:type="xsd:double"&gt;-0.29122233&lt;/D&gt;&lt;/FQL&gt;&lt;FQL&gt;&lt;Q&gt;WL-FDS^FG_PRICE(0)/MAX(FG_PRICE(0,-1AY))&lt;/Q&gt;&lt;R&gt;1&lt;/R&gt;&lt;C&gt;1&lt;/C&gt;&lt;D xsi:type="xsd:double"&gt;0.689939743253864&lt;/D&gt;&lt;/FQL&gt;&lt;FQL&gt;&lt;Q&gt;EIDO^P_PRICE(0)/P_PRICE_HIGH_PR(0,,,,,,"PRICE","INTRA","52W")&lt;/Q&gt;&lt;R&gt;1&lt;/R&gt;&lt;C&gt;1&lt;/C&gt;&lt;D xsi:type="xsd:double"&gt;0.8535654&lt;/D&gt;&lt;/FQL&gt;&lt;FQL&gt;&lt;Q&gt;EIDO^SIZE(FG_CONSTITUENTS)&lt;/Q&gt;&lt;R&gt;1&lt;/R&gt;&lt;C&gt;1&lt;/C&gt;&lt;D xsi:type="xsd:long"&gt;72&lt;/D&gt;&lt;/FQL&gt;&lt;FQL&gt;&lt;Q&gt;REFQALEND-FDS^FG_YIELD(NOW,,,0)&lt;/Q&gt;&lt;R&gt;1&lt;/R&gt;&lt;C&gt;1&lt;/C&gt;&lt;D xsi:type="xsd:double"&gt;6.25&lt;/D&gt;&lt;/FQL&gt;&lt;FQL&gt;&lt;Q&gt;REFIDRREPO-FDS^PROPER_NAME(0,,,"SECURITY","NAME")&lt;/Q&gt;&lt;R&gt;1&lt;/R&gt;&lt;C&gt;1&lt;/C&gt;&lt;D xsi:type="xsd:string"&gt;Indonesia BI (Reverse) Repo Rate - 7 Day&lt;/D&gt;&lt;/FQL&gt;&lt;FQL&gt;&lt;Q&gt;TRYMX10Y-FDS^FG_YIELD(0,,,,"YTM")&lt;/Q&gt;&lt;R&gt;1&lt;/R&gt;&lt;C&gt;1&lt;/C&gt;&lt;D xsi:type="xsd:double"&gt;9.8518&lt;/D&gt;&lt;/FQL&gt;&lt;FQL&gt;&lt;Q&gt;EZA^FMA_PE(LTM,0,,,"PORTAGG","MEANR")&lt;/Q&gt;&lt;R&gt;1&lt;/R&gt;&lt;C&gt;1&lt;/C&gt;&lt;D xsi:type="xsd:double"&gt;12.543851573076&lt;/D&gt;&lt;/FQL&gt;&lt;FQL&gt;&lt;Q&gt;CNYA^FMA_DIV_YLD(NTMA,NOW,NOW,M,"PORTAGG","MEANR")&lt;/Q&gt;&lt;R&gt;1&lt;/R&gt;&lt;C&gt;1&lt;/C&gt;&lt;D xsi:type="xsd:double"&gt;3.06038318813862&lt;/D&gt;&lt;/FQL&gt;&lt;FQL&gt;&lt;Q&gt;CAGDPY@TR^EE_ACTUAL_ANNUAL(MED,+1)&lt;/Q&gt;&lt;R&gt;1&lt;/R&gt;&lt;C&gt;1&lt;/C&gt;&lt;D xsi:type="xsd:double"&gt;-2.3&lt;/D&gt;&lt;/FQL&gt;&lt;FQL&gt;&lt;Q&gt;TUR^PERCENT_CHANGE(FMA_EPS</t>
        </r>
      </text>
    </comment>
    <comment ref="A23" authorId="0" shapeId="0" xr:uid="{37DDC5E1-D95C-4263-BAF1-50626287D6C3}">
      <text>
        <r>
          <rPr>
            <b/>
            <sz val="9"/>
            <color indexed="81"/>
            <rFont val="Tahoma"/>
            <charset val="1"/>
          </rPr>
          <t>(+1,0,,,,"PORTAGG","MEAN"),FMA_EPS(+1,-3AM,,,,"PORTAGG","MEAN"))&lt;/Q&gt;&lt;R&gt;1&lt;/R&gt;&lt;C&gt;1&lt;/C&gt;&lt;D xsi:type="xsd:double"&gt;-11.4913650914932&lt;/D&gt;&lt;/FQL&gt;&lt;FQL&gt;&lt;Q&gt;USDTRY^FG_PRICE(0)&lt;/Q&gt;&lt;R&gt;1&lt;/R&gt;&lt;C&gt;1&lt;/C&gt;&lt;D xsi:type="xsd:double"&gt;32.998&lt;/D&gt;&lt;/FQL&gt;&lt;FQL&gt;&lt;Q&gt;CPALM-FDS^FG_PRICE_MAVG(0,,,,30)&lt;/Q&gt;&lt;R&gt;1&lt;/R&gt;&lt;C&gt;1&lt;/C&gt;&lt;D xsi:type="xsd:double"&gt;3996.7&lt;/D&gt;&lt;/FQL&gt;&lt;FQL&gt;&lt;Q&gt;UAE^FG_TOTAL_RETURNC(0,-3AM)&lt;/Q&gt;&lt;R&gt;1&lt;/R&gt;&lt;C&gt;1&lt;/C&gt;&lt;D xsi:type="xsd:double"&gt;6.329&lt;/D&gt;&lt;/FQL&gt;&lt;FQL&gt;&lt;Q&gt;USDZAR^FG_PRICE_CHANGE(0,-3AM)&lt;/Q&gt;&lt;R&gt;1&lt;/R&gt;&lt;C&gt;1&lt;/C&gt;&lt;D xsi:type="xsd:double"&gt;-2.8903723&lt;/D&gt;&lt;/FQL&gt;&lt;FQL&gt;&lt;Q&gt;QAT^FG_PRICE_MAVG(0,,,,30)&lt;/Q&gt;&lt;R&gt;1&lt;/R&gt;&lt;C&gt;1&lt;/C&gt;&lt;D xsi:type="xsd:double"&gt;16.968817&lt;/D&gt;&lt;/FQL&gt;&lt;FQL&gt;&lt;Q&gt;EWY^FG_ROE(0)&lt;/Q&gt;&lt;R&gt;1&lt;/R&gt;&lt;C&gt;1&lt;/C&gt;&lt;D xsi:type="xsd:double"&gt;6.26166261754064&lt;/D&gt;&lt;/FQL&gt;&lt;FQL&gt;&lt;Q&gt;CNYA^FMA_EVAL_EBITDA(NTMA,0,,,"PORTAGG","MEANR")&lt;/Q&gt;&lt;R&gt;1&lt;/R&gt;&lt;C&gt;1&lt;/C&gt;&lt;D xsi:type="xsd:double"&gt;9.24679149778038&lt;/D&gt;&lt;/FQL&gt;&lt;FQL&gt;&lt;Q&gt;EPHE^FG_PRICE_MAVG(0,,,,200)&lt;/Q&gt;&lt;R&gt;1&lt;/R&gt;&lt;C&gt;1&lt;/C&gt;&lt;D xsi:type="xsd:double"&gt;25.67298&lt;/D&gt;&lt;/FQL&gt;&lt;FQL&gt;&lt;Q&gt;INDA^PERCENT_CHANGE(FMA_EPS(+1,0,,,,"PORTAGG","MEAN"),FMA_EPS(+1,-1AM,,,,"PORTAGG","MEAN"))&lt;/Q&gt;&lt;R&gt;1&lt;/R&gt;&lt;C&gt;1&lt;/C&gt;&lt;D xsi:type="xsd:double"&gt;-2.14070552983498&lt;/D&gt;&lt;/FQL&gt;&lt;FQL&gt;&lt;Q&gt;CC_TH^FG_COMPANY_NAME&lt;/Q&gt;&lt;R&gt;1&lt;/R&gt;&lt;C&gt;1&lt;/C&gt;&lt;D xsi:type="xsd:string"&gt;Thailand&lt;/D&gt;&lt;/FQL&gt;&lt;FQL&gt;&lt;Q&gt;TUR^FMA_COS_DOWN("EPS","1M",+1,NOW,,,"PORTAGG","MEANR")&lt;/Q&gt;&lt;R&gt;1&lt;/R&gt;&lt;C&gt;1&lt;/C&gt;&lt;D xsi:type="xsd:double"&gt;19&lt;/D&gt;&lt;/FQL&gt;&lt;FQL&gt;&lt;Q&gt;REFQALEND-FDS^(SUBARRAY(NOT_NA(NO_REPEAT_F(FG_YIELD(NOW,-10AY,D))),0,1)-SUBARRAY(NOT_NA(NO_REPEAT_F(FG_YIELD(NOW,-10AY,D))),1,1))*100&lt;/Q&gt;&lt;R&gt;1&lt;/R&gt;&lt;C&gt;1&lt;/C&gt;&lt;D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xsi:type="xsd:double"&gt;25&lt;/D&gt;&lt;/FQL&gt;&lt;FQL&gt;&lt;Q&gt;W-FDS^FG_PRICE_MAVG(0,,,,30)&lt;/Q&gt;&lt;R&gt;1&lt;/R&gt;&lt;C&gt;1&lt;/C&gt;&lt;D xsi:type="xsd:double"&gt;5.5564165&lt;/D&gt;&lt;/FQL&gt;&lt;FQL&gt;&lt;Q&gt;MCHI^FG_PRICE_MAVG(0,,,,200)&lt;/Q&gt;&lt;R&gt;1&lt;/R&gt;&lt;C&gt;1&lt;/C&gt;&lt;D xsi:type="xsd:double"&gt;41.38845&lt;/D&gt;&lt;/FQL&gt;&lt;FQL&gt;&lt;Q&gt;SET-BKK^FG_FCF_YIELD_NTM(0)&lt;/Q&gt;&lt;R&gt;1&lt;/R&gt;&lt;C&gt;1&lt;/C&gt;&lt;D xsi:type="xsd:double"&gt;4.50738957660463&lt;/D&gt;&lt;/FQL&gt;&lt;FQL&gt;&lt;Q&gt;GREK^PERCENT_CHANGE(FMA_EPS(+1,0,,,,"PORTAGG","MEAN"),FMA_EPS(+1,-3AM,,,,"PORTAGG","MEAN"))&lt;/Q&gt;&lt;R&gt;1&lt;/R&gt;&lt;C&gt;1&lt;/C&gt;&lt;D xsi:type="xsd:double"&gt;8.45539676000131&lt;/D&gt;&lt;/FQL&gt;&lt;FQL&gt;&lt;Q&gt;TUR^FMA_COS_UP("EPS","1M",+1,NOW,,,"PORTAGG","MEANR")&lt;/Q&gt;&lt;R&gt;1&lt;/R&gt;&lt;C&gt;1&lt;/C&gt;&lt;D xsi:type="xsd:double"&gt;8&lt;/D&gt;&lt;/FQL&gt;&lt;FQL&gt;&lt;Q&gt;EPU^FG_ROE(0)&lt;/Q&gt;&lt;R&gt;1&lt;/R&gt;&lt;C&gt;1&lt;/C&gt;&lt;D xsi:type="xsd:double"&gt;9.86348021675512&lt;/D&gt;&lt;/FQL&gt;&lt;FQL&gt;&lt;Q&gt;EWM^JULIAN(FMA_DIV_YLD(NTMA,NOW,NOW,M,"PORTAGG","MEANR").DATES)&lt;/Q&gt;&lt;R&gt;1&lt;/R&gt;&lt;C&gt;1&lt;/C&gt;&lt;D xsi:type="xsd:long"&gt;45471&lt;/D&gt;&lt;/FQL&gt;&lt;FQL&gt;&lt;Q&gt;^FG_YIELD(-10AY,0,Y,,"YTM")&lt;/Q&gt;&lt;R&gt;10&lt;/R&gt;&lt;C&gt;1&lt;/C&gt;&lt;D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xsi:type="xsd:string"&gt;@NA&lt;/D&gt;&lt;/FQL&gt;&lt;FQL&gt;&lt;Q&gt;USDTHB^STD(FG_PRICE_CHANGE(0,-1AY,AM))&lt;/Q&gt;&lt;R&gt;1&lt;/R&gt;&lt;C&gt;1&lt;/C&gt;&lt;D xsi:type="xsd:double"&gt;2.16315333982396&lt;/D&gt;&lt;/FQL&gt;&lt;FQL&gt;&lt;Q&gt;USDBRL^FG_PRICE_CHANGE(0,-3AM)&lt;/Q&gt;&lt;R&gt;1&lt;/R&gt;&lt;C&gt;1&lt;/C&gt;&lt;D xsi:type="xsd:double"&gt;10.2620125&lt;/D&gt;&lt;/FQL&gt;&lt;FQL&gt;&lt;Q&gt;BRENT-FDS^FG_PRICE(0)/MAX(FG_PRICE(0,-1AY))&lt;/Q&gt;&lt;R&gt;1&lt;/R&gt;&lt;C&gt;1&lt;/C&gt;&lt;D xsi:type="xsd:double"&gt;0.870614479821537&lt;/D&gt;&lt;/FQL&gt;&lt;FQL&gt;&lt;Q&gt;EPHE^FG_PRICE_MAVG(0,,,,30)&lt;/Q&gt;&lt;R&gt;1&lt;/R&gt;&lt;C&gt;1&lt;/C&gt;&lt;D xsi:type="xsd:double"&gt;24.578&lt;/D&gt;&lt;/FQL&gt;&lt;FQL&gt;&lt;Q&gt;GREK^PERCENT_CHANGE(FMA_EPS(+1,0,,,,"PORTAGG","MEAN"),FMA_EPS(+1,-1AM,,,,"PORTAGG","MEAN"))&lt;/Q&gt;&lt;R&gt;1&lt;/R&gt;&lt;C&gt;1&lt;/C&gt;&lt;D xsi:type="xsd:double"&gt;8.04555894516701&lt;/D&gt;&lt;/FQL&gt;&lt;FQL&gt;&lt;Q&gt;EIDO^FMA_COS_DOWN("EPS","1M",+1,NOW,,,"PORTAGG","MEANR")&lt;/Q&gt;&lt;R&gt;1&lt;/R&gt;&lt;C&gt;1&lt;/C&gt;&lt;D xsi:type="xsd:double"&gt;20&lt;/D&gt;&lt;/FQL&gt;&lt;FQL&gt;&lt;Q&gt;EPHE^FG_ROE(0)&lt;/Q&gt;&lt;R&gt;1&lt;/R&gt;&lt;C&gt;1&lt;/C&gt;&lt;D xsi:type="xsd:double"&gt;12.4623708638535&lt;/D&gt;&lt;/FQL&gt;&lt;FQL&gt;&lt;Q&gt;VWO^FG_PE(0)&lt;/Q&gt;&lt;R&gt;1&lt;/R&gt;&lt;C&gt;1&lt;/C&gt;&lt;D xsi:type="xsd:double"&gt;15.0436274694864&lt;/D&gt;&lt;/FQL&gt;&lt;FQL&gt;&lt;Q&gt;SET-BKK^FMA_DIV_YLD(NTMA,NOW,NOW,M,"PORTAGG","MEANR")&lt;/Q&gt;&lt;R&gt;1&lt;/R&gt;&lt;C&gt;1&lt;/C&gt;&lt;D xsi:type="xsd:double"&gt;3.85804642737473&lt;/D&gt;&lt;/FQL&gt;&lt;FQL&gt;&lt;Q&gt;CAGDPY@TR^EE_ACTUAL_ANNUAL(MED,0)&lt;/Q&gt;&lt;R&gt;1&lt;/R&gt;&lt;C&gt;1&lt;/C&gt;&lt;D xsi:type="xsd:double"&gt;-5.06082493891602&lt;/D&gt;&lt;/FQL&gt;&lt;FQL&gt;&lt;Q&gt;EWM^P_PRICE(0)/P_PRICE_LOW_PR(0,,,,,,"PRICE","INTRA","52W")-1&lt;/Q&gt;&lt;R&gt;1&lt;/R&gt;&lt;C&gt;1&lt;/C&gt;&lt;D xsi:type="xsd:double"&gt;0.14046323&lt;/D&gt;&lt;/FQL&gt;&lt;FQL&gt;&lt;Q&gt;CC_MX^FG_COMPANY_NAME&lt;/Q&gt;&lt;R&gt;1&lt;/R&gt;&lt;C&gt;1&lt;/C&gt;&lt;D xsi:type="xsd:string"&gt;Mexico&lt;/D&gt;&lt;/FQL&gt;&lt;FQL&gt;&lt;Q&gt;SET-BKK^FMA_PE(NTMA,0,,,"PORTAGG","MEANR")&lt;/Q&gt;&lt;R&gt;1&lt;/R&gt;&lt;C&gt;1&lt;/C&gt;&lt;D xsi:type="xsd:double"&gt;13.4298923421655&lt;/D&gt;&lt;/FQL&gt;&lt;FQL&gt;&lt;Q&gt;EIDO^FG_TOTAL_RETURNC(0,-6AM)&lt;/Q&gt;&lt;R&gt;1&lt;/R&gt;&lt;C&gt;1&lt;/C&gt;&lt;D xsi:type="xsd:double"&gt;-2.4961352&lt;/D&gt;&lt;/FQL&gt;&lt;FQL&gt;&lt;Q&gt;USDTHB^FG_COMPANY_NAME&lt;/Q&gt;&lt;R&gt;1&lt;/R&gt;&lt;C&gt;1&lt;/C&gt;&lt;D xsi:type="xsd:string"&gt;Thailand Baht per U.S. Dollar&lt;/D&gt;&lt;/FQL&gt;&lt;FQL&gt;&lt;Q&gt;SPY^FMA_PCT_ABOVE_MAVG(200,0,,,,"PORTAGG")&lt;/Q&gt;&lt;R&gt;1&lt;/R&gt;&lt;C&gt;1&lt;/C&gt;&lt;D xsi:type="xsd:double"&gt;69.4610778443114&lt;/D&gt;&lt;/FQL&gt;&lt;FQL&gt;&lt;Q&gt;EWZ^FMA_DIV_YLD(NTMA,NOW,NOW,M,"PORTAGG","MEANR")&lt;/Q&gt;&lt;R&gt;1&lt;/R&gt;&lt;C&gt;1&lt;/C&gt;&lt;D xsi:type="xsd:double"&gt;7.0256869828545&lt;/D&gt;&lt;/FQL&gt;&lt;FQL&gt;&lt;Q&gt;USDBRL^FG_PRICE_CHANGE(0,-1AM)&lt;/Q&gt;&lt;R&gt;1&lt;/R&gt;&lt;C&gt;1&lt;/C&gt;&lt;D xsi:type="xsd:double"&gt;2.7104378&lt;/D&gt;&lt;/FQL&gt;&lt;FQL&gt;&lt;Q&gt;EWJ^PERCENT_CHANGE(FMA_EPS(+1,0,,,,"PORTAGG","MEAN"),FMA_EPS(+1,-3AM,,,,"PORTAGG","MEAN"))&lt;/Q&gt;&lt;R&gt;1&lt;/R&gt;&lt;C&gt;1&lt;/C&gt;&lt;D xsi:type="xsd:double"&gt;-0.380290789443318&lt;/D&gt;&lt;/FQL&gt;&lt;FQL&gt;&lt;Q&gt;EPU^FMA_DIV_YLD(NTMA,NOW,NOW,M,"PORTAGG","MEANR")&lt;/Q&gt;&lt;R&gt;1&lt;/R&gt;&lt;C&gt;1&lt;/C&gt;&lt;D xsi:type="xsd:double"&gt;4.04701652784087&lt;/D&gt;&lt;/FQL&gt;&lt;FQL&gt;&lt;Q&gt;USDPLN^STD(FG_PRICE_CHANGE(0,-1AY,AM))&lt;/Q&gt;&lt;R&gt;1&lt;/R&gt;&lt;C&gt;1&lt;/C&gt;&lt;D xsi:type="xsd:double"&gt;3.09240256516941&lt;/D&gt;&lt;/FQL&gt;&lt;FQL&gt;&lt;Q&gt;USDPLN^FG_PRICE_CHANGE(0,-6AM)&lt;/Q&gt;&lt;R&gt;1&lt;/R&gt;&lt;C&gt;1&lt;/C&gt;&lt;D xsi:type="xsd:double"&gt;-2.1517158&lt;/D&gt;&lt;/FQL&gt;&lt;FQL&gt;&lt;Q&gt;FC0000BR^FMA_EPS(NTMA,-20AY,0,CY,,"PORTAGG","MEANR")&lt;/Q&gt;&lt;R&gt;20&lt;/R&gt;&lt;C&gt;1&lt;/C&gt;&lt;D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xsi:type="xsd:double"&gt;20.1300197155733&lt;/D&gt;&lt;D xsi:type="xsd:double"&gt;14.9311683589006&lt;/D&gt;&lt;D xsi:type="xsd:double"&gt;18.5635370348515&lt;/D&gt;&lt;D xsi:type="xsd:double"&gt;21.0634099869516&lt;/D&gt;&lt;D xsi:type="xsd:double"&gt;24.0472703068831&lt;/D&gt;&lt;/FQL&gt;&lt;FQL&gt;&lt;Q&gt;QAT^FMA_COS_UP("EPS","1M",+1,NOW,,,"PORTAGG","MEANR")&lt;/Q&gt;&lt;R&gt;1&lt;/R&gt;&lt;C&gt;1&lt;/C&gt;&lt;D xsi:type="xsd:double"&gt;3&lt;/D&gt;&lt;/FQL&gt;&lt;FQL&gt;&lt;Q&gt;CNYA^FMA_PE(NTMA,0,,,"PORTAGG","MEANR")&lt;/Q&gt;&lt;R&gt;1&lt;/R&gt;&lt;C&gt;1&lt;/C&gt;&lt;D xsi:type="xsd:double"&gt;11.6106360479824&lt;/D&gt;&lt;/FQL&gt;&lt;FQL&gt;&lt;Q&gt;EWW^FG_TOTAL_RETURNC(-10AY,0,AM)&lt;/Q&gt;&lt;R&gt;121&lt;/R&gt;&lt;C&gt;1&lt;/C&gt;&lt;D xsi:type="xsd:double"&gt;5.4878116&lt;/D&gt;&lt;D xsi:type="xsd:double"&gt;0.8177161&lt;/D&gt;&lt;D xsi:type="xsd:double"&gt;-4.3350577&lt;/D&gt;&lt;D xsi:type="xsd:double"&gt;-3.0989647&lt;/D&gt;&lt;D xsi:type="xsd:double"&gt;0.43747425&lt;/D&gt;&lt;D xsi:type="xsd:double"&gt;-10.193527&lt;/D&gt;&lt;D xsi:type="xsd:double"&gt;1.1306167&lt;/D&gt;&lt;D xsi:type="xsd:double"&gt;0.15017986&lt;/D&gt;&lt;D xsi:type="xsd:double"&gt;-3.44885&lt;/D&gt;&lt;D xsi:type="xsd:double"&gt;4.055214&lt;/D&gt;&lt;D xsi:type="xsd:double"&gt;-2.8855681&lt;/D&gt;&lt;D xsi:type="xsd:double"&gt;0.3860712&lt;/D&gt;&lt;D xsi:type="xsd:double"&gt;-5.790639&lt;/D&gt;&lt;D xsi:type="xsd:double"&gt;-8.201498&lt;/D&gt;&lt;D xsi:type="xsd:double"&gt;0.9706855&lt;/D&gt;&lt;D xsi:type="xsd:double"&gt;8.632528&lt;/D&gt;&lt;D xsi:type="xsd:double"&gt;-1.2642264&lt;/D&gt;&lt;D xsi:type="xsd:double"&gt;-6.0595455&lt;/D&gt;&lt;D xsi:type="xsd:double"&gt;-9.659821&lt;/D&gt;&lt;D xsi:type="xsd:double"&gt;4.6587825&lt;/D&gt;&lt;D xsi:type="xsd:double"&gt;9.383499&lt;/D&gt;&lt;D xsi:type="xsd:double"&gt;1.8914819&lt;/D&gt;&lt;D xsi:type="xsd:double"&gt;-5.26908&lt;/D&gt;&lt;D xsi:type="xsd:double"&gt;-5.2197638&lt;/D&gt;&lt;D xsi:type="xsd:double"&gt;5.7046175&lt;/D&gt;&lt;D xsi:type="xsd:double"&gt;2.0787597&lt;/D&gt;&lt;D xsi:type="xsd:double"&gt;-7.656157&lt;/D&gt;&lt;D xsi:type="xsd:double"&gt;8.31213&lt;/D&gt;&lt;D xsi:type="xsd:double"&gt;-13.703996&lt;/D&gt;&lt;D xsi:type="xsd:double"&gt;-0.40943027&lt;/D&gt;&lt;D xsi:type="xsd:double"&gt;1.6247153&lt;/D&gt;&lt;D xsi:type="xsd:double"&gt;5.111468&lt;/D&gt;&lt;D xsi:type="xsd:double"&gt;10.454154&lt;/D&gt;&lt;D xsi:type="xsd:double"&gt;-1.1055052&lt;/D&gt;&lt;D xsi:type="xsd:double"&gt;4.0596247&lt;/D&gt;&lt;D xsi:type="xsd:double"&gt;3.3529282&lt;/D&gt;&lt;D xsi:type="xsd:double"&gt;6.1025023&lt;/D&gt;&lt;D xsi:type="xsd:double"&gt;0.12162924&lt;/D&gt;&lt;D xsi:type="xsd:double"&gt;-3.8354695&lt;/D&gt;&lt;D xsi:type="xsd:double"&gt;-9.348494&lt;/D&gt;&lt;D xsi:type="xsd:double"&gt;2.0505667&lt;/D&gt;&lt;D xsi:type="xsd:double"&gt;-5.65353&lt;/D&gt;&lt;D xsi:type="xsd:double"&gt;12.951744&lt;/D&gt;&lt;D xsi:type="xsd:double"&gt;-4.494172&lt;/D&gt;&lt;D xsi:type="xsd:double"&gt;-0.9488702&lt;/D&gt;&lt;D xsi:type="xsd:double"&gt;0.21504164&lt;/D&gt;&lt;D xsi:type="xsd:double"&gt;-10.261411&lt;/D&gt;&lt;D xsi:type="xsd:double"&gt;1.7330289&lt;/D&gt;&lt;D xsi:type="xsd:double"&gt;11.969698&lt;/D&gt;&lt;D xsi:type="xsd:double"&gt;-1.043886&lt;/D&gt;&lt;D xsi:type="xsd:double"&gt;-0.37116408&lt;/D&gt;&lt;D xsi:type="xsd:double"&gt;-10.039216&lt;/D&gt;&lt;D xsi:type="xsd:double"&gt;-17.698347&lt;/D&gt;&lt;D xsi:type="xsd:double"&gt;9.58997&lt;/D&gt;&lt;D xsi:type="xsd:double"&gt;9.292686&lt;/D&gt;&lt;D xsi:type="xsd:double"&gt;-0.66949725&lt;/D&gt;&lt;D xsi:type="xsd:double"&gt;-1.1907399&lt;/D&gt;&lt;D xsi:type="xsd:double"&gt;5.7753563&lt;/D&gt;&lt;D xsi:type="xsd:double"&gt;-5.8469477&lt;/D&gt;&lt;D xsi:type="xsd:double"&gt;3.0166268&lt;/D&gt;&lt;D xsi:type="xsd:double"&gt;-6.1736765&lt;/D&gt;&lt;D xsi:type="xsd:double"&gt;-5.2783847&lt;/D&gt;&lt;D xsi:type="xsd:double"&gt;9.0330715&lt;/D&gt;&lt;D xsi:type="xsd:double"&gt;4.457414&lt;/D&gt;&lt;D xsi:type="xsd:double"&gt;-2.3011565&lt;/D&gt;&lt;D xsi:type="xsd:double"&gt;5.7285905&lt;/D&gt;&lt;D xsi:type="xsd:double"&gt;2.358079&lt;/D&gt;&lt;D xsi:type="xsd:double"&gt;-6.4419804&lt;/D&gt;&lt;D xsi:type="xsd:double"&gt;-30.802553&lt;/D&gt;&lt;D xsi:type="xsd:double"&gt;-11.993414&lt;/D&gt;&lt;D xsi:type="xsd:double"&gt;19.093979&lt;/D&gt;&lt;D xsi:type="xsd:double"&gt;-0.4099846&lt;/D&gt;&lt;D xsi:type="xsd:double"&gt;3.8022757&lt;/D&gt;&lt;D xsi:type="xsd:double"&gt;3.0219793&lt;/D&gt;&lt;D xsi:type="xsd:double"&gt;-4.533333&lt;/D&gt;&lt;D xsi:type="xsd:double"&gt;11.080074&lt;/D&gt;&lt;D xsi:type="xsd:double"&gt;16.121828&lt;/D&gt;&lt;D xsi:type="xsd:double"&gt;2.8191328&lt;/D&gt;&lt;D xsi:type="xsd:double"&gt;2.2479415&lt;/D&gt;&lt;D xsi:type="xsd:double"&gt;-5.857837&lt;/D&gt;&lt;D xsi:type="xsd:double"&gt;8.28824&lt;/D&gt;&lt;D xsi:type="xsd:double"&gt;6.6999793&lt;/D&gt;&lt;D xsi:type="xsd:double"&gt;0.8514285&lt;/D&gt;&lt;D xsi:type="xsd:double"&gt;3.2935739&lt;/D&gt;&lt;D xsi:type="xsd:double"&gt;0.3706813&lt;/D&gt;&lt;D xsi:type="xsd:double"&gt;1.169467&lt;/D&gt;&lt;D xsi:type="xsd:double"&gt;-0.08112192&lt;/D&gt;&lt;D xsi:type="xsd:double"&gt;0.974226&lt;/D&gt;&lt;D xsi:type="xsd:double"&gt;-11.095476&lt;/D&gt;&lt;D xsi:type="xsd:double"&gt;14.004731&lt;/D&gt;&lt;D xsi:type="xsd:double"&gt;-3.8012862&lt;/D&gt;&lt;D xsi:type="xsd:double"&gt;4.683244&lt;/D&gt;&lt;D xsi:type="xsd:double"&gt;7.0101857&lt;/D&gt;&lt;D xsi:type="xsd:double"&gt;-5.916393&lt;/D&gt;&lt;D xsi:type="xsd:double"&gt;3.0946255&lt;/D&gt;&lt;D xsi:type="xsd:double"&gt;-7.531267&lt;/D&gt;&lt;D xsi:type="xsd:double"&gt;-4.4791937&lt;/D&gt;&lt;D xsi:type="xsd:double"&gt;2.941835&lt;/D&gt;&lt;D xsi:type="xsd:double"&gt;-5.8659196&lt;/D&gt;&lt;D xsi:type="xsd:double"&gt;12.828123&lt;/D&gt;&lt;D xsi:type="xsd:double"&gt;9.245396&lt;/D&gt;&lt;D xsi:type="xsd:double"&gt;-1.8637359&lt;/D&gt;&lt;D xsi:type="xsd:double"&gt;12.574614&lt;/D&gt;&lt;D xsi:type="xsd:double"&gt;-2.1382153&lt;/D&gt;&lt;D xsi:type="xsd:double"&gt;-0.29714704&lt;/D&gt;&lt;D xsi:type="xsd:double"&gt;3.2959223&lt;/D&gt;&lt;D xsi:type="xsd:double"&gt;3.9036036&lt;/D&gt;&lt;D xsi:type="xsd:double"&gt;1.6123414&lt;/D&gt;&lt;D xsi:type="xsd:double"&gt;4.1781425&lt;/D&gt;&lt;D xsi:type="xsd:double"&gt;-2.300644&lt;/D&gt;&lt;D xsi:type="xsd:double"&gt;-7.446301&lt;/D&gt;&lt;D xsi:type="xsd:double"&gt;-6.1715603&lt;/D&gt;&lt;D xsi:type="xsd:double"&gt;14.492488&lt;/D&gt;&lt;D xsi:type="xsd:double"&gt;11.000574&lt;/D&gt;&lt;D xsi:type="xsd:double"&gt;-2.8107107&lt;/D&gt;&lt;D xsi:type="xsd:double"&gt;-0.33137798&lt;/D&gt;&lt;D xsi:type="xsd:double"&gt;3.4607887&lt;/D&gt;&lt;D xsi:type="xsd:double"&gt;-2.351737&lt;/D&gt;&lt;D xsi:type="xsd:double"&gt;-1.3911724&lt;/D&gt;&lt;D xsi:type="xsd:double"&gt;-13.906693&lt;/D&gt;&lt;D xsi:type="xsd:double"&gt;0.6041169&lt;/D&gt;&lt;/FQL&gt;&lt;FQL&gt;&lt;Q&gt;EWM^FMA_PE(NTMA,-10AY,0,AM,"PORTAGG","MEANR")&lt;/Q&gt;&lt;R&gt;121&lt;/R&gt;&lt;C&gt;1&lt;/C&gt;&lt;D xsi:type="xsd:double"&gt;15.740461673934&lt;/D&gt;&lt;D xsi:type="xsd:double"&gt;15.726607931062&lt;/D&gt;&lt;D xsi:type="xsd:double"&gt;15.6543876724608&lt;/D&gt;&lt;D xsi:type="xsd:double"&gt;15.4258017352495&lt;/D&gt;&lt;D xsi:type="xsd:double"&gt;15.7328087203189&lt;/D&gt;&lt;D xsi:type="xsd:double"&gt;15.1603573191634&lt;/D&gt;&lt;D xsi:type="xsd:double"&gt;15.2806783646395&lt;/D&gt;&lt;D xsi:type="xsd:double"&gt;15.8744020747762&lt;/D&gt;&lt;D xsi:type="xsd:double"&gt;15.9069210946051&lt;/D&gt;&lt;D xsi:type="xsd:double"&gt;16.1810367727562&lt;/D&gt;&lt;D xsi:type="xsd:double"&gt;15.5576405016139&lt;/D&gt;&lt;D xsi:type="xsd:double"&gt;15.1394660720864&lt;/D&gt;&lt;D xsi:type="xsd:double"&gt;15.3170302584395&lt;/D&gt;&lt;D xsi:type="xsd:double"&gt;14.1269397581911&lt;/D&gt;&lt;D xsi:type="xsd:double"&gt;14.6550768538068&lt;/D&gt;&lt;D xsi:type="xsd:double"&gt;15.6190006750632&lt;/D&gt;&lt;D xsi:type="xsd:double"&gt;15.404571319555&lt;/D&gt;&lt;D xsi:type="xsd:double"&gt;15.360524660027&lt;/D&gt;&lt;D xsi:type="xsd:double"&gt;14.9666093386627&lt;/D&gt;&lt;D xsi:type="xsd:double"&gt;15.599515514504&lt;/D&gt;&lt;D xsi:type="xsd:double"&gt;16.1431817465153&lt;/D&gt;&lt;D xsi:type="xsd:double"&gt;15.9572598456772&lt;/D&gt;&lt;D xsi:type="xsd:double"&gt;15.578773920172&lt;/D&gt;&lt;D xsi:type="xsd:double"&gt;16.0880778668373&lt;/D&gt;&lt;D xsi:type="xsd:double"&gt;16.4606433614075&lt;/D&gt;&lt;D xsi:type="xsd:double"&gt;16.7983823150725&lt;/D&gt;&lt;D xsi:type="xsd:double"&gt;16.7699347095085&lt;/D&gt;&lt;D xsi:type="xsd:double"&gt;16.727856356301&lt;/D&gt;&lt;D xsi:type="xsd:double"&gt;16.2685044829509&lt;/D&gt;&lt;D xsi:type="xsd:double"&gt;16.1832009872588&lt;/D&gt;&lt;D xsi:type="xsd:double"&gt;16.7902101243597&lt;/D&gt;&lt;D xsi:type="xsd:double"&gt;16.7083842389672&lt;/D&gt;&lt;D xsi:type="xsd:double"&gt;16.9572840925868&lt;/D&gt;&lt;D xsi:type="xsd:double"&gt;17.0472646174777&lt;/D&gt;&lt;D xsi:type="xsd:double"&gt;16.8872955566577&lt;/D&gt;&lt;D xsi:type="xsd:double"&gt;16.5938360832209&lt;/D&gt;&lt;D xsi:type="xsd:double"&gt;16.3513107680755&lt;/D&gt;&lt;D xsi:type="xsd:double"&gt;16.3540096340015&lt;/D&gt;&lt;D xsi:type="xsd:double"&gt;16.2965297133884&lt;/D&gt;&lt;D xsi:type="xsd:double"&gt;15.9262458471874&lt;/D&gt;&lt;D xsi:type="xsd:double"&gt;15.6288079853786&lt;/D&gt;&lt;D xsi:type="xsd:double"&gt;16.1039655161077&lt;/D&gt;&lt;D xsi:type="xsd:double"&gt;16.950125783914&lt;/D&gt;&lt;D xsi:type="xsd:double"&gt;16.6783873400534&lt;/D&gt;&lt;D xsi:type="xsd:double"&gt;16.415713360029&lt;/D&gt;&lt;D xsi:type="xsd:double"&gt;16.2665243771908&lt;/D&gt;&lt;D xsi:type="xsd:double"&gt;16.0132109425966&lt;/D&gt;&lt;D xsi:type="xsd:double"&gt;15.3309422296482&lt;/D&gt;&lt;D xsi:type="xsd:double"&gt;16.1854760776347&lt;/D&gt;&lt;D xsi:type="xsd:double"&gt;16.5433931652421&lt;/D&gt;&lt;D xsi:type="xsd:double"&gt;16.3850968789713&lt;/D&gt;&lt;D xsi:type="xsd:double"&gt;15.290796364053&lt;/D&gt;&lt;D xsi:type="xsd:double"&gt;15.8019787845306&lt;/D&gt;&lt;D xsi:type="xsd:double"&gt;15.7936191090746&lt;/D&gt;&lt;D xsi:type="xsd:double"&gt;16.3542728096225&lt;/D&gt;&lt;D xsi:type="xsd:double"&gt;16.6766728490624&lt;/D&gt;&lt;D xsi:type="xsd:double"&gt;16.1505126419107&lt;/D&gt;&lt;D xsi:type="xsd:double"&gt;16.100997667974&lt;/D&gt;&lt;D xsi:type="xsd:double"&gt;15.6842615212163&lt;/D&gt;&lt;D xsi:type="xsd:double"&gt;16.7567767859767&lt;/D&gt;&lt;D xsi:type="xsd:double"&gt;16.4607664640565&lt;/D&gt;&lt;D xsi:type="xsd:double"&gt;16.0067812339161&lt;/D&gt;&lt;D xsi:type="xsd:double"&gt;16.0258865019703&lt;/D&gt;&lt;D xsi:type="xsd:double"&gt;15.7355648510314&lt;/D&gt;&lt;D xsi:type="xsd:double"&gt;15.9159782878613&lt;/D&gt;&lt;D xsi:type="xsd:double"&gt;16.1919594937742&lt;/D&gt;&lt;D xsi:type="xsd:double"&gt;15.8089267927283&lt;/D&gt;&lt;D xsi:type="xsd:double"&gt;15.2856653072098&lt;/D&gt;&lt;D xsi:type="xsd:double"&gt;14.4309537003639&lt;/D&gt;&lt;D xsi:type="xsd:double"&gt;15.69682175594&lt;/D&gt;&lt;D xsi:type="xsd:double"&gt;18.0784541193204&lt;/D&gt;&lt;D xsi:type="xsd:double"&gt;18.8829471938403&lt;/D&gt;&lt;D xsi:type="xsd:double"&gt;19.5151455919905&lt;/D&gt;&lt;D xsi:type="xsd:double"&gt;18.4154023349198&lt;/D&gt;&lt;D xsi:type="xsd:double"&gt;17.4495917825323&lt;/D&gt;&lt;D xsi:type="xsd:double"&gt;16.715442933905&lt;/D&gt;&lt;D xsi:type="xsd:double"&gt;16.2300605069829&lt;/D&gt;&lt;D xsi:type="xsd:double"&gt;15.12906659273&lt;/D&gt;&lt;D xsi:type="xsd:double"&gt;14.2387795364242&lt;/D&gt;&lt;D xsi:type="xsd:double"&gt;14.0255274272844&lt;/D&gt;&lt;D xsi:type="xsd:double"&gt;14.2386551105429&lt;/D&gt;&lt;D xsi:type="xsd:double"&gt;14.3602207547439&lt;/D&gt;&lt;D xsi:type="xsd:double"&gt;14.0710062504495&lt;/D&gt;&lt;D xsi:type="xsd:double"&gt;13.7867781338574&lt;/D&gt;&lt;D xsi:type="xsd:double"&gt;13.4695142864434&lt;/D&gt;&lt;D xsi:type="xsd:double"&gt;14.0886887420747&lt;/D&gt;&lt;D xsi:type="xsd:double"&gt;13.9756617749245&lt;/D&gt;&lt;D xsi:type="xsd:double"&gt;14.7301385418133&lt;/D&gt;&lt;D xsi:type="xsd:double"&gt;14.3236879919043&lt;/D&gt;&lt;D xsi:type="xsd:double"&gt;15.2440116502222&lt;/D&gt;&lt;D xsi:type="xsd:double"&gt;15.1144436175968&lt;/D&gt;&lt;D xsi:type="xsd:double"&gt;15.303578196706&lt;/D&gt;&lt;D xsi:type="xsd:double"&gt;15.4087921035837&lt;/D&gt;&lt;D xsi:type="xsd:double"&gt;15.0395851360067&lt;/D&gt;&lt;D xsi:type="xsd:double"&gt;14.3990990341107&lt;/D&gt;&lt;D xsi:type="xsd:double"&gt;13.4006724577735&lt;/D&gt;&lt;D xsi:type="xsd:double"&gt;13.6463818491655&lt;/D&gt;&lt;D xsi:type="xsd:double"&gt;13.9582483933191&lt;/D&gt;&lt;D xsi:type="xsd:double"&gt;12.9530628783027&lt;/D&gt;&lt;D xsi:type="xsd:double"&gt;13.2014744818486&lt;/D&gt;&lt;D xsi:type="xsd:double"&gt;13.507703061898&lt;/D&gt;&lt;D xsi:type="xsd:double"&gt;13.4007227639379&lt;/D&gt;&lt;D xsi:type="xsd:double"&gt;13.5773827901657&lt;/D&gt;&lt;D xsi:type="xsd:double"&gt;13.314612197525&lt;/D&gt;&lt;D xsi:type="xsd:double"&gt;12.8103535794993&lt;/D&gt;&lt;D xsi:type="xsd:double"&gt;12.9797254042646&lt;/D&gt;&lt;D xsi:type="xsd:double"&gt;13.1346082008979&lt;/D&gt;&lt;D xsi:type="xsd:double"&gt;13.3068065387177&lt;/D&gt;&lt;D xsi:type="xsd:double"&gt;13.8184156759954&lt;/D&gt;&lt;D xsi:type="xsd:double"&gt;13.8207843579862&lt;/D&gt;&lt;D xsi:type="xsd:double"&gt;13.7386972763087&lt;/D&gt;&lt;D xsi:type="xsd:double"&gt;13.590634610071&lt;/D&gt;&lt;D xsi:type="xsd:double"&gt;13.5596191579305&lt;/D&gt;&lt;D xsi:type="xsd:double"&gt;13.5865230308488&lt;/D&gt;&lt;D xsi:type="xsd:double"&gt;13.8190804987516&lt;/D&gt;&lt;D xsi:type="xsd:double"&gt;14.1803042325693&lt;/D&gt;&lt;D xsi:type="xsd:double"&gt;13.9122979071729&lt;/D&gt;&lt;D xsi:type="xsd:double"&gt;14.1763815625504&lt;/D&gt;&lt;D xsi:type="xsd:double"&gt;14.4365884973847&lt;/D&gt;&lt;D xsi:type="xsd:double"&gt;13.9087711844309&lt;/D&gt;&lt;D xsi:type="xsd:double"&gt;14.1042718927794&lt;/D&gt;&lt;/FQL&gt;&lt;FQL&gt;&lt;Q&gt;EPOL^FMA_PE(NTMA,-10AY,0,AM,"PORTAGG","MEANR")&lt;/Q&gt;&lt;R&gt;121&lt;/R&gt;&lt;C&gt;1&lt;/C&gt;&lt;D xsi:type="xsd:double"&gt;13.2620485243132&lt;/D&gt;&lt;D xsi:type="xsd:double"&gt;13.5820709215206&lt;/D&gt;&lt;D xsi:type="xsd:double"&gt;13.4960320980591&lt;/D&gt;&lt;D xsi:type="xsd:double"&gt;13.4479835943996&lt;/D&gt;&lt;D xsi:type="xsd:double"&gt;13.3807152223789&lt;/D&gt;&lt;D xsi:type="xsd:double"&gt;13.374061618964&lt;/D&gt;&lt;D xsi:type="xsd:double"&gt;13.253325081106&lt;/D&gt;&lt;D xsi:type="xsd:double"&gt;13.5149285887777&lt;/D&gt;&lt;D xsi:type="xsd:double"&gt;13.7032207113393&lt;/D&gt;&lt;D xsi:type="xsd:double"&gt;14.9915866653195&lt;/D&gt;&lt;D xsi:type="xsd:double"&gt;14.1168088280591&lt;/D&gt;&lt;D xsi:type="xsd:double"&gt;13.36898912798&lt;/D&gt;&lt;D xsi:type="xsd:double"&gt;12.6403639750422&lt;/D&gt;&lt;D xsi:type="xsd:double"&gt;11.9233919893243&lt;/D&gt;&lt;D xsi:type="xsd:double"&gt;11.9757175722311&lt;/D&gt;&lt;D xsi:type="xsd:double"&gt;12.389639145504&lt;/D&gt;&lt;D xsi:type="xsd:double"&gt;11.6626292365605&lt;/D&gt;&lt;D xsi:type="xsd:double"&gt;12.2043701767318&lt;/D&gt;&lt;D xsi:type="xsd:double"&gt;11.7400477620913&lt;/D&gt;&lt;D xsi:type="xsd:double"&gt;13.063578502597&lt;/D&gt;&lt;D xsi:type="xsd:double"&gt;13.4234297128839&lt;/D&gt;&lt;D xsi:type="xsd:double"&gt;12.843257687103&lt;/D&gt;&lt;D xsi:type="xsd:double"&gt;12.1123671857129&lt;/D&gt;&lt;D xsi:type="xsd:double"&gt;11.5969621565309&lt;/D&gt;&lt;D xsi:type="xsd:double"&gt;11.8536959082637&lt;/D&gt;&lt;D xsi:type="xsd:double"&gt;12.0166861239764&lt;/D&gt;&lt;D xsi:type="xsd:double"&gt;11.6023504168392&lt;/D&gt;&lt;D xsi:type="xsd:double"&gt;11.8203392547773&lt;/D&gt;&lt;D xsi:type="xsd:double"&gt;11.5741619363765&lt;/D&gt;&lt;D xsi:type="xsd:double"&gt;11.8410751376548&lt;/D&gt;&lt;D xsi:type="xsd:double"&gt;12.4575628652638&lt;/D&gt;&lt;D xsi:type="xsd:double"&gt;12.6483953558924&lt;/D&gt;&lt;D xsi:type="xsd:double"&gt;12.3513977183358&lt;/D&gt;&lt;D xsi:type="xsd:double"&gt;12.9026017357717&lt;/D&gt;&lt;D xsi:type="xsd:double"&gt;12.3659463442345&lt;/D&gt;&lt;D xsi:type="xsd:double"&gt;12.495887907014&lt;/D&gt;&lt;D xsi:type="xsd:double"&gt;12.621151187092&lt;/D&gt;&lt;D xsi:type="xsd:double"&gt;12.8722186968197&lt;/D&gt;&lt;D xsi:type="xsd:double"&gt;12.2942819059963&lt;/D&gt;&lt;D xsi:type="xsd:double"&gt;12.0212171218147&lt;/D&gt;&lt;D xsi:type="xsd:double"&gt;11.9189079563902&lt;/D&gt;&lt;D xsi:type="xsd:double"&gt;11.7956747288179&lt;/D&gt;&lt;D xsi:type="xsd:double"&gt;12.8081710547429&lt;/D&gt;&lt;D xsi:type="xsd:double"&gt;11.6178065221597&lt;/D&gt;&lt;D xsi:type="xsd:double"&gt;10.891437761651&lt;/D&gt;&lt;D xsi:type="xsd:double"&gt;11.3422212352948&lt;/D&gt;&lt;D xsi:type="xsd:double"&gt;10.9315177582442&lt;/D&gt;&lt;D xsi:type="xsd:double"&gt;10.4608388621525&lt;/D&gt;&lt;D xsi:type="xsd:double"&gt;11.0763465869557&lt;/D&gt;&lt;D xsi:type="xsd:double"&gt;11.1560427879791&lt;/D&gt;&lt;D xsi:type="xsd:double"&gt;10.9155970310208&lt;/D&gt;&lt;D xsi:type="xsd:double"&gt;9.89268409047269&lt;/D&gt;&lt;D xsi:type="xsd:double"&gt;10.4286141470452&lt;/D&gt;&lt;D xsi:type="xsd:double"&gt;10.5533419344516&lt;/D&gt;&lt;D xsi:type="xsd:double"&gt;10.9647396284559&lt;/D&gt;&lt;D xsi:type="xsd:double"&gt;10.8383088873998&lt;/D&gt;&lt;D xsi:type="xsd:double"&gt;11.2129601501422&lt;/D&gt;&lt;D xsi:type="xsd:double"&gt;11.3282799592031&lt;/D&gt;&lt;D xsi:type="xsd:double"&gt;10.2505011851313&lt;/D&gt;&lt;D xsi:type="xsd:double"&gt;10.8546085587776&lt;/D&gt;&lt;D xsi:type="xsd:double"&gt;10.6230530919439&lt;/D&gt;&lt;D xsi:type="xsd:double"&gt;9.70472376009527&lt;/D&gt;&lt;D xsi:type="xsd:double"&gt;9.86061046445424&lt;/D&gt;&lt;D xsi:type="xsd:double"&gt;9.95701844675178&lt;/D&gt;&lt;D xsi:type="xsd:double"&gt;10.1456480937409&lt;/D&gt;&lt;D xsi:type="xsd:double"&gt;10.2368968220668&lt;/D&gt;&lt;D xsi:type="xsd:double"&gt;10.3379747082053&lt;/D&gt;&lt;D xsi:type="xsd:double"&gt;9.79717126187439&lt;/D&gt;&lt;D xsi:type="xsd:double"&gt;8.45369003878666&lt;/D&gt;&lt;D xsi:type="xsd:double"&gt;11.0920554834854&lt;/D&gt;&lt;D xsi:type="xsd:double"&gt;12.4764193137541&lt;/D&gt;&lt;D xsi:type="xsd:double"&gt;12.4518479013949&lt;/D&gt;&lt;D xsi:type="xsd:double"&gt;12.1730506596211&lt;/D&gt;&lt;D xsi:type="xsd:double"&gt;12.5987925737293&lt;/D&gt;&lt;D xsi:type="xsd:double"&gt;11.2334551384659&lt;/D&gt;&lt;D xsi:type="xsd:double"&gt;12.1545895129382&lt;/D&gt;&lt;D xsi:type="xsd:double"&gt;13.5796253717691&lt;/D&gt;&lt;D xsi:type="xsd:double"&gt;13.4447064134643&lt;/D&gt;&lt;D xsi:type="xsd:double"&gt;11.3641321081756&lt;/D&gt;&lt;D xsi:type="xsd:double"&gt;11.3446832860972&lt;/D&gt;&lt;D xsi:type="xsd:double"&gt;11.7709880202197&lt;/D&gt;&lt;D xsi:type="xsd:double"&gt;11.9586431317263&lt;/D&gt;&lt;D xsi:type="xsd:double"&gt;12.8870592144504&lt;/D&gt;&lt;D xsi:type="xsd:double"&gt;12.7947800500146&lt;/D&gt;&lt;D xsi:type="xsd:double"&gt;11.8686633624823&lt;/D&gt;&lt;D xsi:type="xsd:double"&gt;11.9212062226692&lt;/D&gt;&lt;D xsi:type="xsd:double"&gt;11.3902097988768&lt;/D&gt;&lt;D xsi:type="xsd:double"&gt;12.1371906701651&lt;/D&gt;&lt;D xsi:type="xsd:double"&gt;10.4626386434238&lt;/D&gt;&lt;D xsi:type="xsd:double"&gt;10.2315774232564&lt;/D&gt;&lt;D xsi:type="xsd:double"&gt;10.294312803501&lt;/D&gt;&lt;D xsi:type="xsd:double"&gt;9.18796924380859&lt;/D&gt;&lt;D xsi:type="xsd:double"&gt;9.40179786233105&lt;/D&gt;&lt;D xsi:type="xsd:double"&gt;7.83125478337463&lt;/D&gt;&lt;D xsi:type="xsd:double"&gt;6.90140602167568&lt;/D&gt;&lt;D xsi:type="xsd:double"&gt;6.56573684411156&lt;/D&gt;&lt;D xsi:type="xsd:double"&gt;5.96317573275827&lt;/D&gt;&lt;D xsi:type="xsd:double"&gt;6.15329332282842&lt;/D&gt;&lt;D xsi:type="xsd:double"&gt;5.60341784074219&lt;/D&gt;&lt;D xsi:type="xsd:double"&gt;6.27148208627542&lt;/D&gt;&lt;D xsi:type="xsd:double"&gt;7.36381807661308&lt;/D&gt;&lt;D xsi:type="xsd:double"&gt;7.57644063424221&lt;/D&gt;&lt;D xsi:type="xsd:double"&gt;8.04913668759191&lt;/D&gt;&lt;D xsi:type="xsd:double"&gt;7.59899954995722&lt;/D&gt;&lt;D xsi:type="xsd:double"&gt;6.52680044795059&lt;/D&gt;&lt;D xsi:type="xsd:double"&gt;7.02623835372065&lt;/D&gt;&lt;D xsi:type="xsd:double"&gt;7.34865563360071&lt;/D&gt;&lt;D xsi:type="xsd:double"&gt;8.07608321095454&lt;/D&gt;&lt;D xsi:type="xsd:double"&gt;8.17700708538376&lt;/D&gt;&lt;D xsi:type="xsd:double"&gt;8.09483938761465&lt;/D&gt;&lt;D xsi:type="xsd:double"&gt;7.84983488156565&lt;/D&gt;&lt;D xsi:type="xsd:double"&gt;8.38705335930682&lt;/D&gt;&lt;D xsi:type="xsd:double"&gt;8.23183357954177&lt;/D&gt;&lt;D xsi:type="xsd:double"&gt;8.51650822861721&lt;/D&gt;&lt;D xsi:type="xsd:double"&gt;8.18058379424957&lt;/D&gt;&lt;D xsi:type="xsd:double"&gt;9.49205373336249&lt;/D&gt;&lt;D xsi:type="xsd:double"&gt;8.53324032084578&lt;/D&gt;&lt;D xsi:type="xsd:double"&gt;8.67985723868889&lt;/D&gt;&lt;D xsi:type="xsd:double"&gt;8.91201566590307&lt;/D&gt;&lt;D xsi:type="xsd:double"&gt;8.92798333285331&lt;/D&gt;&lt;D xsi:type="xsd:double"&gt;8.36394816211509&lt;/D&gt;&lt;/FQL&gt;&lt;FQL&gt;&lt;Q&gt;WL-FDS^FG_PRICE_CHANGE(0,-1AY)&lt;/Q&gt;&lt;R&gt;1&lt;/R&gt;&lt;C&gt;1&lt;/C&gt;&lt;D xsi:type="xsd:double"&gt;-23.2551362377969&lt;/D&gt;&lt;/FQL&gt;&lt;FQL&gt;&lt;Q&gt;PASP-FDS^FG_PRICE(0)/MAX(FG_PRICE(0,-1AY))&lt;/Q&gt;&lt;R&gt;1&lt;/R&gt;&lt;C&gt;1&lt;/C&gt;&lt;D xsi:type="xsd:double"&gt;0.682835820895522&lt;/D&gt;&lt;/FQL&gt;&lt;FQL&gt;&lt;Q&gt;REFQALEND-FDS^PROPER_NAME(0,,,"SECURITY","NAME")&lt;/Q&gt;&lt;R&gt;1&lt;/R&gt;&lt;C&gt;1&lt;/C&gt;&lt;D xsi:type="xsd:string"&gt;Qatar Lending Rate - Overnight&lt;/D&gt;&lt;/FQL&gt;&lt;FQL&gt;&lt;Q&gt;BRENT-FDS^FG_PRICE_CHANGE(0,-6AM)&lt;/Q&gt;&lt;R&gt;1&lt;/R&gt;&lt;C&gt;1&lt;/C&gt;&lt;D xsi:type="xsd:double"&gt;0&lt;/D&gt;&lt;/FQL&gt;&lt;FQL&gt;&lt;Q&gt;REFCLMPR-FDS^(SUBARRAY(NOT_NA(NO_REPEAT_F(FG_YIELD(NOW,-10AY,D))),0,1)-SUBARRAY(NOT_NA(NO_REPEAT_F(FG_YIELD(NOW,-10AY,D))),1,1))*100&lt;/Q&gt;&lt;R&gt;1&lt;/R&gt;&lt;C&gt;1&lt;/C&gt;&lt;D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xsi:type="xsd:double"&gt;-25&lt;/D&gt;&lt;/FQL&gt;&lt;FQL&gt;&lt;Q&gt;TRYPL10Y-FDS^PCTCHG(FG_YIELD(0,,,,"YTM"),FG_YIELD(-3AM,,,,"YTM"))&lt;/Q&gt;&lt;R&gt;1&lt;/R&gt;&lt;C&gt;1&lt;/C&gt;&lt;D xsi:type="xsd:double"&gt;-2.2286665&lt;/D&gt;&lt;/FQL&gt;&lt;FQL&gt;&lt;Q&gt;MCHI^FG_PRICE_MAVG(0,,,,30)&lt;/Q&gt;&lt;R&gt;1&lt;/R&gt;&lt;C&gt;1&lt;/C&gt;&lt;D xsi:type="xsd:double"&gt;42.724335&lt;/D&gt;&lt;/FQL&gt;&lt;FQL&gt;&lt;Q&gt;TRYPL10Y-FDS^PCTCHG(FG_YIELD(0,,,,"YTM"),FG_YIELD(-1AM,,,,"YTM"))&lt;/Q&gt;&lt;R&gt;1&lt;/R&gt;&lt;C&gt;1&lt;/C&gt;&lt;D xsi:type="xsd:double"&gt;-1.9730484&lt;/D&gt;&lt;/FQL&gt;&lt;FQL&gt;&lt;Q&gt;EPHE^FG_PRICE(0)&lt;/Q&gt;&lt;R&gt;1&lt;/R&gt;&lt;C&gt;1&lt;/C&gt;&lt;D xsi:type="xsd:double"&gt;25.4&lt;/D&gt;&lt;/FQL&gt;&lt;FQL&gt;&lt;Q&gt;TRYPE10Y-FDS^FG_YIELD(0,,,,"YTM")&lt;/Q&gt;&lt;R&gt;1&lt;/R&gt;&lt;C&gt;1&lt;/C&gt;&lt;D xsi:type="xsd:double"&gt;6.947231&lt;/D&gt;&lt;/FQL&gt;&lt;FQL&gt;&lt;Q&gt;TUR^PERCENT_CHANGE(FMA_EPS(+1,0,,,,"PORTAGG","MEAN"),FMA_EPS(+1,-1AM,,,,"PORTAGG","MEAN"))&lt;/Q&gt;&lt;R&gt;1&lt;/R&gt;&lt;C&gt;1&lt;/C&gt;&lt;D xsi:type="xsd:double"&gt;-3.07804507869376&lt;/D&gt;&lt;/FQL&gt;&lt;FQL&gt;&lt;Q&gt;VWO^FG_PE_NTM(0,,,90,0)&lt;/Q&gt;&lt;R&gt;1&lt;/R&gt;&lt;C&gt;1&lt;/C&gt;&lt;D xsi:type="xsd:double"&gt;2.4051451307245&lt;/D&gt;&lt;/FQL&gt;&lt;FQL&gt;&lt;Q&gt;DUMMY^ECON_DATE(45380,,, 'MM/YYYY')&lt;/Q&gt;&lt;R&gt;1&lt;/R&gt;&lt;C&gt;1&lt;/C&gt;&lt;D xsi:type="xsd:string"&gt;03/2024&lt;/D&gt;&lt;/FQL&gt;&lt;FQL&gt;&lt;Q&gt;DUMMY^ECON_DATE(45472,,, 'MM/YYYY')&lt;/Q&gt;&lt;R&gt;1&lt;/R&gt;&lt;C&gt;1&lt;/C&gt;&lt;D xsi:type="xsd:string"&gt;06/2024&lt;/D&gt;&lt;/FQL&gt;&lt;FQL&gt;&lt;Q&gt;CC_IN^IMF_IFS_RCPI_Q(-1AM)&lt;/Q&gt;&lt;R&gt;1&lt;/R&gt;&lt;C&gt;1&lt;/C&gt;&lt;D xsi:type="xsd:double"&gt;5.014141&lt;/D&gt;&lt;/FQL&gt;&lt;FQL&gt;&lt;Q&gt;CC_ZA^IMF_IFS_RCPI_Q(-1AM)&lt;/Q&gt;&lt;R&gt;1&lt;/R&gt;&lt;C&gt;1&lt;/C&gt;&lt;D xsi:type="xsd:double"&gt;5.4170475&lt;/D&gt;&lt;/FQL&gt;&lt;FQL&gt;&lt;Q&gt;CC_SA^IMF_IFS_RCPI_Q(-1AM)&lt;/Q&gt;&lt;R&gt;1&lt;/R&gt;&lt;C&gt;1&lt;/C&gt;&lt;D xsi:type="xsd:double"&gt;1.6709557&lt;/D&gt;&lt;/FQL&gt;&lt;FQL&gt;&lt;Q&gt;CC_AE^IMF_IFS_RCPI_Q(-1AM)&lt;/Q&gt;&lt;R&gt;0&lt;/R&gt;&lt;C&gt;0&lt;/C&gt;&lt;/FQL&gt;&lt;FQL&gt;&lt;Q&gt;CC_QA^IMF_IFS_RCPI_Q(-1AM)&lt;/Q&gt;&lt;R&gt;0&lt;/R&gt;&lt;C&gt;0&lt;/C&gt;&lt;/FQL&gt;&lt;FQL&gt;&lt;Q&gt;CC_TH^IMF_IFS_RCPI_Q(-1AM)&lt;/Q&gt;&lt;R&gt;1&lt;/R&gt;&lt;C&gt;1&lt;/C&gt;&lt;D xsi:type="xsd:double"&gt;-0.78397644&lt;/D&gt;&lt;/FQL&gt;&lt;FQL&gt;&lt;Q&gt;CC_CL^IMF_IFS_RCPI_Q(-1AM)&lt;/Q&gt;&lt;R&gt;1&lt;/R&gt;&lt;C&gt;1&lt;/C&gt;&lt;D xsi:type="xsd:double"&gt;4.041295&lt;/D&gt;&lt;/FQL&gt;&lt;FQL&gt;&lt;Q&gt;CC_ID^IMF_IFS_RCPI_Q(-1AM)&lt;/Q&gt;&lt;R&gt;0&lt;/R&gt;&lt;C&gt;0&lt;/C&gt;&lt;/FQL&gt;&lt;FQL&gt;&lt;Q&gt;CC_PH^IMF_IFS_RCPI_Q(-1AM)&lt;/Q&gt;&lt;R&gt;1&lt;/R&gt;&lt;C&gt;1&lt;/C&gt;&lt;D xsi:type="xsd:double"&gt;3.2976058&lt;/D&gt;&lt;/FQL&gt;&lt;FQL&gt;&lt;Q&gt;CC_PL^IMF_IFS_RCPI_Q(-1AM)&lt;/Q&gt;&lt;R&gt;1&lt;/R&gt;&lt;C&gt;1&lt;/C&gt;&lt;D xsi:type="xsd:double"&gt;3.0462575&lt;/D&gt;&lt;/FQL&gt;&lt;FQL&gt;&lt;Q&gt;CC_PE^IMF_IFS_RCPI_Q(-1AM)&lt;/Q&gt;&lt;R&gt;1&lt;/R&gt;&lt;C&gt;1&lt;/C&gt;&lt;D xsi:type="xsd:double"&gt;2.8496776&lt;/D&gt;&lt;/FQL&gt;&lt;FQL&gt;&lt;Q&gt;CC_MY^IMF_IFS_RCPI_Q(-1AM)&lt;/Q&gt;&lt;R&gt;1&lt;/R&gt;&lt;C&gt;1&lt;/C&gt;&lt;D xsi:type="xsd:double"&gt;1.6700923&lt;/D&gt;&lt;/FQL&gt;&lt;FQL&gt;&lt;Q&gt;CC_TW^IMF_IFS_RCPI_Q(-1AM)&lt;/Q&gt;&lt;R&gt;0&lt;/R&gt;&lt;C&gt;0&lt;/C&gt;&lt;/FQL&gt;&lt;FQL&gt;&lt;Q&gt;DUMMY^ECON_EXPR_DATA('FDS_ECON[PMIDMMANHE]',06/2024,,Q)&lt;/Q&gt;&lt;R&gt;1&lt;/R&gt;&lt;C&gt;1&lt;/C&gt;&lt;D xsi:type="xsd:double"&gt;49.41843&lt;/D&gt;&lt;/FQL&gt;&lt;FQL&gt;&lt;Q&gt;DUMMY^ECON_EXPR_DATA('FDS_ECON[PMIDMMANHE]',03/2024,,Q)&lt;/Q&gt;&lt;R&gt;1&lt;/R&gt;&lt;C&gt;1&lt;/C&gt;&lt;D xsi:type="xsd:double"&gt;49.135437&lt;/D&gt;&lt;/FQL&gt;&lt;FQL&gt;&lt;Q&gt;DUMMY^ECON_EXPR_DATA('FDS_ECON[NTCPMIMFGSA@EME]',06/2024,,Q)&lt;/Q&gt;&lt;R&gt;1&lt;/R&gt;&lt;C&gt;1&lt;/C&gt;&lt;D xsi:type="xsd:double"&gt;52.017086&lt;/D&gt;&lt;/FQL&gt;&lt;FQL&gt;&lt;Q&gt;DUMMY^ECON_EXPR_DATA('FDS_ECON[NTCPMIMFGSA@EME]',03/2024,,Q)&lt;/Q&gt;&lt;R&gt;1&lt;/R&gt;&lt;C&gt;1&lt;/C&gt;&lt;D xsi:type="xsd:double"&gt;51.512165&lt;/D&gt;&lt;/FQL&gt;&lt;FQL&gt;&lt;Q&gt;DUMMY^ECON_EXPR_DATA('FDS_ECON[NTCPMIMFGSA@CN]',06/2024,,Q)&lt;/Q&gt;&lt;R&gt;1&lt;/R&gt;&lt;C&gt;1&lt;/C&gt;&lt;D xsi:type="xsd:double"&gt;51.64454&lt;/D&gt;&lt;/FQL&gt;&lt;FQL&gt;&lt;Q&gt;DUMMY^ECON_EXPR_DATA('FDS_ECON[NTCPMIMFGSA@CN]',03/2024,,Q)&lt;/Q&gt;&lt;R&gt;1&lt;/R&gt;&lt;C&gt;1&lt;/C&gt;&lt;D xsi:type="xsd:double"&gt;50.938282&lt;/D&gt;&lt;/FQL&gt;&lt;FQL&gt;&lt;Q&gt;DUMMY^ECON_EXPR_DATA('FDS_ECON[NTCPMIMFGSA@CL]',06/2024,,Q)&lt;/Q&gt;&lt;R&gt;0&lt;/R&gt;&lt;C&gt;0&lt;/C&gt;&lt;/FQL&gt;&lt;FQL&gt;&lt;Q&gt;DUMMY^ECON_EXPR_DATA('FDS_ECON[NTCPMIMFGSA@CL]',03/2024,,Q)&lt;/Q&gt;&lt;R&gt;0&lt;/R&gt;&lt;C&gt;0&lt;/C&gt;&lt;/FQL&gt;&lt;FQL&gt;&lt;Q&gt;DUMMY^ECON_EXPR_DATA('FDS_ECON[NTCPMIMFGSA@ID]',06/2024,,Q)&lt;/Q&gt;&lt;R&gt;1&lt;/R&gt;&lt;C&gt;1&lt;/C&gt;&lt;D xsi:type="xsd:double"&gt;51.87755&lt;/D&gt;&lt;/FQL&gt;&lt;FQL&gt;&lt;Q&gt;DUMMY^ECON_EXPR_DATA('FDS_ECON[NTCPMIMFGSA@ID]',03/2024,,Q)&lt;/Q&gt;&lt;R&gt;1&lt;/R&gt;&lt;C&gt;1&lt;/C&gt;&lt;D xsi:type="xsd:double"&gt;53.247562&lt;/D&gt;&lt;/FQL&gt;&lt;FQL&gt;&lt;Q&gt;DUMMY^ECON_EXPR_DATA('FDS_ECON[NTCPMIPHMANHE]',06/2024,,Q)&lt;/Q&gt;&lt;R&gt;1&lt;/R&gt;&lt;C&gt;1&lt;/C&gt;&lt;D xsi:type="xsd:double"&gt;51.78043&lt;/D&gt;&lt;/FQL&gt;&lt;FQL&gt;&lt;Q&gt;DUMMY^ECON_EXPR_DATA('FDS_ECON[NTCPMIPHMANHE]',03/2024,,Q)&lt;/Q&gt;&lt;R&gt;1&lt;/R&gt;&lt;C&gt;1&lt;/C&gt;&lt;D xsi:type="xsd:double"&gt;50.931423&lt;/D&gt;&lt;/FQL&gt;&lt;FQL&gt;&lt;Q&gt;DUMMY^ECON_EXPR_DATA('FDS_ECON[NTCPMIMFGSA@PL]',06/2024,,Q)&lt;/Q&gt;&lt;R&gt;1&lt;/R&gt;&lt;C&gt;1&lt;/C&gt;&lt;D xsi:type="xsd:double"&gt;45.313137&lt;/D&gt;&lt;/FQL&gt;&lt;FQL&gt;&lt;Q&gt;DUMMY^ECON_EXPR_DATA('FDS_ECON[NTCPMIMFGSA@PL]',03/2024,,Q)&lt;/Q&gt;&lt;R&gt;1&lt;/R&gt;&lt;C&gt;1&lt;/C&gt;&lt;D xsi:type="xsd:double"&gt;47.64948&lt;/D&gt;&lt;/FQL&gt;&lt;FQL&gt;&lt;Q&gt;DUMMY^ECON_EXPR_DATA('FDS_ECON[NTCPMIMFGSA@PE]',06/2024,,Q)&lt;/Q&gt;&lt;R&gt;0&lt;/R&gt;&lt;C&gt;0&lt;/C&gt;&lt;/FQL&gt;&lt;FQL&gt;&lt;Q&gt;DUMMY^ECON_EXPR_DATA('FDS_ECON[NTCPMIMFGSA@PE]',03/2024,,Q)&lt;/Q&gt;&lt;R&gt;0&lt;/R&gt;&lt;C&gt;0&lt;/C&gt;&lt;/FQL&gt;&lt;FQL&gt;&lt;Q&gt;DUMMY^ECON_EXPR_DATA('FDS_ECON[PMIMYMANHE]',06/2024,,Q)&lt;/Q&gt;&lt;R&gt;1&lt;/R&gt;&lt;C&gt;1&lt;/C&gt;&lt;D xsi:type="xsd:double"&gt;49.6697&lt;/D&gt;&lt;/FQL&gt;&lt;FQL&gt;&lt;Q&gt;DUMMY^ECON_EXPR_DATA('FDS_ECON[PMIMYMANHE]',03/2024,,Q)&lt;/Q&gt;&lt;R&gt;1&lt;/R&gt;&lt;C&gt;1&lt;/C&gt;&lt;D xsi:type="xsd:double"&gt;48.94971&lt;/D&gt;&lt;/FQL&gt;&lt;FQL&gt;&lt;Q&gt;DUMMY^ECON_EXPR_DATA('FDS_ECON[NTCPMIMFGSA@TW]',06/2024,,Q)&lt;/Q&gt;&lt;R&gt;1&lt;/R&gt;&lt;C&gt;1&lt;/C&gt;&lt;D xsi:type="xsd:double"&gt;51.407047&lt;/D&gt;&lt;/FQL&gt;&lt;FQL&gt;&lt;Q&gt;DUMMY^ECON_EXPR_DATA('FDS_ECON[NTCPMIMFGSA@TW]',03/2024,,Q)&lt;/Q&gt;&lt;R&gt;1&lt;/R&gt;&lt;C&gt;1&lt;/C&gt;&lt;D xsi:type="xsd:double"&gt;48.895138&lt;/D&gt;&lt;/FQL&gt;&lt;FQL&gt;&lt;Q&gt;DUMMY^ECON_EXPR_DATA('FDS_ECON[NTCPMIMFGSA@MX]',06/2024,,Q)&lt;/Q&gt;&lt;R&gt;1&lt;/R&gt;&lt;C&gt;1&lt;/C&gt;&lt;D xsi:type="xsd:double"&gt;51.090343&lt;/D&gt;&lt;/FQL&gt;&lt;FQL&gt;&lt;Q&gt;DUMMY^ECON_EXPR_DATA('FDS_ECON[NTCPMIMFGSA@MX]',03/2024,,Q)&lt;/Q&gt;&lt;R&gt;1&lt;/R&gt;&lt;C&gt;1&lt;/C&gt;&lt;D xsi:type="xsd:double"&gt;51.565502&lt;/D&gt;&lt;/FQL&gt;&lt;FQL&gt;&lt;Q&gt;DUMMY^ECON_EXPR_DATA('FDS_ECON[NTCPMIMFGSA@KR]',06/2024,,Q)&lt;/Q&gt;&lt;R&gt;1&lt;/R&gt;&lt;C&gt;1&lt;/C&gt;&lt;D xsi:type="xsd:double"&gt;51.02443&lt;/D&gt;&lt;/FQL&gt;&lt;FQL&gt;&lt;Q&gt;DUMMY^ECON_EXPR_DATA('FDS_ECON[NTCPMIMFGSA@KR]',03/2024,,Q)&lt;/Q&gt;&lt;R&gt;1&lt;/R&gt;&lt;C&gt;1&lt;/C&gt;&lt;D xsi:type="xsd:double"&gt;50.57622&lt;/D&gt;&lt;/FQL&gt;&lt;FQL&gt;&lt;Q&gt;DUMMY^ECON_EXPR_DATA('FDS_ECON[NTCPMIMFGSA@BR]',06/2024,,Q)&lt;/Q&gt;&lt;R&gt;1&lt;/R&gt;&lt;C&gt;1&lt;/C&gt;&lt;D xsi:type="xsd:double"&gt;53.488384&lt;/D&gt;&lt;/FQL&gt;&lt;FQL&gt;&lt;Q&gt;DUMMY^ECON_EXPR_DATA('FDS_ECON[NTCPMIMFGSA@BR]',03/2024,,Q)&lt;/Q&gt;&lt;R&gt;1&lt;/R&gt;&lt;C&gt;1&lt;/C&gt;&lt;D xsi:type="xsd:double"&gt;53.509575&lt;/D&gt;&lt;/FQL&gt;&lt;FQL&gt;&lt;Q&gt;DUMMY^ECON_EXPR_DATA('FDS_ECON[PMIMFGSA@ZA]',06/2024,,Q)&lt;/Q&gt;&lt;R&gt;1&lt;/R&gt;&lt;C&gt;1&lt;/C&gt;&lt;D xsi:type="xsd:double"&gt;49.992886&lt;/D&gt;&lt;/FQL&gt;&lt;FQL&gt;&lt;Q&gt;DUMMY^ECON_EXPR_DATA('FDS_ECON[PMIMFGSA@ZA]',03/2024,,Q)&lt;/Q&gt;&lt;R&gt;1&lt;/R&gt;&lt;C&gt;1&lt;/C&gt;&lt;D xsi:type="xsd:double"&gt;49.458923&lt;/D&gt;&lt;/FQL&gt;&lt;FQL&gt;&lt;Q&gt;DUMMY^ECON_EXPR_DATA('FDS_ECON[NTCPMIMFGSA@GR]',06/2024,,Q)&lt;/Q&gt;&lt;R&gt;1&lt;/R&gt;&lt;C&gt;1&lt;/C&gt;&lt;D xsi:type="xsd:double"&gt;54.69078&lt;/D&gt;&lt;/FQL&gt;&lt;FQL&gt;&lt;Q&gt;DUMMY^ECON_EXPR_DATA('FDS_ECON[NTCPMIMFGSA@GR]',03/2024,,Q)&lt;/Q&gt;&lt;R&gt;1&lt;/R&gt;&lt;C&gt;1&lt;/C&gt;&lt;D xsi:type="xsd:double"&gt;55.77546&lt;/D&gt;&lt;/FQL&gt;&lt;FQL&gt;&lt;Q&gt;DUMMY^ECON_EXPR_DATA('FDS_ECON[NTCPMIMFGSA@IN]',06/2024,,Q)&lt;/Q&gt;&lt;R&gt;1&lt;/R&gt;&lt;C&gt;1&lt;/C&gt;&lt;D xsi:type="xsd:double"&gt;58.243446&lt;/D&gt;&lt;/FQL&gt;&lt;FQL&gt;&lt;Q&gt;DUMMY^ECON_EXPR_DATA('FDS_ECON[NTCPMIMFGSA@IN]',03/2024,,Q)&lt;/Q&gt;&lt;R&gt;1&lt;/R&gt;&lt;C&gt;1&lt;/C&gt;&lt;D xsi:type="xsd:double"&gt;57.516636&lt;/D&gt;&lt;/FQL&gt;&lt;FQL&gt;&lt;Q&gt;DUMMY^ECON_EXPR_DATA('FDS_ECON[PMIQAWHEHE]',06/2024,,Q)&lt;/Q&gt;&lt;R&gt;1&lt;/R&gt;&lt;C&gt;1&lt;/C&gt;&lt;D xsi:type="xsd:double"&gt;53.838383&lt;/D&gt;&lt;/FQL&gt;&lt;FQL&gt;&lt;Q&gt;DUMMY^ECON_EXPR_DATA('FDS_ECON[PMIQAWHEHE]',03/2024,,Q)&lt;/Q&gt;&lt;R&gt;1&lt;/R&gt;&lt;C&gt;1&lt;/C&gt;&lt;D xsi:type="xsd:double"&gt;50.683044&lt;/D&gt;&lt;/FQL&gt;&lt;FQL&gt;&lt;Q&gt;DUMMY^ECON_EXPR_DATA('FDS_ECON[NTCPMITHMANHE]',06/2024,,Q)&lt;/Q&gt;&lt;R&gt;1&lt;/R&gt;&lt;C&gt;1&lt;/C&gt;&lt;D xsi:type="xsd:double"&gt;50.221676&lt;/D&gt;&lt;/FQL&gt;&lt;FQL&gt;&lt;Q&gt;DUMMY^ECON_EXPR_DATA('FDS_ECON[NTCPMITHMANHE]',03/2024,,Q)&lt;/Q&gt;&lt;R&gt;1&lt;/R&gt;&lt;C&gt;1&lt;/C&gt;&lt;D xsi:type="xsd:double"&gt;47.04389&lt;/D&gt;&lt;/FQL&gt;&lt;FQL&gt;&lt;Q&gt;DUMMY^ECON_EXPR_DATA('FDS_ECON[NTCPMIMFGSA@TR]',06/2024,,Q)&lt;/Q&gt;&lt;R&gt;1&lt;/R&gt;&lt;C&gt;1&lt;/C&gt;&lt;D xsi:type="xsd:double"&gt;48.55242&lt;/D&gt;&lt;/FQL&gt;&lt;FQL&gt;&lt;Q&gt;DUMMY^ECON_EXPR_DATA('FDS_ECON[NTCPMIMFGSA@TR]',03/2024,,Q)&lt;/Q&gt;&lt;R&gt;1&lt;/R&gt;&lt;C&gt;1&lt;/C&gt;&lt;D xsi:type="xsd:double"&gt;49.822453&lt;/D&gt;&lt;/FQL&gt;&lt;FQL&gt;&lt;Q&gt;DUMMY^ECON_EXPR_DATA('FDS_ECON[NTCPMIMFGSA@AE]',06/2024,,Q)&lt;/Q&gt;&lt;R&gt;0&lt;/R&gt;&lt;C&gt;0&lt;/C&gt;&lt;/FQL&gt;&lt;FQL&gt;&lt;Q&gt;DUMMY^ECON_EXPR_DATA('FDS_ECON[NTCPMIMFGSA@AE]',03/2024,,Q)&lt;/Q&gt;&lt;R&gt;0&lt;/R&gt;&lt;C&gt;0&lt;/C&gt;&lt;/FQL&gt;&lt;FQL&gt;&lt;Q&gt;DUMMY^ECON_EXPR_DATA('FDS_ECON[NTCPMIMFGSA@VN]',06/2024,,Q)&lt;/Q&gt;&lt;R&gt;1&lt;/R&gt;&lt;C&gt;1&lt;/C&gt;&lt;D xsi:type="xsd:double"&gt;51.776978&lt;/D&gt;&lt;/FQL&gt;&lt;FQL&gt;&lt;Q&gt;DUMMY^ECON_EXPR_DATA('FDS_ECON[NTCPMIMFGSA@VN]',03/2024,,Q)&lt;/Q&gt;&lt;R&gt;1&lt;/R&gt;&lt;C&gt;1&lt;/C&gt;&lt;D xsi:type="xsd:double"&gt;50.18627&lt;/D&gt;&lt;/FQL&gt;&lt;FQL&gt;&lt;Q&gt;DUMMY^ECON_EXPR_DATA('FDS_ECON[NTCPMIINDEXSA@SA]',06/2024,,Q)&lt;/Q&gt;&lt;R&gt;1&lt;/R&gt;&lt;C&gt;1&lt;/C&gt;&lt;D xsi:type="xsd:double"&gt;56.14742&lt;/D&gt;&lt;/FQL&gt;&lt;FQL&gt;&lt;Q&gt;DUMMY^ECON_EXPR_DATA('FDS_ECON[NTCPMIINDEXSA@SA]',03/2024,,Q)&lt;/Q&gt;&lt;R&gt;1&lt;/R&gt;&lt;C&gt;1&lt;/C&gt;&lt;D xsi:type="xsd:double"&gt;56.53707&lt;/D&gt;&lt;/FQL&gt;&lt;FQL&gt;&lt;Q&gt;CC_TW^IMF_IFS_RCPI_Q(-2AM)&lt;/Q&gt;&lt;R&gt;0&lt;/R&gt;&lt;C&gt;0&lt;/C&gt;&lt;/FQL&gt;&lt;FQL&gt;&lt;Q&gt;CC_ID^IMF_IFS_RCPI_Q(-2AM)&lt;/Q&gt;&lt;R&gt;0&lt;/R&gt;&lt;C&gt;0&lt;/C&gt;&lt;/FQL&gt;&lt;FQL&gt;&lt;Q&gt;CC_QA^IMF_IFS_RCPI_Q(-2AM)&lt;/Q&gt;&lt;R&gt;0&lt;/R&gt;&lt;C&gt;0&lt;/C&gt;&lt;/FQL&gt;&lt;FQL&gt;&lt;Q&gt;CC_AE^IMF_IFS_RCPI_Q(-2AM)&lt;/Q&gt;&lt;R&gt;0&lt;/R&gt;&lt;C&gt;0&lt;/C&gt;&lt;/FQL&gt;&lt;FQL&gt;&lt;Q&gt;CC_AE^IMF_IFS_RCPI_Q(-3AM)&lt;/Q&gt;&lt;R&gt;0&lt;/R&gt;&lt;C&gt;0&lt;/C&gt;&lt;/FQL&gt;&lt;FQL&gt;&lt;Q&gt;CC_QA^IMF_IFS_RCPI_Q(-3AM)&lt;/Q&gt;&lt;R&gt;0&lt;/R&gt;&lt;C&gt;0&lt;/C&gt;&lt;/FQL&gt;&lt;FQL&gt;&lt;Q&gt;CC_ID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<sst xmlns="http://schemas.openxmlformats.org/spreadsheetml/2006/main" count="2612" uniqueCount="922">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</sst>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0.47619047619047616</v>
      </c>
    </row>
    <row r="7" spans="3:4" x14ac:dyDescent="0.35">
      <c r="C7" s="59" t="s">
        <v>910</v>
      </c>
      <c r="D7" s="60">
        <f>Timing!M30</f>
        <v>0.47619047619047616</v>
      </c>
    </row>
    <row r="8" spans="3:4" ht="15" thickBot="1" x14ac:dyDescent="0.4">
      <c r="C8" s="12" t="s">
        <v>911</v>
      </c>
      <c r="D8" s="62">
        <f>Timing!N30</f>
        <v>0.52380952380952384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H30" sqref="H30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13.600000000000001</v>
      </c>
      <c r="F7" s="128">
        <f>VLOOKUP(B7,Safety!$B$4:$R$24,17,FALSE)</f>
        <v>36.299999999999997</v>
      </c>
      <c r="G7" s="134">
        <f t="shared" ref="G7:G26" si="0">(D7*$D$2 +E7*$E$2 +F7*$F$2)/($D$2+$E$2+$F$2)</f>
        <v>40.866666666666667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63.6</v>
      </c>
      <c r="J7" s="126">
        <f ca="1">VLOOKUP(B7,'Momnetum ranking'!A:AJ,36,FALSE)</f>
        <v>4.5</v>
      </c>
      <c r="K7" s="173">
        <f>VLOOKUP(B7,'Momnetum ranking'!$A$3:$H$23,8,FALSE)</f>
        <v>0.28000000000000003</v>
      </c>
      <c r="L7" s="127">
        <f>VLOOKUP(B7,'Currency- 2'!$A$3:$U$23,21,FALSE)</f>
        <v>9</v>
      </c>
      <c r="M7" s="136">
        <f t="shared" ref="M7:M26" ca="1" si="1">D7*$D$2 + E7*$E$2 + F7*$F$2 + I7*$I$2 + J7*$J$2 + L7*$L$2</f>
        <v>27.678774000000001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34.766666666666673</v>
      </c>
      <c r="H8" s="134" cm="1">
        <f t="array" ref="H8">_xlfn.PERCENTRANK.EXC(_xlfn._xlws.FILTER($G$7:G$26, ISNUMBER($G$7:G$26)),G8)*100</f>
        <v>23.799999999999997</v>
      </c>
      <c r="I8" s="171">
        <f>VLOOKUP(B8,'LIQIDITY 2'!$A$3:$X$23,24,FALSE)</f>
        <v>72.7</v>
      </c>
      <c r="J8" s="126">
        <f ca="1">VLOOKUP(B8,'Momnetum ranking'!A:AJ,36,FALSE)</f>
        <v>59</v>
      </c>
      <c r="K8" s="173">
        <f>VLOOKUP(B8,'Momnetum ranking'!$A$3:$H$23,8,FALSE)</f>
        <v>0.41176470588235292</v>
      </c>
      <c r="L8" s="127">
        <f>VLOOKUP(B8,'Currency- 2'!$A$3:$U$23,21,FALSE)</f>
        <v>77.2</v>
      </c>
      <c r="M8" s="136">
        <f t="shared" ca="1" si="1"/>
        <v>56.288957000000003</v>
      </c>
      <c r="N8" s="127" cm="1">
        <f t="array" aca="1" ref="N8" ca="1">_xlfn.PERCENTRANK.EXC(_xlfn._xlws.FILTER($M$7:M$26, ISNUMBER($M$7:M$26)),M8)*100</f>
        <v>90.4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54.500000000000007</v>
      </c>
      <c r="E9" s="128">
        <f>VLOOKUP(B9,'Quality - 2'!$B$2:$S$22,18,FALSE)</f>
        <v>72.7</v>
      </c>
      <c r="F9" s="128">
        <f>VLOOKUP(B9,Safety!$B$4:$R$24,17,FALSE)</f>
        <v>27.200000000000003</v>
      </c>
      <c r="G9" s="134">
        <f t="shared" si="0"/>
        <v>51.466666666666676</v>
      </c>
      <c r="H9" s="134" cm="1">
        <f t="array" ref="H9">_xlfn.PERCENTRANK.EXC(_xlfn._xlws.FILTER($G$7:G$26, ISNUMBER($G$7:G$26)),G9)*100</f>
        <v>57.099999999999994</v>
      </c>
      <c r="I9" s="171">
        <f>VLOOKUP(B9,'LIQIDITY 2'!$A$3:$X$23,24,FALSE)</f>
        <v>18.099999999999998</v>
      </c>
      <c r="J9" s="126">
        <f ca="1">VLOOKUP(B9,'Momnetum ranking'!A:AJ,36,FALSE)</f>
        <v>68.100000000000009</v>
      </c>
      <c r="K9" s="173">
        <f>VLOOKUP(B9,'Momnetum ranking'!$A$3:$H$23,8,FALSE)</f>
        <v>0.45</v>
      </c>
      <c r="L9" s="127">
        <f>VLOOKUP(B9,'Currency- 2'!$A$3:$U$23,21,FALSE)</f>
        <v>27.200000000000003</v>
      </c>
      <c r="M9" s="136">
        <f t="shared" ca="1" si="1"/>
        <v>49.018456</v>
      </c>
      <c r="N9" s="127" cm="1">
        <f t="array" aca="1" ref="N9" ca="1">_xlfn.PERCENTRANK.EXC(_xlfn._xlws.FILTER($M$7:M$26, ISNUMBER($M$7:M$26)),M9)*100</f>
        <v>47.599999999999994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22.7</v>
      </c>
      <c r="E10" s="128">
        <f>VLOOKUP(B10,'Quality - 2'!$B$2:$S$22,18,FALSE)</f>
        <v>90.9</v>
      </c>
      <c r="F10" s="128">
        <f>VLOOKUP(B10,Safety!$B$4:$R$24,17,FALSE)</f>
        <v>63.6</v>
      </c>
      <c r="G10" s="134">
        <f t="shared" si="0"/>
        <v>59.066666666666677</v>
      </c>
      <c r="H10" s="134" cm="1">
        <f t="array" ref="H10">_xlfn.PERCENTRANK.EXC(_xlfn._xlws.FILTER($G$7:G$26, ISNUMBER($G$7:G$26)),G10)*100</f>
        <v>71.399999999999991</v>
      </c>
      <c r="I10" s="171">
        <f>VLOOKUP(B10,'LIQIDITY 2'!$A$3:$X$23,24,FALSE)</f>
        <v>13.600000000000001</v>
      </c>
      <c r="J10" s="126">
        <f ca="1">VLOOKUP(B10,'Momnetum ranking'!A:AJ,36,FALSE)</f>
        <v>77.2</v>
      </c>
      <c r="K10" s="173">
        <f>VLOOKUP(B10,'Momnetum ranking'!$A$3:$H$23,8,FALSE)</f>
        <v>0.44444444444444442</v>
      </c>
      <c r="L10" s="127">
        <f>VLOOKUP(B10,'Currency- 2'!$A$3:$U$23,21,FALSE)</f>
        <v>31.8</v>
      </c>
      <c r="M10" s="136">
        <f t="shared" ca="1" si="1"/>
        <v>54.498228000000005</v>
      </c>
      <c r="N10" s="127" cm="1">
        <f t="array" aca="1" ref="N10" ca="1">_xlfn.PERCENTRANK.EXC(_xlfn._xlws.FILTER($M$7:M$26, ISNUMBER($M$7:M$26)),M10)*100</f>
        <v>76.099999999999994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54.500000000000007</v>
      </c>
      <c r="G11" s="134">
        <f t="shared" si="0"/>
        <v>48.433333333333337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18.099999999999998</v>
      </c>
      <c r="J11" s="126">
        <f ca="1">VLOOKUP(B11,'Momnetum ranking'!A:AJ,36,FALSE)</f>
        <v>95.399999999999991</v>
      </c>
      <c r="K11" s="173">
        <f>VLOOKUP(B11,'Momnetum ranking'!$A$3:$H$23,8,FALSE)</f>
        <v>0.39455782312925169</v>
      </c>
      <c r="L11" s="127">
        <f>VLOOKUP(B11,'Currency- 2'!$A$3:$U$23,21,FALSE)</f>
        <v>50</v>
      </c>
      <c r="M11" s="136">
        <f t="shared" ca="1" si="1"/>
        <v>61.308546999999997</v>
      </c>
      <c r="N11" s="127" cm="1">
        <f t="array" aca="1" ref="N11" ca="1">_xlfn.PERCENTRANK.EXC(_xlfn._xlws.FILTER($M$7:M$26, ISNUMBER($M$7:M$26)),M11)*100</f>
        <v>95.199999999999989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77.2</v>
      </c>
      <c r="E12" s="128">
        <f>VLOOKUP(B12,'Quality - 2'!$B$2:$S$22,18,FALSE)</f>
        <v>18.099999999999998</v>
      </c>
      <c r="F12" s="128">
        <f>VLOOKUP(B12,Safety!$B$4:$R$24,17,FALSE)</f>
        <v>54.500000000000007</v>
      </c>
      <c r="G12" s="134">
        <f t="shared" si="0"/>
        <v>49.933333333333344</v>
      </c>
      <c r="H12" s="134" cm="1">
        <f t="array" ref="H12">_xlfn.PERCENTRANK.EXC(_xlfn._xlws.FILTER($G$7:G$26, ISNUMBER($G$7:G$26)),G12)*100</f>
        <v>52.300000000000004</v>
      </c>
      <c r="I12" s="171">
        <f>VLOOKUP(B12,'LIQIDITY 2'!$A$3:$X$23,24,FALSE)</f>
        <v>4.5</v>
      </c>
      <c r="J12" s="126">
        <f ca="1">VLOOKUP(B12,'Momnetum ranking'!A:AJ,36,FALSE)</f>
        <v>63.6</v>
      </c>
      <c r="K12" s="173">
        <f>VLOOKUP(B12,'Momnetum ranking'!$A$3:$H$23,8,FALSE)</f>
        <v>0.18604651162790697</v>
      </c>
      <c r="L12" s="127">
        <f>VLOOKUP(B12,'Currency- 2'!$A$3:$U$23,21,FALSE)</f>
        <v>90.9</v>
      </c>
      <c r="M12" s="136">
        <f t="shared" ca="1" si="1"/>
        <v>50.408502000000006</v>
      </c>
      <c r="N12" s="127" cm="1">
        <f t="array" aca="1" ref="N12" ca="1">_xlfn.PERCENTRANK.EXC(_xlfn._xlws.FILTER($M$7:M$26, ISNUMBER($M$7:M$26)),M12)*100</f>
        <v>57.099999999999994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81.8</v>
      </c>
      <c r="E13" s="128">
        <f>VLOOKUP(B13,'Quality - 2'!$B$2:$S$22,18,FALSE)</f>
        <v>81.8</v>
      </c>
      <c r="F13" s="128">
        <f>VLOOKUP(B13,Safety!$B$4:$R$24,17,FALSE)</f>
        <v>63.6</v>
      </c>
      <c r="G13" s="134">
        <f t="shared" si="0"/>
        <v>75.733333333333334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72.7</v>
      </c>
      <c r="J13" s="126">
        <f ca="1">VLOOKUP(B13,'Momnetum ranking'!A:AJ,36,FALSE)</f>
        <v>31.8</v>
      </c>
      <c r="K13" s="173">
        <f>VLOOKUP(B13,'Momnetum ranking'!$A$3:$H$23,8,FALSE)</f>
        <v>0.30674846625766872</v>
      </c>
      <c r="L13" s="127">
        <f>VLOOKUP(B13,'Currency- 2'!$A$3:$U$23,21,FALSE)</f>
        <v>59</v>
      </c>
      <c r="M13" s="136">
        <f t="shared" ca="1" si="1"/>
        <v>55.877727999999998</v>
      </c>
      <c r="N13" s="127" cm="1">
        <f t="array" aca="1" ref="N13" ca="1">_xlfn.PERCENTRANK.EXC(_xlfn._xlws.FILTER($M$7:M$26, ISNUMBER($M$7:M$26)),M13)*100</f>
        <v>85.7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80.266666666666666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72.7</v>
      </c>
      <c r="J14" s="126">
        <f ca="1">VLOOKUP(B14,'Momnetum ranking'!A:AJ,36,FALSE)</f>
        <v>18.099999999999998</v>
      </c>
      <c r="K14" s="173">
        <f>VLOOKUP(B14,'Momnetum ranking'!$A$3:$H$23,8,FALSE)</f>
        <v>0.28659793814432988</v>
      </c>
      <c r="L14" s="127">
        <f>VLOOKUP(B14,'Currency- 2'!$A$3:$U$23,21,FALSE)</f>
        <v>59</v>
      </c>
      <c r="M14" s="136">
        <f t="shared" ca="1" si="1"/>
        <v>51.757591999999995</v>
      </c>
      <c r="N14" s="127" cm="1">
        <f t="array" aca="1" ref="N14" ca="1">_xlfn.PERCENTRANK.EXC(_xlfn._xlws.FILTER($M$7:M$26, ISNUMBER($M$7:M$26)),M14)*100</f>
        <v>66.600000000000009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_xlfn.PERCENTRANK.EXC(_xlfn._xlws.FILTER($G$7:G$26, ISNUMBER($G$7:G$26)),G15)*100</f>
        <v>33.300000000000004</v>
      </c>
      <c r="I15" s="171">
        <f>VLOOKUP(B15,'LIQIDITY 2'!$A$3:$X$23,24,FALSE)</f>
        <v>18.099999999999998</v>
      </c>
      <c r="J15" s="126">
        <f ca="1">VLOOKUP(B15,'Momnetum ranking'!A:AJ,36,FALSE)</f>
        <v>72.7</v>
      </c>
      <c r="K15" s="173">
        <f>VLOOKUP(B15,'Momnetum ranking'!$A$3:$H$23,8,FALSE)</f>
        <v>0.21875</v>
      </c>
      <c r="L15" s="127">
        <f>VLOOKUP(B15,'Currency- 2'!$A$3:$U$23,21,FALSE)</f>
        <v>45.4</v>
      </c>
      <c r="M15" s="136">
        <f t="shared" ca="1" si="1"/>
        <v>48.588864999999998</v>
      </c>
      <c r="N15" s="127" cm="1">
        <f t="array" aca="1" ref="N15" ca="1">_xlfn.PERCENTRANK.EXC(_xlfn._xlws.FILTER($M$7:M$26, ISNUMBER($M$7:M$26)),M15)*100</f>
        <v>42.8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77.2</v>
      </c>
      <c r="G16" s="134">
        <f t="shared" si="0"/>
        <v>68.100000000000009</v>
      </c>
      <c r="H16" s="134" cm="1">
        <f t="array" ref="H16">_xlfn.PERCENTRANK.EXC(_xlfn._xlws.FILTER($G$7:G$26, ISNUMBER($G$7:G$26)),G16)*100</f>
        <v>85.7</v>
      </c>
      <c r="I16" s="171">
        <f>VLOOKUP(B16,'LIQIDITY 2'!$A$3:$X$23,24,FALSE)</f>
        <v>18.099999999999998</v>
      </c>
      <c r="J16" s="126">
        <f ca="1">VLOOKUP(B16,'Momnetum ranking'!A:AJ,36,FALSE)</f>
        <v>40.9</v>
      </c>
      <c r="K16" s="173">
        <f>VLOOKUP(B16,'Momnetum ranking'!$A$3:$H$23,8,FALSE)</f>
        <v>0.30303030303030304</v>
      </c>
      <c r="L16" s="127">
        <f>VLOOKUP(B16,'Currency- 2'!$A$3:$U$23,21,FALSE)</f>
        <v>22.7</v>
      </c>
      <c r="M16" s="136">
        <f t="shared" ca="1" si="1"/>
        <v>42.677956999999999</v>
      </c>
      <c r="N16" s="127" cm="1">
        <f t="array" aca="1" ref="N16" ca="1">_xlfn.PERCENTRANK.EXC(_xlfn._xlws.FILTER($M$7:M$26, ISNUMBER($M$7:M$26)),M16)*100</f>
        <v>23.799999999999997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13.600000000000001</v>
      </c>
      <c r="E17" s="128">
        <f>VLOOKUP(B17,'Quality - 2'!$B$2:$S$22,18,FALSE)</f>
        <v>63.6</v>
      </c>
      <c r="F17" s="128">
        <f>VLOOKUP(B17,Safety!$B$4:$R$24,17,FALSE)</f>
        <v>27.200000000000003</v>
      </c>
      <c r="G17" s="134">
        <f t="shared" si="0"/>
        <v>34.800000000000011</v>
      </c>
      <c r="H17" s="134" cm="1">
        <f t="array" ref="H17">_xlfn.PERCENTRANK.EXC(_xlfn._xlws.FILTER($G$7:G$26, ISNUMBER($G$7:G$26)),G17)*100</f>
        <v>28.499999999999996</v>
      </c>
      <c r="I17" s="171">
        <f>VLOOKUP(B17,'LIQIDITY 2'!$A$3:$X$23,24,FALSE)</f>
        <v>18.099999999999998</v>
      </c>
      <c r="J17" s="126">
        <f ca="1">VLOOKUP(B17,'Momnetum ranking'!A:AJ,36,FALSE)</f>
        <v>81.8</v>
      </c>
      <c r="K17" s="173">
        <f>VLOOKUP(B17,'Momnetum ranking'!$A$3:$H$23,8,FALSE)</f>
        <v>0.39393939393939392</v>
      </c>
      <c r="L17" s="127">
        <f>VLOOKUP(B17,'Currency- 2'!$A$3:$U$23,21,FALSE)</f>
        <v>86.3</v>
      </c>
      <c r="M17" s="136">
        <f t="shared" ca="1" si="1"/>
        <v>55.408956000000003</v>
      </c>
      <c r="N17" s="127" cm="1">
        <f t="array" aca="1" ref="N17" ca="1">_xlfn.PERCENTRANK.EXC(_xlfn._xlws.FILTER($M$7:M$26, ISNUMBER($M$7:M$26)),M17)*100</f>
        <v>80.900000000000006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45.400000000000006</v>
      </c>
      <c r="H18" s="134" cm="1">
        <f t="array" ref="H18">_xlfn.PERCENTRANK.EXC(_xlfn._xlws.FILTER($G$7:G$26, ISNUMBER($G$7:G$26)),G18)*100</f>
        <v>42.8</v>
      </c>
      <c r="I18" s="171">
        <f>VLOOKUP(B18,'LIQIDITY 2'!$A$3:$X$23,24,FALSE)</f>
        <v>18.099999999999998</v>
      </c>
      <c r="J18" s="126">
        <f ca="1">VLOOKUP(B18,'Momnetum ranking'!A:AJ,36,FALSE)</f>
        <v>45.4</v>
      </c>
      <c r="K18" s="173">
        <f>VLOOKUP(B18,'Momnetum ranking'!$A$3:$H$23,8,FALSE)</f>
        <v>0.19354838709677419</v>
      </c>
      <c r="L18" s="127">
        <f>VLOOKUP(B18,'Currency- 2'!$A$3:$U$23,21,FALSE)</f>
        <v>81.8</v>
      </c>
      <c r="M18" s="136">
        <f t="shared" ca="1" si="1"/>
        <v>43.578637999999998</v>
      </c>
      <c r="N18" s="127" cm="1">
        <f t="array" aca="1" ref="N18" ca="1">_xlfn.PERCENTRANK.EXC(_xlfn._xlws.FILTER($M$7:M$26, ISNUMBER($M$7:M$26)),M18)*100</f>
        <v>33.300000000000004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31.8</v>
      </c>
      <c r="E19" s="128">
        <f>VLOOKUP(B19,'Quality - 2'!$B$2:$S$22,18,FALSE)</f>
        <v>54.500000000000007</v>
      </c>
      <c r="F19" s="128">
        <f>VLOOKUP(B19,Safety!$B$4:$R$24,17,FALSE)</f>
        <v>72.7</v>
      </c>
      <c r="G19" s="134">
        <f t="shared" si="0"/>
        <v>53.000000000000007</v>
      </c>
      <c r="H19" s="134" cm="1">
        <f t="array" ref="H19">_xlfn.PERCENTRANK.EXC(_xlfn._xlws.FILTER($G$7:G$26, ISNUMBER($G$7:G$26)),G19)*100</f>
        <v>61.9</v>
      </c>
      <c r="I19" s="171">
        <f>VLOOKUP(B19,'LIQIDITY 2'!$A$3:$X$23,24,FALSE)</f>
        <v>72.7</v>
      </c>
      <c r="J19" s="126">
        <f ca="1">VLOOKUP(B19,'Momnetum ranking'!A:AJ,36,FALSE)</f>
        <v>9</v>
      </c>
      <c r="K19" s="173">
        <f>VLOOKUP(B19,'Momnetum ranking'!$A$3:$H$23,8,FALSE)</f>
        <v>0.45454545454545453</v>
      </c>
      <c r="L19" s="127">
        <f>VLOOKUP(B19,'Currency- 2'!$A$3:$U$23,21,FALSE)</f>
        <v>18.099999999999998</v>
      </c>
      <c r="M19" s="136">
        <f t="shared" ca="1" si="1"/>
        <v>35.848410000000001</v>
      </c>
      <c r="N19" s="127" cm="1">
        <f t="array" aca="1" ref="N19" ca="1">_xlfn.PERCENTRANK.EXC(_xlfn._xlws.FILTER($M$7:M$26, ISNUMBER($M$7:M$26)),M19)*100</f>
        <v>9.5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36.299999999999997</v>
      </c>
      <c r="E20" s="128">
        <f>VLOOKUP(B20,'Quality - 2'!$B$2:$S$22,18,FALSE)</f>
        <v>31.8</v>
      </c>
      <c r="F20" s="128">
        <f>VLOOKUP(B20,Safety!$B$4:$R$24,17,FALSE)</f>
        <v>22.7</v>
      </c>
      <c r="G20" s="134">
        <f t="shared" si="0"/>
        <v>30.266666666666669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72.7</v>
      </c>
      <c r="J20" s="126">
        <f ca="1">VLOOKUP(B20,'Momnetum ranking'!A:AJ,36,FALSE)</f>
        <v>54.500000000000007</v>
      </c>
      <c r="K20" s="173">
        <f>VLOOKUP(B20,'Momnetum ranking'!$A$3:$H$23,8,FALSE)</f>
        <v>0.5</v>
      </c>
      <c r="L20" s="127">
        <f>VLOOKUP(B20,'Currency- 2'!$A$3:$U$23,21,FALSE)</f>
        <v>68.100000000000009</v>
      </c>
      <c r="M20" s="136">
        <f t="shared" ca="1" si="1"/>
        <v>52.229092000000009</v>
      </c>
      <c r="N20" s="127" cm="1">
        <f t="array" aca="1" ref="N20" ca="1">_xlfn.PERCENTRANK.EXC(_xlfn._xlws.FILTER($M$7:M$26, ISNUMBER($M$7:M$26)),M20)*100</f>
        <v>71.399999999999991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27.200000000000003</v>
      </c>
      <c r="E21" s="128">
        <f>VLOOKUP(B21,'Quality - 2'!$B$2:$S$22,18,FALSE)</f>
        <v>27.200000000000003</v>
      </c>
      <c r="F21" s="128">
        <f>VLOOKUP(B21,Safety!$B$4:$R$24,17,FALSE)</f>
        <v>18.099999999999998</v>
      </c>
      <c r="G21" s="134">
        <f t="shared" si="0"/>
        <v>24.166666666666671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18.099999999999998</v>
      </c>
      <c r="J21" s="126">
        <f ca="1">VLOOKUP(B21,'Momnetum ranking'!A:AJ,36,FALSE)</f>
        <v>86.3</v>
      </c>
      <c r="K21" s="173">
        <f>VLOOKUP(B21,'Momnetum ranking'!$A$3:$H$23,8,FALSE)</f>
        <v>0.51515151515151514</v>
      </c>
      <c r="L21" s="127">
        <f>VLOOKUP(B21,'Currency- 2'!$A$3:$U$23,21,FALSE)</f>
        <v>40.9</v>
      </c>
      <c r="M21" s="136">
        <f t="shared" ca="1" si="1"/>
        <v>49.479275000000001</v>
      </c>
      <c r="N21" s="127" cm="1">
        <f t="array" aca="1" ref="N21" ca="1">_xlfn.PERCENTRANK.EXC(_xlfn._xlws.FILTER($M$7:M$26, ISNUMBER($M$7:M$26)),M21)*100</f>
        <v>52.300000000000004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18.099999999999998</v>
      </c>
      <c r="E22" s="128">
        <f>VLOOKUP(B22,'Quality - 2'!$B$2:$S$22,18,FALSE)</f>
        <v>22.7</v>
      </c>
      <c r="F22" s="128">
        <f>VLOOKUP(B22,Safety!$B$4:$R$24,17,FALSE)</f>
        <v>45.4</v>
      </c>
      <c r="G22" s="134">
        <f t="shared" si="0"/>
        <v>28.733333333333334</v>
      </c>
      <c r="H22" s="134" cm="1">
        <f t="array" ref="H22">_xlfn.PERCENTRANK.EXC(_xlfn._xlws.FILTER($G$7:G$26, ISNUMBER($G$7:G$26)),G22)*100</f>
        <v>9.5</v>
      </c>
      <c r="I22" s="171">
        <f>VLOOKUP(B22,'LIQIDITY 2'!$A$3:$X$23,24,FALSE)</f>
        <v>72.7</v>
      </c>
      <c r="J22" s="126">
        <f ca="1">VLOOKUP(B22,'Momnetum ranking'!A:AJ,36,FALSE)</f>
        <v>13.600000000000001</v>
      </c>
      <c r="K22" s="173">
        <f>VLOOKUP(B22,'Momnetum ranking'!$A$3:$H$23,8,FALSE)</f>
        <v>0.1875</v>
      </c>
      <c r="L22" s="127">
        <f>VLOOKUP(B22,'Currency- 2'!$A$3:$U$23,21,FALSE)</f>
        <v>72.7</v>
      </c>
      <c r="M22" s="136">
        <f t="shared" ca="1" si="1"/>
        <v>35.869138</v>
      </c>
      <c r="N22" s="127" cm="1">
        <f t="array" aca="1" ref="N22" ca="1">_xlfn.PERCENTRANK.EXC(_xlfn._xlws.FILTER($M$7:M$26, ISNUMBER($M$7:M$26)),M22)*100</f>
        <v>14.2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45.4</v>
      </c>
      <c r="F23" s="128">
        <f>VLOOKUP(B23,Safety!$B$4:$R$24,17,FALSE)</f>
        <v>4.5</v>
      </c>
      <c r="G23" s="134">
        <f t="shared" si="0"/>
        <v>33.299999999999997</v>
      </c>
      <c r="H23" s="134" cm="1">
        <f t="array" ref="H23">_xlfn.PERCENTRANK.EXC(_xlfn._xlws.FILTER($G$7:G$26, ISNUMBER($G$7:G$26)),G23)*100</f>
        <v>19</v>
      </c>
      <c r="I23" s="171">
        <f>VLOOKUP(B23,'LIQIDITY 2'!$A$3:$X$23,24,FALSE)</f>
        <v>18.099999999999998</v>
      </c>
      <c r="J23" s="126">
        <f ca="1">VLOOKUP(B23,'Momnetum ranking'!A:AJ,36,FALSE)</f>
        <v>90.9</v>
      </c>
      <c r="K23" s="173">
        <f>VLOOKUP(B23,'Momnetum ranking'!$A$3:$H$23,8,FALSE)</f>
        <v>8.1632653061224483E-2</v>
      </c>
      <c r="L23" s="127">
        <f>VLOOKUP(B23,'Currency- 2'!$A$3:$U$23,21,FALSE)</f>
        <v>4.5</v>
      </c>
      <c r="M23" s="136">
        <f t="shared" ca="1" si="1"/>
        <v>50.419001000000009</v>
      </c>
      <c r="N23" s="127" cm="1">
        <f t="array" aca="1" ref="N23" ca="1">_xlfn.PERCENTRANK.EXC(_xlfn._xlws.FILTER($M$7:M$26, ISNUMBER($M$7:M$26)),M23)*100</f>
        <v>61.9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90.9</v>
      </c>
      <c r="E24" s="128">
        <f>VLOOKUP(B24,'Quality - 2'!$B$2:$S$22,18,FALSE)</f>
        <v>50</v>
      </c>
      <c r="F24" s="128">
        <f>VLOOKUP(B24,Safety!$B$4:$R$24,17,FALSE)</f>
        <v>40.9</v>
      </c>
      <c r="G24" s="134">
        <f t="shared" si="0"/>
        <v>60.600000000000009</v>
      </c>
      <c r="H24" s="134" cm="1">
        <f t="array" ref="H24">_xlfn.PERCENTRANK.EXC(_xlfn._xlws.FILTER($G$7:G$26, ISNUMBER($G$7:G$26)),G24)*100</f>
        <v>80.900000000000006</v>
      </c>
      <c r="I24" s="171">
        <f>VLOOKUP(B24,'LIQIDITY 2'!$A$3:$X$23,24,FALSE)</f>
        <v>63.6</v>
      </c>
      <c r="J24" s="126">
        <f ca="1">VLOOKUP(B24,'Momnetum ranking'!A:AJ,36,FALSE)</f>
        <v>27.200000000000003</v>
      </c>
      <c r="K24" s="173">
        <f>VLOOKUP(B24,'Momnetum ranking'!$A$3:$H$23,8,FALSE)</f>
        <v>0.46666666666666667</v>
      </c>
      <c r="L24" s="127">
        <f>VLOOKUP(B24,'Currency- 2'!$A$3:$U$23,21,FALSE)</f>
        <v>13.600000000000001</v>
      </c>
      <c r="M24" s="136">
        <f t="shared" ca="1" si="1"/>
        <v>43.138182</v>
      </c>
      <c r="N24" s="127" cm="1">
        <f t="array" aca="1" ref="N24" ca="1">_xlfn.PERCENTRANK.EXC(_xlfn._xlws.FILTER($M$7:M$26, ISNUMBER($M$7:M$26)),M24)*100</f>
        <v>28.499999999999996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40.9</v>
      </c>
      <c r="F25" s="128">
        <f>VLOOKUP(B25,Safety!$B$4:$R$24,17,FALSE)</f>
        <v>50</v>
      </c>
      <c r="G25" s="134">
        <f t="shared" si="0"/>
        <v>53.000000000000007</v>
      </c>
      <c r="H25" s="134" cm="1">
        <f t="array" ref="H25">_xlfn.PERCENTRANK.EXC(_xlfn._xlws.FILTER($G$7:G$26, ISNUMBER($G$7:G$26)),G25)*100</f>
        <v>61.9</v>
      </c>
      <c r="I25" s="171">
        <f>VLOOKUP(B25,'LIQIDITY 2'!$A$3:$X$23,24,FALSE)</f>
        <v>4.5</v>
      </c>
      <c r="J25" s="126">
        <f ca="1">VLOOKUP(B25,'Momnetum ranking'!A:AJ,36,FALSE)</f>
        <v>50</v>
      </c>
      <c r="K25" s="173">
        <f>VLOOKUP(B25,'Momnetum ranking'!$A$3:$H$23,8,FALSE)</f>
        <v>8.5714285714285715E-2</v>
      </c>
      <c r="L25" s="127">
        <f>VLOOKUP(B25,'Currency- 2'!$A$3:$U$23,21,FALSE)</f>
        <v>95.399999999999991</v>
      </c>
      <c r="M25" s="136">
        <f t="shared" ca="1" si="1"/>
        <v>46.338410000000003</v>
      </c>
      <c r="N25" s="127" cm="1">
        <f t="array" aca="1" ref="N25" ca="1">_xlfn.PERCENTRANK.EXC(_xlfn._xlws.FILTER($M$7:M$26, ISNUMBER($M$7:M$26)),M25)*100</f>
        <v>38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40.9</v>
      </c>
      <c r="E26" s="129">
        <f>VLOOKUP(B26,'Quality - 2'!$B$2:$S$22,18,FALSE)</f>
        <v>54.500000000000007</v>
      </c>
      <c r="F26" s="129">
        <f>VLOOKUP(B26,Safety!$B$4:$R$24,17,FALSE)</f>
        <v>86.3</v>
      </c>
      <c r="G26" s="135">
        <f t="shared" si="0"/>
        <v>60.56666666666667</v>
      </c>
      <c r="H26" s="135" cm="1">
        <f t="array" ref="H26">_xlfn.PERCENTRANK.EXC(_xlfn._xlws.FILTER($G$7:G$26, ISNUMBER($G$7:G$26)),G26)*100</f>
        <v>76.099999999999994</v>
      </c>
      <c r="I26" s="172">
        <f>VLOOKUP(B26,'LIQIDITY 2'!$A$3:$X$23,24,FALSE)</f>
        <v>18.099999999999998</v>
      </c>
      <c r="J26" s="130">
        <f ca="1">VLOOKUP(B26,'Momnetum ranking'!A:AJ,36,FALSE)</f>
        <v>36.299999999999997</v>
      </c>
      <c r="K26" s="174">
        <f>VLOOKUP(B26,'Momnetum ranking'!$A$3:$H$23,8,FALSE)</f>
        <v>0.2361111111111111</v>
      </c>
      <c r="L26" s="131">
        <f>VLOOKUP(B26,'Currency- 2'!$A$3:$U$23,21,FALSE)</f>
        <v>36.299999999999997</v>
      </c>
      <c r="M26" s="137">
        <f t="shared" ca="1" si="1"/>
        <v>39.938183000000002</v>
      </c>
      <c r="N26" s="131" cm="1">
        <f t="array" aca="1" ref="N26" ca="1">_xlfn.PERCENTRANK.EXC(_xlfn._xlws.FILTER($M$7:M$26, ISNUMBER($M$7:M$26)),M26)*100</f>
        <v>19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0.20833103761550043</v>
      </c>
      <c r="F9" s="10">
        <f ca="1">VLOOKUP(B9,OUTPUT_COUNTRY!$B$7:$N$26, 9, FALSE)</f>
        <v>18.099999999999998</v>
      </c>
      <c r="G9" s="176">
        <f>VLOOKUP(B9,OUTPUT_COUNTRY!$B$7:$N$26, 7, FALSE)</f>
        <v>95.199999999999989</v>
      </c>
      <c r="H9" s="10">
        <f>VLOOKUP(B9,OUTPUT_COUNTRY!$B$7:$N$26, 8, FALSE)</f>
        <v>72.7</v>
      </c>
      <c r="I9" s="10">
        <f>VLOOKUP(B9,OUTPUT_COUNTRY!$B$7:$N$26, 11, FALSE)</f>
        <v>59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4.8000528939217322</v>
      </c>
      <c r="M9" s="175" t="e">
        <f t="shared" ref="M9:M29" si="3">L9/$L$30</f>
        <v>#N/A</v>
      </c>
      <c r="N9" s="10">
        <f>IF(H9&gt;=$F$3,1/E9,0)</f>
        <v>4.8000528939217322</v>
      </c>
      <c r="O9" s="175" t="e">
        <f t="shared" ref="O9:O29" si="4">N9/$N$30</f>
        <v>#N/A</v>
      </c>
      <c r="P9" s="10">
        <f>IF(I9&gt;=$F$5,1/E9,0)</f>
        <v>0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0.29574219107025385</v>
      </c>
      <c r="F10">
        <f ca="1">VLOOKUP(B10,OUTPUT_COUNTRY!$B$7:$N$26, 9, FALSE)</f>
        <v>27.200000000000003</v>
      </c>
      <c r="G10" s="47">
        <f>VLOOKUP(B10,OUTPUT_COUNTRY!$B$7:$N$26, 7, FALSE)</f>
        <v>80.900000000000006</v>
      </c>
      <c r="H10">
        <f>VLOOKUP(B10,OUTPUT_COUNTRY!$B$7:$N$26, 8, FALSE)</f>
        <v>63.6</v>
      </c>
      <c r="I10">
        <f>VLOOKUP(B10,OUTPUT_COUNTRY!$B$7:$N$26, 11, FALSE)</f>
        <v>13.600000000000001</v>
      </c>
      <c r="J10" s="47">
        <f t="shared" ca="1" si="0"/>
        <v>0</v>
      </c>
      <c r="K10" s="147" t="e">
        <f t="shared" ca="1" si="1"/>
        <v>#N/A</v>
      </c>
      <c r="L10">
        <f t="shared" si="2"/>
        <v>3.3813234303199202</v>
      </c>
      <c r="M10" s="147" t="e">
        <f t="shared" si="3"/>
        <v>#N/A</v>
      </c>
      <c r="N10">
        <f t="shared" ref="N10:N29" si="8">IF(H10&gt;=$F$3,1/E10,0)</f>
        <v>3.3813234303199202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0.24080015789252207</v>
      </c>
      <c r="F11">
        <f ca="1">VLOOKUP(B11,OUTPUT_COUNTRY!$B$7:$N$26, 9, FALSE)</f>
        <v>36.299999999999997</v>
      </c>
      <c r="G11" s="47">
        <f>VLOOKUP(B11,OUTPUT_COUNTRY!$B$7:$N$26, 7, FALSE)</f>
        <v>76.099999999999994</v>
      </c>
      <c r="H11">
        <f>VLOOKUP(B11,OUTPUT_COUNTRY!$B$7:$N$26, 8, FALSE)</f>
        <v>18.099999999999998</v>
      </c>
      <c r="I11">
        <f>VLOOKUP(B11,OUTPUT_COUNTRY!$B$7:$N$26, 11, FALSE)</f>
        <v>36.299999999999997</v>
      </c>
      <c r="J11" s="47">
        <f t="shared" ca="1" si="0"/>
        <v>0</v>
      </c>
      <c r="K11" s="147" t="e">
        <f t="shared" ca="1" si="1"/>
        <v>#N/A</v>
      </c>
      <c r="L11">
        <f t="shared" si="2"/>
        <v>4.1528211972615754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0.21690914469366643</v>
      </c>
      <c r="F12">
        <f ca="1">VLOOKUP(B12,OUTPUT_COUNTRY!$B$7:$N$26, 9, FALSE)</f>
        <v>40.9</v>
      </c>
      <c r="G12" s="47">
        <f>VLOOKUP(B12,OUTPUT_COUNTRY!$B$7:$N$26, 7, FALSE)</f>
        <v>85.7</v>
      </c>
      <c r="H12">
        <f>VLOOKUP(B12,OUTPUT_COUNTRY!$B$7:$N$26, 8, FALSE)</f>
        <v>18.099999999999998</v>
      </c>
      <c r="I12">
        <f>VLOOKUP(B12,OUTPUT_COUNTRY!$B$7:$N$26, 11, FALSE)</f>
        <v>22.7</v>
      </c>
      <c r="J12" s="47">
        <f t="shared" ca="1" si="0"/>
        <v>0</v>
      </c>
      <c r="K12" s="147" t="e">
        <f t="shared" ca="1" si="1"/>
        <v>#N/A</v>
      </c>
      <c r="L12">
        <f t="shared" si="2"/>
        <v>4.6102251770540459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0.28836577551463738</v>
      </c>
      <c r="F13">
        <f ca="1">VLOOKUP(B13,OUTPUT_COUNTRY!$B$7:$N$26, 9, FALSE)</f>
        <v>59</v>
      </c>
      <c r="G13" s="47">
        <f>VLOOKUP(B13,OUTPUT_COUNTRY!$B$7:$N$26, 7, FALSE)</f>
        <v>23.799999999999997</v>
      </c>
      <c r="H13">
        <f>VLOOKUP(B13,OUTPUT_COUNTRY!$B$7:$N$26, 8, FALSE)</f>
        <v>72.7</v>
      </c>
      <c r="I13">
        <f>VLOOKUP(B13,OUTPUT_COUNTRY!$B$7:$N$26, 11, FALSE)</f>
        <v>77.2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3.4678179066684711</v>
      </c>
      <c r="O13" s="147" t="e">
        <f t="shared" si="4"/>
        <v>#N/A</v>
      </c>
      <c r="P13">
        <f t="shared" si="9"/>
        <v>3.4678179066684711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0.26246925341329091</v>
      </c>
      <c r="F14">
        <f ca="1">VLOOKUP(B14,OUTPUT_COUNTRY!$B$7:$N$26, 9, FALSE)</f>
        <v>54.500000000000007</v>
      </c>
      <c r="G14" s="47">
        <f>VLOOKUP(B14,OUTPUT_COUNTRY!$B$7:$N$26, 7, FALSE)</f>
        <v>14.2</v>
      </c>
      <c r="H14">
        <f>VLOOKUP(B14,OUTPUT_COUNTRY!$B$7:$N$26, 8, FALSE)</f>
        <v>72.7</v>
      </c>
      <c r="I14">
        <f>VLOOKUP(B14,OUTPUT_COUNTRY!$B$7:$N$26, 11, FALSE)</f>
        <v>68.100000000000009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3.8099700707624371</v>
      </c>
      <c r="O14" s="147" t="e">
        <f t="shared" si="4"/>
        <v>#N/A</v>
      </c>
      <c r="P14">
        <f t="shared" si="9"/>
        <v>3.8099700707624371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0.151405547662089</v>
      </c>
      <c r="F15">
        <f ca="1">VLOOKUP(B15,OUTPUT_COUNTRY!$B$7:$N$26, 9, FALSE)</f>
        <v>81.8</v>
      </c>
      <c r="G15" s="47">
        <f>VLOOKUP(B15,OUTPUT_COUNTRY!$B$7:$N$26, 7, FALSE)</f>
        <v>28.499999999999996</v>
      </c>
      <c r="H15">
        <f>VLOOKUP(B15,OUTPUT_COUNTRY!$B$7:$N$26, 8, FALSE)</f>
        <v>18.099999999999998</v>
      </c>
      <c r="I15">
        <f>VLOOKUP(B15,OUTPUT_COUNTRY!$B$7:$N$26, 11, FALSE)</f>
        <v>86.3</v>
      </c>
      <c r="J15" s="47">
        <f t="shared" ca="1" si="0"/>
        <v>6.6047778000303339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6.6047778000303339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0.20639219817394788</v>
      </c>
      <c r="F16">
        <f ca="1">VLOOKUP(B16,OUTPUT_COUNTRY!$B$7:$N$26, 9, FALSE)</f>
        <v>77.2</v>
      </c>
      <c r="G16" s="47">
        <f>VLOOKUP(B16,OUTPUT_COUNTRY!$B$7:$N$26, 7, FALSE)</f>
        <v>71.399999999999991</v>
      </c>
      <c r="H16">
        <f>VLOOKUP(B16,OUTPUT_COUNTRY!$B$7:$N$26, 8, FALSE)</f>
        <v>13.600000000000001</v>
      </c>
      <c r="I16">
        <f>VLOOKUP(B16,OUTPUT_COUNTRY!$B$7:$N$26, 11, FALSE)</f>
        <v>31.8</v>
      </c>
      <c r="J16" s="47">
        <f t="shared" ca="1" si="0"/>
        <v>4.8451443845624311</v>
      </c>
      <c r="K16" s="147" t="e">
        <f t="shared" ca="1" si="1"/>
        <v>#N/A</v>
      </c>
      <c r="L16">
        <f t="shared" si="2"/>
        <v>4.8451443845624311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0.27649591914217531</v>
      </c>
      <c r="F17">
        <f ca="1">VLOOKUP(B17,OUTPUT_COUNTRY!$B$7:$N$26, 9, FALSE)</f>
        <v>9</v>
      </c>
      <c r="G17" s="47">
        <f>VLOOKUP(B17,OUTPUT_COUNTRY!$B$7:$N$26, 7, FALSE)</f>
        <v>61.9</v>
      </c>
      <c r="H17">
        <f>VLOOKUP(B17,OUTPUT_COUNTRY!$B$7:$N$26, 8, FALSE)</f>
        <v>72.7</v>
      </c>
      <c r="I17">
        <f>VLOOKUP(B17,OUTPUT_COUNTRY!$B$7:$N$26, 11, FALSE)</f>
        <v>18.099999999999998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3.6166899066810312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0.23925713663116333</v>
      </c>
      <c r="F18">
        <f ca="1">VLOOKUP(B18,OUTPUT_COUNTRY!$B$7:$N$26, 9, FALSE)</f>
        <v>68.100000000000009</v>
      </c>
      <c r="G18" s="47">
        <f>VLOOKUP(B18,OUTPUT_COUNTRY!$B$7:$N$26, 7, FALSE)</f>
        <v>57.099999999999994</v>
      </c>
      <c r="H18">
        <f>VLOOKUP(B18,OUTPUT_COUNTRY!$B$7:$N$26, 8, FALSE)</f>
        <v>18.099999999999998</v>
      </c>
      <c r="I18">
        <f>VLOOKUP(B18,OUTPUT_COUNTRY!$B$7:$N$26, 11, FALSE)</f>
        <v>27.200000000000003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0.34457517306533986</v>
      </c>
      <c r="F19">
        <f ca="1">VLOOKUP(B19,OUTPUT_COUNTRY!$B$7:$N$26, 9, FALSE)</f>
        <v>4.5</v>
      </c>
      <c r="G19" s="47">
        <f>VLOOKUP(B19,OUTPUT_COUNTRY!$B$7:$N$26, 7, FALSE)</f>
        <v>38</v>
      </c>
      <c r="H19">
        <f>VLOOKUP(B19,OUTPUT_COUNTRY!$B$7:$N$26, 8, FALSE)</f>
        <v>63.6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2.9021243495403413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0.27903374791195246</v>
      </c>
      <c r="F20">
        <f ca="1">VLOOKUP(B20,OUTPUT_COUNTRY!$B$7:$N$26, 9, FALSE)</f>
        <v>86.3</v>
      </c>
      <c r="G20" s="47">
        <f>VLOOKUP(B20,OUTPUT_COUNTRY!$B$7:$N$26, 7, FALSE)</f>
        <v>4.7</v>
      </c>
      <c r="H20">
        <f>VLOOKUP(B20,OUTPUT_COUNTRY!$B$7:$N$26, 8, FALSE)</f>
        <v>18.099999999999998</v>
      </c>
      <c r="I20">
        <f>VLOOKUP(B20,OUTPUT_COUNTRY!$B$7:$N$26, 11, FALSE)</f>
        <v>40.9</v>
      </c>
      <c r="J20" s="47">
        <f t="shared" ca="1" si="0"/>
        <v>3.5837958938054491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0.2890976539463388</v>
      </c>
      <c r="F21">
        <f ca="1">VLOOKUP(B21,OUTPUT_COUNTRY!$B$7:$N$26, 9, FALSE)</f>
        <v>72.7</v>
      </c>
      <c r="G21" s="47">
        <f>VLOOKUP(B21,OUTPUT_COUNTRY!$B$7:$N$26, 7, FALSE)</f>
        <v>33.300000000000004</v>
      </c>
      <c r="H21">
        <f>VLOOKUP(B21,OUTPUT_COUNTRY!$B$7:$N$26, 8, FALSE)</f>
        <v>18.099999999999998</v>
      </c>
      <c r="I21">
        <f>VLOOKUP(B21,OUTPUT_COUNTRY!$B$7:$N$26, 11, FALSE)</f>
        <v>45.4</v>
      </c>
      <c r="J21" s="47">
        <f t="shared" ca="1" si="0"/>
        <v>3.4590387931187299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0.181773156103334</v>
      </c>
      <c r="F22">
        <f ca="1">VLOOKUP(B22,OUTPUT_COUNTRY!$B$7:$N$26, 9, FALSE)</f>
        <v>95.399999999999991</v>
      </c>
      <c r="G22" s="47">
        <f>VLOOKUP(B22,OUTPUT_COUNTRY!$B$7:$N$26, 7, FALSE)</f>
        <v>47.599999999999994</v>
      </c>
      <c r="H22">
        <f>VLOOKUP(B22,OUTPUT_COUNTRY!$B$7:$N$26, 8, FALSE)</f>
        <v>18.099999999999998</v>
      </c>
      <c r="I22">
        <f>VLOOKUP(B22,OUTPUT_COUNTRY!$B$7:$N$26, 11, FALSE)</f>
        <v>50</v>
      </c>
      <c r="J22" s="47">
        <f t="shared" ca="1" si="0"/>
        <v>5.5013623652522279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0.25951955166152352</v>
      </c>
      <c r="F23">
        <f ca="1">VLOOKUP(B23,OUTPUT_COUNTRY!$B$7:$N$26, 9, FALSE)</f>
        <v>31.8</v>
      </c>
      <c r="G23" s="47">
        <f>VLOOKUP(B23,OUTPUT_COUNTRY!$B$7:$N$26, 7, FALSE)</f>
        <v>90.4</v>
      </c>
      <c r="H23">
        <f>VLOOKUP(B23,OUTPUT_COUNTRY!$B$7:$N$26, 8, FALSE)</f>
        <v>72.7</v>
      </c>
      <c r="I23">
        <f>VLOOKUP(B23,OUTPUT_COUNTRY!$B$7:$N$26, 11, FALSE)</f>
        <v>59</v>
      </c>
      <c r="J23" s="47">
        <f t="shared" ca="1" si="0"/>
        <v>0</v>
      </c>
      <c r="K23" s="147" t="e">
        <f t="shared" ca="1" si="1"/>
        <v>#N/A</v>
      </c>
      <c r="L23">
        <f t="shared" si="2"/>
        <v>3.8532742276938068</v>
      </c>
      <c r="M23" s="147" t="e">
        <f t="shared" si="3"/>
        <v>#N/A</v>
      </c>
      <c r="N23">
        <f t="shared" si="8"/>
        <v>3.8532742276938068</v>
      </c>
      <c r="O23" s="147" t="e">
        <f t="shared" si="4"/>
        <v>#N/A</v>
      </c>
      <c r="P23">
        <f t="shared" si="9"/>
        <v>0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0.17901365796764745</v>
      </c>
      <c r="F24">
        <f ca="1">VLOOKUP(B24,OUTPUT_COUNTRY!$B$7:$N$26, 9, FALSE)</f>
        <v>50</v>
      </c>
      <c r="G24" s="47">
        <f>VLOOKUP(B24,OUTPUT_COUNTRY!$B$7:$N$26, 7, FALSE)</f>
        <v>61.9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5.5861659459566306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0.16701474066168989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0.33156842481997661</v>
      </c>
      <c r="F26">
        <f ca="1">VLOOKUP(B26,OUTPUT_COUNTRY!$B$7:$N$26, 9, FALSE)</f>
        <v>90.9</v>
      </c>
      <c r="G26" s="47">
        <f>VLOOKUP(B26,OUTPUT_COUNTRY!$B$7:$N$26, 7, FALSE)</f>
        <v>19</v>
      </c>
      <c r="H26">
        <f>VLOOKUP(B26,OUTPUT_COUNTRY!$B$7:$N$26, 8, FALSE)</f>
        <v>18.099999999999998</v>
      </c>
      <c r="I26">
        <f>VLOOKUP(B26,OUTPUT_COUNTRY!$B$7:$N$26, 11, FALSE)</f>
        <v>4.5</v>
      </c>
      <c r="J26" s="47">
        <f t="shared" ca="1" si="0"/>
        <v>3.0159687266450201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0.18943328656420785</v>
      </c>
      <c r="F27">
        <f ca="1">VLOOKUP(B27,OUTPUT_COUNTRY!$B$7:$N$26, 9, FALSE)</f>
        <v>63.6</v>
      </c>
      <c r="G27" s="47">
        <f>VLOOKUP(B27,OUTPUT_COUNTRY!$B$7:$N$26, 7, FALSE)</f>
        <v>52.300000000000004</v>
      </c>
      <c r="H27">
        <f>VLOOKUP(B27,OUTPUT_COUNTRY!$B$7:$N$26, 8, FALSE)</f>
        <v>4.5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5.2789032916928935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0.23267942075536227</v>
      </c>
      <c r="F28">
        <f ca="1">VLOOKUP(B28,OUTPUT_COUNTRY!$B$7:$N$26, 9, FALSE)</f>
        <v>13.600000000000001</v>
      </c>
      <c r="G28" s="47">
        <f>VLOOKUP(B28,OUTPUT_COUNTRY!$B$7:$N$26, 7, FALSE)</f>
        <v>9.5</v>
      </c>
      <c r="H28">
        <f>VLOOKUP(B28,OUTPUT_COUNTRY!$B$7:$N$26, 8, FALSE)</f>
        <v>72.7</v>
      </c>
      <c r="I28">
        <f>VLOOKUP(B28,OUTPUT_COUNTRY!$B$7:$N$26, 11, FALSE)</f>
        <v>72.7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4.2977586791029276</v>
      </c>
      <c r="O28" s="147" t="e">
        <f t="shared" si="4"/>
        <v>#N/A</v>
      </c>
      <c r="P28">
        <f t="shared" si="9"/>
        <v>4.2977586791029276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0.19154126864547011</v>
      </c>
      <c r="F29" s="13">
        <f ca="1">VLOOKUP(B29,OUTPUT_COUNTRY!$B$7:$N$26, 9, FALSE)</f>
        <v>45.4</v>
      </c>
      <c r="G29" s="149">
        <f>VLOOKUP(B29,OUTPUT_COUNTRY!$B$7:$N$26, 7, FALSE)</f>
        <v>42.8</v>
      </c>
      <c r="H29" s="13">
        <f>VLOOKUP(B29,OUTPUT_COUNTRY!$B$7:$N$26, 8, FALSE)</f>
        <v>18.099999999999998</v>
      </c>
      <c r="I29" s="13">
        <f>VLOOKUP(B29,OUTPUT_COUNTRY!$B$7:$N$26, 11, FALSE)</f>
        <v>81.8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5.2208070201880732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-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+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++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-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+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-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45471</v>
      </c>
      <c r="G3" s="4" cm="1">
        <f t="array" ref="G3">_xll.FDS(D3,"FMA_PE(LTM,0,,,""PORTAGG"",""MEANR"")")</f>
        <v>13.755689484782399</v>
      </c>
      <c r="H3" s="4" cm="1">
        <f t="array" ref="H3">_xll.FDS(D3,"FMA_PE(NTMA,0,,,""PORTAGG"",""MEANR"")")</f>
        <v>11.6106360479824</v>
      </c>
      <c r="I3" cm="1">
        <f t="array" ref="I3">_xll.FDS(D3,"FMA_DIV_YLD(NTMA,NOW,NOW,M,""PORTAGG"",""MEANR"")")</f>
        <v>3.0603831881386201</v>
      </c>
      <c r="J3" s="55" cm="1">
        <f t="array" ref="J3">IFERROR(_xll.FDS(D3,"FG_FCF_YIELD_NTM(0)"),(1/G3*100))</f>
        <v>6.6405073616230901</v>
      </c>
      <c r="K3" s="3" cm="1">
        <f t="array" ref="K3">_xll.FDS(D3,"FMA_EVAL_EBITDA(NTMA,0,,,""PORTAGG"",""MEANR"")")</f>
        <v>9.2467914977803805</v>
      </c>
      <c r="L3" cm="1">
        <f t="array" ref="L3">_xll.FDS(D3,"FMA_EVAL_EBIT(LTMA,NOW,NOW,M,""PORTAGG"",""MEANR"")")</f>
        <v>16.139559748328999</v>
      </c>
      <c r="M3">
        <f>HLOOKUP(D3,'Index ROE'!$A$1:$V$25,25,FALSE)</f>
        <v>12.0207153989933</v>
      </c>
      <c r="N3">
        <f>VLOOKUP(A3,'LIQIDITY 2'!$A$3:$E$26,5,FALSE)</f>
        <v>2.1970000000000001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0.86338318813862003</v>
      </c>
      <c r="R3" s="55">
        <f t="shared" ref="R3:R23" si="1">J3-N3</f>
        <v>4.44350736162309</v>
      </c>
      <c r="S3">
        <f t="shared" ref="S3:S23" si="2">M3-N3</f>
        <v>9.8237153989933006</v>
      </c>
      <c r="T3">
        <f>M3-O3</f>
        <v>11.793884398993299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59.775000000000006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45471</v>
      </c>
      <c r="G4" s="4" cm="1">
        <f t="array" ref="G4">_xll.FDS(D4,"FMA_PE(LTM,0,,,""PORTAGG"",""MEANR"")")</f>
        <v>12.696705979892499</v>
      </c>
      <c r="H4" s="4" cm="1">
        <f t="array" ref="H4">_xll.FDS(D4,"FMA_PE(NTMA,0,,,""PORTAGG"",""MEANR"")")</f>
        <v>1.7833054978522798E-2</v>
      </c>
      <c r="I4" cm="1">
        <f t="array" ref="I4">_xll.FDS(D4,"FMA_DIV_YLD(NTMA,NOW,NOW,M,""PORTAGG"",""MEANR"")")</f>
        <v>190.312004815346</v>
      </c>
      <c r="J4" s="55" cm="1">
        <f t="array" ref="J4">IFERROR(_xll.FDS(D4,"FG_FCF_YIELD_NTM(0)"),(1/G4*100))</f>
        <v>10.406209947757899</v>
      </c>
      <c r="K4" s="3" cm="1">
        <f t="array" ref="K4">_xll.FDS(D4,"FMA_EVAL_EBITDA(NTMA,0,,,""PORTAGG"",""MEANR"")")</f>
        <v>6.0638604223840504</v>
      </c>
      <c r="L4" cm="1">
        <f t="array" ref="L4">_xll.FDS(D4,"FMA_EVAL_EBIT(LTMA,NOW,NOW,M,""PORTAGG"",""MEANR"")")</f>
        <v>9.6548769249995292</v>
      </c>
      <c r="M4">
        <f>HLOOKUP(D4,'Index ROE'!$A$1:$V$25,25,FALSE)</f>
        <v>13.769715256142</v>
      </c>
      <c r="N4">
        <f>VLOOKUP(A4,'LIQIDITY 2'!$A$3:$E$26,5,FALSE)</f>
        <v>2.7517318999999998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187.56027291534599</v>
      </c>
      <c r="R4" s="55">
        <f t="shared" si="1"/>
        <v>7.6544780477579</v>
      </c>
      <c r="S4">
        <f t="shared" si="2"/>
        <v>11.017983356142</v>
      </c>
      <c r="T4">
        <f t="shared" ref="T4:T23" si="3">M4-O4</f>
        <v>9.7284202561419999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90.9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54.6</v>
      </c>
      <c r="Y4" cm="1">
        <f t="array" ref="Y4">(1-_xlfn.PERCENTRANK.EXC(_xlfn._xlws.FILTER(H$3:H$23, ISNUMBER(H$3:H$23)),H4))*100</f>
        <v>95.5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79.56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45471</v>
      </c>
      <c r="G5" s="4" cm="1">
        <f t="array" ref="G5">_xll.FDS(D5,"FMA_PE(LTM,0,,,""PORTAGG"",""MEANR"")")</f>
        <v>15.850604581275199</v>
      </c>
      <c r="H5" s="4" cm="1">
        <f t="array" ref="H5">_xll.FDS(D5,"FMA_PE(NTMA,0,,,""PORTAGG"",""MEANR"")")</f>
        <v>12.366808161965899</v>
      </c>
      <c r="I5" cm="1">
        <f t="array" ref="I5">_xll.FDS(D5,"FMA_DIV_YLD(NTMA,NOW,NOW,M,""PORTAGG"",""MEANR"")")</f>
        <v>4.4859949952355302</v>
      </c>
      <c r="J5" s="55" cm="1">
        <f t="array" ref="J5">IFERROR(_xll.FDS(D5,"FG_FCF_YIELD_NTM(0)"),(1/G5*100))</f>
        <v>6.3089076184597426</v>
      </c>
      <c r="K5" s="3" cm="1">
        <f t="array" ref="K5">_xll.FDS(D5,"FMA_EVAL_EBITDA(NTMA,0,,,""PORTAGG"",""MEANR"")")</f>
        <v>6.2891705403624902</v>
      </c>
      <c r="L5" cm="1">
        <f t="array" ref="L5">_xll.FDS(D5,"FMA_EVAL_EBIT(LTMA,NOW,NOW,M,""PORTAGG"",""MEANR"")")</f>
        <v>9.3263157691969898</v>
      </c>
      <c r="M5">
        <f>HLOOKUP(D5,'Index ROE'!$A$1:$V$25,25,FALSE)</f>
        <v>14.02340332534</v>
      </c>
      <c r="N5">
        <f>VLOOKUP(A5,'LIQIDITY 2'!$A$3:$E$26,5,FALSE)</f>
        <v>6.9968089999999998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-2.5108140047644696</v>
      </c>
      <c r="R5" s="55">
        <f t="shared" si="1"/>
        <v>-0.68790138154025726</v>
      </c>
      <c r="S5">
        <f t="shared" si="2"/>
        <v>7.0265943253400005</v>
      </c>
      <c r="T5">
        <f t="shared" si="3"/>
        <v>10.82451332534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27.200000000000003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40.01</v>
      </c>
      <c r="AC5" cm="1">
        <f t="array" ref="AC5">_xlfn.PERCENTRANK.EXC(_xlfn._xlws.FILTER(AB$3:AB$23, ISNUMBER(AB$3:AB$23)),AB5)*100</f>
        <v>40.9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45471</v>
      </c>
      <c r="G6" s="4" cm="1">
        <f t="array" ref="G6">_xll.FDS(D6,"FMA_PE(LTM,0,,,""PORTAGG"",""MEANR"")")</f>
        <v>10.4546298082763</v>
      </c>
      <c r="H6" s="4" cm="1">
        <f t="array" ref="H6">_xll.FDS(D6,"FMA_PE(NTMA,0,,,""PORTAGG"",""MEANR"")")</f>
        <v>9.3801265361437896</v>
      </c>
      <c r="I6" cm="1">
        <f t="array" ref="I6">_xll.FDS(D6,"FMA_DIV_YLD(NTMA,NOW,NOW,M,""PORTAGG"",""MEANR"")")</f>
        <v>3.3035463785258701</v>
      </c>
      <c r="J6" s="55" cm="1">
        <f t="array" ref="J6">IFERROR(_xll.FDS(D6,"FG_FCF_YIELD_NTM(0)"),(1/G6*100))</f>
        <v>7.1431440187213102</v>
      </c>
      <c r="K6" s="3" cm="1">
        <f t="array" ref="K6">_xll.FDS(D6,"FMA_EVAL_EBITDA(NTMA,0,,,""PORTAGG"",""MEANR"")")</f>
        <v>8.1126728645716799</v>
      </c>
      <c r="L6" cm="1">
        <f t="array" ref="L6">_xll.FDS(D6,"FMA_EVAL_EBIT(LTMA,NOW,NOW,M,""PORTAGG"",""MEANR"")")</f>
        <v>12.3884980267998</v>
      </c>
      <c r="M6">
        <f>HLOOKUP(D6,'Index ROE'!$A$1:$V$25,25,FALSE)</f>
        <v>11.9407094450378</v>
      </c>
      <c r="N6">
        <f>VLOOKUP(A6,'LIQIDITY 2'!$A$3:$E$26,5,FALSE)</f>
        <v>6.244929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-2.9413826214741299</v>
      </c>
      <c r="R6" s="55">
        <f t="shared" si="1"/>
        <v>0.89821501872131027</v>
      </c>
      <c r="S6">
        <f t="shared" si="2"/>
        <v>5.6957804450378005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77.3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49.765000000000008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45471</v>
      </c>
      <c r="G7" s="4" cm="1">
        <f t="array" ref="G7">_xll.FDS(D7,"FMA_PE(LTM,0,,,""PORTAGG"",""MEANR"")")</f>
        <v>8.5793118945285798</v>
      </c>
      <c r="H7" s="4" cm="1">
        <f t="array" ref="H7">_xll.FDS(D7,"FMA_PE(NTMA,0,,,""PORTAGG"",""MEANR"")")</f>
        <v>8.36394816211509</v>
      </c>
      <c r="I7" cm="1">
        <f t="array" ref="I7">_xll.FDS(D7,"FMA_DIV_YLD(NTMA,NOW,NOW,M,""PORTAGG"",""MEANR"")")</f>
        <v>4.98022050642426</v>
      </c>
      <c r="J7" s="55" cm="1">
        <f t="array" ref="J7">IFERROR(_xll.FDS(D7,"FG_FCF_YIELD_NTM(0)"),(1/G7*100))</f>
        <v>11.655946447613658</v>
      </c>
      <c r="K7" s="3" cm="1">
        <f t="array" ref="K7">_xll.FDS(D7,"FMA_EVAL_EBITDA(NTMA,0,,,""PORTAGG"",""MEANR"")")</f>
        <v>4.6075226282248902</v>
      </c>
      <c r="L7" cm="1">
        <f t="array" ref="L7">_xll.FDS(D7,"FMA_EVAL_EBIT(LTMA,NOW,NOW,M,""PORTAGG"",""MEANR"")")</f>
        <v>8.4400188203353199</v>
      </c>
      <c r="M7">
        <f>HLOOKUP(D7,'Index ROE'!$A$1:$V$25,25,FALSE)</f>
        <v>12.394579327579899</v>
      </c>
      <c r="N7">
        <f>VLOOKUP(A7,'LIQIDITY 2'!$A$3:$E$26,5,FALSE)</f>
        <v>5.6241000000000003</v>
      </c>
      <c r="O7" cm="1">
        <f t="array" ref="O7">IFERROR(IFERROR(IFERROR(IFERROR(_xll.FDS(B7,"IMF_IFS_RCPI_Q(0)"),_xll.FDS(B7,"IMF_IFS_RCPI_Q(-1AM)")),_xll.FDS(B7,"IMF_IFS_RCPI_Q(-2AM)")),_xll.FDS(B7,"IMF_IFS_RCPI_Q(-3AM)")),$D$31)</f>
        <v>3.0462574999999998</v>
      </c>
      <c r="P7">
        <f>VLOOKUP(E7,GDP_GROWTH!$B$10:$W$165,22,FALSE)</f>
        <v>3.7030435940290873</v>
      </c>
      <c r="Q7">
        <f t="shared" si="0"/>
        <v>-0.64387949357574037</v>
      </c>
      <c r="R7" s="55">
        <f t="shared" si="1"/>
        <v>6.031846447613658</v>
      </c>
      <c r="S7">
        <f t="shared" si="2"/>
        <v>6.7704793275798991</v>
      </c>
      <c r="T7">
        <f t="shared" si="3"/>
        <v>9.3483218275799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74.765000000000015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45471</v>
      </c>
      <c r="G8" s="4" cm="1">
        <f t="array" ref="G8">_xll.FDS(D8,"FMA_PE(LTM,0,,,""PORTAGG"",""MEANR"")")</f>
        <v>17.427010526297298</v>
      </c>
      <c r="H8" s="4" cm="1">
        <f t="array" ref="H8">_xll.FDS(D8,"FMA_PE(NTMA,0,,,""PORTAGG"",""MEANR"")")</f>
        <v>11.1202160884494</v>
      </c>
      <c r="I8" cm="1">
        <f t="array" ref="I8">_xll.FDS(D8,"FMA_DIV_YLD(NTMA,NOW,NOW,M,""PORTAGG"",""MEANR"")")</f>
        <v>4.0470165278408698</v>
      </c>
      <c r="J8" s="55" cm="1">
        <f t="array" ref="J8">IFERROR(_xll.FDS(D8,"FG_FCF_YIELD_NTM(0)"),(1/G8*100))</f>
        <v>8.7894747257201509</v>
      </c>
      <c r="K8" s="3" cm="1">
        <f t="array" ref="K8">_xll.FDS(D8,"FMA_EVAL_EBITDA(NTMA,0,,,""PORTAGG"",""MEANR"")")</f>
        <v>6.2086172492773404</v>
      </c>
      <c r="L8" cm="1">
        <f t="array" ref="L8">_xll.FDS(D8,"FMA_EVAL_EBIT(LTMA,NOW,NOW,M,""PORTAGG"",""MEANR"")")</f>
        <v>12.4680499889226</v>
      </c>
      <c r="M8">
        <f>HLOOKUP(D8,'Index ROE'!$A$1:$V$25,25,FALSE)</f>
        <v>12.932447426875701</v>
      </c>
      <c r="N8">
        <f>VLOOKUP(A8,'LIQIDITY 2'!$A$3:$E$26,5,FALSE)</f>
        <v>6.9472310000000004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-2.9002144721591305</v>
      </c>
      <c r="R8" s="55">
        <f t="shared" si="1"/>
        <v>1.8422437257201505</v>
      </c>
      <c r="S8">
        <f t="shared" si="2"/>
        <v>5.9852164268757004</v>
      </c>
      <c r="T8">
        <f t="shared" si="3"/>
        <v>10.082769826875701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22.799999999999997</v>
      </c>
      <c r="Y8" cm="1">
        <f t="array" ref="Y8">(1-_xlfn.PERCENTRANK.EXC(_xlfn._xlws.FILTER(H$3:H$23, ISNUMBER(H$3:H$23)),H8))*100</f>
        <v>45.499999999999993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39.094999999999999</v>
      </c>
      <c r="AC8" cm="1">
        <f t="array" ref="AC8">_xlfn.PERCENTRANK.EXC(_xlfn._xlws.FILTER(AB$3:AB$23, ISNUMBER(AB$3:AB$23)),AB8)*100</f>
        <v>36.299999999999997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45471</v>
      </c>
      <c r="G9" s="4" cm="1">
        <f t="array" ref="G9">_xll.FDS(D9,"FMA_PE(LTM,0,,,""PORTAGG"",""MEANR"")")</f>
        <v>18.0556311275793</v>
      </c>
      <c r="H9" s="4" cm="1">
        <f t="array" ref="H9">_xll.FDS(D9,"FMA_PE(NTMA,0,,,""PORTAGG"",""MEANR"")")</f>
        <v>14.1042718927794</v>
      </c>
      <c r="I9" cm="1">
        <f t="array" ref="I9">_xll.FDS(D9,"FMA_DIV_YLD(NTMA,NOW,NOW,M,""PORTAGG"",""MEANR"")")</f>
        <v>4.1446299936646902</v>
      </c>
      <c r="J9" s="55" cm="1">
        <f t="array" ref="J9">IFERROR(_xll.FDS(D9,"FG_FCF_YIELD_NTM(0)"),(1/G9*100))</f>
        <v>5.9625364653811204</v>
      </c>
      <c r="K9" s="3" cm="1">
        <f t="array" ref="K9">_xll.FDS(D9,"FMA_EVAL_EBITDA(NTMA,0,,,""PORTAGG"",""MEANR"")")</f>
        <v>8.8345960827494103</v>
      </c>
      <c r="L9" cm="1">
        <f t="array" ref="L9">_xll.FDS(D9,"FMA_EVAL_EBIT(LTMA,NOW,NOW,M,""PORTAGG"",""MEANR"")")</f>
        <v>17.301836965641801</v>
      </c>
      <c r="M9">
        <f>HLOOKUP(D9,'Index ROE'!$A$1:$V$25,25,FALSE)</f>
        <v>9.5588573391121106</v>
      </c>
      <c r="N9">
        <f>VLOOKUP(A9,'LIQIDITY 2'!$A$3:$E$26,5,FALSE)</f>
        <v>3.7768519999999999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0.36777799366469033</v>
      </c>
      <c r="R9" s="55">
        <f t="shared" si="1"/>
        <v>2.1856844653811205</v>
      </c>
      <c r="S9">
        <f t="shared" si="2"/>
        <v>5.7820053391121107</v>
      </c>
      <c r="T9">
        <f t="shared" si="3"/>
        <v>7.8887650391121102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22.7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18.200000000000006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29.755000000000003</v>
      </c>
      <c r="AC9" cm="1">
        <f t="array" ref="AC9">_xlfn.PERCENTRANK.EXC(_xlfn._xlws.FILTER(AB$3:AB$23, ISNUMBER(AB$3:AB$23)),AB9)*100</f>
        <v>13.600000000000001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22.257497938487401</v>
      </c>
      <c r="H10" s="4" cm="1">
        <f t="array" ref="H10">_xll.FDS(D10,"FMA_PE(NTMA,0,,,""PORTAGG"",""MEANR"")")</f>
        <v>17.323521680304001</v>
      </c>
      <c r="I10" cm="1">
        <f t="array" ref="I10">_xll.FDS(D10,"FMA_DIV_YLD(NTMA,NOW,NOW,M,""PORTAGG"",""MEANR"")")</f>
        <v>2.97426507735319</v>
      </c>
      <c r="J10" s="55" cm="1">
        <f t="array" ref="J10">IFERROR(_xll.FDS(D10,"FG_FCF_YIELD_NTM(0)"),(1/G10*100))</f>
        <v>3.96402890470937</v>
      </c>
      <c r="K10" s="3" cm="1">
        <f t="array" ref="K10">_xll.FDS(D10,"FMA_EVAL_EBITDA(NTMA,0,,,""PORTAGG"",""MEANR"")")</f>
        <v>10.1792266188542</v>
      </c>
      <c r="L10" cm="1">
        <f t="array" ref="L10">_xll.FDS(D10,"FMA_EVAL_EBIT(LTMA,NOW,NOW,M,""PORTAGG"",""MEANR"")")</f>
        <v>20.284762147984701</v>
      </c>
      <c r="M10">
        <f>HLOOKUP(D10,'Index ROE'!$A$1:$V$25,25,FALSE)</f>
        <v>11.916117320598101</v>
      </c>
      <c r="N10">
        <f>VLOOKUP(A10,'LIQIDITY 2'!$A$3:$E$26,5,FALSE)</f>
        <v>1.6850000000000001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1.28926507735319</v>
      </c>
      <c r="R10" s="55">
        <f t="shared" si="1"/>
        <v>2.2790289047093699</v>
      </c>
      <c r="S10">
        <f t="shared" si="2"/>
        <v>10.2311173205981</v>
      </c>
      <c r="T10">
        <f t="shared" si="3"/>
        <v>8.7172273205981003</v>
      </c>
      <c r="U10" cm="1">
        <f t="array" ref="U10">_xlfn.PERCENTRANK.EXC(_xlfn._xlws.FILTER(Q$3:Q$23, ISNUMBER(Q$3:Q$23)),Q10)*100</f>
        <v>77.2</v>
      </c>
      <c r="V10" cm="1">
        <f t="array" ref="V10">_xlfn.PERCENTRANK.EXC(_xlfn._xlws.FILTER(R$3:R$23, ISNUMBER(R$3:R$23)),R10)*100</f>
        <v>59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34.97</v>
      </c>
      <c r="AC10" cm="1">
        <f t="array" ref="AC10">_xlfn.PERCENTRANK.EXC(_xlfn._xlws.FILTER(AB$3:AB$23, ISNUMBER(AB$3:AB$23)),AB10)*100</f>
        <v>22.7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45471</v>
      </c>
      <c r="G11" s="4" cm="1">
        <f t="array" ref="G11">_xll.FDS(D11,"FMA_PE(LTM,0,,,""PORTAGG"",""MEANR"")")</f>
        <v>13.546088284344499</v>
      </c>
      <c r="H11" s="4" cm="1">
        <f t="array" ref="H11">_xll.FDS(D11,"FMA_PE(NTMA,0,,,""PORTAGG"",""MEANR"")")</f>
        <v>11.1725685122043</v>
      </c>
      <c r="I11" cm="1">
        <f t="array" ref="I11">_xll.FDS(D11,"FMA_DIV_YLD(NTMA,NOW,NOW,M,""PORTAGG"",""MEANR"")")</f>
        <v>4.5773422095000402</v>
      </c>
      <c r="J11" s="55" cm="1">
        <f t="array" ref="J11">IFERROR(_xll.FDS(D11,"FG_FCF_YIELD_NTM(0)"),(1/G11*100))</f>
        <v>9.3994678927407893</v>
      </c>
      <c r="K11" s="3" cm="1">
        <f t="array" ref="K11">_xll.FDS(D11,"FMA_EVAL_EBITDA(NTMA,0,,,""PORTAGG"",""MEANR"")")</f>
        <v>5.8966255850695601</v>
      </c>
      <c r="L11" cm="1">
        <f t="array" ref="L11">_xll.FDS(D11,"FMA_EVAL_EBIT(LTMA,NOW,NOW,M,""PORTAGG"",""MEANR"")")</f>
        <v>10.208824349401199</v>
      </c>
      <c r="M11">
        <f>HLOOKUP(D11,'Index ROE'!$A$1:$V$25,25,FALSE)</f>
        <v>13.7129718327555</v>
      </c>
      <c r="N11">
        <f>VLOOKUP(A11,'LIQIDITY 2'!$A$3:$E$26,5,FALSE)</f>
        <v>9.8518000000000008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-5.2744577904999606</v>
      </c>
      <c r="R11" s="55">
        <f t="shared" si="1"/>
        <v>-0.45233210725921147</v>
      </c>
      <c r="S11">
        <f t="shared" si="2"/>
        <v>3.8611718327554989</v>
      </c>
      <c r="T11">
        <f t="shared" si="3"/>
        <v>8.9409728327554987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36.299999999999997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36.299999999999997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37.72</v>
      </c>
      <c r="AC11" cm="1">
        <f t="array" ref="AC11">_xlfn.PERCENTRANK.EXC(_xlfn._xlws.FILTER(AB$3:AB$23, ISNUMBER(AB$3:AB$23)),AB11)*100</f>
        <v>31.8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45471</v>
      </c>
      <c r="G12" s="4" cm="1">
        <f t="array" ref="G12">_xll.FDS(D12,"FMA_PE(LTM,0,,,""PORTAGG"",""MEANR"")")</f>
        <v>17.274293986807901</v>
      </c>
      <c r="H12" s="4" cm="1">
        <f t="array" ref="H12">_xll.FDS(D12,"FMA_PE(NTMA,0,,,""PORTAGG"",""MEANR"")")</f>
        <v>9.22222361187705</v>
      </c>
      <c r="I12" cm="1">
        <f t="array" ref="I12">_xll.FDS(D12,"FMA_DIV_YLD(NTMA,NOW,NOW,M,""PORTAGG"",""MEANR"")")</f>
        <v>2.08167963376573</v>
      </c>
      <c r="J12" s="55" cm="1">
        <f t="array" ref="J12">IFERROR(_xll.FDS(D12,"FG_FCF_YIELD_NTM(0)"),(1/G12*100))</f>
        <v>5.91803855212373</v>
      </c>
      <c r="K12" s="3" cm="1">
        <f t="array" ref="K12">_xll.FDS(D12,"FMA_EVAL_EBITDA(NTMA,0,,,""PORTAGG"",""MEANR"")")</f>
        <v>6.0332237693776696</v>
      </c>
      <c r="L12" cm="1">
        <f t="array" ref="L12">_xll.FDS(D12,"FMA_EVAL_EBIT(LTMA,NOW,NOW,M,""PORTAGG"",""MEANR"")")</f>
        <v>17.5116257725936</v>
      </c>
      <c r="M12">
        <f>HLOOKUP(D12,'Index ROE'!$A$1:$V$25,25,FALSE)</f>
        <v>8.8929228450710909</v>
      </c>
      <c r="N12">
        <f>VLOOKUP(A12,'LIQIDITY 2'!$A$3:$E$26,5,FALSE)</f>
        <v>3.1053000000000002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-1.0236203662342702</v>
      </c>
      <c r="R12" s="55">
        <f t="shared" si="1"/>
        <v>2.8127385521237298</v>
      </c>
      <c r="S12">
        <f t="shared" si="2"/>
        <v>5.7876228450710911</v>
      </c>
      <c r="T12">
        <f t="shared" si="3"/>
        <v>6.2237395450710906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63.6</v>
      </c>
      <c r="W12" cm="1">
        <f t="array" ref="W12">_xlfn.PERCENTRANK.EXC(_xlfn._xlws.FILTER(S$3:S$23, ISNUMBER(S$3:S$23)),S12)*100</f>
        <v>27.200000000000003</v>
      </c>
      <c r="X12" cm="1">
        <f t="array" ref="X12">(1-_xlfn.PERCENTRANK.EXC(_xlfn._xlws.FILTER(G$3:G$23, ISNUMBER(G$3:G$23)),G12))*100</f>
        <v>27.3</v>
      </c>
      <c r="Y12" cm="1">
        <f t="array" ref="Y12">(1-_xlfn.PERCENTRANK.EXC(_xlfn._xlws.FILTER(H$3:H$23, ISNUMBER(H$3:H$23)),H12))*100</f>
        <v>68.199999999999989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45.664999999999999</v>
      </c>
      <c r="AC12" cm="1">
        <f t="array" ref="AC12">_xlfn.PERCENTRANK.EXC(_xlfn._xlws.FILTER(AB$3:AB$23, ISNUMBER(AB$3:AB$23)),AB12)*100</f>
        <v>54.500000000000007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45471</v>
      </c>
      <c r="G13" s="4" cm="1">
        <f t="array" ref="G13">_xll.FDS(D13,"FMA_PE(LTM,0,,,""PORTAGG"",""MEANR"")")</f>
        <v>7.0272837297770003</v>
      </c>
      <c r="H13" s="4" cm="1">
        <f t="array" ref="H13">_xll.FDS(D13,"FMA_PE(NTMA,0,,,""PORTAGG"",""MEANR"")")</f>
        <v>7.1665726156269196</v>
      </c>
      <c r="I13" cm="1">
        <f t="array" ref="I13">_xll.FDS(D13,"FMA_DIV_YLD(NTMA,NOW,NOW,M,""PORTAGG"",""MEANR"")")</f>
        <v>7.0256869828545003</v>
      </c>
      <c r="J13" s="55" cm="1">
        <f t="array" ref="J13">IFERROR(_xll.FDS(D13,"FG_FCF_YIELD_NTM(0)"),(1/G13*100))</f>
        <v>10.655852679455</v>
      </c>
      <c r="K13" s="3" cm="1">
        <f t="array" ref="K13">_xll.FDS(D13,"FMA_EVAL_EBITDA(NTMA,0,,,""PORTAGG"",""MEANR"")")</f>
        <v>4.5493685492138898</v>
      </c>
      <c r="L13" cm="1">
        <f t="array" ref="L13">_xll.FDS(D13,"FMA_EVAL_EBIT(LTMA,NOW,NOW,M,""PORTAGG"",""MEANR"")")</f>
        <v>6.6681695809808703</v>
      </c>
      <c r="M13">
        <f>HLOOKUP(D13,'Index ROE'!$A$1:$V$25,25,FALSE)</f>
        <v>18.608684275208901</v>
      </c>
      <c r="N13">
        <f>VLOOKUP(A13,'LIQIDITY 2'!$A$3:$E$26,5,FALSE)</f>
        <v>12.202438000000001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-5.1767510171455005</v>
      </c>
      <c r="R13" s="55">
        <f t="shared" si="1"/>
        <v>-1.5465853205450006</v>
      </c>
      <c r="S13">
        <f t="shared" si="2"/>
        <v>6.4062462752089004</v>
      </c>
      <c r="T13">
        <f t="shared" si="3"/>
        <v>14.661343275208901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18.099999999999998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63.18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45471</v>
      </c>
      <c r="G14" s="4" cm="1">
        <f t="array" ref="G14">_xll.FDS(D14,"FMA_PE(LTM,0,,,""PORTAGG"",""MEANR"")")</f>
        <v>12.543851573075999</v>
      </c>
      <c r="H14" s="4" cm="1">
        <f t="array" ref="H14">_xll.FDS(D14,"FMA_PE(NTMA,0,,,""PORTAGG"",""MEANR"")")</f>
        <v>9.8893799838408594</v>
      </c>
      <c r="I14" cm="1">
        <f t="array" ref="I14">_xll.FDS(D14,"FMA_DIV_YLD(NTMA,NOW,NOW,M,""PORTAGG"",""MEANR"")")</f>
        <v>4.0222458560688104</v>
      </c>
      <c r="J14" s="55" cm="1">
        <f t="array" ref="J14">IFERROR(_xll.FDS(D14,"FG_FCF_YIELD_NTM(0)"),(1/G14*100))</f>
        <v>8.3457202881155101</v>
      </c>
      <c r="K14" s="3" cm="1">
        <f t="array" ref="K14">_xll.FDS(D14,"FMA_EVAL_EBITDA(NTMA,0,,,""PORTAGG"",""MEANR"")")</f>
        <v>7.52726448799657</v>
      </c>
      <c r="L14" cm="1">
        <f t="array" ref="L14">_xll.FDS(D14,"FMA_EVAL_EBIT(LTMA,NOW,NOW,M,""PORTAGG"",""MEANR"")")</f>
        <v>12.1460392320385</v>
      </c>
      <c r="M14">
        <f>HLOOKUP(D14,'Index ROE'!$A$1:$V$25,25,FALSE)</f>
        <v>14.5722752976358</v>
      </c>
      <c r="N14">
        <f>VLOOKUP(A14,'LIQIDITY 2'!$A$3:$E$26,5,FALSE)</f>
        <v>10.927448</v>
      </c>
      <c r="O14" cm="1">
        <f t="array" ref="O14">IFERROR(IFERROR(IFERROR(IFERROR(_xll.FDS(B14,"IMF_IFS_RCPI_Q(0)"),_xll.FDS(B14,"IMF_IFS_RCPI_Q(-1AM)")),_xll.FDS(B14,"IMF_IFS_RCPI_Q(-2AM)")),_xll.FDS(B14,"IMF_IFS_RCPI_Q(-3AM)")),$D$31)</f>
        <v>5.4170474999999998</v>
      </c>
      <c r="P14">
        <f>VLOOKUP(E14,GDP_GROWTH!$B$10:$W$165,22,FALSE)</f>
        <v>2.0053433544621524</v>
      </c>
      <c r="Q14">
        <f t="shared" si="0"/>
        <v>-6.9052021439311897</v>
      </c>
      <c r="R14" s="55">
        <f t="shared" si="1"/>
        <v>-2.5817277118844899</v>
      </c>
      <c r="S14">
        <f t="shared" si="2"/>
        <v>3.6448272976357998</v>
      </c>
      <c r="T14">
        <f t="shared" si="3"/>
        <v>9.1552277976357992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59.099999999999994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37.265000000000001</v>
      </c>
      <c r="AC14" cm="1">
        <f t="array" ref="AC14">_xlfn.PERCENTRANK.EXC(_xlfn._xlws.FILTER(AB$3:AB$23, ISNUMBER(AB$3:AB$23)),AB14)*100</f>
        <v>27.200000000000003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45471</v>
      </c>
      <c r="G15" s="4" cm="1">
        <f t="array" ref="G15">_xll.FDS(D15,"FMA_PE(LTM,0,,,""PORTAGG"",""MEANR"")")</f>
        <v>7.6815387910666502</v>
      </c>
      <c r="H15" s="4" cm="1">
        <f t="array" ref="H15">_xll.FDS(D15,"FMA_PE(NTMA,0,,,""PORTAGG"",""MEANR"")")</f>
        <v>7.1605555018354696</v>
      </c>
      <c r="I15" cm="1">
        <f t="array" ref="I15">_xll.FDS(D15,"FMA_DIV_YLD(NTMA,NOW,NOW,M,""PORTAGG"",""MEANR"")")</f>
        <v>6.1323271342644903</v>
      </c>
      <c r="J15" s="55" cm="1">
        <f t="array" ref="J15">IFERROR(_xll.FDS(D15,"FG_FCF_YIELD_NTM(0)"),(1/G15*100))</f>
        <v>13.018224957256788</v>
      </c>
      <c r="K15" s="3" cm="1">
        <f t="array" ref="K15">_xll.FDS(D15,"FMA_EVAL_EBITDA(NTMA,0,,,""PORTAGG"",""MEANR"")")</f>
        <v>5.7786607985731502</v>
      </c>
      <c r="L15" cm="1">
        <f t="array" ref="L15">_xll.FDS(D15,"FMA_EVAL_EBIT(LTMA,NOW,NOW,M,""PORTAGG"",""MEANR"")")</f>
        <v>7.7944986228564304</v>
      </c>
      <c r="M15">
        <f>HLOOKUP(D15,'Index ROE'!$A$1:$V$25,25,FALSE)</f>
        <v>13.1253657894167</v>
      </c>
      <c r="N15">
        <f>VLOOKUP(A15,'LIQIDITY 2'!$A$3:$E$26,5,FALSE)</f>
        <v>3.4340000000000002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2.6983271342644901</v>
      </c>
      <c r="R15" s="55">
        <f t="shared" si="1"/>
        <v>9.5842249572567866</v>
      </c>
      <c r="S15">
        <f t="shared" si="2"/>
        <v>9.6913657894167002</v>
      </c>
      <c r="T15">
        <f t="shared" si="3"/>
        <v>10.5533897894167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86.4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88.195000000000007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45471</v>
      </c>
      <c r="G16" s="4" cm="1">
        <f t="array" ref="G16">_xll.FDS(D16,"FMA_PE(LTM,0,,,""PORTAGG"",""MEANR"")")</f>
        <v>27.714056350146699</v>
      </c>
      <c r="H16" s="4" cm="1">
        <f t="array" ref="H16">_xll.FDS(D16,"FMA_PE(NTMA,0,,,""PORTAGG"",""MEANR"")")</f>
        <v>23.950291447862</v>
      </c>
      <c r="I16" cm="1">
        <f t="array" ref="I16">_xll.FDS(D16,"FMA_DIV_YLD(NTMA,NOW,NOW,M,""PORTAGG"",""MEANR"")")</f>
        <v>1.2693700716254199</v>
      </c>
      <c r="J16" s="55" cm="1">
        <f t="array" ref="J16">IFERROR(_xll.FDS(D16,"FG_FCF_YIELD_NTM(0)"),(1/G16*100))</f>
        <v>2.6974350059753802</v>
      </c>
      <c r="K16" s="3" cm="1">
        <f t="array" ref="K16">_xll.FDS(D16,"FMA_EVAL_EBITDA(NTMA,0,,,""PORTAGG"",""MEANR"")")</f>
        <v>15.919442733585599</v>
      </c>
      <c r="L16" cm="1">
        <f t="array" ref="L16">_xll.FDS(D16,"FMA_EVAL_EBIT(LTMA,NOW,NOW,M,""PORTAGG"",""MEANR"")")</f>
        <v>23.073978913428501</v>
      </c>
      <c r="M16">
        <f>HLOOKUP(D16,'Index ROE'!$A$1:$V$25,25,FALSE)</f>
        <v>16.0805897384503</v>
      </c>
      <c r="N16">
        <f>VLOOKUP(A16,'LIQIDITY 2'!$A$3:$E$26,5,FALSE)</f>
        <v>6.952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-5.6826299283745803</v>
      </c>
      <c r="R16" s="55">
        <f t="shared" si="1"/>
        <v>-4.2545649940246193</v>
      </c>
      <c r="S16">
        <f t="shared" si="2"/>
        <v>9.1285897384502999</v>
      </c>
      <c r="T16">
        <f t="shared" si="3"/>
        <v>11.066448738450299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20.680000000000003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45471</v>
      </c>
      <c r="G17" s="4" cm="1">
        <f t="array" ref="G17">_xll.FDS(D17,"FMA_PE(LTM,0,,,""PORTAGG"",""MEANR"")")</f>
        <v>12.485284105597399</v>
      </c>
      <c r="H17" s="4" cm="1">
        <f t="array" ref="H17">_xll.FDS(D17,"FMA_PE(NTMA,0,,,""PORTAGG"",""MEANR"")")</f>
        <v>9.2735265740364508</v>
      </c>
      <c r="I17" cm="1">
        <f t="array" ref="I17">_xll.FDS(D17,"FMA_DIV_YLD(NTMA,NOW,NOW,M,""PORTAGG"",""MEANR"")")</f>
        <v>2.95581499608448</v>
      </c>
      <c r="J17" s="55" cm="1">
        <f t="array" ref="J17">IFERROR(_xll.FDS(D17,"FG_FCF_YIELD_NTM(0)"),(1/G17*100))</f>
        <v>7.9865402852522198</v>
      </c>
      <c r="K17" s="3" cm="1">
        <f t="array" ref="K17">_xll.FDS(D17,"FMA_EVAL_EBITDA(NTMA,0,,,""PORTAGG"",""MEANR"")")</f>
        <v>8.1838113889578796</v>
      </c>
      <c r="L17" cm="1">
        <f t="array" ref="L17">_xll.FDS(D17,"FMA_EVAL_EBIT(LTMA,NOW,NOW,M,""PORTAGG"",""MEANR"")")</f>
        <v>13.2120212269812</v>
      </c>
      <c r="M17">
        <f>HLOOKUP(D17,'Index ROE'!$A$1:$V$25,25,FALSE)</f>
        <v>11.5630363184655</v>
      </c>
      <c r="N17">
        <f>VLOOKUP(A17,'LIQIDITY 2'!$A$3:$E$26,5,FALSE)</f>
        <v>2.1970000000000001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0.75881499608447989</v>
      </c>
      <c r="R17" s="55">
        <f t="shared" si="1"/>
        <v>5.7895402852522198</v>
      </c>
      <c r="S17">
        <f t="shared" si="2"/>
        <v>9.3660363184655004</v>
      </c>
      <c r="T17">
        <f t="shared" si="3"/>
        <v>11.336205318465499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63.7</v>
      </c>
      <c r="Y17" cm="1">
        <f t="array" ref="Y17">(1-_xlfn.PERCENTRANK.EXC(_xlfn._xlws.FILTER(H$3:H$23, ISNUMBER(H$3:H$23)),H17))*100</f>
        <v>63.7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71.83</v>
      </c>
      <c r="AC17" cm="1">
        <f t="array" ref="AC17">_xlfn.PERCENTRANK.EXC(_xlfn._xlws.FILTER(AB$3:AB$23, ISNUMBER(AB$3:AB$23)),AB17)*100</f>
        <v>81.8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45471</v>
      </c>
      <c r="G18" s="4" cm="1">
        <f t="array" ref="G18">_xll.FDS(D18,"FMA_PE(LTM,0,,,""PORTAGG"",""MEANR"")")</f>
        <v>11.336614167517</v>
      </c>
      <c r="H18" s="4" cm="1">
        <f t="array" ref="H18">_xll.FDS(D18,"FMA_PE(NTMA,0,,,""PORTAGG"",""MEANR"")")</f>
        <v>10.4108973893212</v>
      </c>
      <c r="I18" cm="1">
        <f t="array" ref="I18">_xll.FDS(D18,"FMA_DIV_YLD(NTMA,NOW,NOW,M,""PORTAGG"",""MEANR"")")</f>
        <v>5.5613383911573404</v>
      </c>
      <c r="J18" s="55" cm="1">
        <f t="array" ref="J18">IFERROR(_xll.FDS(D18,"FG_FCF_YIELD_NTM(0)"),(1/G18*100))</f>
        <v>8.8209758683092296</v>
      </c>
      <c r="K18" s="3" cm="1">
        <f t="array" ref="K18">_xll.FDS(D18,"FMA_EVAL_EBITDA(NTMA,0,,,""PORTAGG"",""MEANR"")")</f>
        <v>8.69772707188155</v>
      </c>
      <c r="L18" cm="1">
        <f t="array" ref="L18">_xll.FDS(D18,"FMA_EVAL_EBIT(LTMA,NOW,NOW,M,""PORTAGG"",""MEANR"")")</f>
        <v>15.1413897342729</v>
      </c>
      <c r="M18">
        <f>HLOOKUP(D18,'Index ROE'!$A$1:$V$25,25,FALSE)</f>
        <v>12.1192289718939</v>
      </c>
      <c r="N18">
        <f>VLOOKUP(A18,'LIQIDITY 2'!$A$3:$E$26,5,FALSE)</f>
        <v>4.1952999999999996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1.3660383911573408</v>
      </c>
      <c r="R18" s="55">
        <f t="shared" si="1"/>
        <v>4.6256758683092301</v>
      </c>
      <c r="S18">
        <f t="shared" si="2"/>
        <v>7.9239289718939006</v>
      </c>
      <c r="T18">
        <f t="shared" si="3"/>
        <v>8.9203389718938997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62.019999999999996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45471</v>
      </c>
      <c r="G19" s="4" cm="1">
        <f t="array" ref="G19">_xll.FDS(D19,"FMA_PE(LTM,0,,,""PORTAGG"",""MEANR"")")</f>
        <v>16.390312491404401</v>
      </c>
      <c r="H19" s="4" cm="1">
        <f t="array" ref="H19">_xll.FDS(D19,"FMA_PE(NTMA,0,,,""PORTAGG"",""MEANR"")")</f>
        <v>13.4298923421655</v>
      </c>
      <c r="I19" cm="1">
        <f t="array" ref="I19">_xll.FDS(D19,"FMA_DIV_YLD(NTMA,NOW,NOW,M,""PORTAGG"",""MEANR"")")</f>
        <v>3.8580464273747301</v>
      </c>
      <c r="J19" s="55" cm="1">
        <f t="array" ref="J19">IFERROR(_xll.FDS(D19,"FG_FCF_YIELD_NTM(0)"),(1/G19*100))</f>
        <v>4.5073895766046297</v>
      </c>
      <c r="K19" s="3" cm="1">
        <f t="array" ref="K19">_xll.FDS(D19,"FMA_EVAL_EBITDA(NTMA,0,,,""PORTAGG"",""MEANR"")")</f>
        <v>9.1646914751940596</v>
      </c>
      <c r="L19" cm="1">
        <f t="array" ref="L19">_xll.FDS(D19,"FMA_EVAL_EBIT(LTMA,NOW,NOW,M,""PORTAGG"",""MEANR"")")</f>
        <v>18.153679157023898</v>
      </c>
      <c r="M19">
        <f>HLOOKUP(D19,'Index ROE'!$A$1:$V$25,25,FALSE)</f>
        <v>9.34877442177023</v>
      </c>
      <c r="N19">
        <f>VLOOKUP(A19,'LIQIDITY 2'!$A$3:$E$26,5,FALSE)</f>
        <v>2.6022430000000001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1.2558034273747301</v>
      </c>
      <c r="R19" s="55">
        <f t="shared" si="1"/>
        <v>1.9051465766046296</v>
      </c>
      <c r="S19">
        <f t="shared" si="2"/>
        <v>6.7465314217702304</v>
      </c>
      <c r="T19">
        <f t="shared" si="3"/>
        <v>10.13275086177023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50</v>
      </c>
      <c r="W19" cm="1">
        <f t="array" ref="W19">_xlfn.PERCENTRANK.EXC(_xlfn._xlws.FILTER(S$3:S$23, ISNUMBER(S$3:S$23)),S19)*100</f>
        <v>45.4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68.100000000000009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43.410000000000004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45471</v>
      </c>
      <c r="G20" s="4" cm="1">
        <f t="array" ref="G20">_xll.FDS(D20,"FMA_PE(LTM,0,,,""PORTAGG"",""MEANR"")")</f>
        <v>9.4164081653559908</v>
      </c>
      <c r="H20" s="4" cm="1">
        <f t="array" ref="H20">_xll.FDS(D20,"FMA_PE(NTMA,0,,,""PORTAGG"",""MEANR"")")</f>
        <v>6.3108564836926497</v>
      </c>
      <c r="I20" cm="1">
        <f t="array" ref="I20">_xll.FDS(D20,"FMA_DIV_YLD(NTMA,NOW,NOW,M,""PORTAGG"",""MEANR"")")</f>
        <v>3.9648771634189899</v>
      </c>
      <c r="J20" s="55" cm="1">
        <f t="array" ref="J20">IFERROR(_xll.FDS(D20,"FG_FCF_YIELD_NTM(0)"),(1/G20*100))</f>
        <v>6.7664325614092098</v>
      </c>
      <c r="K20" s="3" cm="1">
        <f t="array" ref="K20">_xll.FDS(D20,"FMA_EVAL_EBITDA(NTMA,0,,,""PORTAGG"",""MEANR"")")</f>
        <v>5.22266459683929</v>
      </c>
      <c r="L20" cm="1">
        <f t="array" ref="L20">_xll.FDS(D20,"FMA_EVAL_EBIT(LTMA,NOW,NOW,M,""PORTAGG"",""MEANR"")")</f>
        <v>8.1617445701422398</v>
      </c>
      <c r="M20">
        <f>HLOOKUP(D20,'Index ROE'!$A$1:$V$25,25,FALSE)</f>
        <v>25.846008849302699</v>
      </c>
      <c r="N20">
        <f>VLOOKUP(A20,'LIQIDITY 2'!$A$3:$E$26,5,FALSE)</f>
        <v>24.078596000000001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-20.113718836581011</v>
      </c>
      <c r="R20" s="55">
        <f t="shared" si="1"/>
        <v>-17.31216343859079</v>
      </c>
      <c r="S20">
        <f t="shared" si="2"/>
        <v>1.7674128493026977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91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45.475000000000009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45471</v>
      </c>
      <c r="G21" s="4" cm="1">
        <f t="array" ref="G21">_xll.FDS(D21,"FMA_PE(LTM,0,,,""PORTAGG"",""MEANR"")")</f>
        <v>10.462057572270499</v>
      </c>
      <c r="H21" s="4" cm="1">
        <f t="array" ref="H21">_xll.FDS(D21,"FMA_PE(NTMA,0,,,""PORTAGG"",""MEANR"")")</f>
        <v>8.9361957482324001</v>
      </c>
      <c r="I21" cm="1">
        <f t="array" ref="I21">_xll.FDS(D21,"FMA_DIV_YLD(NTMA,NOW,NOW,M,""PORTAGG"",""MEANR"")")</f>
        <v>5.7177329453279802</v>
      </c>
      <c r="J21" s="55" cm="1">
        <f t="array" ref="J21">IFERROR(_xll.FDS(D21,"FG_FCF_YIELD_NTM(0)"),(1/G21*100))</f>
        <v>8.3697830297568405</v>
      </c>
      <c r="K21" s="3" cm="1">
        <f t="array" ref="K21">_xll.FDS(D21,"FMA_EVAL_EBITDA(NTMA,0,,,""PORTAGG"",""MEANR"")")</f>
        <v>6.1008552613204801</v>
      </c>
      <c r="L21" cm="1">
        <f t="array" ref="L21">_xll.FDS(D21,"FMA_EVAL_EBIT(LTMA,NOW,NOW,M,""PORTAGG"",""MEANR"")")</f>
        <v>9.3102330398094004</v>
      </c>
      <c r="M21">
        <f>HLOOKUP(D21,'Index ROE'!$A$1:$V$25,25,FALSE)</f>
        <v>13.2251182354264</v>
      </c>
      <c r="N21">
        <f>VLOOKUP(A21,'LIQIDITY 2'!$A$3:$E$26,5,FALSE)</f>
        <v>4.1952999999999996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1.5224329453279806</v>
      </c>
      <c r="R21" s="55">
        <f t="shared" si="1"/>
        <v>4.1744830297568409</v>
      </c>
      <c r="S21">
        <f t="shared" si="2"/>
        <v>9.0298182354264007</v>
      </c>
      <c r="T21">
        <f t="shared" si="3"/>
        <v>10.0262282354264</v>
      </c>
      <c r="U21" cm="1">
        <f t="array" ref="U21">_xlfn.PERCENTRANK.EXC(_xlfn._xlws.FILTER(Q$3:Q$23, ISNUMBER(Q$3:Q$23)),Q21)*100</f>
        <v>86.3</v>
      </c>
      <c r="V21" cm="1">
        <f t="array" ref="V21">_xlfn.PERCENTRANK.EXC(_xlfn._xlws.FILTER(R$3:R$23, ISNUMBER(R$3:R$23)),R21)*100</f>
        <v>68.100000000000009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72.8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70.000000000000014</v>
      </c>
      <c r="AC21" cm="1">
        <f t="array" ref="AC21">_xlfn.PERCENTRANK.EXC(_xlfn._xlws.FILTER(AB$3:AB$23, ISNUMBER(AB$3:AB$23)),AB21)*100</f>
        <v>77.2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45471</v>
      </c>
      <c r="G22" s="4" cm="1">
        <f t="array" ref="G22">_xll.FDS(D22,"FMA_PE(LTM,0,,,""PORTAGG"",""MEANR"")")</f>
        <v>16.398743005820101</v>
      </c>
      <c r="H22" s="4" cm="1">
        <f t="array" ref="H22">_xll.FDS(D22,"FMA_PE(NTMA,0,,,""PORTAGG"",""MEANR"")")</f>
        <v>13.8226155077516</v>
      </c>
      <c r="I22" cm="1">
        <f t="array" ref="I22">_xll.FDS(D22,"FMA_DIV_YLD(NTMA,NOW,NOW,M,""PORTAGG"",""MEANR"")")</f>
        <v>1.91037025060779</v>
      </c>
      <c r="J22" s="55" cm="1">
        <f t="array" ref="J22">IFERROR(_xll.FDS(D22,"FG_FCF_YIELD_NTM(0)"),(1/G22*100))</f>
        <v>2.1315779832625399</v>
      </c>
      <c r="K22" s="3" cm="1">
        <f t="array" ref="K22">_xll.FDS(D22,"FMA_EVAL_EBITDA(NTMA,0,,,""PORTAGG"",""MEANR"")")</f>
        <v>9.6971255786402999</v>
      </c>
      <c r="L22" cm="1">
        <f t="array" ref="L22">_xll.FDS(D22,"FMA_EVAL_EBIT(LTMA,NOW,NOW,M,""PORTAGG"",""MEANR"")")</f>
        <v>17.531572558843902</v>
      </c>
      <c r="M22">
        <f>HLOOKUP(D22,'Index ROE'!$A$1:$V$25,25,FALSE)</f>
        <v>10.732551316765701</v>
      </c>
      <c r="N22">
        <f>VLOOKUP(A22,'LIQIDITY 2'!$A$3:$E$26,5,FALSE)</f>
        <v>2.7699003000000002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-0.85953004939221023</v>
      </c>
      <c r="R22" s="55">
        <f t="shared" si="1"/>
        <v>-0.63832231673746032</v>
      </c>
      <c r="S22">
        <f t="shared" si="2"/>
        <v>7.962651016765701</v>
      </c>
      <c r="T22">
        <f t="shared" si="3"/>
        <v>6.3376186167657007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31.8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31.899999999999995</v>
      </c>
      <c r="Y22" cm="1">
        <f t="array" ref="Y22">(1-_xlfn.PERCENTRANK.EXC(_xlfn._xlws.FILTER(H$3:H$23, ISNUMBER(H$3:H$23)),H22))*100</f>
        <v>22.799999999999997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31.844999999999995</v>
      </c>
      <c r="AC22" cm="1">
        <f t="array" ref="AC22">_xlfn.PERCENTRANK.EXC(_xlfn._xlws.FILTER(AB$3:AB$23, ISNUMBER(AB$3:AB$23)),AB22)*100</f>
        <v>18.099999999999998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45471</v>
      </c>
      <c r="G23" s="4" cm="1">
        <f t="array" ref="G23">_xll.FDS(D23,"FMA_PE(LTM,0,,,""PORTAGG"",""MEANR"")")</f>
        <v>21.313523274826601</v>
      </c>
      <c r="H23" s="4" cm="1">
        <f t="array" ref="H23">_xll.FDS(D23,"FMA_PE(NTMA,0,,,""PORTAGG"",""MEANR"")")</f>
        <v>17.168026559680101</v>
      </c>
      <c r="I23" cm="1">
        <f t="array" ref="I23">_xll.FDS(D23,"FMA_DIV_YLD(NTMA,NOW,NOW,M,""PORTAGG"",""MEANR"")")</f>
        <v>3.6202153318408401</v>
      </c>
      <c r="J23" s="55" cm="1">
        <f t="array" ref="J23">IFERROR(_xll.FDS(D23,"FG_FCF_YIELD_NTM(0)"),(1/G23*100))</f>
        <v>3.8746855176945401</v>
      </c>
      <c r="K23" s="3" cm="1">
        <f t="array" ref="K23">_xll.FDS(D23,"FMA_EVAL_EBITDA(NTMA,0,,,""PORTAGG"",""MEANR"")")</f>
        <v>10.993486645195199</v>
      </c>
      <c r="L23" cm="1">
        <f t="array" ref="L23">_xll.FDS(D23,"FMA_EVAL_EBIT(LTMA,NOW,NOW,M,""PORTAGG"",""MEANR"")")</f>
        <v>21.108118404303401</v>
      </c>
      <c r="M23">
        <f>HLOOKUP(D23,'Index ROE'!$A$1:$V$25,25,FALSE)</f>
        <v>11.758331061377</v>
      </c>
      <c r="N23">
        <f>VLOOKUP(A23,'LIQIDITY 2'!$A$3:$E$26,5,FALSE)</f>
        <v>5.1133236999999996</v>
      </c>
      <c r="O23" cm="1">
        <f t="array" ref="O23">IFERROR(IFERROR(IFERROR(IFERROR(_xll.FDS(B23,"IMF_IFS_RCPI_Q(0)"),_xll.FDS(B23,"IMF_IFS_RCPI_Q(-1AM)")),_xll.FDS(B23,"IMF_IFS_RCPI_Q(-2AM)")),_xll.FDS(B23,"IMF_IFS_RCPI_Q(-3AM)")),$D$31)</f>
        <v>1.6709556999999999</v>
      </c>
      <c r="P23">
        <f>VLOOKUP(E23,GDP_GROWTH!$B$10:$W$165,22,FALSE)</f>
        <v>2.105673262075014</v>
      </c>
      <c r="Q23">
        <f t="shared" si="0"/>
        <v>-1.4931083681591595</v>
      </c>
      <c r="R23" s="55">
        <f t="shared" si="1"/>
        <v>-1.2386381823054595</v>
      </c>
      <c r="S23">
        <f t="shared" si="2"/>
        <v>6.645007361377</v>
      </c>
      <c r="T23">
        <f t="shared" si="3"/>
        <v>10.087375361376999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22.7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63.6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25.02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45471</v>
      </c>
      <c r="G27" s="4" cm="1">
        <f t="array" ref="G27">_xll.FDS(D27,"FG_PE(0)")</f>
        <v>14.2074480614989</v>
      </c>
      <c r="H27" s="4" cm="1">
        <f t="array" ref="H27">_xll.FDS(D27,"FG_PE_NTM(0,,,90,0)")</f>
        <v>13.1795996366324</v>
      </c>
      <c r="I27" cm="1">
        <f t="array" ref="I27">_xll.FDS(D27,"FMA_DIV_YLD(NTMA,NOW,NOW,M,""PORTAGG"",""MEANR"")")</f>
        <v>3.5219329283630101</v>
      </c>
      <c r="J27" s="55" cm="1">
        <f t="array" ref="J27">_xll.FDS(D27,"FG_FCF_YIELD_NTM(0)")</f>
        <v>5.3124852577333304</v>
      </c>
      <c r="K27" s="3" cm="1">
        <f t="array" ref="K27">_xll.FDS(D27,"FMA_EVAL_EBITDA(NTMA,0,,,""PORTAGG"",""MEANR"")")</f>
        <v>8.8070476430050402</v>
      </c>
      <c r="L27" cm="1">
        <f t="array" ref="L27">_xll.FDS(D27,"FMA_EVAL_EBIT(LTMA,NOW,NOW,M,""PORTAGG"",""MEANR"")")</f>
        <v>13.2235185791242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45471</v>
      </c>
      <c r="G28" s="4" cm="1">
        <f t="array" ref="G28">_xll.FDS(D28,"FG_PE(0)")</f>
        <v>15.043627469486401</v>
      </c>
      <c r="H28" s="4" cm="1">
        <f t="array" ref="H28">_xll.FDS(D28,"FG_PE_NTM(0,,,90,0)")</f>
        <v>2.4051451307245002</v>
      </c>
      <c r="I28" cm="1">
        <f t="array" ref="I28">_xll.FDS(D28,"FMA_DIV_YLD(NTMA,NOW,NOW,M,""PORTAGG"",""MEANR"")")</f>
        <v>4.1555467803148201</v>
      </c>
      <c r="J28" s="55" cm="1">
        <f t="array" ref="J28">_xll.FDS(D28,"FG_FCF_YIELD_NTM(0)")</f>
        <v>5.3579970269033597</v>
      </c>
      <c r="K28" s="3" cm="1">
        <f t="array" ref="K28">_xll.FDS(D28,"FMA_EVAL_EBITDA(NTMA,0,,,""PORTAGG"",""MEANR"")")</f>
        <v>9.0724813545737</v>
      </c>
      <c r="L28" cm="1">
        <f t="array" ref="L28">_xll.FDS(D28,"FMA_EVAL_EBIT(LTMA,NOW,NOW,M,""PORTAGG"",""MEANR"")")</f>
        <v>14.411436798259199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2.1970000000000001</v>
      </c>
      <c r="G3" s="26" cm="1">
        <f t="array" ref="G3">_xll.FDSB(C3,"PCTCHG(FG_YIELD(0,,,,""YTM""),FG_YIELD(-1AM,,,,""YTM""))")</f>
        <v>-1.4753959999999999</v>
      </c>
      <c r="H3" s="26" cm="1">
        <f t="array" ref="H3">_xll.FDSB(C3,"PCTCHG(FG_YIELD(0,,,,""YTM""),FG_YIELD(-3AM,,,,""YTM""))")</f>
        <v>-5.1012883000000002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72.7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2.7517318999999998</v>
      </c>
      <c r="G4" s="26" cm="1">
        <f t="array" ref="G4">_xll.FDSB(C4,"PCTCHG(FG_YIELD(0,,,,""YTM""),FG_YIELD(-1AM,,,,""YTM""))")</f>
        <v>-1.7708999999999999</v>
      </c>
      <c r="H4" s="26" cm="1">
        <f t="array" ref="H4">_xll.FDSB(C4,"PCTCHG(FG_YIELD(0,,,,""YTM""),FG_YIELD(-3AM,,,,""YTM""))")</f>
        <v>2.7117848000000002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0</v>
      </c>
      <c r="V4" s="47">
        <f t="shared" ref="V4:V23" si="6">SUMPRODUCT($S$1:$U$1,S4:U4)</f>
        <v>0.75</v>
      </c>
      <c r="X4">
        <f t="shared" si="2"/>
        <v>63.6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6.9968089999999998</v>
      </c>
      <c r="G5" s="26" cm="1">
        <f t="array" ref="G5">_xll.FDSB(C5,"PCTCHG(FG_YIELD(0,,,,""YTM""),FG_YIELD(-1AM,,,,""YTM""))")</f>
        <v>-1.0578177</v>
      </c>
      <c r="H5" s="26" cm="1">
        <f t="array" ref="H5">_xll.FDSB(C5,"PCTCHG(FG_YIELD(0,,,,""YTM""),FG_YIELD(-3AM,,,,""YTM""))")</f>
        <v>-2.1751459999999998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18.099999999999998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6.244929</v>
      </c>
      <c r="G6" s="26" cm="1">
        <f t="array" ref="G6">_xll.FDSB(C6,"PCTCHG(FG_YIELD(0,,,,""YTM""),FG_YIELD(-1AM,,,,""YTM""))")</f>
        <v>-6.1328792999999999</v>
      </c>
      <c r="H6" s="26" cm="1">
        <f t="array" ref="H6">_xll.FDSB(C6,"PCTCHG(FG_YIELD(0,,,,""YTM""),FG_YIELD(-3AM,,,,""YTM""))")</f>
        <v>-8.2178290000000001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1</v>
      </c>
      <c r="V6" s="47">
        <f t="shared" si="6"/>
        <v>0.5</v>
      </c>
      <c r="X6">
        <f t="shared" si="2"/>
        <v>18.099999999999998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5.6241000000000003</v>
      </c>
      <c r="G7" s="26" cm="1">
        <f t="array" ref="G7">_xll.FDSB(C7,"PCTCHG(FG_YIELD(0,,,,""YTM""),FG_YIELD(-1AM,,,,""YTM""))")</f>
        <v>-1.9730483999999999</v>
      </c>
      <c r="H7" s="26" cm="1">
        <f t="array" ref="H7">_xll.FDSB(C7,"PCTCHG(FG_YIELD(0,,,,""YTM""),FG_YIELD(-3AM,,,,""YTM""))")</f>
        <v>-2.2286665000000001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47">
        <f t="shared" si="6"/>
        <v>1</v>
      </c>
      <c r="X7">
        <f t="shared" si="2"/>
        <v>72.7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6.9472310000000004</v>
      </c>
      <c r="G8" s="26" cm="1">
        <f t="array" ref="G8">_xll.FDSB(C8,"PCTCHG(FG_YIELD(0,,,,""YTM""),FG_YIELD(-1AM,,,,""YTM""))")</f>
        <v>-2.7675033</v>
      </c>
      <c r="H8" s="26" cm="1">
        <f t="array" ref="H8">_xll.FDSB(C8,"PCTCHG(FG_YIELD(0,,,,""YTM""),FG_YIELD(-3AM,,,,""YTM""))")</f>
        <v>-5.4243664999999996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72.7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3.7768519999999999</v>
      </c>
      <c r="G9" s="26" cm="1">
        <f t="array" ref="G9">_xll.FDSB(C9,"PCTCHG(FG_YIELD(0,,,,""YTM""),FG_YIELD(-1AM,,,,""YTM""))")</f>
        <v>-2.2006673999999999</v>
      </c>
      <c r="H9" s="26" cm="1">
        <f t="array" ref="H9">_xll.FDSB(C9,"PCTCHG(FG_YIELD(0,,,,""YTM""),FG_YIELD(-3AM,,,,""YTM""))")</f>
        <v>-5.9210544000000001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18.099999999999998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1.6850000000000001</v>
      </c>
      <c r="G10" s="26" cm="1">
        <f t="array" ref="G10">_xll.FDSB(C10,"PCTCHG(FG_YIELD(0,,,,""YTM""),FG_YIELD(-1AM,,,,""YTM""))")</f>
        <v>-0.81233960000000005</v>
      </c>
      <c r="H10" s="26" cm="1">
        <f t="array" ref="H10">_xll.FDSB(C10,"PCTCHG(FG_YIELD(0,,,,""YTM""),FG_YIELD(-3AM,,,,""YTM""))")</f>
        <v>1.0191821999999999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0</v>
      </c>
      <c r="V10" s="47">
        <f t="shared" si="6"/>
        <v>0.25</v>
      </c>
      <c r="X10">
        <f t="shared" si="2"/>
        <v>13.600000000000001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9.8518000000000008</v>
      </c>
      <c r="G11" s="26" cm="1">
        <f t="array" ref="G11">_xll.FDSB(C11,"PCTCHG(FG_YIELD(0,,,,""YTM""),FG_YIELD(-1AM,,,,""YTM""))")</f>
        <v>-0.87835216999999999</v>
      </c>
      <c r="H11" s="26" cm="1">
        <f t="array" ref="H11">_xll.FDSB(C11,"PCTCHG(FG_YIELD(0,,,,""YTM""),FG_YIELD(-3AM,,,,""YTM""))")</f>
        <v>-1.3666024999999999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72.7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3.1053000000000002</v>
      </c>
      <c r="G12" s="26" cm="1">
        <f t="array" ref="G12">_xll.FDSB(C12,"PCTCHG(FG_YIELD(0,,,,""YTM""),FG_YIELD(-1AM,,,,""YTM""))")</f>
        <v>-5.1845755999999996</v>
      </c>
      <c r="H12" s="26" cm="1">
        <f t="array" ref="H12">_xll.FDSB(C12,"PCTCHG(FG_YIELD(0,,,,""YTM""),FG_YIELD(-3AM,,,,""YTM""))")</f>
        <v>-15.738206999999999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18.099999999999998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12.202438000000001</v>
      </c>
      <c r="G13" s="26" cm="1">
        <f t="array" ref="G13">_xll.FDSB(C13,"PCTCHG(FG_YIELD(0,,,,""YTM""),FG_YIELD(-1AM,,,,""YTM""))")</f>
        <v>-0.25305499999999997</v>
      </c>
      <c r="H13" s="26" cm="1">
        <f t="array" ref="H13">_xll.FDSB(C13,"PCTCHG(FG_YIELD(0,,,,""YTM""),FG_YIELD(-3AM,,,,""YTM""))")</f>
        <v>3.2624078000000001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1</v>
      </c>
      <c r="U13">
        <f t="shared" si="5"/>
        <v>0</v>
      </c>
      <c r="V13" s="47">
        <f t="shared" si="6"/>
        <v>0.75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10.927448</v>
      </c>
      <c r="G14" s="26" cm="1">
        <f t="array" ref="G14">_xll.FDSB(C14,"PCTCHG(FG_YIELD(0,,,,""YTM""),FG_YIELD(-1AM,,,,""YTM""))")</f>
        <v>-2.3476347999999998</v>
      </c>
      <c r="H14" s="26" cm="1">
        <f t="array" ref="H14">_xll.FDSB(C14,"PCTCHG(FG_YIELD(0,,,,""YTM""),FG_YIELD(-3AM,,,,""YTM""))")</f>
        <v>-10.607507999999999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18.099999999999998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3.4340000000000002</v>
      </c>
      <c r="G15" s="26" cm="1">
        <f t="array" ref="G15">_xll.FDSB(C15,"PCTCHG(FG_YIELD(0,,,,""YTM""),FG_YIELD(-1AM,,,,""YTM""))")</f>
        <v>-5.7111463999999996</v>
      </c>
      <c r="H15" s="26" cm="1">
        <f t="array" ref="H15">_xll.FDSB(C15,"PCTCHG(FG_YIELD(0,,,,""YTM""),FG_YIELD(-3AM,,,,""YTM""))")</f>
        <v>-3.6746154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18.099999999999998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6.952</v>
      </c>
      <c r="G16" s="26" cm="1">
        <f t="array" ref="G16">_xll.FDSB(C16,"PCTCHG(FG_YIELD(0,,,,""YTM""),FG_YIELD(-1AM,,,,""YTM""))")</f>
        <v>-1.2149167000000001</v>
      </c>
      <c r="H16" s="26" cm="1">
        <f t="array" ref="H16">_xll.FDSB(C16,"PCTCHG(FG_YIELD(0,,,,""YTM""),FG_YIELD(-3AM,,,,""YTM""))")</f>
        <v>-3.4041945999999998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18.099999999999998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2.1970000000000001</v>
      </c>
      <c r="G17" s="26" cm="1">
        <f t="array" ref="G17">_xll.FDSB(C17,"PCTCHG(FG_YIELD(0,,,,""YTM""),FG_YIELD(-1AM,,,,""YTM""))")</f>
        <v>-1.4753959999999999</v>
      </c>
      <c r="H17" s="26" cm="1">
        <f t="array" ref="H17">_xll.FDSB(C17,"PCTCHG(FG_YIELD(0,,,,""YTM""),FG_YIELD(-3AM,,,,""YTM""))")</f>
        <v>-5.1012883000000002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72.7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4.1952999999999996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2.6022430000000001</v>
      </c>
      <c r="G19" s="26" cm="1">
        <f t="array" ref="G19">_xll.FDSB(C19,"PCTCHG(FG_YIELD(0,,,,""YTM""),FG_YIELD(-1AM,,,,""YTM""))")</f>
        <v>-3.0674014000000001</v>
      </c>
      <c r="H19" s="26" cm="1">
        <f t="array" ref="H19">_xll.FDSB(C19,"PCTCHG(FG_YIELD(0,,,,""YTM""),FG_YIELD(-3AM,,,,""YTM""))")</f>
        <v>-6.0382319999999998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18.099999999999998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24.078596000000001</v>
      </c>
      <c r="G20" s="26" cm="1">
        <f t="array" ref="G20">_xll.FDSB(C20,"PCTCHG(FG_YIELD(0,,,,""YTM""),FG_YIELD(-1AM,,,,""YTM""))")</f>
        <v>-3.5557960999999998</v>
      </c>
      <c r="H20" s="26" cm="1">
        <f t="array" ref="H20">_xll.FDSB(C20,"PCTCHG(FG_YIELD(0,,,,""YTM""),FG_YIELD(-3AM,,,,""YTM""))")</f>
        <v>-0.40871173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1</v>
      </c>
      <c r="U20">
        <f t="shared" si="5"/>
        <v>1</v>
      </c>
      <c r="V20" s="47">
        <f t="shared" si="6"/>
        <v>0.5</v>
      </c>
      <c r="X20">
        <f t="shared" si="2"/>
        <v>18.099999999999998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4.1952999999999996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2.7699003000000002</v>
      </c>
      <c r="G22" s="26" cm="1">
        <f t="array" ref="G22">_xll.FDSB(C22,"PCTCHG(FG_YIELD(0,,,,""YTM""),FG_YIELD(-1AM,,,,""YTM""))")</f>
        <v>-4.9057918000000003</v>
      </c>
      <c r="H22" s="26" cm="1">
        <f t="array" ref="H22">_xll.FDSB(C22,"PCTCHG(FG_YIELD(0,,,,""YTM""),FG_YIELD(-3AM,,,,""YTM""))")</f>
        <v>-6.3792213999999996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72.7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5.1133236999999996</v>
      </c>
      <c r="G23" s="26" cm="1">
        <f t="array" ref="G23">_xll.FDSB(C23,"PCTCHG(FG_YIELD(0,,,,""YTM""),FG_YIELD(-1AM,,,,""YTM""))")</f>
        <v>-1.6969475000000001</v>
      </c>
      <c r="H23" s="26" cm="1">
        <f t="array" ref="H23">_xll.FDSB(C23,"PCTCHG(FG_YIELD(0,,,,""YTM""),FG_YIELD(-3AM,,,,""YTM""))")</f>
        <v>-8.1915589999999998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18.099999999999998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4.1952999999999996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2.1970000000000001</v>
      </c>
      <c r="H2" cm="1">
        <f t="array" ref="H2">_xll.FDS(B2,"FG_ROE(0)")</f>
        <v>10.010743558830001</v>
      </c>
      <c r="I2">
        <f>HLOOKUP(B2,'Index ROE'!$B$1:$V$25,24,FALSE)</f>
        <v>13.110357871178349</v>
      </c>
      <c r="J2" cm="1">
        <f t="array" ref="J2">_xll.FDS(B2, "FMA_RBICS_REV_CURRENT(30, LOC, ""PORTAGG"")")</f>
        <v>20.828273971964901</v>
      </c>
      <c r="K2" s="77">
        <f>HLOOKUP(B2,'Index earnings'!$A$1:$V$26,26,FALSE)</f>
        <v>7.2150551445196776E-2</v>
      </c>
      <c r="L2">
        <f>HLOOKUP(B2,'Yearly returns'!$B$1:$V$128,126,FALSE)</f>
        <v>-31.437439000000001</v>
      </c>
      <c r="M2">
        <f>I2-G2</f>
        <v>10.913357871178349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77.2</v>
      </c>
      <c r="R2">
        <f>N2*Assumption!$F$64 + O2*Assumption!$F$61 + P2*Assumption!$F$62 + Q2*Assumption!$F$63</f>
        <v>85.2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2.7517318999999998</v>
      </c>
      <c r="H3" cm="1">
        <f t="array" ref="H3">_xll.FDS(B3,"FG_ROE(0)")</f>
        <v>8.1030874696067094</v>
      </c>
      <c r="I3">
        <f>HLOOKUP(B3,'Index ROE'!$B$1:$V$25,24,FALSE)</f>
        <v>11.2778516938703</v>
      </c>
      <c r="J3" cm="1">
        <f t="array" ref="J3">_xll.FDS(B3, "FMA_RBICS_REV_CURRENT(30, LOC, ""PORTAGG"")")</f>
        <v>33.031985437669803</v>
      </c>
      <c r="K3" s="77">
        <f>HLOOKUP(B3,'Index earnings'!$A$1:$V$26,26,FALSE)</f>
        <v>3.8689699835824598E-2</v>
      </c>
      <c r="L3">
        <f>HLOOKUP(B3,'Yearly returns'!$B$1:$V$128,126,FALSE)</f>
        <v>-49.491554000000001</v>
      </c>
      <c r="M3">
        <f t="shared" ref="M3:M22" si="0">I3-G3</f>
        <v>8.5261197938703006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49.95</v>
      </c>
      <c r="S3" cm="1">
        <f t="array" ref="S3">_xlfn.PERCENTRANK.EXC(_xlfn._xlws.FILTER(R$2:R$22, ISNUMBER(R$2:R$22)),R3)*100</f>
        <v>50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6.9968089999999998</v>
      </c>
      <c r="H4" cm="1">
        <f t="array" ref="H4">_xll.FDS(B4,"FG_ROE(0)")</f>
        <v>12.8358681743426</v>
      </c>
      <c r="I4">
        <f>HLOOKUP(B4,'Index ROE'!$B$1:$V$25,24,FALSE)</f>
        <v>15.657517511443299</v>
      </c>
      <c r="J4" cm="1">
        <f t="array" ref="J4">_xll.FDS(B4, "FMA_RBICS_REV_CURRENT(30, LOC, ""PORTAGG"")")</f>
        <v>54.307261249485101</v>
      </c>
      <c r="K4" s="77">
        <f>HLOOKUP(B4,'Index earnings'!$A$1:$V$26,26,FALSE)</f>
        <v>4.2935760209013241E-2</v>
      </c>
      <c r="L4">
        <f>HLOOKUP(B4,'Yearly returns'!$B$1:$V$128,126,FALSE)</f>
        <v>-40.857599999999998</v>
      </c>
      <c r="M4">
        <f t="shared" si="0"/>
        <v>8.6607085114432998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40.9</v>
      </c>
      <c r="R4">
        <f>N4*Assumption!$F$64 + O4*Assumption!$F$61 + P4*Assumption!$F$62 + Q4*Assumption!$F$63</f>
        <v>49.975000000000001</v>
      </c>
      <c r="S4" cm="1">
        <f t="array" ref="S4">_xlfn.PERCENTRANK.EXC(_xlfn._xlws.FILTER(R$2:R$22, ISNUMBER(R$2:R$22)),R4)*100</f>
        <v>54.500000000000007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6.244929</v>
      </c>
      <c r="H5" cm="1">
        <f t="array" ref="H5">_xll.FDS(B5,"FG_ROE(0)")</f>
        <v>12.462370863853501</v>
      </c>
      <c r="I5">
        <f>HLOOKUP(B5,'Index ROE'!$B$1:$V$25,24,FALSE)</f>
        <v>12.530824852807651</v>
      </c>
      <c r="J5" cm="1">
        <f t="array" ref="J5">_xll.FDS(B5, "FMA_RBICS_REV_CURRENT(30, LOC, ""PORTAGG"")")</f>
        <v>41.245807550166703</v>
      </c>
      <c r="K5" s="77">
        <f>HLOOKUP(B5,'Index earnings'!$A$1:$V$26,26,FALSE)</f>
        <v>6.5968962435704714E-2</v>
      </c>
      <c r="L5">
        <f>HLOOKUP(B5,'Yearly returns'!$B$1:$V$128,126,FALSE)</f>
        <v>-30.100172000000001</v>
      </c>
      <c r="M5">
        <f t="shared" si="0"/>
        <v>6.2858958528076512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81.8</v>
      </c>
      <c r="R5">
        <f>N5*Assumption!$F$64 + O5*Assumption!$F$61 + P5*Assumption!$F$62 + Q5*Assumption!$F$63</f>
        <v>60.224999999999994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5.6241000000000003</v>
      </c>
      <c r="H6" cm="1">
        <f t="array" ref="H6">_xll.FDS(B6,"FG_ROE(0)")</f>
        <v>13.3029682077874</v>
      </c>
      <c r="I6">
        <f>HLOOKUP(B6,'Index ROE'!$B$1:$V$25,24,FALSE)</f>
        <v>10.013481596831115</v>
      </c>
      <c r="J6" cm="1">
        <f t="array" ref="J6">_xll.FDS(B6, "FMA_RBICS_REV_CURRENT(30, LOC, ""PORTAGG"")")</f>
        <v>48.644387828237001</v>
      </c>
      <c r="K6" s="77">
        <f>HLOOKUP(B6,'Index earnings'!$A$1:$V$26,26,FALSE)</f>
        <v>3.6620331475524681E-2</v>
      </c>
      <c r="L6">
        <f>HLOOKUP(B6,'Yearly returns'!$B$1:$V$128,126,FALSE)</f>
        <v>-49.002934000000003</v>
      </c>
      <c r="M6">
        <f t="shared" si="0"/>
        <v>4.3893815968311145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30.675000000000001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6.9472310000000004</v>
      </c>
      <c r="H7" cm="1">
        <f t="array" ref="H7">_xll.FDS(B7,"FG_ROE(0)")</f>
        <v>9.8634802167551197</v>
      </c>
      <c r="I7">
        <f>HLOOKUP(B7,'Index ROE'!$B$1:$V$25,24,FALSE)</f>
        <v>12.932447426875701</v>
      </c>
      <c r="J7" cm="1">
        <f t="array" ref="J7">_xll.FDS(B7, "FMA_RBICS_REV_CURRENT(30, LOC, ""PORTAGG"")")</f>
        <v>30.8413445335127</v>
      </c>
      <c r="K7" s="77">
        <f>HLOOKUP(B7,'Index earnings'!$A$1:$V$26,26,FALSE)</f>
        <v>1.6222354296116626E-2</v>
      </c>
      <c r="L7">
        <f>HLOOKUP(B7,'Yearly returns'!$B$1:$V$128,126,FALSE)</f>
        <v>-41.764693999999999</v>
      </c>
      <c r="M7">
        <f t="shared" si="0"/>
        <v>5.9852164268757004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36.299999999999997</v>
      </c>
      <c r="R7">
        <f>N7*Assumption!$F$64 + O7*Assumption!$F$61 + P7*Assumption!$F$62 + Q7*Assumption!$F$63</f>
        <v>38.625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3.7768519999999999</v>
      </c>
      <c r="H8" cm="1">
        <f t="array" ref="H8">_xll.FDS(B8,"FG_ROE(0)")</f>
        <v>8.1894801006654596</v>
      </c>
      <c r="I8">
        <f>HLOOKUP(B8,'Index ROE'!$B$1:$V$25,24,FALSE)</f>
        <v>11.93920849991995</v>
      </c>
      <c r="J8" cm="1">
        <f t="array" ref="J8">_xll.FDS(B8, "FMA_RBICS_REV_CURRENT(30, LOC, ""PORTAGG"")")</f>
        <v>40.274268250227401</v>
      </c>
      <c r="K8" s="77">
        <f>HLOOKUP(B8,'Index earnings'!$A$1:$V$26,26,FALSE)</f>
        <v>2.3804408873769667E-2</v>
      </c>
      <c r="L8">
        <f>HLOOKUP(B8,'Yearly returns'!$B$1:$V$128,126,FALSE)</f>
        <v>-36.546303000000002</v>
      </c>
      <c r="M8">
        <f t="shared" si="0"/>
        <v>8.1623564999199498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51.1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1.6850000000000001</v>
      </c>
      <c r="H9" cm="1">
        <f t="array" ref="H9">_xll.FDS(B9,"FG_ROE(0)")</f>
        <v>10.332093012012001</v>
      </c>
      <c r="I9">
        <f>HLOOKUP(B9,'Index ROE'!$B$1:$V$25,24,FALSE)</f>
        <v>12.149470947241801</v>
      </c>
      <c r="J9" cm="1">
        <f t="array" ref="J9">_xll.FDS(B9, "FMA_RBICS_REV_CURRENT(30, LOC, ""PORTAGG"")")</f>
        <v>17.1261918631904</v>
      </c>
      <c r="K9" s="77">
        <f>HLOOKUP(B9,'Index earnings'!$A$1:$V$26,26,FALSE)</f>
        <v>3.7646116665908558E-2</v>
      </c>
      <c r="L9">
        <f>HLOOKUP(B9,'Yearly returns'!$B$1:$V$128,126,FALSE)</f>
        <v>-32.089294000000002</v>
      </c>
      <c r="M9">
        <f t="shared" si="0"/>
        <v>10.4644709472418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72.7</v>
      </c>
      <c r="R9">
        <f>N9*Assumption!$F$64 + O9*Assumption!$F$61 + P9*Assumption!$F$62 + Q9*Assumption!$F$63</f>
        <v>76.125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9.8518000000000008</v>
      </c>
      <c r="H10" cm="1">
        <f t="array" ref="H10">_xll.FDS(B10,"FG_ROE(0)")</f>
        <v>10.7598186550533</v>
      </c>
      <c r="I10">
        <f>HLOOKUP(B10,'Index ROE'!$B$1:$V$25,24,FALSE)</f>
        <v>12.78064669069385</v>
      </c>
      <c r="J10" cm="1">
        <f t="array" ref="J10">_xll.FDS(B10, "FMA_RBICS_REV_CURRENT(30, LOC, ""PORTAGG"")")</f>
        <v>27.3718727943522</v>
      </c>
      <c r="K10" s="77">
        <f>HLOOKUP(B10,'Index earnings'!$A$1:$V$26,26,FALSE)</f>
        <v>5.8038772053721877E-2</v>
      </c>
      <c r="L10">
        <f>HLOOKUP(B10,'Yearly returns'!$B$1:$V$128,126,FALSE)</f>
        <v>-40.39575</v>
      </c>
      <c r="M10">
        <f t="shared" si="0"/>
        <v>2.9288466906938488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45.4</v>
      </c>
      <c r="R10">
        <f>N10*Assumption!$F$64 + O10*Assumption!$F$61 + P10*Assumption!$F$62 + Q10*Assumption!$F$63</f>
        <v>49.975000000000001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3.1053000000000002</v>
      </c>
      <c r="H11" cm="1">
        <f t="array" ref="H11">_xll.FDS(B11,"FG_ROE(0)")</f>
        <v>6.2616626175406402</v>
      </c>
      <c r="I11">
        <f>HLOOKUP(B11,'Index ROE'!$B$1:$V$25,24,FALSE)</f>
        <v>10.668520191121601</v>
      </c>
      <c r="J11" cm="1">
        <f t="array" ref="J11">_xll.FDS(B11, "FMA_RBICS_REV_CURRENT(30, LOC, ""PORTAGG"")")</f>
        <v>14.410771974419699</v>
      </c>
      <c r="K11" s="77">
        <f>HLOOKUP(B11,'Index earnings'!$A$1:$V$26,26,FALSE)</f>
        <v>2.4555712429471077E-2</v>
      </c>
      <c r="L11">
        <f>HLOOKUP(B11,'Yearly returns'!$B$1:$V$128,126,FALSE)</f>
        <v>-38.691997999999998</v>
      </c>
      <c r="M11">
        <f t="shared" si="0"/>
        <v>7.5632201911216015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50</v>
      </c>
      <c r="R11">
        <f>N11*Assumption!$F$64 + O11*Assumption!$F$61 + P11*Assumption!$F$62 + Q11*Assumption!$F$63</f>
        <v>61.375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12.202438000000001</v>
      </c>
      <c r="H12" cm="1">
        <f t="array" ref="H12">_xll.FDS(B12,"FG_ROE(0)")</f>
        <v>19.672003651950899</v>
      </c>
      <c r="I12">
        <f>HLOOKUP(B12,'Index ROE'!$B$1:$V$25,24,FALSE)</f>
        <v>14.789114389820401</v>
      </c>
      <c r="J12" cm="1">
        <f t="array" ref="J12">_xll.FDS(B12, "FMA_RBICS_REV_CURRENT(30, LOC, ""PORTAGG"")")</f>
        <v>26.132781240692001</v>
      </c>
      <c r="K12" s="77">
        <f>HLOOKUP(B12,'Index earnings'!$A$1:$V$26,26,FALSE)</f>
        <v>2.0697122347511643E-2</v>
      </c>
      <c r="L12">
        <f>HLOOKUP(B12,'Yearly returns'!$B$1:$V$128,126,FALSE)</f>
        <v>-50.893715</v>
      </c>
      <c r="M12">
        <f t="shared" si="0"/>
        <v>2.5866763898204006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9</v>
      </c>
      <c r="R12">
        <f>N12*Assumption!$F$64 + O12*Assumption!$F$61 + P12*Assumption!$F$62 + Q12*Assumption!$F$63</f>
        <v>31.774999999999995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10.927448</v>
      </c>
      <c r="H13" cm="1">
        <f t="array" ref="H13">_xll.FDS(B13,"FG_ROE(0)")</f>
        <v>14.085758498998601</v>
      </c>
      <c r="I13">
        <f>HLOOKUP(B13,'Index ROE'!$B$1:$V$25,24,FALSE)</f>
        <v>16.7616860731518</v>
      </c>
      <c r="J13" cm="1">
        <f t="array" ref="J13">_xll.FDS(B13, "FMA_RBICS_REV_CURRENT(30, LOC, ""PORTAGG"")")</f>
        <v>44.010071557475698</v>
      </c>
      <c r="K13" s="77">
        <f>HLOOKUP(B13,'Index earnings'!$A$1:$V$26,26,FALSE)</f>
        <v>2.3841978693851074E-2</v>
      </c>
      <c r="L13">
        <f>HLOOKUP(B13,'Yearly returns'!$B$1:$V$128,126,FALSE)</f>
        <v>-38.363135999999997</v>
      </c>
      <c r="M13">
        <f t="shared" si="0"/>
        <v>5.8342380731518002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54.500000000000007</v>
      </c>
      <c r="R13">
        <f>N13*Assumption!$F$64 + O13*Assumption!$F$61 + P13*Assumption!$F$62 + Q13*Assumption!$F$63</f>
        <v>38.6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3.4340000000000002</v>
      </c>
      <c r="H14" cm="1">
        <f t="array" ref="H14">_xll.FDS(B14,"FG_ROE(0)")</f>
        <v>14.5572136821763</v>
      </c>
      <c r="I14">
        <f>HLOOKUP(B14,'Index ROE'!$B$1:$V$25,24,FALSE)</f>
        <v>5.4192242708958744</v>
      </c>
      <c r="J14" cm="1">
        <f t="array" ref="J14">_xll.FDS(B14, "FMA_RBICS_REV_CURRENT(30, LOC, ""PORTAGG"")")</f>
        <v>41.910778951958399</v>
      </c>
      <c r="K14" s="77">
        <f>HLOOKUP(B14,'Index earnings'!$A$1:$V$26,26,FALSE)</f>
        <v>-9.9977006807554725E-2</v>
      </c>
      <c r="L14">
        <f>HLOOKUP(B14,'Yearly returns'!$B$1:$V$128,126,FALSE)</f>
        <v>-55.848987999999999</v>
      </c>
      <c r="M14">
        <f t="shared" si="0"/>
        <v>1.9852242708958743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6.952</v>
      </c>
      <c r="H15" cm="1">
        <f t="array" ref="H15">_xll.FDS(B15,"FG_ROE(0)")</f>
        <v>15.304976425990301</v>
      </c>
      <c r="I15">
        <f>HLOOKUP(B15,'Index ROE'!$B$1:$V$25,24,FALSE)</f>
        <v>15.463136340534799</v>
      </c>
      <c r="J15" cm="1">
        <f t="array" ref="J15">_xll.FDS(B15, "FMA_RBICS_REV_CURRENT(30, LOC, ""PORTAGG"")")</f>
        <v>29.5919232588795</v>
      </c>
      <c r="K15" s="77">
        <f>HLOOKUP(B15,'Index earnings'!$A$1:$V$26,26,FALSE)</f>
        <v>6.0111448374439824E-2</v>
      </c>
      <c r="L15">
        <f>HLOOKUP(B15,'Yearly returns'!$B$1:$V$128,126,FALSE)</f>
        <v>-26.94698</v>
      </c>
      <c r="M15">
        <f t="shared" si="0"/>
        <v>8.5111363405347991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90.9</v>
      </c>
      <c r="R15">
        <f>N15*Assumption!$F$64 + O15*Assumption!$F$61 + P15*Assumption!$F$62 + Q15*Assumption!$F$63</f>
        <v>72.699999999999989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2.1970000000000001</v>
      </c>
      <c r="H16" cm="1">
        <f t="array" ref="H16">_xll.FDS(B16,"FG_ROE(0)")</f>
        <v>10.747059069949101</v>
      </c>
      <c r="I16">
        <f>HLOOKUP(B16,'Index ROE'!$B$1:$V$25,24,FALSE)</f>
        <v>12.8854511835079</v>
      </c>
      <c r="J16" cm="1">
        <f t="array" ref="J16">_xll.FDS(B16, "FMA_RBICS_REV_CURRENT(30, LOC, ""PORTAGG"")")</f>
        <v>25.149505194543199</v>
      </c>
      <c r="K16" s="77">
        <f>HLOOKUP(B16,'Index earnings'!$A$1:$V$26,26,FALSE)</f>
        <v>7.2150551445196776E-2</v>
      </c>
      <c r="L16">
        <f>HLOOKUP(B16,'Yearly returns'!$B$1:$V$128,126,FALSE)</f>
        <v>-45.387577</v>
      </c>
      <c r="M16">
        <f t="shared" si="0"/>
        <v>10.688451183507901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27.200000000000003</v>
      </c>
      <c r="R16">
        <f>N16*Assumption!$F$64 + O16*Assumption!$F$61 + P16*Assumption!$F$62 + Q16*Assumption!$F$63</f>
        <v>68.149999999999991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4.1952999999999996</v>
      </c>
      <c r="H17" cm="1">
        <f t="array" ref="H17">_xll.FDS(B17,"FG_ROE(0)")</f>
        <v>11.185517250600601</v>
      </c>
      <c r="I17">
        <f>HLOOKUP(B17,'Index ROE'!$B$1:$V$25,24,FALSE)</f>
        <v>12.269166041116101</v>
      </c>
      <c r="J17" cm="1">
        <f t="array" ref="J17">_xll.FDS(B17, "FMA_RBICS_REV_CURRENT(30, LOC, ""PORTAGG"")")</f>
        <v>60.191004934348101</v>
      </c>
      <c r="K17" s="77">
        <f>HLOOKUP(B17,'Index earnings'!$A$1:$V$26,26,FALSE)</f>
        <v>8.8740466700483189E-3</v>
      </c>
      <c r="L17">
        <f>HLOOKUP(B17,'Yearly returns'!$B$1:$V$128,126,FALSE)</f>
        <v>-25.517918000000002</v>
      </c>
      <c r="M17">
        <f t="shared" si="0"/>
        <v>8.0738660411161014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2.6022430000000001</v>
      </c>
      <c r="H18" cm="1">
        <f t="array" ref="H18">_xll.FDS(B18,"FG_ROE(0)")</f>
        <v>7.5396885785858103</v>
      </c>
      <c r="I18">
        <f>HLOOKUP(B18,'Index ROE'!$B$1:$V$25,24,FALSE)</f>
        <v>13.0025654489041</v>
      </c>
      <c r="J18" cm="1">
        <f t="array" ref="J18">_xll.FDS(B18, "FMA_RBICS_REV_CURRENT(30, LOC, ""PORTAGG"")")</f>
        <v>23.100295136536602</v>
      </c>
      <c r="K18" s="77">
        <f>HLOOKUP(B18,'Index earnings'!$A$1:$V$26,26,FALSE)</f>
        <v>1.2617045604024435E-2</v>
      </c>
      <c r="L18">
        <f>HLOOKUP(B18,'Yearly returns'!$B$1:$V$128,126,FALSE)</f>
        <v>-33.103805999999999</v>
      </c>
      <c r="M18">
        <f t="shared" si="0"/>
        <v>10.400322448904101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62.45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24.078596000000001</v>
      </c>
      <c r="H19" cm="1">
        <f t="array" ref="H19">_xll.FDS(B19,"FG_ROE(0)")</f>
        <v>17.72018964934</v>
      </c>
      <c r="I19">
        <f>HLOOKUP(B19,'Index ROE'!$B$1:$V$25,24,FALSE)</f>
        <v>14.774119846351301</v>
      </c>
      <c r="J19" cm="1">
        <f t="array" ref="J19">_xll.FDS(B19, "FMA_RBICS_REV_CURRENT(30, LOC, ""PORTAGG"")")</f>
        <v>22.490733200575399</v>
      </c>
      <c r="K19" s="77">
        <f>HLOOKUP(B19,'Index earnings'!$A$1:$V$26,26,FALSE)</f>
        <v>8.2005715561249914E-2</v>
      </c>
      <c r="L19">
        <f>HLOOKUP(B19,'Yearly returns'!$B$1:$V$128,126,FALSE)</f>
        <v>-50.473396000000001</v>
      </c>
      <c r="M19">
        <f t="shared" si="0"/>
        <v>-9.3044761536487002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N19*Assumption!$F$64 + O19*Assumption!$F$61 + P19*Assumption!$F$62 + Q19*Assumption!$F$63</f>
        <v>48.849999999999994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4.1952999999999996</v>
      </c>
      <c r="H20" cm="1">
        <f t="array" ref="H20">_xll.FDS(B20,"FG_ROE(0)")</f>
        <v>13.2163400773702</v>
      </c>
      <c r="I20">
        <f>HLOOKUP(B20,'Index ROE'!$B$1:$V$25,24,FALSE)</f>
        <v>11.156370494280349</v>
      </c>
      <c r="J20" cm="1">
        <f t="array" ref="J20">_xll.FDS(B20, "FMA_RBICS_REV_CURRENT(30, LOC, ""PORTAGG"")")</f>
        <v>60.644653504758097</v>
      </c>
      <c r="K20" s="77">
        <f>HLOOKUP(B20,'Index earnings'!$A$1:$V$26,26,FALSE)</f>
        <v>8.3481705833627906E-3</v>
      </c>
      <c r="L20">
        <f>HLOOKUP(B20,'Yearly returns'!$B$1:$V$128,126,FALSE)</f>
        <v>-33.8414</v>
      </c>
      <c r="M20">
        <f t="shared" si="0"/>
        <v>6.9610704942803494</v>
      </c>
      <c r="N20" cm="1">
        <f t="array" ref="N20">_xlfn.PERCENTRANK.EXC(_xlfn._xlws.FILTER(M$2:M$22, ISNUMBER(M$2:M$22)),M20)*100</f>
        <v>45.4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63.6</v>
      </c>
      <c r="R20">
        <f>N20*Assumption!$F$64 + O20*Assumption!$F$61 + P20*Assumption!$F$62 + Q20*Assumption!$F$63</f>
        <v>32.924999999999997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2.7699003000000002</v>
      </c>
      <c r="H21" cm="1">
        <f t="array" ref="H21">_xll.FDS(B21,"FG_ROE(0)")</f>
        <v>9.5771583520869896</v>
      </c>
      <c r="I21">
        <f>HLOOKUP(B21,'Index ROE'!$B$1:$V$25,24,FALSE)</f>
        <v>15.109726785561501</v>
      </c>
      <c r="J21" cm="1">
        <f t="array" ref="J21">_xll.FDS(B21, "FMA_RBICS_REV_CURRENT(30, LOC, ""PORTAGG"")")</f>
        <v>54.505453976541503</v>
      </c>
      <c r="K21" s="77">
        <f>HLOOKUP(B21,'Index earnings'!$A$1:$V$26,26,FALSE)</f>
        <v>-4.492281859563052E-2</v>
      </c>
      <c r="L21">
        <f>HLOOKUP(B21,'Yearly returns'!$B$1:$V$128,126,FALSE)</f>
        <v>-43.880760000000002</v>
      </c>
      <c r="M21">
        <f t="shared" si="0"/>
        <v>12.339826485561501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31.8</v>
      </c>
      <c r="R21">
        <f>N21*Assumption!$F$64 + O21*Assumption!$F$61 + P21*Assumption!$F$62 + Q21*Assumption!$F$63</f>
        <v>37.475000000000001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5.1133236999999996</v>
      </c>
      <c r="H22" cm="1">
        <f t="array" ref="H22">_xll.FDS(B22,"FG_ROE(0)")</f>
        <v>11.010933597246501</v>
      </c>
      <c r="I22">
        <f>HLOOKUP(B22,'Index ROE'!$B$1:$V$25,24,FALSE)</f>
        <v>11.9967853551854</v>
      </c>
      <c r="J22" cm="1">
        <f t="array" ref="J22">_xll.FDS(B22, "FMA_RBICS_REV_CURRENT(30, LOC, ""PORTAGG"")")</f>
        <v>42.686505156654299</v>
      </c>
      <c r="K22" s="77">
        <f>HLOOKUP(B22,'Index earnings'!$A$1:$V$26,26,FALSE)</f>
        <v>-1.6026351247784176E-2</v>
      </c>
      <c r="L22">
        <f>HLOOKUP(B22,'Yearly returns'!$B$1:$V$128,126,FALSE)</f>
        <v>-28.916436999999998</v>
      </c>
      <c r="M22">
        <f t="shared" si="0"/>
        <v>6.8834616551854007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43.174999999999997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6870583</v>
      </c>
      <c r="E3" cm="1">
        <f t="array" ref="E3">_xll.FDS(C3,"FMA_COS_UP(""EPS"",""1M"",+1,NOW,,,""PORTAGG"",""MEANR"")")</f>
        <v>139</v>
      </c>
      <c r="F3" cm="1">
        <f t="array" ref="F3">_xll.FDS(C3,"FMA_COS_DOWN(""EPS"",""1M"",+1,NOW,,,""PORTAGG"",""MEANR"")")</f>
        <v>146</v>
      </c>
      <c r="G3" cm="1">
        <f t="array" ref="G3">_xll.FDS(A3,"SIZE(FG_CONSTITUENTS)")</f>
        <v>485</v>
      </c>
      <c r="H3" s="9">
        <f t="shared" ref="H3:H23" si="0">E3/$G3</f>
        <v>0.28659793814432988</v>
      </c>
      <c r="I3" s="9">
        <f t="shared" ref="I3:I23" si="1">F3/$G3</f>
        <v>0.30103092783505153</v>
      </c>
      <c r="J3" s="9">
        <f t="shared" ref="J3:J23" si="2">H3-I3</f>
        <v>-1.4432989690721654E-2</v>
      </c>
      <c r="K3" s="5" cm="1">
        <f t="array" ref="K3">_xll.FDS(A3,"FMA_PCT_ABOVE_MAVG(200,0,,,,""PORTAGG"")")/100</f>
        <v>0.32783505154639203</v>
      </c>
      <c r="L3" s="41" cm="1">
        <f t="array" ref="L3">_xll.FDSB(A3,"PERCENT_CHANGE(FMA_EPS(+1,0,,,,""PORTAGG"",""MEAN""),FMA_EPS(+1,-1AM,,,,""PORTAGG"",""MEAN""))")</f>
        <v>1.33618596464591</v>
      </c>
      <c r="M3" s="41" cm="1">
        <f t="array" ref="M3">_xll.FDSB(A3,"PERCENT_CHANGE(FMA_EPS(+1,0,,,,""PORTAGG"",""MEAN""),FMA_EPS(+1,-3AM,,,,""PORTAGG"",""MEAN""))")</f>
        <v>-0.72498856210804097</v>
      </c>
      <c r="N3" s="3" cm="1">
        <f t="array" ref="N3">_xll.FDS(C3,"FG_TOTAL_RETURNC(0,-1AM)")</f>
        <v>-1.5698551999999999</v>
      </c>
      <c r="O3" s="3" cm="1">
        <f t="array" ref="O3">_xll.FDS(C3,"FG_TOTAL_RETURNC(0,-3AM)")</f>
        <v>-4.6453237999999999</v>
      </c>
      <c r="P3" s="3" cm="1">
        <f t="array" ref="P3">_xll.FDS(C3,"FG_TOTAL_RETURNC(0,-6AM)")</f>
        <v>1.5525222000000001</v>
      </c>
      <c r="Q3" s="9" cm="1">
        <f t="array" ref="Q3">_xll.FDS(C3,"P_PRICE(0)/P_PRICE_HIGH_PR(0,,,,,,""PRICE"",""INTRA"",""52W"")")</f>
        <v>0.80307399999999995</v>
      </c>
      <c r="R3" s="9" cm="1">
        <f t="array" ref="R3">_xll.FDS(C3,"P_PRICE(0)/P_PRICE_low_PR(0,,,,,,""PRICE"",""INTRA"",""52W"")-1")</f>
        <v>8.9014289999999996E-2</v>
      </c>
      <c r="S3" s="3" cm="1">
        <f t="array" ref="S3">_xll.FDS(C3,"FG_TOTAL_RETURNC(0,-12AM)")</f>
        <v>-13.9197235</v>
      </c>
      <c r="T3" s="4" cm="1">
        <f t="array" ref="T3">_xlfn.PERCENTRANK.EXC(_xlfn._xlws.FILTER($R$3:$R$23, ISNUMBER($R$3:$R$23)),R3)*100</f>
        <v>27.200000000000003</v>
      </c>
      <c r="U3" s="4">
        <f t="shared" ref="U3:U23" si="3">100-T3</f>
        <v>72.8</v>
      </c>
      <c r="V3" s="4" cm="1">
        <f t="array" ref="V3">_xlfn.PERCENTRANK.EXC(_xlfn._xlws.FILTER($Q$3:$Q$23, ISNUMBER($Q$3:$Q$23)),Q3)*100</f>
        <v>18.099999999999998</v>
      </c>
      <c r="W3" s="4" cm="1">
        <f t="array" ref="W3">_xlfn.PERCENTRANK.EXC(_xlfn._xlws.FILTER($O$3:$O$23, ISNUMBER($O$3:$O$23)),O3)*100</f>
        <v>13.600000000000001</v>
      </c>
      <c r="X3" s="4" cm="1">
        <f t="array" ref="X3">_xlfn.PERCENTRANK.EXC(_xlfn._xlws.FILTER($P$3:$P$23, ISNUMBER($P$3:$P$23)),P3)*100</f>
        <v>36.299999999999997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22.7</v>
      </c>
      <c r="AA3" s="4" cm="1">
        <f t="array" ref="AA3">_xlfn.PERCENTRANK.EXC(_xlfn._xlws.FILTER($H$3:$H$23, ISNUMBER($H$3:$H$23)),H3)*100</f>
        <v>40.9</v>
      </c>
      <c r="AB3" s="4" cm="1">
        <f t="array" ref="AB3">_xlfn.PERCENTRANK.EXC(_xlfn._xlws.FILTER($J$3:$J$23, ISNUMBER($J$3:$J$23)),J3)*100</f>
        <v>45.4</v>
      </c>
      <c r="AC3" s="4">
        <f t="shared" ref="AC3:AC23" si="4">_xlfn.PERCENTRANK.EXC($L$3:$L$23,L3)*100</f>
        <v>50</v>
      </c>
      <c r="AD3" s="4">
        <f t="shared" ref="AD3:AD23" si="5">_xlfn.PERCENTRANK.EXC($M$3:$M$23,M3)*100</f>
        <v>59</v>
      </c>
      <c r="AE3" s="4">
        <f t="shared" ref="AE3:AE23" si="6">_xlfn.PERCENTRANK.EXC($D$3:$D$23,D3)*100</f>
        <v>90.9</v>
      </c>
      <c r="AF3" s="4">
        <f>'Economic Momentum'!Q4</f>
        <v>40.9</v>
      </c>
      <c r="AG3" s="4">
        <f ca="1">'Economic Momentum'!R4</f>
        <v>59</v>
      </c>
      <c r="AH3" s="4">
        <f t="shared" ref="AH3:AH23" ca="1" si="7">SUMPRODUCT($U$2:$AG$2,U3:AG3)</f>
        <v>22.21</v>
      </c>
      <c r="AJ3" s="3" cm="1">
        <f t="array" aca="1" ref="AJ3" ca="1">_xlfn.PERCENTRANK.EXC(_xlfn._xlws.FILTER($AH$3:$AH$23, ISNUMBER($AH$3:$AH$23)),AH3)*100</f>
        <v>18.099999999999998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140349.92000000001</v>
      </c>
      <c r="E4" cm="1">
        <f t="array" ref="E4">_xll.FDS(C4,"FMA_COS_UP(""EPS"",""1M"",+1,NOW,,,""PORTAGG"",""MEANR"")")</f>
        <v>14</v>
      </c>
      <c r="F4" cm="1">
        <f t="array" ref="F4">_xll.FDS(C4,"FMA_COS_DOWN(""EPS"",""1M"",+1,NOW,,,""PORTAGG"",""MEANR"")")</f>
        <v>8</v>
      </c>
      <c r="G4" cm="1">
        <f t="array" ref="G4">_xll.FDS(A4,"SIZE(FG_CONSTITUENTS)")</f>
        <v>30</v>
      </c>
      <c r="H4" s="9">
        <f t="shared" si="0"/>
        <v>0.46666666666666667</v>
      </c>
      <c r="I4" s="9">
        <f t="shared" si="1"/>
        <v>0.26666666666666666</v>
      </c>
      <c r="J4" s="9">
        <f t="shared" si="2"/>
        <v>0.2</v>
      </c>
      <c r="K4" s="5" cm="1">
        <f t="array" ref="K4">_xll.FDS(A4,"FMA_PCT_ABOVE_MAVG(200,0,,,,""PORTAGG"")")/100</f>
        <v>0.55172413793103403</v>
      </c>
      <c r="L4" s="41" cm="1">
        <f t="array" ref="L4">_xll.FDSB(A4,"PERCENT_CHANGE(FMA_EPS(+1,0,,,,""PORTAGG"",""MEAN""),FMA_EPS(+1,-1AM,,,,""PORTAGG"",""MEAN""))")</f>
        <v>8.7767844210499106</v>
      </c>
      <c r="M4" s="41" cm="1">
        <f t="array" ref="M4">_xll.FDSB(A4,"PERCENT_CHANGE(FMA_EPS(+1,0,,,,""PORTAGG"",""MEAN""),FMA_EPS(+1,-3AM,,,,""PORTAGG"",""MEAN""))")</f>
        <v>-9.1347542173938407</v>
      </c>
      <c r="N4" s="3" cm="1">
        <f t="array" ref="N4">_xll.FDS(C4,"FG_TOTAL_RETURNC(0,-1AM)")</f>
        <v>-0.54117440000000006</v>
      </c>
      <c r="O4" s="3" cm="1">
        <f t="array" ref="O4">_xll.FDS(C4,"FG_TOTAL_RETURNC(0,-3AM)")</f>
        <v>-0.35059452000000002</v>
      </c>
      <c r="P4" s="3" cm="1">
        <f t="array" ref="P4">_xll.FDS(C4,"FG_TOTAL_RETURNC(0,-6AM)")</f>
        <v>1.8014789</v>
      </c>
      <c r="Q4" s="9" cm="1">
        <f t="array" ref="Q4">_xll.FDS(C4,"P_PRICE(0)/P_PRICE_HIGH_PR(0,,,,,,""PRICE"",""INTRA"",""52W"")")</f>
        <v>0.81760405999999997</v>
      </c>
      <c r="R4" s="9" cm="1">
        <f t="array" ref="R4">_xll.FDS(C4,"P_PRICE(0)/P_PRICE_low_PR(0,,,,,,""PRICE"",""INTRA"",""52W"")-1")</f>
        <v>8.7029934000000003E-2</v>
      </c>
      <c r="S4" s="3" cm="1">
        <f t="array" ref="S4">_xll.FDS(C4,"FG_TOTAL_RETURNC(0,-12AM)")</f>
        <v>-15.794134</v>
      </c>
      <c r="T4" s="4" cm="1">
        <f t="array" ref="T4">_xlfn.PERCENTRANK.EXC(_xlfn._xlws.FILTER($R$3:$R$23, ISNUMBER($R$3:$R$23)),R4)*100</f>
        <v>22.7</v>
      </c>
      <c r="U4" s="4">
        <f t="shared" si="3"/>
        <v>77.3</v>
      </c>
      <c r="V4" s="4" cm="1">
        <f t="array" ref="V4">_xlfn.PERCENTRANK.EXC(_xlfn._xlws.FILTER($Q$3:$Q$23, ISNUMBER($Q$3:$Q$23)),Q4)*100</f>
        <v>22.7</v>
      </c>
      <c r="W4" s="4" cm="1">
        <f t="array" ref="W4">_xlfn.PERCENTRANK.EXC(_xlfn._xlws.FILTER($O$3:$O$23, ISNUMBER($O$3:$O$23)),O4)*100</f>
        <v>36.299999999999997</v>
      </c>
      <c r="X4" s="4" cm="1">
        <f t="array" ref="X4">_xlfn.PERCENTRANK.EXC(_xlfn._xlws.FILTER($P$3:$P$23, ISNUMBER($P$3:$P$23)),P4)*100</f>
        <v>45.4</v>
      </c>
      <c r="Y4" s="200" cm="1">
        <f t="array" ref="Y4">_xlfn.PERCENTRANK.EXC(_xlfn._xlws.FILTER($S$3:$S$23, ISNUMBER($S$3:$S$23)),S4)*100</f>
        <v>4.5</v>
      </c>
      <c r="Z4" s="4" cm="1">
        <f t="array" ref="Z4">_xlfn.PERCENTRANK.EXC(_xlfn._xlws.FILTER($K$3:$K$23, ISNUMBER($K$3:$K$23)),K4)*100</f>
        <v>63.6</v>
      </c>
      <c r="AA4" s="4" cm="1">
        <f t="array" ref="AA4">_xlfn.PERCENTRANK.EXC(_xlfn._xlws.FILTER($H$3:$H$23, ISNUMBER($H$3:$H$23)),H4)*100</f>
        <v>81.8</v>
      </c>
      <c r="AB4" s="4" cm="1">
        <f t="array" ref="AB4">_xlfn.PERCENTRANK.EXC(_xlfn._xlws.FILTER($J$3:$J$23, ISNUMBER($J$3:$J$23)),J4)*100</f>
        <v>90.9</v>
      </c>
      <c r="AC4" s="4">
        <f t="shared" si="4"/>
        <v>95.399999999999991</v>
      </c>
      <c r="AD4" s="4">
        <f t="shared" si="5"/>
        <v>13.600000000000001</v>
      </c>
      <c r="AE4" s="4">
        <f t="shared" si="6"/>
        <v>18.099999999999998</v>
      </c>
      <c r="AF4" s="4">
        <f>'Economic Momentum'!Q5</f>
        <v>54.500000000000007</v>
      </c>
      <c r="AG4" s="4">
        <f ca="1">'Economic Momentum'!R5</f>
        <v>40.9</v>
      </c>
      <c r="AH4" s="4">
        <f t="shared" ca="1" si="7"/>
        <v>33.589999999999996</v>
      </c>
      <c r="AJ4" s="3" cm="1">
        <f t="array" aca="1" ref="AJ4" ca="1">_xlfn.PERCENTRANK.EXC(_xlfn._xlws.FILTER($AH$3:$AH$23, ISNUMBER($AH$3:$AH$23)),AH4)*100</f>
        <v>27.200000000000003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671402.94</v>
      </c>
      <c r="E5" cm="1">
        <f t="array" ref="E5">_xll.FDS(C5,"FMA_COS_UP(""EPS"",""1M"",+1,NOW,,,""PORTAGG"",""MEANR"")")</f>
        <v>17</v>
      </c>
      <c r="F5" cm="1">
        <f t="array" ref="F5">_xll.FDS(C5,"FMA_COS_DOWN(""EPS"",""1M"",+1,NOW,,,""PORTAGG"",""MEANR"")")</f>
        <v>20</v>
      </c>
      <c r="G5" cm="1">
        <f t="array" ref="G5">_xll.FDS(A5,"SIZE(FG_CONSTITUENTS)")</f>
        <v>72</v>
      </c>
      <c r="H5" s="9">
        <f t="shared" si="0"/>
        <v>0.2361111111111111</v>
      </c>
      <c r="I5" s="9">
        <f t="shared" si="1"/>
        <v>0.27777777777777779</v>
      </c>
      <c r="J5" s="9">
        <f t="shared" si="2"/>
        <v>-4.1666666666666685E-2</v>
      </c>
      <c r="K5" s="5" cm="1">
        <f t="array" ref="K5">_xll.FDS(A5,"FMA_PCT_ABOVE_MAVG(200,0,,,,""PORTAGG"")")/100</f>
        <v>0.40845070422535201</v>
      </c>
      <c r="L5" s="41" cm="1">
        <f t="array" ref="L5">_xll.FDSB(A5,"PERCENT_CHANGE(FMA_EPS(+1,0,,,,""PORTAGG"",""MEAN""),FMA_EPS(+1,-1AM,,,,""PORTAGG"",""MEAN""))")</f>
        <v>1.7360689811747501</v>
      </c>
      <c r="M5" s="41" cm="1">
        <f t="array" ref="M5">_xll.FDSB(A5,"PERCENT_CHANGE(FMA_EPS(+1,0,,,,""PORTAGG"",""MEAN""),FMA_EPS(+1,-3AM,,,,""PORTAGG"",""MEAN""))")</f>
        <v>-7.9232217413282298</v>
      </c>
      <c r="N5" s="3" cm="1">
        <f t="array" ref="N5">_xll.FDS(C5,"FG_TOTAL_RETURNC(0,-1AM)")</f>
        <v>7.7706337000000003</v>
      </c>
      <c r="O5" s="3" cm="1">
        <f t="array" ref="O5">_xll.FDS(C5,"FG_TOTAL_RETURNC(0,-3AM)")</f>
        <v>2.4966835999999999</v>
      </c>
      <c r="P5" s="3" cm="1">
        <f t="array" ref="P5">_xll.FDS(C5,"FG_TOTAL_RETURNC(0,-6AM)")</f>
        <v>-2.4961351999999999</v>
      </c>
      <c r="Q5" s="9" cm="1">
        <f t="array" ref="Q5">_xll.FDS(C5,"P_PRICE(0)/P_PRICE_HIGH_PR(0,,,,,,""PRICE"",""INTRA"",""52W"")")</f>
        <v>0.85356540000000003</v>
      </c>
      <c r="R5" s="9" cm="1">
        <f t="array" ref="R5">_xll.FDS(C5,"P_PRICE(0)/P_PRICE_low_PR(0,,,,,,""PRICE"",""INTRA"",""52W"")-1")</f>
        <v>0.11166394</v>
      </c>
      <c r="S5" s="3" cm="1">
        <f t="array" ref="S5">_xll.FDS(C5,"FG_TOTAL_RETURNC(0,-12AM)")</f>
        <v>-11.900223</v>
      </c>
      <c r="T5" s="4" cm="1">
        <f t="array" ref="T5">_xlfn.PERCENTRANK.EXC(_xlfn._xlws.FILTER($R$3:$R$23, ISNUMBER($R$3:$R$23)),R5)*100</f>
        <v>45.4</v>
      </c>
      <c r="U5" s="4">
        <f t="shared" si="3"/>
        <v>54.6</v>
      </c>
      <c r="V5" s="4" cm="1">
        <f t="array" ref="V5">_xlfn.PERCENTRANK.EXC(_xlfn._xlws.FILTER($Q$3:$Q$23, ISNUMBER($Q$3:$Q$23)),Q5)*100</f>
        <v>36.299999999999997</v>
      </c>
      <c r="W5" s="4" cm="1">
        <f t="array" ref="W5">_xlfn.PERCENTRANK.EXC(_xlfn._xlws.FILTER($O$3:$O$23, ISNUMBER($O$3:$O$23)),O5)*100</f>
        <v>54.500000000000007</v>
      </c>
      <c r="X5" s="4" cm="1">
        <f t="array" ref="X5">_xlfn.PERCENTRANK.EXC(_xlfn._xlws.FILTER($P$3:$P$23, ISNUMBER($P$3:$P$23)),P5)*100</f>
        <v>22.7</v>
      </c>
      <c r="Y5" s="200" cm="1">
        <f t="array" ref="Y5">_xlfn.PERCENTRANK.EXC(_xlfn._xlws.FILTER($S$3:$S$23, ISNUMBER($S$3:$S$23)),S5)*100</f>
        <v>27.200000000000003</v>
      </c>
      <c r="Z5" s="4" cm="1">
        <f t="array" ref="Z5">_xlfn.PERCENTRANK.EXC(_xlfn._xlws.FILTER($K$3:$K$23, ISNUMBER($K$3:$K$23)),K5)*100</f>
        <v>36.299999999999997</v>
      </c>
      <c r="AA5" s="4" cm="1">
        <f t="array" ref="AA5">_xlfn.PERCENTRANK.EXC(_xlfn._xlws.FILTER($H$3:$H$23, ISNUMBER($H$3:$H$23)),H5)*100</f>
        <v>31.8</v>
      </c>
      <c r="AB5" s="4" cm="1">
        <f t="array" ref="AB5">_xlfn.PERCENTRANK.EXC(_xlfn._xlws.FILTER($J$3:$J$23, ISNUMBER($J$3:$J$23)),J5)*100</f>
        <v>31.8</v>
      </c>
      <c r="AC5" s="4">
        <f t="shared" si="4"/>
        <v>63.6</v>
      </c>
      <c r="AD5" s="4">
        <f t="shared" si="5"/>
        <v>18.099999999999998</v>
      </c>
      <c r="AE5" s="4">
        <f t="shared" si="6"/>
        <v>63.6</v>
      </c>
      <c r="AF5" s="4">
        <f>'Economic Momentum'!Q6</f>
        <v>22.7</v>
      </c>
      <c r="AG5" s="4">
        <f ca="1">'Economic Momentum'!R6</f>
        <v>9</v>
      </c>
      <c r="AH5" s="4">
        <f t="shared" ca="1" si="7"/>
        <v>37.68</v>
      </c>
      <c r="AJ5" s="3" cm="1">
        <f t="array" aca="1" ref="AJ5" ca="1">_xlfn.PERCENTRANK.EXC(_xlfn._xlws.FILTER($AH$3:$AH$23, ISNUMBER($AH$3:$AH$23)),AH5)*100</f>
        <v>36.299999999999997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212938.33</v>
      </c>
      <c r="E6" cm="1">
        <f t="array" ref="E6">_xll.FDS(C6,"FMA_COS_UP(""EPS"",""1M"",+1,NOW,,,""PORTAGG"",""MEANR"")")</f>
        <v>10</v>
      </c>
      <c r="F6" cm="1">
        <f t="array" ref="F6">_xll.FDS(C6,"FMA_COS_DOWN(""EPS"",""1M"",+1,NOW,,,""PORTAGG"",""MEANR"")")</f>
        <v>15</v>
      </c>
      <c r="G6" cm="1">
        <f t="array" ref="G6">_xll.FDS(A6,"SIZE(FG_CONSTITUENTS)")</f>
        <v>33</v>
      </c>
      <c r="H6" s="9">
        <f t="shared" si="0"/>
        <v>0.30303030303030304</v>
      </c>
      <c r="I6" s="9">
        <f t="shared" si="1"/>
        <v>0.45454545454545453</v>
      </c>
      <c r="J6" s="9">
        <f t="shared" si="2"/>
        <v>-0.15151515151515149</v>
      </c>
      <c r="K6" s="5" cm="1">
        <f t="array" ref="K6">_xll.FDS(A6,"FMA_PCT_ABOVE_MAVG(200,0,,,,""PORTAGG"")")/100</f>
        <v>0.51515151515151503</v>
      </c>
      <c r="L6" s="41" cm="1">
        <f t="array" ref="L6">_xll.FDSB(A6,"PERCENT_CHANGE(FMA_EPS(+1,0,,,,""PORTAGG"",""MEAN""),FMA_EPS(+1,-1AM,,,,""PORTAGG"",""MEAN""))")</f>
        <v>-2.0068157633957502</v>
      </c>
      <c r="M6" s="41" cm="1">
        <f t="array" ref="M6">_xll.FDSB(A6,"PERCENT_CHANGE(FMA_EPS(+1,0,,,,""PORTAGG"",""MEAN""),FMA_EPS(+1,-3AM,,,,""PORTAGG"",""MEAN""))")</f>
        <v>-3.74100441248626</v>
      </c>
      <c r="N6" s="3" cm="1">
        <f t="array" ref="N6">_xll.FDS(C6,"FG_TOTAL_RETURNC(0,-1AM)")</f>
        <v>7.7184080000000002</v>
      </c>
      <c r="O6" s="3" cm="1">
        <f t="array" ref="O6">_xll.FDS(C6,"FG_TOTAL_RETURNC(0,-3AM)")</f>
        <v>1.6310334</v>
      </c>
      <c r="P6" s="3" cm="1">
        <f t="array" ref="P6">_xll.FDS(C6,"FG_TOTAL_RETURNC(0,-6AM)")</f>
        <v>-2.4818660000000001</v>
      </c>
      <c r="Q6" s="9" cm="1">
        <f t="array" ref="Q6">_xll.FDS(C6,"P_PRICE(0)/P_PRICE_HIGH_PR(0,,,,,,""PRICE"",""INTRA"",""52W"")")</f>
        <v>0.90488064000000001</v>
      </c>
      <c r="R6" s="9" cm="1">
        <f t="array" ref="R6">_xll.FDS(C6,"P_PRICE(0)/P_PRICE_low_PR(0,,,,,,""PRICE"",""INTRA"",""52W"")-1")</f>
        <v>9.8615885E-2</v>
      </c>
      <c r="S6" s="3" cm="1">
        <f t="array" ref="S6">_xll.FDS(C6,"FG_TOTAL_RETURNC(0,-12AM)")</f>
        <v>-5.0911784000000004</v>
      </c>
      <c r="T6" s="4" cm="1">
        <f t="array" ref="T6">_xlfn.PERCENTRANK.EXC(_xlfn._xlws.FILTER($R$3:$R$23, ISNUMBER($R$3:$R$23)),R6)*100</f>
        <v>31.8</v>
      </c>
      <c r="U6" s="4">
        <f t="shared" si="3"/>
        <v>68.2</v>
      </c>
      <c r="V6" s="4" cm="1">
        <f t="array" ref="V6">_xlfn.PERCENTRANK.EXC(_xlfn._xlws.FILTER($Q$3:$Q$23, ISNUMBER($Q$3:$Q$23)),Q6)*100</f>
        <v>54.500000000000007</v>
      </c>
      <c r="W6" s="4" cm="1">
        <f t="array" ref="W6">_xlfn.PERCENTRANK.EXC(_xlfn._xlws.FILTER($O$3:$O$23, ISNUMBER($O$3:$O$23)),O6)*100</f>
        <v>45.4</v>
      </c>
      <c r="X6" s="4" cm="1">
        <f t="array" ref="X6">_xlfn.PERCENTRANK.EXC(_xlfn._xlws.FILTER($P$3:$P$23, ISNUMBER($P$3:$P$23)),P6)*100</f>
        <v>27.200000000000003</v>
      </c>
      <c r="Y6" s="200" cm="1">
        <f t="array" ref="Y6">_xlfn.PERCENTRANK.EXC(_xlfn._xlws.FILTER($S$3:$S$23, ISNUMBER($S$3:$S$23)),S6)*100</f>
        <v>40.9</v>
      </c>
      <c r="Z6" s="4" cm="1">
        <f t="array" ref="Z6">_xlfn.PERCENTRANK.EXC(_xlfn._xlws.FILTER($K$3:$K$23, ISNUMBER($K$3:$K$23)),K6)*100</f>
        <v>50</v>
      </c>
      <c r="AA6" s="4" cm="1">
        <f t="array" ref="AA6">_xlfn.PERCENTRANK.EXC(_xlfn._xlws.FILTER($H$3:$H$23, ISNUMBER($H$3:$H$23)),H6)*100</f>
        <v>45.4</v>
      </c>
      <c r="AB6" s="4" cm="1">
        <f t="array" ref="AB6">_xlfn.PERCENTRANK.EXC(_xlfn._xlws.FILTER($J$3:$J$23, ISNUMBER($J$3:$J$23)),J6)*100</f>
        <v>13.600000000000001</v>
      </c>
      <c r="AC6" s="4">
        <f t="shared" si="4"/>
        <v>22.7</v>
      </c>
      <c r="AD6" s="4">
        <f t="shared" si="5"/>
        <v>36.299999999999997</v>
      </c>
      <c r="AE6" s="4">
        <f t="shared" si="6"/>
        <v>31.8</v>
      </c>
      <c r="AF6" s="4">
        <f>'Economic Momentum'!Q7</f>
        <v>31.8</v>
      </c>
      <c r="AG6" s="4">
        <f ca="1">'Economic Momentum'!R7</f>
        <v>77.2</v>
      </c>
      <c r="AH6" s="4">
        <f t="shared" ca="1" si="7"/>
        <v>43.58</v>
      </c>
      <c r="AJ6" s="3" cm="1">
        <f t="array" aca="1" ref="AJ6" ca="1">_xlfn.PERCENTRANK.EXC(_xlfn._xlws.FILTER($AH$3:$AH$23, ISNUMBER($AH$3:$AH$23)),AH6)*100</f>
        <v>40.9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202874.38</v>
      </c>
      <c r="E7" cm="1">
        <f t="array" ref="E7">_xll.FDS(C7,"FMA_COS_UP(""EPS"",""1M"",+1,NOW,,,""PORTAGG"",""MEANR"")")</f>
        <v>14</v>
      </c>
      <c r="F7" cm="1">
        <f t="array" ref="F7">_xll.FDS(C7,"FMA_COS_DOWN(""EPS"",""1M"",+1,NOW,,,""PORTAGG"",""MEANR"")")</f>
        <v>11</v>
      </c>
      <c r="G7" cm="1">
        <f t="array" ref="G7">_xll.FDS(A7,"SIZE(FG_CONSTITUENTS)")</f>
        <v>34</v>
      </c>
      <c r="H7" s="9">
        <f t="shared" si="0"/>
        <v>0.41176470588235292</v>
      </c>
      <c r="I7" s="9">
        <f t="shared" si="1"/>
        <v>0.3235294117647059</v>
      </c>
      <c r="J7" s="9">
        <f t="shared" si="2"/>
        <v>8.8235294117647023E-2</v>
      </c>
      <c r="K7" s="5" cm="1">
        <f t="array" ref="K7">_xll.FDS(A7,"FMA_PCT_ABOVE_MAVG(200,0,,,,""PORTAGG"")")/100</f>
        <v>0.48484848484848497</v>
      </c>
      <c r="L7" s="41" cm="1">
        <f t="array" ref="L7">_xll.FDSB(A7,"PERCENT_CHANGE(FMA_EPS(+1,0,,,,""PORTAGG"",""MEAN""),FMA_EPS(+1,-1AM,,,,""PORTAGG"",""MEAN""))")</f>
        <v>2.1346489474302301</v>
      </c>
      <c r="M7" s="41" cm="1">
        <f t="array" ref="M7">_xll.FDSB(A7,"PERCENT_CHANGE(FMA_EPS(+1,0,,,,""PORTAGG"",""MEAN""),FMA_EPS(+1,-3AM,,,,""PORTAGG"",""MEAN""))")</f>
        <v>-3.3133522822286099</v>
      </c>
      <c r="N7" s="3" cm="1">
        <f t="array" ref="N7">_xll.FDS(C7,"FG_TOTAL_RETURNC(0,-1AM)")</f>
        <v>-1.5270292999999999</v>
      </c>
      <c r="O7" s="3" cm="1">
        <f t="array" ref="O7">_xll.FDS(C7,"FG_TOTAL_RETURNC(0,-3AM)")</f>
        <v>1.8345237000000001</v>
      </c>
      <c r="P7" s="3" cm="1">
        <f t="array" ref="P7">_xll.FDS(C7,"FG_TOTAL_RETURNC(0,-6AM)")</f>
        <v>14.336323999999999</v>
      </c>
      <c r="Q7" s="9" cm="1">
        <f t="array" ref="Q7">_xll.FDS(C7,"P_PRICE(0)/P_PRICE_HIGH_PR(0,,,,,,""PRICE"",""INTRA"",""52W"")")</f>
        <v>0.91452663999999995</v>
      </c>
      <c r="R7" s="9" cm="1">
        <f t="array" ref="R7">_xll.FDS(C7,"P_PRICE(0)/P_PRICE_low_PR(0,,,,,,""PRICE"",""INTRA"",""52W"")-1")</f>
        <v>0.45310604999999998</v>
      </c>
      <c r="S7" s="3" cm="1">
        <f t="array" ref="S7">_xll.FDS(C7,"FG_TOTAL_RETURNC(0,-12AM)")</f>
        <v>19.419884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59</v>
      </c>
      <c r="W7" s="4" cm="1">
        <f t="array" ref="W7">_xlfn.PERCENTRANK.EXC(_xlfn._xlws.FILTER($O$3:$O$23, ISNUMBER($O$3:$O$23)),O7)*100</f>
        <v>50</v>
      </c>
      <c r="X7" s="4" cm="1">
        <f t="array" ref="X7">_xlfn.PERCENTRANK.EXC(_xlfn._xlws.FILTER($P$3:$P$23, ISNUMBER($P$3:$P$23)),P7)*100</f>
        <v>77.2</v>
      </c>
      <c r="Y7" s="200" cm="1">
        <f t="array" ref="Y7">_xlfn.PERCENTRANK.EXC(_xlfn._xlws.FILTER($S$3:$S$23, ISNUMBER($S$3:$S$23)),S7)*100</f>
        <v>77.2</v>
      </c>
      <c r="Z7" s="4" cm="1">
        <f t="array" ref="Z7">_xlfn.PERCENTRANK.EXC(_xlfn._xlws.FILTER($K$3:$K$23, ISNUMBER($K$3:$K$23)),K7)*100</f>
        <v>45.4</v>
      </c>
      <c r="AA7" s="4" cm="1">
        <f t="array" ref="AA7">_xlfn.PERCENTRANK.EXC(_xlfn._xlws.FILTER($H$3:$H$23, ISNUMBER($H$3:$H$23)),H7)*100</f>
        <v>63.6</v>
      </c>
      <c r="AB7" s="4" cm="1">
        <f t="array" ref="AB7">_xlfn.PERCENTRANK.EXC(_xlfn._xlws.FILTER($J$3:$J$23, ISNUMBER($J$3:$J$23)),J7)*100</f>
        <v>68.100000000000009</v>
      </c>
      <c r="AC7" s="4">
        <f t="shared" si="4"/>
        <v>72.7</v>
      </c>
      <c r="AD7" s="4">
        <f t="shared" si="5"/>
        <v>45.4</v>
      </c>
      <c r="AE7" s="4">
        <f t="shared" si="6"/>
        <v>27.200000000000003</v>
      </c>
      <c r="AF7" s="4">
        <f>'Economic Momentum'!Q8</f>
        <v>4.5</v>
      </c>
      <c r="AG7" s="4">
        <f ca="1">'Economic Momentum'!R8</f>
        <v>4.5</v>
      </c>
      <c r="AH7" s="4">
        <f t="shared" ca="1" si="7"/>
        <v>61.760000000000005</v>
      </c>
      <c r="AJ7" s="3" cm="1">
        <f t="array" aca="1" ref="AJ7" ca="1">_xlfn.PERCENTRANK.EXC(_xlfn._xlws.FILTER($AH$3:$AH$23, ISNUMBER($AH$3:$AH$23)),AH7)*100</f>
        <v>59</v>
      </c>
      <c r="AK7">
        <f t="shared" si="8"/>
        <v>2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37914.483999999997</v>
      </c>
      <c r="E8" cm="1">
        <f t="array" ref="E8">_xll.FDS(C8,"FMA_COS_UP(""EPS"",""1M"",+1,NOW,,,""PORTAGG"",""MEANR"")")</f>
        <v>13</v>
      </c>
      <c r="F8" cm="1">
        <f t="array" ref="F8">_xll.FDS(C8,"FMA_COS_DOWN(""EPS"",""1M"",+1,NOW,,,""PORTAGG"",""MEANR"")")</f>
        <v>3</v>
      </c>
      <c r="G8" cm="1">
        <f t="array" ref="G8">_xll.FDS(A8,"SIZE(FG_CONSTITUENTS)")</f>
        <v>26</v>
      </c>
      <c r="H8" s="9">
        <f t="shared" si="0"/>
        <v>0.5</v>
      </c>
      <c r="I8" s="9">
        <f t="shared" si="1"/>
        <v>0.11538461538461539</v>
      </c>
      <c r="J8" s="9">
        <f t="shared" si="2"/>
        <v>0.38461538461538458</v>
      </c>
      <c r="K8" s="5" cm="1">
        <f t="array" ref="K8">_xll.FDS(A8,"FMA_PCT_ABOVE_MAVG(200,0,,,,""PORTAGG"")")/100</f>
        <v>0.73076923076923095</v>
      </c>
      <c r="L8" s="41" cm="1">
        <f t="array" ref="L8">_xll.FDSB(A8,"PERCENT_CHANGE(FMA_EPS(+1,0,,,,""PORTAGG"",""MEAN""),FMA_EPS(+1,-1AM,,,,""PORTAGG"",""MEAN""))")</f>
        <v>4.4835068858379197</v>
      </c>
      <c r="M8" s="41" cm="1">
        <f t="array" ref="M8">_xll.FDSB(A8,"PERCENT_CHANGE(FMA_EPS(+1,0,,,,""PORTAGG"",""MEAN""),FMA_EPS(+1,-3AM,,,,""PORTAGG"",""MEAN""))")</f>
        <v>12.021593937653</v>
      </c>
      <c r="N8" s="3" cm="1">
        <f t="array" ref="N8">_xll.FDS(C8,"FG_TOTAL_RETURNC(0,-1AM)")</f>
        <v>0.86870192999999996</v>
      </c>
      <c r="O8" s="3" cm="1">
        <f t="array" ref="O8">_xll.FDS(C8,"FG_TOTAL_RETURNC(0,-3AM)")</f>
        <v>1.3353467000000001</v>
      </c>
      <c r="P8" s="3" cm="1">
        <f t="array" ref="P8">_xll.FDS(C8,"FG_TOTAL_RETURNC(0,-6AM)")</f>
        <v>23.301434</v>
      </c>
      <c r="Q8" s="9" cm="1">
        <f t="array" ref="Q8">_xll.FDS(C8,"P_PRICE(0)/P_PRICE_HIGH_PR(0,,,,,,""PRICE"",""INTRA"",""52W"")")</f>
        <v>0.90371349999999995</v>
      </c>
      <c r="R8" s="9" cm="1">
        <f t="array" ref="R8">_xll.FDS(C8,"P_PRICE(0)/P_PRICE_low_PR(0,,,,,,""PRICE"",""INTRA"",""52W"")-1")</f>
        <v>0.42346763999999998</v>
      </c>
      <c r="S8" s="3" cm="1">
        <f t="array" ref="S8">_xll.FDS(C8,"FG_TOTAL_RETURNC(0,-12AM)")</f>
        <v>27.578724000000001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45.4</v>
      </c>
      <c r="W8" s="4" cm="1">
        <f t="array" ref="W8">_xlfn.PERCENTRANK.EXC(_xlfn._xlws.FILTER($O$3:$O$23, ISNUMBER($O$3:$O$23)),O8)*100</f>
        <v>40.9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90.9</v>
      </c>
      <c r="AA8" s="4" cm="1">
        <f t="array" ref="AA8">_xlfn.PERCENTRANK.EXC(_xlfn._xlws.FILTER($H$3:$H$23, ISNUMBER($H$3:$H$23)),H8)*100</f>
        <v>86.3</v>
      </c>
      <c r="AB8" s="4" cm="1">
        <f t="array" ref="AB8">_xlfn.PERCENTRANK.EXC(_xlfn._xlws.FILTER($J$3:$J$23, ISNUMBER($J$3:$J$23)),J8)*100</f>
        <v>95.399999999999991</v>
      </c>
      <c r="AC8" s="4">
        <f t="shared" si="4"/>
        <v>86.3</v>
      </c>
      <c r="AD8" s="4">
        <f t="shared" si="5"/>
        <v>95.399999999999991</v>
      </c>
      <c r="AE8" s="4">
        <f t="shared" si="6"/>
        <v>9</v>
      </c>
      <c r="AF8" s="4">
        <f>'Economic Momentum'!Q9</f>
        <v>54.500000000000007</v>
      </c>
      <c r="AG8" s="4">
        <f ca="1">'Economic Momentum'!R9</f>
        <v>40.9</v>
      </c>
      <c r="AH8" s="4">
        <f t="shared" ca="1" si="7"/>
        <v>59.05</v>
      </c>
      <c r="AJ8" s="3" cm="1">
        <f t="array" aca="1" ref="AJ8" ca="1">_xlfn.PERCENTRANK.EXC(_xlfn._xlws.FILTER($AH$3:$AH$23, ISNUMBER($AH$3:$AH$23)),AH8)*100</f>
        <v>54.500000000000007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408226.97</v>
      </c>
      <c r="E9" cm="1">
        <f t="array" ref="E9">_xll.FDS(C9,"FMA_COS_UP(""EPS"",""1M"",+1,NOW,,,""PORTAGG"",""MEANR"")")</f>
        <v>13</v>
      </c>
      <c r="F9" cm="1">
        <f t="array" ref="F9">_xll.FDS(C9,"FMA_COS_DOWN(""EPS"",""1M"",+1,NOW,,,""PORTAGG"",""MEANR"")")</f>
        <v>9</v>
      </c>
      <c r="G9" cm="1">
        <f t="array" ref="G9">_xll.FDS(A9,"SIZE(FG_CONSTITUENTS)")</f>
        <v>33</v>
      </c>
      <c r="H9" s="9">
        <f t="shared" si="0"/>
        <v>0.39393939393939392</v>
      </c>
      <c r="I9" s="9">
        <f t="shared" si="1"/>
        <v>0.27272727272727271</v>
      </c>
      <c r="J9" s="9">
        <f t="shared" si="2"/>
        <v>0.12121212121212122</v>
      </c>
      <c r="K9" s="5" cm="1">
        <f t="array" ref="K9">_xll.FDS(A9,"FMA_PCT_ABOVE_MAVG(200,0,,,,""PORTAGG"")")/100</f>
        <v>0.60606060606060597</v>
      </c>
      <c r="L9" s="41" cm="1">
        <f t="array" ref="L9">_xll.FDSB(A9,"PERCENT_CHANGE(FMA_EPS(+1,0,,,,""PORTAGG"",""MEAN""),FMA_EPS(+1,-1AM,,,,""PORTAGG"",""MEAN""))")</f>
        <v>0.85674385058206703</v>
      </c>
      <c r="M9" s="41" cm="1">
        <f t="array" ref="M9">_xll.FDSB(A9,"PERCENT_CHANGE(FMA_EPS(+1,0,,,,""PORTAGG"",""MEAN""),FMA_EPS(+1,-3AM,,,,""PORTAGG"",""MEAN""))")</f>
        <v>1.6681720113274401</v>
      </c>
      <c r="N9" s="3" cm="1">
        <f t="array" ref="N9">_xll.FDS(C9,"FG_TOTAL_RETURNC(0,-1AM)")</f>
        <v>3.3958911999999999</v>
      </c>
      <c r="O9" s="3" cm="1">
        <f t="array" ref="O9">_xll.FDS(C9,"FG_TOTAL_RETURNC(0,-3AM)")</f>
        <v>5.5235146999999998</v>
      </c>
      <c r="P9" s="3" cm="1">
        <f t="array" ref="P9">_xll.FDS(C9,"FG_TOTAL_RETURNC(0,-6AM)")</f>
        <v>11.3193035</v>
      </c>
      <c r="Q9" s="9" cm="1">
        <f t="array" ref="Q9">_xll.FDS(C9,"P_PRICE(0)/P_PRICE_HIGH_PR(0,,,,,,""PRICE"",""INTRA"",""52W"")")</f>
        <v>0.9840527</v>
      </c>
      <c r="R9" s="9" cm="1">
        <f t="array" ref="R9">_xll.FDS(C9,"P_PRICE(0)/P_PRICE_low_PR(0,,,,,,""PRICE"",""INTRA"",""52W"")-1")</f>
        <v>0.14046322999999999</v>
      </c>
      <c r="S9" s="3" cm="1">
        <f t="array" ref="S9">_xll.FDS(C9,"FG_TOTAL_RETURNC(0,-12AM)")</f>
        <v>10.513579999999999</v>
      </c>
      <c r="T9" s="4" cm="1">
        <f t="array" ref="T9">_xlfn.PERCENTRANK.EXC(_xlfn._xlws.FILTER($R$3:$R$23, ISNUMBER($R$3:$R$23)),R9)*100</f>
        <v>50</v>
      </c>
      <c r="U9" s="4">
        <f t="shared" si="3"/>
        <v>50</v>
      </c>
      <c r="V9" s="4" cm="1">
        <f t="array" ref="V9">_xlfn.PERCENTRANK.EXC(_xlfn._xlws.FILTER($Q$3:$Q$23, ISNUMBER($Q$3:$Q$23)),Q9)*100</f>
        <v>90.9</v>
      </c>
      <c r="W9" s="4" cm="1">
        <f t="array" ref="W9">_xlfn.PERCENTRANK.EXC(_xlfn._xlws.FILTER($O$3:$O$23, ISNUMBER($O$3:$O$23)),O9)*100</f>
        <v>72.7</v>
      </c>
      <c r="X9" s="4" cm="1">
        <f t="array" ref="X9">_xlfn.PERCENTRANK.EXC(_xlfn._xlws.FILTER($P$3:$P$23, ISNUMBER($P$3:$P$23)),P9)*100</f>
        <v>68.100000000000009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68.100000000000009</v>
      </c>
      <c r="AA9" s="4" cm="1">
        <f t="array" ref="AA9">_xlfn.PERCENTRANK.EXC(_xlfn._xlws.FILTER($H$3:$H$23, ISNUMBER($H$3:$H$23)),H9)*100</f>
        <v>54.500000000000007</v>
      </c>
      <c r="AB9" s="4" cm="1">
        <f t="array" ref="AB9">_xlfn.PERCENTRANK.EXC(_xlfn._xlws.FILTER($J$3:$J$23, ISNUMBER($J$3:$J$23)),J9)*100</f>
        <v>81.8</v>
      </c>
      <c r="AC9" s="4">
        <f t="shared" si="4"/>
        <v>40.9</v>
      </c>
      <c r="AD9" s="4">
        <f t="shared" si="5"/>
        <v>72.7</v>
      </c>
      <c r="AE9" s="4">
        <f t="shared" si="6"/>
        <v>40.9</v>
      </c>
      <c r="AF9" s="4">
        <f>'Economic Momentum'!Q10</f>
        <v>18.099999999999998</v>
      </c>
      <c r="AG9" s="4">
        <f ca="1">'Economic Momentum'!R10</f>
        <v>68.100000000000009</v>
      </c>
      <c r="AH9" s="4">
        <f t="shared" ca="1" si="7"/>
        <v>78.600000000000009</v>
      </c>
      <c r="AJ9" s="3" cm="1">
        <f t="array" aca="1" ref="AJ9" ca="1">_xlfn.PERCENTRANK.EXC(_xlfn._xlws.FILTER($AH$3:$AH$23, ISNUMBER($AH$3:$AH$23)),AH9)*100</f>
        <v>81.8</v>
      </c>
      <c r="AK9">
        <f t="shared" si="8"/>
        <v>4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2339273</v>
      </c>
      <c r="E10" cm="1">
        <f t="array" ref="E10">_xll.FDS(C10,"FMA_COS_UP(""EPS"",""1M"",+1,NOW,,,""PORTAGG"",""MEANR"")")</f>
        <v>40</v>
      </c>
      <c r="F10" cm="1">
        <f t="array" ref="F10">_xll.FDS(C10,"FMA_COS_DOWN(""EPS"",""1M"",+1,NOW,,,""PORTAGG"",""MEANR"")")</f>
        <v>22</v>
      </c>
      <c r="G10" cm="1">
        <f t="array" ref="G10">_xll.FDS(A10,"SIZE(FG_CONSTITUENTS)")</f>
        <v>90</v>
      </c>
      <c r="H10" s="9">
        <f t="shared" si="0"/>
        <v>0.44444444444444442</v>
      </c>
      <c r="I10" s="9">
        <f t="shared" si="1"/>
        <v>0.24444444444444444</v>
      </c>
      <c r="J10" s="9">
        <f t="shared" si="2"/>
        <v>0.19999999999999998</v>
      </c>
      <c r="K10" s="5" cm="1">
        <f t="array" ref="K10">_xll.FDS(A10,"FMA_PCT_ABOVE_MAVG(200,0,,,,""PORTAGG"")")/100</f>
        <v>0.651685393258427</v>
      </c>
      <c r="L10" s="41" cm="1">
        <f t="array" ref="L10">_xll.FDSB(A10,"PERCENT_CHANGE(FMA_EPS(+1,0,,,,""PORTAGG"",""MEAN""),FMA_EPS(+1,-1AM,,,,""PORTAGG"",""MEAN""))")</f>
        <v>1.67384165061727</v>
      </c>
      <c r="M10" s="41" cm="1">
        <f t="array" ref="M10">_xll.FDSB(A10,"PERCENT_CHANGE(FMA_EPS(+1,0,,,,""PORTAGG"",""MEAN""),FMA_EPS(+1,-3AM,,,,""PORTAGG"",""MEAN""))")</f>
        <v>4.7653618493637397</v>
      </c>
      <c r="N10" s="3" cm="1">
        <f t="array" ref="N10">_xll.FDS(C10,"FG_TOTAL_RETURNC(0,-1AM)")</f>
        <v>-2.7420282</v>
      </c>
      <c r="O10" s="3" cm="1">
        <f t="array" ref="O10">_xll.FDS(C10,"FG_TOTAL_RETURNC(0,-3AM)")</f>
        <v>10.700644</v>
      </c>
      <c r="P10" s="3" cm="1">
        <f t="array" ref="P10">_xll.FDS(C10,"FG_TOTAL_RETURNC(0,-6AM)")</f>
        <v>15.866661000000001</v>
      </c>
      <c r="Q10" s="9" cm="1">
        <f t="array" ref="Q10">_xll.FDS(C10,"P_PRICE(0)/P_PRICE_HIGH_PR(0,,,,,,""PRICE"",""INTRA"",""52W"")")</f>
        <v>0.90379613999999997</v>
      </c>
      <c r="R10" s="9" cm="1">
        <f t="array" ref="R10">_xll.FDS(C10,"P_PRICE(0)/P_PRICE_low_PR(0,,,,,,""PRICE"",""INTRA"",""52W"")-1")</f>
        <v>0.23774481</v>
      </c>
      <c r="S10" s="3" cm="1">
        <f t="array" ref="S10">_xll.FDS(C10,"FG_TOTAL_RETURNC(0,-12AM)")</f>
        <v>21.261429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50</v>
      </c>
      <c r="W10" s="4" cm="1">
        <f t="array" ref="W10">_xlfn.PERCENTRANK.EXC(_xlfn._xlws.FILTER($O$3:$O$23, ISNUMBER($O$3:$O$23)),O10)*100</f>
        <v>90.9</v>
      </c>
      <c r="X10" s="4" cm="1">
        <f t="array" ref="X10">_xlfn.PERCENTRANK.EXC(_xlfn._xlws.FILTER($P$3:$P$23, ISNUMBER($P$3:$P$23)),P10)*100</f>
        <v>86.3</v>
      </c>
      <c r="Y10" s="200" cm="1">
        <f t="array" ref="Y10">_xlfn.PERCENTRANK.EXC(_xlfn._xlws.FILTER($S$3:$S$23, ISNUMBER($S$3:$S$23)),S10)*100</f>
        <v>81.8</v>
      </c>
      <c r="Z10" s="4" cm="1">
        <f t="array" ref="Z10">_xlfn.PERCENTRANK.EXC(_xlfn._xlws.FILTER($K$3:$K$23, ISNUMBER($K$3:$K$23)),K10)*100</f>
        <v>72.7</v>
      </c>
      <c r="AA10" s="4" cm="1">
        <f t="array" ref="AA10">_xlfn.PERCENTRANK.EXC(_xlfn._xlws.FILTER($H$3:$H$23, ISNUMBER($H$3:$H$23)),H10)*100</f>
        <v>68.100000000000009</v>
      </c>
      <c r="AB10" s="4" cm="1">
        <f t="array" ref="AB10">_xlfn.PERCENTRANK.EXC(_xlfn._xlws.FILTER($J$3:$J$23, ISNUMBER($J$3:$J$23)),J10)*100</f>
        <v>86.3</v>
      </c>
      <c r="AC10" s="4">
        <f t="shared" si="4"/>
        <v>59</v>
      </c>
      <c r="AD10" s="4">
        <f t="shared" si="5"/>
        <v>81.8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73.16</v>
      </c>
      <c r="AJ10" s="3" cm="1">
        <f t="array" aca="1" ref="AJ10" ca="1">_xlfn.PERCENTRANK.EXC(_xlfn._xlws.FILTER($AH$3:$AH$23, ISNUMBER($AH$3:$AH$23)),AH10)*100</f>
        <v>77.2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449266.94</v>
      </c>
      <c r="E11" cm="1">
        <f t="array" ref="E11">_xll.FDS(C11,"FMA_COS_UP(""EPS"",""1M"",+1,NOW,,,""PORTAGG"",""MEANR"")")</f>
        <v>20</v>
      </c>
      <c r="F11" cm="1">
        <f t="array" ref="F11">_xll.FDS(C11,"FMA_COS_DOWN(""EPS"",""1M"",+1,NOW,,,""PORTAGG"",""MEANR"")")</f>
        <v>16</v>
      </c>
      <c r="G11" cm="1">
        <f t="array" ref="G11">_xll.FDS(A11,"SIZE(FG_CONSTITUENTS)")</f>
        <v>44</v>
      </c>
      <c r="H11" s="9">
        <f t="shared" si="0"/>
        <v>0.45454545454545453</v>
      </c>
      <c r="I11" s="9">
        <f t="shared" si="1"/>
        <v>0.36363636363636365</v>
      </c>
      <c r="J11" s="9">
        <f t="shared" si="2"/>
        <v>9.0909090909090884E-2</v>
      </c>
      <c r="K11" s="5" cm="1">
        <f t="array" ref="K11">_xll.FDS(A11,"FMA_PCT_ABOVE_MAVG(200,0,,,,""PORTAGG"")")/100</f>
        <v>0.27272727272727298</v>
      </c>
      <c r="L11" s="41" cm="1">
        <f t="array" ref="L11">_xll.FDSB(A11,"PERCENT_CHANGE(FMA_EPS(+1,0,,,,""PORTAGG"",""MEAN""),FMA_EPS(+1,-1AM,,,,""PORTAGG"",""MEAN""))")</f>
        <v>1.5234494496137201</v>
      </c>
      <c r="M11" s="41" cm="1">
        <f t="array" ref="M11">_xll.FDSB(A11,"PERCENT_CHANGE(FMA_EPS(+1,0,,,,""PORTAGG"",""MEAN""),FMA_EPS(+1,-3AM,,,,""PORTAGG"",""MEAN""))")</f>
        <v>-5.7105802809181503</v>
      </c>
      <c r="N11" s="3" cm="1">
        <f t="array" ref="N11">_xll.FDS(C11,"FG_TOTAL_RETURNC(0,-1AM)")</f>
        <v>0.60411689999999996</v>
      </c>
      <c r="O11" s="3" cm="1">
        <f t="array" ref="O11">_xll.FDS(C11,"FG_TOTAL_RETURNC(0,-3AM)")</f>
        <v>-14.591521</v>
      </c>
      <c r="P11" s="3" cm="1">
        <f t="array" ref="P11">_xll.FDS(C11,"FG_TOTAL_RETURNC(0,-6AM)")</f>
        <v>-13.999753999999999</v>
      </c>
      <c r="Q11" s="9" cm="1">
        <f t="array" ref="Q11">_xll.FDS(C11,"P_PRICE(0)/P_PRICE_HIGH_PR(0,,,,,,""PRICE"",""INTRA"",""52W"")")</f>
        <v>0.79611920000000003</v>
      </c>
      <c r="R11" s="9" cm="1">
        <f t="array" ref="R11">_xll.FDS(C11,"P_PRICE(0)/P_PRICE_low_PR(0,,,,,,""PRICE"",""INTRA"",""52W"")-1")</f>
        <v>7.9909800000000003E-2</v>
      </c>
      <c r="S11" s="3" cm="1">
        <f t="array" ref="S11">_xll.FDS(C11,"FG_TOTAL_RETURNC(0,-12AM)")</f>
        <v>-9.8760309999999993</v>
      </c>
      <c r="T11" s="4" cm="1">
        <f t="array" ref="T11">_xlfn.PERCENTRANK.EXC(_xlfn._xlws.FILTER($R$3:$R$23, ISNUMBER($R$3:$R$23)),R11)*100</f>
        <v>18.099999999999998</v>
      </c>
      <c r="U11" s="4">
        <f t="shared" si="3"/>
        <v>81.900000000000006</v>
      </c>
      <c r="V11" s="4" cm="1">
        <f t="array" ref="V11">_xlfn.PERCENTRANK.EXC(_xlfn._xlws.FILTER($Q$3:$Q$23, ISNUMBER($Q$3:$Q$23)),Q11)*100</f>
        <v>13.600000000000001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9</v>
      </c>
      <c r="Y11" s="200" cm="1">
        <f t="array" ref="Y11">_xlfn.PERCENTRANK.EXC(_xlfn._xlws.FILTER($S$3:$S$23, ISNUMBER($S$3:$S$23)),S11)*100</f>
        <v>36.299999999999997</v>
      </c>
      <c r="Z11" s="4" cm="1">
        <f t="array" ref="Z11">_xlfn.PERCENTRANK.EXC(_xlfn._xlws.FILTER($K$3:$K$23, ISNUMBER($K$3:$K$23)),K11)*100</f>
        <v>9</v>
      </c>
      <c r="AA11" s="4" cm="1">
        <f t="array" ref="AA11">_xlfn.PERCENTRANK.EXC(_xlfn._xlws.FILTER($H$3:$H$23, ISNUMBER($H$3:$H$23)),H11)*100</f>
        <v>77.2</v>
      </c>
      <c r="AB11" s="4" cm="1">
        <f t="array" ref="AB11">_xlfn.PERCENTRANK.EXC(_xlfn._xlws.FILTER($J$3:$J$23, ISNUMBER($J$3:$J$23)),J11)*100</f>
        <v>72.7</v>
      </c>
      <c r="AC11" s="4">
        <f t="shared" si="4"/>
        <v>54.500000000000007</v>
      </c>
      <c r="AD11" s="4">
        <f t="shared" si="5"/>
        <v>22.7</v>
      </c>
      <c r="AE11" s="4">
        <f t="shared" si="6"/>
        <v>54.500000000000007</v>
      </c>
      <c r="AF11" s="4">
        <f>'Economic Momentum'!Q12</f>
        <v>27.200000000000003</v>
      </c>
      <c r="AG11" s="4">
        <f ca="1">'Economic Momentum'!R12</f>
        <v>22.7</v>
      </c>
      <c r="AH11" s="4">
        <f t="shared" ca="1" si="7"/>
        <v>9.49</v>
      </c>
      <c r="AJ11" s="3" cm="1">
        <f t="array" aca="1" ref="AJ11" ca="1">_xlfn.PERCENTRANK.EXC(_xlfn._xlws.FILTER($AH$3:$AH$23, ISNUMBER($AH$3:$AH$23)),AH11)*100</f>
        <v>9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1858552.1</v>
      </c>
      <c r="E12" cm="1">
        <f t="array" ref="E12">_xll.FDS(C12,"FMA_COS_UP(""EPS"",""1M"",+1,NOW,,,""PORTAGG"",""MEANR"")")</f>
        <v>45</v>
      </c>
      <c r="F12" cm="1">
        <f t="array" ref="F12">_xll.FDS(C12,"FMA_COS_DOWN(""EPS"",""1M"",+1,NOW,,,""PORTAGG"",""MEANR"")")</f>
        <v>38</v>
      </c>
      <c r="G12" cm="1">
        <f t="array" ref="G12">_xll.FDS(A12,"SIZE(FG_CONSTITUENTS)")</f>
        <v>100</v>
      </c>
      <c r="H12" s="9">
        <f t="shared" si="0"/>
        <v>0.45</v>
      </c>
      <c r="I12" s="9">
        <f t="shared" si="1"/>
        <v>0.38</v>
      </c>
      <c r="J12" s="9">
        <f t="shared" si="2"/>
        <v>7.0000000000000007E-2</v>
      </c>
      <c r="K12" s="5" cm="1">
        <f t="array" ref="K12">_xll.FDS(A12,"FMA_PCT_ABOVE_MAVG(200,0,,,,""PORTAGG"")")/100</f>
        <v>0.54545454545454497</v>
      </c>
      <c r="L12" s="41" cm="1">
        <f t="array" ref="L12">_xll.FDSB(A12,"PERCENT_CHANGE(FMA_EPS(+1,0,,,,""PORTAGG"",""MEAN""),FMA_EPS(+1,-1AM,,,,""PORTAGG"",""MEAN""))")</f>
        <v>2.0277999966329401</v>
      </c>
      <c r="M12" s="41" cm="1">
        <f t="array" ref="M12">_xll.FDSB(A12,"PERCENT_CHANGE(FMA_EPS(+1,0,,,,""PORTAGG"",""MEAN""),FMA_EPS(+1,-3AM,,,,""PORTAGG"",""MEAN""))")</f>
        <v>1.3159278783694</v>
      </c>
      <c r="N12" s="3" cm="1">
        <f t="array" ref="N12">_xll.FDS(C12,"FG_TOTAL_RETURNC(0,-1AM)")</f>
        <v>-0.29122232999999997</v>
      </c>
      <c r="O12" s="3" cm="1">
        <f t="array" ref="O12">_xll.FDS(C12,"FG_TOTAL_RETURNC(0,-3AM)")</f>
        <v>2.6997209</v>
      </c>
      <c r="P12" s="3" cm="1">
        <f t="array" ref="P12">_xll.FDS(C12,"FG_TOTAL_RETURNC(0,-6AM)")</f>
        <v>9.3277339999999995</v>
      </c>
      <c r="Q12" s="9" cm="1">
        <f t="array" ref="Q12">_xll.FDS(C12,"P_PRICE(0)/P_PRICE_HIGH_PR(0,,,,,,""PRICE"",""INTRA"",""52W"")")</f>
        <v>0.93576930000000003</v>
      </c>
      <c r="R12" s="9" cm="1">
        <f t="array" ref="R12">_xll.FDS(C12,"P_PRICE(0)/P_PRICE_low_PR(0,,,,,,""PRICE"",""INTRA"",""52W"")-1")</f>
        <v>0.19379699</v>
      </c>
      <c r="S12" s="3" cm="1">
        <f t="array" ref="S12">_xll.FDS(C12,"FG_TOTAL_RETURNC(0,-12AM)")</f>
        <v>-1.1528134000000001</v>
      </c>
      <c r="T12" s="4" cm="1">
        <f t="array" ref="T12">_xlfn.PERCENTRANK.EXC(_xlfn._xlws.FILTER($R$3:$R$23, ISNUMBER($R$3:$R$23)),R12)*100</f>
        <v>63.6</v>
      </c>
      <c r="U12" s="4">
        <f t="shared" si="3"/>
        <v>36.4</v>
      </c>
      <c r="V12" s="4" cm="1">
        <f t="array" ref="V12">_xlfn.PERCENTRANK.EXC(_xlfn._xlws.FILTER($Q$3:$Q$23, ISNUMBER($Q$3:$Q$23)),Q12)*100</f>
        <v>72.7</v>
      </c>
      <c r="W12" s="4" cm="1">
        <f t="array" ref="W12">_xlfn.PERCENTRANK.EXC(_xlfn._xlws.FILTER($O$3:$O$23, ISNUMBER($O$3:$O$23)),O12)*100</f>
        <v>59</v>
      </c>
      <c r="X12" s="4" cm="1">
        <f t="array" ref="X12">_xlfn.PERCENTRANK.EXC(_xlfn._xlws.FILTER($P$3:$P$23, ISNUMBER($P$3:$P$23)),P12)*100</f>
        <v>59</v>
      </c>
      <c r="Y12" s="200" cm="1">
        <f t="array" ref="Y12">_xlfn.PERCENTRANK.EXC(_xlfn._xlws.FILTER($S$3:$S$23, ISNUMBER($S$3:$S$23)),S12)*100</f>
        <v>50</v>
      </c>
      <c r="Z12" s="4" cm="1">
        <f t="array" ref="Z12">_xlfn.PERCENTRANK.EXC(_xlfn._xlws.FILTER($K$3:$K$23, ISNUMBER($K$3:$K$23)),K12)*100</f>
        <v>59</v>
      </c>
      <c r="AA12" s="4" cm="1">
        <f t="array" ref="AA12">_xlfn.PERCENTRANK.EXC(_xlfn._xlws.FILTER($H$3:$H$23, ISNUMBER($H$3:$H$23)),H12)*100</f>
        <v>72.7</v>
      </c>
      <c r="AB12" s="4" cm="1">
        <f t="array" ref="AB12">_xlfn.PERCENTRANK.EXC(_xlfn._xlws.FILTER($J$3:$J$23, ISNUMBER($J$3:$J$23)),J12)*100</f>
        <v>63.6</v>
      </c>
      <c r="AC12" s="4">
        <f t="shared" si="4"/>
        <v>68.100000000000009</v>
      </c>
      <c r="AD12" s="4">
        <f t="shared" si="5"/>
        <v>63.6</v>
      </c>
      <c r="AE12" s="4">
        <f t="shared" si="6"/>
        <v>72.7</v>
      </c>
      <c r="AF12" s="4">
        <f>'Economic Momentum'!Q13</f>
        <v>50</v>
      </c>
      <c r="AG12" s="4">
        <f ca="1">'Economic Momentum'!R13</f>
        <v>36.299999999999997</v>
      </c>
      <c r="AH12" s="4">
        <f t="shared" ca="1" si="7"/>
        <v>64.48</v>
      </c>
      <c r="AJ12" s="3" cm="1">
        <f t="array" aca="1" ref="AJ12" ca="1">_xlfn.PERCENTRANK.EXC(_xlfn._xlws.FILTER($AH$3:$AH$23, ISNUMBER($AH$3:$AH$23)),AH12)*100</f>
        <v>68.100000000000009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666655.56000000006</v>
      </c>
      <c r="E13" cm="1">
        <f t="array" ref="E13">_xll.FDS(C13,"FMA_COS_UP(""EPS"",""1M"",+1,NOW,,,""PORTAGG"",""MEANR"")")</f>
        <v>14</v>
      </c>
      <c r="F13" cm="1">
        <f t="array" ref="F13">_xll.FDS(C13,"FMA_COS_DOWN(""EPS"",""1M"",+1,NOW,,,""PORTAGG"",""MEANR"")")</f>
        <v>26</v>
      </c>
      <c r="G13" cm="1">
        <f t="array" ref="G13">_xll.FDS(A13,"SIZE(FG_CONSTITUENTS)")</f>
        <v>50</v>
      </c>
      <c r="H13" s="9">
        <f t="shared" si="0"/>
        <v>0.28000000000000003</v>
      </c>
      <c r="I13" s="9">
        <f t="shared" si="1"/>
        <v>0.52</v>
      </c>
      <c r="J13" s="9">
        <f t="shared" si="2"/>
        <v>-0.24</v>
      </c>
      <c r="K13" s="5" cm="1">
        <f t="array" ref="K13">_xll.FDS(A13,"FMA_PCT_ABOVE_MAVG(200,0,,,,""PORTAGG"")")/100</f>
        <v>0.32653061224489799</v>
      </c>
      <c r="L13" s="41" cm="1">
        <f t="array" ref="L13">_xll.FDSB(A13,"PERCENT_CHANGE(FMA_EPS(+1,0,,,,""PORTAGG"",""MEAN""),FMA_EPS(+1,-1AM,,,,""PORTAGG"",""MEAN""))")</f>
        <v>-3.1261585129340101</v>
      </c>
      <c r="M13" s="41" cm="1">
        <f t="array" ref="M13">_xll.FDSB(A13,"PERCENT_CHANGE(FMA_EPS(+1,0,,,,""PORTAGG"",""MEAN""),FMA_EPS(+1,-3AM,,,,""PORTAGG"",""MEAN""))")</f>
        <v>-11.1789394246737</v>
      </c>
      <c r="N13" s="3" cm="1">
        <f t="array" ref="N13">_xll.FDS(C13,"FG_TOTAL_RETURNC(0,-1AM)")</f>
        <v>1.3888836</v>
      </c>
      <c r="O13" s="3" cm="1">
        <f t="array" ref="O13">_xll.FDS(C13,"FG_TOTAL_RETURNC(0,-3AM)")</f>
        <v>-9.1606030000000001</v>
      </c>
      <c r="P13" s="3" cm="1">
        <f t="array" ref="P13">_xll.FDS(C13,"FG_TOTAL_RETURNC(0,-6AM)")</f>
        <v>-14.142198</v>
      </c>
      <c r="Q13" s="9" cm="1">
        <f t="array" ref="Q13">_xll.FDS(C13,"P_PRICE(0)/P_PRICE_HIGH_PR(0,,,,,,""PRICE"",""INTRA"",""52W"")")</f>
        <v>0.77616112999999998</v>
      </c>
      <c r="R13" s="9" cm="1">
        <f t="array" ref="R13">_xll.FDS(C13,"P_PRICE(0)/P_PRICE_low_PR(0,,,,,,""PRICE"",""INTRA"",""52W"")-1")</f>
        <v>3.3724666E-2</v>
      </c>
      <c r="S13" s="3" cm="1">
        <f t="array" ref="S13">_xll.FDS(C13,"FG_TOTAL_RETURNC(0,-12AM)")</f>
        <v>-12.968856000000001</v>
      </c>
      <c r="T13" s="4" cm="1">
        <f t="array" ref="T13">_xlfn.PERCENTRANK.EXC(_xlfn._xlws.FILTER($R$3:$R$23, ISNUMBER($R$3:$R$23)),R13)*100</f>
        <v>9</v>
      </c>
      <c r="U13" s="4">
        <f t="shared" si="3"/>
        <v>91</v>
      </c>
      <c r="V13" s="4" cm="1">
        <f t="array" ref="V13">_xlfn.PERCENTRANK.EXC(_xlfn._xlws.FILTER($Q$3:$Q$23, ISNUMBER($Q$3:$Q$23)),Q13)*100</f>
        <v>9</v>
      </c>
      <c r="W13" s="4" cm="1">
        <f t="array" ref="W13">_xlfn.PERCENTRANK.EXC(_xlfn._xlws.FILTER($O$3:$O$23, ISNUMBER($O$3:$O$23)),O13)*100</f>
        <v>9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18.099999999999998</v>
      </c>
      <c r="Z13" s="4" cm="1">
        <f t="array" ref="Z13">_xlfn.PERCENTRANK.EXC(_xlfn._xlws.FILTER($K$3:$K$23, ISNUMBER($K$3:$K$23)),K13)*100</f>
        <v>18.099999999999998</v>
      </c>
      <c r="AA13" s="4" cm="1">
        <f t="array" ref="AA13">_xlfn.PERCENTRANK.EXC(_xlfn._xlws.FILTER($H$3:$H$23, ISNUMBER($H$3:$H$23)),H13)*100</f>
        <v>36.299999999999997</v>
      </c>
      <c r="AB13" s="4" cm="1">
        <f t="array" ref="AB13">_xlfn.PERCENTRANK.EXC(_xlfn._xlws.FILTER($J$3:$J$23, ISNUMBER($J$3:$J$23)),J13)*100</f>
        <v>9</v>
      </c>
      <c r="AC13" s="4">
        <f t="shared" si="4"/>
        <v>9</v>
      </c>
      <c r="AD13" s="4">
        <f t="shared" si="5"/>
        <v>9</v>
      </c>
      <c r="AE13" s="4">
        <f t="shared" si="6"/>
        <v>59</v>
      </c>
      <c r="AF13" s="4">
        <f>'Economic Momentum'!Q14</f>
        <v>68.100000000000009</v>
      </c>
      <c r="AG13" s="4">
        <f ca="1">'Economic Momentum'!R14</f>
        <v>31.8</v>
      </c>
      <c r="AH13" s="4">
        <f t="shared" ca="1" si="7"/>
        <v>7.6499999999999995</v>
      </c>
      <c r="AJ13" s="3" cm="1">
        <f t="array" aca="1" ref="AJ13" ca="1">_xlfn.PERCENTRANK.EXC(_xlfn._xlws.FILTER($AH$3:$AH$23, ISNUMBER($AH$3:$AH$23)),AH13)*100</f>
        <v>4.5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333017.09999999998</v>
      </c>
      <c r="E14" cm="1">
        <f t="array" ref="E14">_xll.FDS(C14,"FMA_COS_UP(""EPS"",""1M"",+1,NOW,,,""PORTAGG"",""MEANR"")")</f>
        <v>17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33</v>
      </c>
      <c r="H14" s="9">
        <f t="shared" si="0"/>
        <v>0.51515151515151514</v>
      </c>
      <c r="I14" s="9">
        <f t="shared" si="1"/>
        <v>0.42424242424242425</v>
      </c>
      <c r="J14" s="9">
        <f t="shared" si="2"/>
        <v>9.0909090909090884E-2</v>
      </c>
      <c r="K14" s="5" cm="1">
        <f t="array" ref="K14">_xll.FDS(A14,"FMA_PCT_ABOVE_MAVG(200,0,,,,""PORTAGG"")")/100</f>
        <v>0.72727272727272707</v>
      </c>
      <c r="L14" s="41" cm="1">
        <f t="array" ref="L14">_xll.FDSB(A14,"PERCENT_CHANGE(FMA_EPS(+1,0,,,,""PORTAGG"",""MEAN""),FMA_EPS(+1,-1AM,,,,""PORTAGG"",""MEAN""))")</f>
        <v>-4.3744562975508101</v>
      </c>
      <c r="M14" s="41" cm="1">
        <f t="array" ref="M14">_xll.FDSB(A14,"PERCENT_CHANGE(FMA_EPS(+1,0,,,,""PORTAGG"",""MEAN""),FMA_EPS(+1,-3AM,,,,""PORTAGG"",""MEAN""))")</f>
        <v>-2.9492695502075299</v>
      </c>
      <c r="N14" s="3" cm="1">
        <f t="array" ref="N14">_xll.FDS(C14,"FG_TOTAL_RETURNC(0,-1AM)")</f>
        <v>1.1761904000000001</v>
      </c>
      <c r="O14" s="3" cm="1">
        <f t="array" ref="O14">_xll.FDS(C14,"FG_TOTAL_RETURNC(0,-3AM)")</f>
        <v>11.285532</v>
      </c>
      <c r="P14" s="3" cm="1">
        <f t="array" ref="P14">_xll.FDS(C14,"FG_TOTAL_RETURNC(0,-6AM)")</f>
        <v>12.436855</v>
      </c>
      <c r="Q14" s="9" cm="1">
        <f t="array" ref="Q14">_xll.FDS(C14,"P_PRICE(0)/P_PRICE_HIGH_PR(0,,,,,,""PRICE"",""INTRA"",""52W"")")</f>
        <v>0.96715163999999998</v>
      </c>
      <c r="R14" s="9" cm="1">
        <f t="array" ref="R14">_xll.FDS(C14,"P_PRICE(0)/P_PRICE_low_PR(0,,,,,,""PRICE"",""INTRA"",""52W"")-1")</f>
        <v>0.22678971000000001</v>
      </c>
      <c r="S14" s="3" cm="1">
        <f t="array" ref="S14">_xll.FDS(C14,"FG_TOTAL_RETURNC(0,-12AM)")</f>
        <v>2.1622895999999998</v>
      </c>
      <c r="T14" s="4" cm="1">
        <f t="array" ref="T14">_xlfn.PERCENTRANK.EXC(_xlfn._xlws.FILTER($R$3:$R$23, ISNUMBER($R$3:$R$23)),R14)*100</f>
        <v>68.100000000000009</v>
      </c>
      <c r="U14" s="4">
        <f t="shared" si="3"/>
        <v>31.899999999999991</v>
      </c>
      <c r="V14" s="4" cm="1">
        <f t="array" ref="V14">_xlfn.PERCENTRANK.EXC(_xlfn._xlws.FILTER($Q$3:$Q$23, ISNUMBER($Q$3:$Q$23)),Q14)*100</f>
        <v>81.8</v>
      </c>
      <c r="W14" s="4" cm="1">
        <f t="array" ref="W14">_xlfn.PERCENTRANK.EXC(_xlfn._xlws.FILTER($O$3:$O$23, ISNUMBER($O$3:$O$23)),O14)*100</f>
        <v>95.399999999999991</v>
      </c>
      <c r="X14" s="4" cm="1">
        <f t="array" ref="X14">_xlfn.PERCENTRANK.EXC(_xlfn._xlws.FILTER($P$3:$P$23, ISNUMBER($P$3:$P$23)),P14)*100</f>
        <v>72.7</v>
      </c>
      <c r="Y14" s="200" cm="1">
        <f t="array" ref="Y14">_xlfn.PERCENTRANK.EXC(_xlfn._xlws.FILTER($S$3:$S$23, ISNUMBER($S$3:$S$23)),S14)*100</f>
        <v>63.6</v>
      </c>
      <c r="Z14" s="4" cm="1">
        <f t="array" ref="Z14">_xlfn.PERCENTRANK.EXC(_xlfn._xlws.FILTER($K$3:$K$23, ISNUMBER($K$3:$K$23)),K14)*100</f>
        <v>86.3</v>
      </c>
      <c r="AA14" s="4" cm="1">
        <f t="array" ref="AA14">_xlfn.PERCENTRANK.EXC(_xlfn._xlws.FILTER($H$3:$H$23, ISNUMBER($H$3:$H$23)),H14)*100</f>
        <v>90.9</v>
      </c>
      <c r="AB14" s="4" cm="1">
        <f t="array" ref="AB14">_xlfn.PERCENTRANK.EXC(_xlfn._xlws.FILTER($J$3:$J$23, ISNUMBER($J$3:$J$23)),J14)*100</f>
        <v>72.7</v>
      </c>
      <c r="AC14" s="4">
        <f t="shared" si="4"/>
        <v>4.5</v>
      </c>
      <c r="AD14" s="4">
        <f t="shared" si="5"/>
        <v>50</v>
      </c>
      <c r="AE14" s="4">
        <f t="shared" si="6"/>
        <v>36.299999999999997</v>
      </c>
      <c r="AF14" s="4">
        <f>'Economic Momentum'!Q15</f>
        <v>13.600000000000001</v>
      </c>
      <c r="AG14" s="4">
        <f ca="1">'Economic Momentum'!R15</f>
        <v>54.500000000000007</v>
      </c>
      <c r="AH14" s="4">
        <f t="shared" ca="1" si="7"/>
        <v>83.149999999999991</v>
      </c>
      <c r="AJ14" s="3" cm="1">
        <f t="array" aca="1" ref="AJ14" ca="1">_xlfn.PERCENTRANK.EXC(_xlfn._xlws.FILTER($AH$3:$AH$23, ISNUMBER($AH$3:$AH$23)),AH14)*100</f>
        <v>86.3</v>
      </c>
      <c r="AK14">
        <f t="shared" si="8"/>
        <v>6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84676.195000000007</v>
      </c>
      <c r="E15" cm="1">
        <f t="array" ref="E15">_xll.FDS(C15,"FMA_COS_UP(""EPS"",""1M"",+1,NOW,,,""PORTAGG"",""MEANR"")")</f>
        <v>7</v>
      </c>
      <c r="F15" cm="1">
        <f t="array" ref="F15">_xll.FDS(C15,"FMA_COS_DOWN(""EPS"",""1M"",+1,NOW,,,""PORTAGG"",""MEANR"")")</f>
        <v>8</v>
      </c>
      <c r="G15" cm="1">
        <f t="array" ref="G15">_xll.FDS(A15,"SIZE(FG_CONSTITUENTS)")</f>
        <v>32</v>
      </c>
      <c r="H15" s="9">
        <f t="shared" si="0"/>
        <v>0.21875</v>
      </c>
      <c r="I15" s="9">
        <f t="shared" si="1"/>
        <v>0.25</v>
      </c>
      <c r="J15" s="9">
        <f t="shared" si="2"/>
        <v>-3.125E-2</v>
      </c>
      <c r="K15" s="5" cm="1">
        <f t="array" ref="K15">_xll.FDS(A15,"FMA_PCT_ABOVE_MAVG(200,0,,,,""PORTAGG"")")/100</f>
        <v>0.68965517241379304</v>
      </c>
      <c r="L15" s="41" cm="1">
        <f t="array" ref="L15">_xll.FDSB(A15,"PERCENT_CHANGE(FMA_EPS(+1,0,,,,""PORTAGG"",""MEAN""),FMA_EPS(+1,-1AM,,,,""PORTAGG"",""MEAN""))")</f>
        <v>8.0455589451670093</v>
      </c>
      <c r="M15" s="41" cm="1">
        <f t="array" ref="M15">_xll.FDSB(A15,"PERCENT_CHANGE(FMA_EPS(+1,0,,,,""PORTAGG"",""MEAN""),FMA_EPS(+1,-3AM,,,,""PORTAGG"",""MEAN""))")</f>
        <v>8.4553967600013102</v>
      </c>
      <c r="N15" s="3" cm="1">
        <f t="array" ref="N15">_xll.FDS(C15,"FG_TOTAL_RETURNC(0,-1AM)")</f>
        <v>7.5160859999999996</v>
      </c>
      <c r="O15" s="3" cm="1">
        <f t="array" ref="O15">_xll.FDS(C15,"FG_TOTAL_RETURNC(0,-3AM)")</f>
        <v>4.0656090000000003</v>
      </c>
      <c r="P15" s="3" cm="1">
        <f t="array" ref="P15">_xll.FDS(C15,"FG_TOTAL_RETURNC(0,-6AM)")</f>
        <v>9.8991869999999995</v>
      </c>
      <c r="Q15" s="9" cm="1">
        <f t="array" ref="Q15">_xll.FDS(C15,"P_PRICE(0)/P_PRICE_HIGH_PR(0,,,,,,""PRICE"",""INTRA"",""52W"")")</f>
        <v>0.9738831</v>
      </c>
      <c r="R15" s="9" cm="1">
        <f t="array" ref="R15">_xll.FDS(C15,"P_PRICE(0)/P_PRICE_low_PR(0,,,,,,""PRICE"",""INTRA"",""52W"")-1")</f>
        <v>0.38604044999999998</v>
      </c>
      <c r="S15" s="3" cm="1">
        <f t="array" ref="S15">_xll.FDS(C15,"FG_TOTAL_RETURNC(0,-12AM)")</f>
        <v>8.7894330000000007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86.3</v>
      </c>
      <c r="W15" s="4" cm="1">
        <f t="array" ref="W15">_xlfn.PERCENTRANK.EXC(_xlfn._xlws.FILTER($O$3:$O$23, ISNUMBER($O$3:$O$23)),O15)*100</f>
        <v>63.6</v>
      </c>
      <c r="X15" s="4" cm="1">
        <f t="array" ref="X15">_xlfn.PERCENTRANK.EXC(_xlfn._xlws.FILTER($P$3:$P$23, ISNUMBER($P$3:$P$23)),P15)*100</f>
        <v>63.6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81.8</v>
      </c>
      <c r="AA15" s="4" cm="1">
        <f t="array" ref="AA15">_xlfn.PERCENTRANK.EXC(_xlfn._xlws.FILTER($H$3:$H$23, ISNUMBER($H$3:$H$23)),H15)*100</f>
        <v>27.200000000000003</v>
      </c>
      <c r="AB15" s="4" cm="1">
        <f t="array" ref="AB15">_xlfn.PERCENTRANK.EXC(_xlfn._xlws.FILTER($J$3:$J$23, ISNUMBER($J$3:$J$23)),J15)*100</f>
        <v>40.9</v>
      </c>
      <c r="AC15" s="4">
        <f t="shared" si="4"/>
        <v>90.9</v>
      </c>
      <c r="AD15" s="4">
        <f t="shared" si="5"/>
        <v>90.9</v>
      </c>
      <c r="AE15" s="4">
        <f t="shared" si="6"/>
        <v>13.600000000000001</v>
      </c>
      <c r="AF15" s="4">
        <f>'Economic Momentum'!Q16</f>
        <v>77.2</v>
      </c>
      <c r="AG15" s="4">
        <f ca="1">'Economic Momentum'!R16</f>
        <v>18.099999999999998</v>
      </c>
      <c r="AH15" s="4">
        <f t="shared" ca="1" si="7"/>
        <v>72.680000000000007</v>
      </c>
      <c r="AJ15" s="3" cm="1">
        <f t="array" aca="1" ref="AJ15" ca="1">_xlfn.PERCENTRANK.EXC(_xlfn._xlws.FILTER($AH$3:$AH$23, ISNUMBER($AH$3:$AH$23)),AH15)*100</f>
        <v>72.7</v>
      </c>
      <c r="AK15">
        <f t="shared" si="8"/>
        <v>2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5386466</v>
      </c>
      <c r="E16" cm="1">
        <f t="array" ref="E16">_xll.FDS(C16,"FMA_COS_UP(""EPS"",""1M"",+1,NOW,,,""PORTAGG"",""MEANR"")")</f>
        <v>58</v>
      </c>
      <c r="F16" cm="1">
        <f t="array" ref="F16">_xll.FDS(C16,"FMA_COS_DOWN(""EPS"",""1M"",+1,NOW,,,""PORTAGG"",""MEANR"")")</f>
        <v>60</v>
      </c>
      <c r="G16" cm="1">
        <f t="array" ref="G16">_xll.FDS(A16,"SIZE(FG_CONSTITUENTS)")</f>
        <v>147</v>
      </c>
      <c r="H16" s="9">
        <f t="shared" si="0"/>
        <v>0.39455782312925169</v>
      </c>
      <c r="I16" s="9">
        <f t="shared" si="1"/>
        <v>0.40816326530612246</v>
      </c>
      <c r="J16" s="9">
        <f t="shared" si="2"/>
        <v>-1.3605442176870763E-2</v>
      </c>
      <c r="K16" s="5" cm="1">
        <f t="array" ref="K16">_xll.FDS(A16,"FMA_PCT_ABOVE_MAVG(200,0,,,,""PORTAGG"")")/100</f>
        <v>0.90476190476190499</v>
      </c>
      <c r="L16" s="41" cm="1">
        <f t="array" ref="L16">_xll.FDSB(A16,"PERCENT_CHANGE(FMA_EPS(+1,0,,,,""PORTAGG"",""MEAN""),FMA_EPS(+1,-1AM,,,,""PORTAGG"",""MEAN""))")</f>
        <v>-2.14070552983498</v>
      </c>
      <c r="M16" s="41" cm="1">
        <f t="array" ref="M16">_xll.FDSB(A16,"PERCENT_CHANGE(FMA_EPS(+1,0,,,,""PORTAGG"",""MEAN""),FMA_EPS(+1,-3AM,,,,""PORTAGG"",""MEAN""))")</f>
        <v>-3.3311529283249901</v>
      </c>
      <c r="N16" s="3" cm="1">
        <f t="array" ref="N16">_xll.FDS(C16,"FG_TOTAL_RETURNC(0,-1AM)")</f>
        <v>2.8975010000000001</v>
      </c>
      <c r="O16" s="3" cm="1">
        <f t="array" ref="O16">_xll.FDS(C16,"FG_TOTAL_RETURNC(0,-3AM)")</f>
        <v>8.6009139999999995</v>
      </c>
      <c r="P16" s="3" cm="1">
        <f t="array" ref="P16">_xll.FDS(C16,"FG_TOTAL_RETURNC(0,-6AM)")</f>
        <v>15.511286</v>
      </c>
      <c r="Q16" s="9" cm="1">
        <f t="array" ref="Q16">_xll.FDS(C16,"P_PRICE(0)/P_PRICE_HIGH_PR(0,,,,,,""PRICE"",""INTRA"",""52W"")")</f>
        <v>0.98955070000000001</v>
      </c>
      <c r="R16" s="9" cm="1">
        <f t="array" ref="R16">_xll.FDS(C16,"P_PRICE(0)/P_PRICE_low_PR(0,,,,,,""PRICE"",""INTRA"",""52W"")-1")</f>
        <v>0.33161473000000002</v>
      </c>
      <c r="S16" s="3" cm="1">
        <f t="array" ref="S16">_xll.FDS(C16,"FG_TOTAL_RETURNC(0,-12AM)")</f>
        <v>27.170991999999998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81.8</v>
      </c>
      <c r="X16" s="4" cm="1">
        <f t="array" ref="X16">_xlfn.PERCENTRANK.EXC(_xlfn._xlws.FILTER($P$3:$P$23, ISNUMBER($P$3:$P$23)),P16)*100</f>
        <v>81.8</v>
      </c>
      <c r="Y16" s="200" cm="1">
        <f t="array" ref="Y16">_xlfn.PERCENTRANK.EXC(_xlfn._xlws.FILTER($S$3:$S$23, ISNUMBER($S$3:$S$23)),S16)*100</f>
        <v>86.3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59</v>
      </c>
      <c r="AB16" s="4" cm="1">
        <f t="array" ref="AB16">_xlfn.PERCENTRANK.EXC(_xlfn._xlws.FILTER($J$3:$J$23, ISNUMBER($J$3:$J$23)),J16)*100</f>
        <v>50</v>
      </c>
      <c r="AC16" s="4">
        <f t="shared" si="4"/>
        <v>18.099999999999998</v>
      </c>
      <c r="AD16" s="4">
        <f t="shared" si="5"/>
        <v>40.9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87.24</v>
      </c>
      <c r="AJ16" s="3" cm="1">
        <f t="array" aca="1" ref="AJ16" ca="1">_xlfn.PERCENTRANK.EXC(_xlfn._xlws.FILTER($AH$3:$AH$23, ISNUMBER($AH$3:$AH$23)),AH16)*100</f>
        <v>95.399999999999991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6870583</v>
      </c>
      <c r="E17" cm="1">
        <f t="array" ref="E17">_xll.FDS(C17,"FMA_COS_UP(""EPS"",""1M"",+1,NOW,,,""PORTAGG"",""MEANR"")")</f>
        <v>200</v>
      </c>
      <c r="F17" cm="1">
        <f t="array" ref="F17">_xll.FDS(C17,"FMA_COS_DOWN(""EPS"",""1M"",+1,NOW,,,""PORTAGG"",""MEANR"")")</f>
        <v>224</v>
      </c>
      <c r="G17" cm="1">
        <f t="array" ref="G17">_xll.FDS(A17,"SIZE(FG_CONSTITUENTS)")</f>
        <v>652</v>
      </c>
      <c r="H17" s="9">
        <f t="shared" si="0"/>
        <v>0.30674846625766872</v>
      </c>
      <c r="I17" s="9">
        <f t="shared" si="1"/>
        <v>0.34355828220858897</v>
      </c>
      <c r="J17" s="9">
        <f t="shared" si="2"/>
        <v>-3.6809815950920255E-2</v>
      </c>
      <c r="K17" s="5" cm="1">
        <f t="array" ref="K17">_xll.FDS(A17,"FMA_PCT_ABOVE_MAVG(200,0,,,,""PORTAGG"")")/100</f>
        <v>0.355932203389831</v>
      </c>
      <c r="L17" s="41" cm="1">
        <f t="array" ref="L17">_xll.FDSB(A17,"PERCENT_CHANGE(FMA_EPS(+1,0,,,,""PORTAGG"",""MEAN""),FMA_EPS(+1,-1AM,,,,""PORTAGG"",""MEAN""))")</f>
        <v>0.89439897765029897</v>
      </c>
      <c r="M17" s="41" cm="1">
        <f t="array" ref="M17">_xll.FDSB(A17,"PERCENT_CHANGE(FMA_EPS(+1,0,,,,""PORTAGG"",""MEAN""),FMA_EPS(+1,-3AM,,,,""PORTAGG"",""MEAN""))")</f>
        <v>2.2939528023006899</v>
      </c>
      <c r="N17" s="3" cm="1">
        <f t="array" ref="N17">_xll.FDS(C17,"FG_TOTAL_RETURNC(0,-1AM)")</f>
        <v>-4.1589260000000001</v>
      </c>
      <c r="O17" s="3" cm="1">
        <f t="array" ref="O17">_xll.FDS(C17,"FG_TOTAL_RETURNC(0,-3AM)")</f>
        <v>-2.1687745999999999</v>
      </c>
      <c r="P17" s="3" cm="1">
        <f t="array" ref="P17">_xll.FDS(C17,"FG_TOTAL_RETURNC(0,-6AM)")</f>
        <v>8.5447430000000004</v>
      </c>
      <c r="Q17" s="9" cm="1">
        <f t="array" ref="Q17">_xll.FDS(C17,"P_PRICE(0)/P_PRICE_HIGH_PR(0,,,,,,""PRICE"",""INTRA"",""52W"")")</f>
        <v>0.82599120000000004</v>
      </c>
      <c r="R17" s="9" cm="1">
        <f t="array" ref="R17">_xll.FDS(C17,"P_PRICE(0)/P_PRICE_low_PR(0,,,,,,""PRICE"",""INTRA"",""52W"")-1")</f>
        <v>0.1593591</v>
      </c>
      <c r="S17" s="3" cm="1">
        <f t="array" ref="S17">_xll.FDS(C17,"FG_TOTAL_RETURNC(0,-12AM)")</f>
        <v>-10.887122</v>
      </c>
      <c r="T17" s="4" cm="1">
        <f t="array" ref="T17">_xlfn.PERCENTRANK.EXC(_xlfn._xlws.FILTER($R$3:$R$23, ISNUMBER($R$3:$R$23)),R17)*100</f>
        <v>59</v>
      </c>
      <c r="U17" s="4">
        <f t="shared" si="3"/>
        <v>41</v>
      </c>
      <c r="V17" s="4" cm="1">
        <f t="array" ref="V17">_xlfn.PERCENTRANK.EXC(_xlfn._xlws.FILTER($Q$3:$Q$23, ISNUMBER($Q$3:$Q$23)),Q17)*100</f>
        <v>27.200000000000003</v>
      </c>
      <c r="W17" s="4" cm="1">
        <f t="array" ref="W17">_xlfn.PERCENTRANK.EXC(_xlfn._xlws.FILTER($O$3:$O$23, ISNUMBER($O$3:$O$23)),O17)*100</f>
        <v>22.7</v>
      </c>
      <c r="X17" s="4" cm="1">
        <f t="array" ref="X17">_xlfn.PERCENTRANK.EXC(_xlfn._xlws.FILTER($P$3:$P$23, ISNUMBER($P$3:$P$23)),P17)*100</f>
        <v>54.500000000000007</v>
      </c>
      <c r="Y17" s="200" cm="1">
        <f t="array" ref="Y17">_xlfn.PERCENTRANK.EXC(_xlfn._xlws.FILTER($S$3:$S$23, ISNUMBER($S$3:$S$23)),S17)*100</f>
        <v>31.8</v>
      </c>
      <c r="Z17" s="4" cm="1">
        <f t="array" ref="Z17">_xlfn.PERCENTRANK.EXC(_xlfn._xlws.FILTER($K$3:$K$23, ISNUMBER($K$3:$K$23)),K17)*100</f>
        <v>27.200000000000003</v>
      </c>
      <c r="AA17" s="4" cm="1">
        <f t="array" ref="AA17">_xlfn.PERCENTRANK.EXC(_xlfn._xlws.FILTER($H$3:$H$23, ISNUMBER($H$3:$H$23)),H17)*100</f>
        <v>50</v>
      </c>
      <c r="AB17" s="4" cm="1">
        <f t="array" ref="AB17">_xlfn.PERCENTRANK.EXC(_xlfn._xlws.FILTER($J$3:$J$23, ISNUMBER($J$3:$J$23)),J17)*100</f>
        <v>36.299999999999997</v>
      </c>
      <c r="AC17" s="4">
        <f t="shared" si="4"/>
        <v>45.4</v>
      </c>
      <c r="AD17" s="4">
        <f t="shared" si="5"/>
        <v>77.2</v>
      </c>
      <c r="AE17" s="4">
        <f t="shared" si="6"/>
        <v>90.9</v>
      </c>
      <c r="AF17" s="4">
        <f>'Economic Momentum'!Q18</f>
        <v>40.9</v>
      </c>
      <c r="AG17" s="4">
        <f ca="1">'Economic Momentum'!R18</f>
        <v>59</v>
      </c>
      <c r="AH17" s="4">
        <f t="shared" ca="1" si="7"/>
        <v>34.040000000000006</v>
      </c>
      <c r="AJ17" s="3" cm="1">
        <f t="array" aca="1" ref="AJ17" ca="1">_xlfn.PERCENTRANK.EXC(_xlfn._xlws.FILTER($AH$3:$AH$23, ISNUMBER($AH$3:$AH$23)),AH17)*100</f>
        <v>31.8</v>
      </c>
      <c r="AK17">
        <f t="shared" si="8"/>
        <v>0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160010.51999999999</v>
      </c>
      <c r="E18" cm="1">
        <f t="array" ref="E18">_xll.FDS(C18,"FMA_COS_UP(""EPS"",""1M"",+1,NOW,,,""PORTAGG"",""MEANR"")")</f>
        <v>3</v>
      </c>
      <c r="F18" cm="1">
        <f t="array" ref="F18">_xll.FDS(C18,"FMA_COS_DOWN(""EPS"",""1M"",+1,NOW,,,""PORTAGG"",""MEANR"")")</f>
        <v>5</v>
      </c>
      <c r="G18" cm="1">
        <f t="array" ref="G18">_xll.FDS(A18,"SIZE(FG_CONSTITUENTS)")</f>
        <v>35</v>
      </c>
      <c r="H18" s="9">
        <f t="shared" si="0"/>
        <v>8.5714285714285715E-2</v>
      </c>
      <c r="I18" s="9">
        <f t="shared" si="1"/>
        <v>0.14285714285714285</v>
      </c>
      <c r="J18" s="9">
        <f t="shared" si="2"/>
        <v>-5.7142857142857134E-2</v>
      </c>
      <c r="K18" s="5" cm="1">
        <f t="array" ref="K18">_xll.FDS(A18,"FMA_PCT_ABOVE_MAVG(200,0,,,,""PORTAGG"")")/100</f>
        <v>0.4</v>
      </c>
      <c r="L18" s="41" cm="1">
        <f t="array" ref="L18">_xll.FDSB(A18,"PERCENT_CHANGE(FMA_EPS(+1,0,,,,""PORTAGG"",""MEAN""),FMA_EPS(+1,-1AM,,,,""PORTAGG"",""MEAN""))")</f>
        <v>-0.14059669694215901</v>
      </c>
      <c r="M18" s="41" cm="1">
        <f t="array" ref="M18">_xll.FDSB(A18,"PERCENT_CHANGE(FMA_EPS(+1,0,,,,""PORTAGG"",""MEAN""),FMA_EPS(+1,-3AM,,,,""PORTAGG"",""MEAN""))")</f>
        <v>-4.8081303685994197</v>
      </c>
      <c r="N18" s="3" cm="1">
        <f t="array" ref="N18">_xll.FDS(C18,"FG_TOTAL_RETURNC(0,-1AM)")</f>
        <v>4.0889980000000001</v>
      </c>
      <c r="O18" s="3" cm="1">
        <f t="array" ref="O18">_xll.FDS(C18,"FG_TOTAL_RETURNC(0,-3AM)")</f>
        <v>5.3689479999999996</v>
      </c>
      <c r="P18" s="3" cm="1">
        <f t="array" ref="P18">_xll.FDS(C18,"FG_TOTAL_RETURNC(0,-6AM)")</f>
        <v>2.0752549999999998</v>
      </c>
      <c r="Q18" s="9" cm="1">
        <f t="array" ref="Q18">_xll.FDS(C18,"P_PRICE(0)/P_PRICE_HIGH_PR(0,,,,,,""PRICE"",""INTRA"",""52W"")")</f>
        <v>0.90156245000000002</v>
      </c>
      <c r="R18" s="9" cm="1">
        <f t="array" ref="R18">_xll.FDS(C18,"P_PRICE(0)/P_PRICE_low_PR(0,,,,,,""PRICE"",""INTRA"",""52W"")-1")</f>
        <v>0.105363965</v>
      </c>
      <c r="S18" s="3" cm="1">
        <f t="array" ref="S18">_xll.FDS(C18,"FG_TOTAL_RETURNC(0,-12AM)")</f>
        <v>-3.5986066000000001</v>
      </c>
      <c r="T18" s="4" cm="1">
        <f t="array" ref="T18">_xlfn.PERCENTRANK.EXC(_xlfn._xlws.FILTER($R$3:$R$23, ISNUMBER($R$3:$R$23)),R18)*100</f>
        <v>36.299999999999997</v>
      </c>
      <c r="U18" s="4">
        <f t="shared" si="3"/>
        <v>63.7</v>
      </c>
      <c r="V18" s="4" cm="1">
        <f t="array" ref="V18">_xlfn.PERCENTRANK.EXC(_xlfn._xlws.FILTER($Q$3:$Q$23, ISNUMBER($Q$3:$Q$23)),Q18)*100</f>
        <v>40.9</v>
      </c>
      <c r="W18" s="4" cm="1">
        <f t="array" ref="W18">_xlfn.PERCENTRANK.EXC(_xlfn._xlws.FILTER($O$3:$O$23, ISNUMBER($O$3:$O$23)),O18)*100</f>
        <v>68.100000000000009</v>
      </c>
      <c r="X18" s="4" cm="1">
        <f t="array" ref="X18">_xlfn.PERCENTRANK.EXC(_xlfn._xlws.FILTER($P$3:$P$23, ISNUMBER($P$3:$P$23)),P18)*100</f>
        <v>50</v>
      </c>
      <c r="Y18" s="200" cm="1">
        <f t="array" ref="Y18">_xlfn.PERCENTRANK.EXC(_xlfn._xlws.FILTER($S$3:$S$23, ISNUMBER($S$3:$S$23)),S18)*100</f>
        <v>45.4</v>
      </c>
      <c r="Z18" s="4" cm="1">
        <f t="array" ref="Z18">_xlfn.PERCENTRANK.EXC(_xlfn._xlws.FILTER($K$3:$K$23, ISNUMBER($K$3:$K$23)),K18)*100</f>
        <v>31.8</v>
      </c>
      <c r="AA18" s="4" cm="1">
        <f t="array" ref="AA18">_xlfn.PERCENTRANK.EXC(_xlfn._xlws.FILTER($H$3:$H$23, ISNUMBER($H$3:$H$23)),H18)*100</f>
        <v>9</v>
      </c>
      <c r="AB18" s="4" cm="1">
        <f t="array" ref="AB18">_xlfn.PERCENTRANK.EXC(_xlfn._xlws.FILTER($J$3:$J$23, ISNUMBER($J$3:$J$23)),J18)*100</f>
        <v>22.7</v>
      </c>
      <c r="AC18" s="4">
        <f t="shared" si="4"/>
        <v>36.299999999999997</v>
      </c>
      <c r="AD18" s="4">
        <f t="shared" si="5"/>
        <v>31.8</v>
      </c>
      <c r="AE18" s="4">
        <f t="shared" si="6"/>
        <v>22.7</v>
      </c>
      <c r="AF18" s="4">
        <f>'Economic Momentum'!Q19</f>
        <v>90.9</v>
      </c>
      <c r="AG18" s="4">
        <f ca="1">'Economic Momentum'!R19</f>
        <v>90.9</v>
      </c>
      <c r="AH18" s="4">
        <f t="shared" ca="1" si="7"/>
        <v>51.790000000000006</v>
      </c>
      <c r="AJ18" s="3" cm="1">
        <f t="array" aca="1" ref="AJ18" ca="1">_xlfn.PERCENTRANK.EXC(_xlfn._xlws.FILTER($AH$3:$AH$23, ISNUMBER($AH$3:$AH$23)),AH18)*100</f>
        <v>50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448334.62784676201</v>
      </c>
      <c r="E19" cm="1">
        <f t="array" ref="E19">_xll.FDS(C19,"FMA_COS_UP(""EPS"",""1M"",+1,NOW,,,""PORTAGG"",""MEANR"")")</f>
        <v>51</v>
      </c>
      <c r="F19" cm="1">
        <f t="array" ref="F19">_xll.FDS(C19,"FMA_COS_DOWN(""EPS"",""1M"",+1,NOW,,,""PORTAGG"",""MEANR"")")</f>
        <v>71</v>
      </c>
      <c r="G19" s="1" cm="1">
        <f t="array" ref="G19">_xll.FDS(A19,"SIZE(FG_CONSTITUENTS)")</f>
        <v>1</v>
      </c>
      <c r="H19" s="48">
        <f t="shared" si="0"/>
        <v>51</v>
      </c>
      <c r="I19" s="48">
        <f t="shared" si="1"/>
        <v>71</v>
      </c>
      <c r="J19" s="9">
        <f t="shared" si="2"/>
        <v>-20</v>
      </c>
      <c r="K19" s="6" cm="1">
        <f t="array" ref="K19">_xll.FDS(A19,"FMA_PCT_ABOVE_MAVG(200,0,,,,""PORTAGG"")")/100</f>
        <v>0.20420420420420399</v>
      </c>
      <c r="L19" s="41" cm="1">
        <f t="array" ref="L19">_xll.FDSB(A19,"PERCENT_CHANGE(FMA_EPS(+1,0,,,,""PORTAGG"",""MEAN""),FMA_EPS(+1,-1AM,,,,""PORTAGG"",""MEAN""))")</f>
        <v>-0.68227537993147802</v>
      </c>
      <c r="M19" s="41" cm="1">
        <f t="array" ref="M19">_xll.FDSB(A19,"PERCENT_CHANGE(FMA_EPS(+1,0,,,,""PORTAGG"",""MEAN""),FMA_EPS(+1,-3AM,,,,""PORTAGG"",""MEAN""))")</f>
        <v>-2.2807808133543599</v>
      </c>
      <c r="N19" s="3" cm="1">
        <f t="array" ref="N19">_xll.FDS(C19,"FG_TOTAL_RETURNC(0,-1AM)")</f>
        <v>-0.9051323</v>
      </c>
      <c r="O19" s="54" cm="1">
        <f t="array" ref="O19">_xll.FDS(C19,"FG_TOTAL_RETURNC(0,-3AM)")</f>
        <v>-3.8773775000000001</v>
      </c>
      <c r="P19" s="54" cm="1">
        <f t="array" ref="P19">_xll.FDS(C19,"FG_TOTAL_RETURNC(0,-6AM)")</f>
        <v>-4.4541955</v>
      </c>
      <c r="Q19" s="9" cm="1">
        <f t="array" ref="Q19">_xll.FDS(C19,"P_PRICE(0)/P_PRICE_HIGH_PR(0,,,,,,""PRICE"",""INTRA"",""52W"")")</f>
        <v>0.82764660000000001</v>
      </c>
      <c r="R19" s="9" cm="1">
        <f t="array" ref="R19">_xll.FDS(C19,"P_PRICE(0)/P_PRICE_low_PR(0,,,,,,""PRICE"",""INTRA"",""52W"")-1")</f>
        <v>1.9768000000000001E-2</v>
      </c>
      <c r="S19" s="3" cm="1">
        <f t="array" ref="S19">_xll.FDS(C19,"FG_TOTAL_RETURNC(0,-12AM)")</f>
        <v>-14.25826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31.8</v>
      </c>
      <c r="W19" s="4" cm="1">
        <f t="array" ref="W19">_xlfn.PERCENTRANK.EXC(_xlfn._xlws.FILTER($O$3:$O$23, ISNUMBER($O$3:$O$23)),O19)*100</f>
        <v>18.099999999999998</v>
      </c>
      <c r="X19" s="4" cm="1">
        <f t="array" ref="X19">_xlfn.PERCENTRANK.EXC(_xlfn._xlws.FILTER($P$3:$P$23, ISNUMBER($P$3:$P$23)),P19)*100</f>
        <v>18.099999999999998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31.8</v>
      </c>
      <c r="AD19" s="4">
        <f t="shared" si="5"/>
        <v>54.500000000000007</v>
      </c>
      <c r="AE19" s="4">
        <f t="shared" si="6"/>
        <v>50</v>
      </c>
      <c r="AF19" s="4">
        <f>'Economic Momentum'!Q20</f>
        <v>36.299999999999997</v>
      </c>
      <c r="AG19" s="4">
        <f ca="1">'Economic Momentum'!R20</f>
        <v>95.399999999999991</v>
      </c>
      <c r="AH19" s="4">
        <f t="shared" ca="1" si="7"/>
        <v>23.58</v>
      </c>
      <c r="AJ19" s="3" cm="1">
        <f t="array" aca="1" ref="AJ19" ca="1">_xlfn.PERCENTRANK.EXC(_xlfn._xlws.FILTER($AH$3:$AH$23, ISNUMBER($AH$3:$AH$23)),AH19)*100</f>
        <v>22.7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417514.97</v>
      </c>
      <c r="E20" cm="1">
        <f t="array" ref="E20">_xll.FDS(C20,"FMA_COS_UP(""EPS"",""1M"",+1,NOW,,,""PORTAGG"",""MEANR"")")</f>
        <v>8</v>
      </c>
      <c r="F20" cm="1">
        <f t="array" ref="F20">_xll.FDS(C20,"FMA_COS_DOWN(""EPS"",""1M"",+1,NOW,,,""PORTAGG"",""MEANR"")")</f>
        <v>19</v>
      </c>
      <c r="G20" cm="1">
        <f t="array" ref="G20">_xll.FDS(A20,"SIZE(FG_CONSTITUENTS)")</f>
        <v>98</v>
      </c>
      <c r="H20" s="9">
        <f t="shared" si="0"/>
        <v>8.1632653061224483E-2</v>
      </c>
      <c r="I20" s="9">
        <f t="shared" si="1"/>
        <v>0.19387755102040816</v>
      </c>
      <c r="J20" s="9">
        <f t="shared" si="2"/>
        <v>-0.11224489795918367</v>
      </c>
      <c r="K20" s="5" cm="1">
        <f t="array" ref="K20">_xll.FDS(A20,"FMA_PCT_ABOVE_MAVG(200,0,,,,""PORTAGG"")")/100</f>
        <v>0.68421052631578905</v>
      </c>
      <c r="L20" s="41" cm="1">
        <f t="array" ref="L20">_xll.FDSB(A20,"PERCENT_CHANGE(FMA_EPS(+1,0,,,,""PORTAGG"",""MEAN""),FMA_EPS(+1,-1AM,,,,""PORTAGG"",""MEAN""))")</f>
        <v>-3.0780450786937599</v>
      </c>
      <c r="M20" s="41" cm="1">
        <f t="array" ref="M20">_xll.FDSB(A20,"PERCENT_CHANGE(FMA_EPS(+1,0,,,,""PORTAGG"",""MEAN""),FMA_EPS(+1,-3AM,,,,""PORTAGG"",""MEAN""))")</f>
        <v>-11.491365091493201</v>
      </c>
      <c r="N20" s="3" cm="1">
        <f t="array" ref="N20">_xll.FDS(C20,"FG_TOTAL_RETURNC(0,-1AM)")</f>
        <v>4.0155770000000004</v>
      </c>
      <c r="O20" s="3" cm="1">
        <f t="array" ref="O20">_xll.FDS(C20,"FG_TOTAL_RETURNC(0,-3AM)")</f>
        <v>9.0723749999999992</v>
      </c>
      <c r="P20" s="3" cm="1">
        <f t="array" ref="P20">_xll.FDS(C20,"FG_TOTAL_RETURNC(0,-6AM)")</f>
        <v>22.609829000000001</v>
      </c>
      <c r="Q20" s="9" cm="1">
        <f t="array" ref="Q20">_xll.FDS(C20,"P_PRICE(0)/P_PRICE_HIGH_PR(0,,,,,,""PRICE"",""INTRA"",""52W"")")</f>
        <v>0.96239589999999997</v>
      </c>
      <c r="R20" s="9" cm="1">
        <f t="array" ref="R20">_xll.FDS(C20,"P_PRICE(0)/P_PRICE_low_PR(0,,,,,,""PRICE"",""INTRA"",""52W"")-1")</f>
        <v>0.35467088000000002</v>
      </c>
      <c r="S20" s="3" cm="1">
        <f t="array" ref="S20">_xll.FDS(C20,"FG_TOTAL_RETURNC(0,-12AM)")</f>
        <v>38.422454999999999</v>
      </c>
      <c r="T20" s="4" cm="1">
        <f t="array" ref="T20">_xlfn.PERCENTRANK.EXC(_xlfn._xlws.FILTER($R$3:$R$23, ISNUMBER($R$3:$R$23)),R20)*100</f>
        <v>81.8</v>
      </c>
      <c r="U20" s="4">
        <f t="shared" si="3"/>
        <v>18.200000000000003</v>
      </c>
      <c r="V20" s="4" cm="1">
        <f t="array" ref="V20">_xlfn.PERCENTRANK.EXC(_xlfn._xlws.FILTER($Q$3:$Q$23, ISNUMBER($Q$3:$Q$23)),Q20)*100</f>
        <v>77.2</v>
      </c>
      <c r="W20" s="4" cm="1">
        <f t="array" ref="W20">_xlfn.PERCENTRANK.EXC(_xlfn._xlws.FILTER($O$3:$O$23, ISNUMBER($O$3:$O$23)),O20)*100</f>
        <v>86.3</v>
      </c>
      <c r="X20" s="4" cm="1">
        <f t="array" ref="X20">_xlfn.PERCENTRANK.EXC(_xlfn._xlws.FILTER($P$3:$P$23, ISNUMBER($P$3:$P$23)),P20)*100</f>
        <v>90.9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77.2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18.099999999999998</v>
      </c>
      <c r="AC20" s="4">
        <f t="shared" si="4"/>
        <v>13.600000000000001</v>
      </c>
      <c r="AD20" s="4">
        <f t="shared" si="5"/>
        <v>4.5</v>
      </c>
      <c r="AE20" s="4">
        <f t="shared" si="6"/>
        <v>45.4</v>
      </c>
      <c r="AF20" s="4">
        <f>'Economic Momentum'!Q21</f>
        <v>9</v>
      </c>
      <c r="AG20" s="4">
        <f ca="1">'Economic Momentum'!R21</f>
        <v>13.600000000000001</v>
      </c>
      <c r="AH20" s="4">
        <f t="shared" ca="1" si="7"/>
        <v>84.039999999999992</v>
      </c>
      <c r="AJ20" s="3" cm="1">
        <f t="array" aca="1" ref="AJ20" ca="1">_xlfn.PERCENTRANK.EXC(_xlfn._xlws.FILTER($AH$3:$AH$23, ISNUMBER($AH$3:$AH$23)),AH20)*100</f>
        <v>90.9</v>
      </c>
      <c r="AK20">
        <f t="shared" si="8"/>
        <v>5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884312.3</v>
      </c>
      <c r="E21" cm="1">
        <f t="array" ref="E21">_xll.FDS(C21,"FMA_COS_UP(""EPS"",""1M"",+1,NOW,,,""PORTAGG"",""MEANR"")")</f>
        <v>8</v>
      </c>
      <c r="F21" cm="1">
        <f t="array" ref="F21">_xll.FDS(C21,"FMA_COS_DOWN(""EPS"",""1M"",+1,NOW,,,""PORTAGG"",""MEANR"")")</f>
        <v>5</v>
      </c>
      <c r="G21" cm="1">
        <f t="array" ref="G21">_xll.FDS(A21,"SIZE(FG_CONSTITUENTS)")</f>
        <v>43</v>
      </c>
      <c r="H21" s="9">
        <f t="shared" si="0"/>
        <v>0.18604651162790697</v>
      </c>
      <c r="I21" s="9">
        <f t="shared" si="1"/>
        <v>0.11627906976744186</v>
      </c>
      <c r="J21" s="9">
        <f t="shared" si="2"/>
        <v>6.9767441860465115E-2</v>
      </c>
      <c r="K21" s="5" cm="1">
        <f t="array" ref="K21">_xll.FDS(A21,"FMA_PCT_ABOVE_MAVG(200,0,,,,""PORTAGG"")")/100</f>
        <v>0.32432432432432401</v>
      </c>
      <c r="L21" s="41" cm="1">
        <f t="array" ref="L21">_xll.FDSB(A21,"PERCENT_CHANGE(FMA_EPS(+1,0,,,,""PORTAGG"",""MEAN""),FMA_EPS(+1,-1AM,,,,""PORTAGG"",""MEAN""))")</f>
        <v>2.1592217295795</v>
      </c>
      <c r="M21" s="41" cm="1">
        <f t="array" ref="M21">_xll.FDSB(A21,"PERCENT_CHANGE(FMA_EPS(+1,0,,,,""PORTAGG"",""MEAN""),FMA_EPS(+1,-3AM,,,,""PORTAGG"",""MEAN""))")</f>
        <v>1.63873658845554</v>
      </c>
      <c r="N21" s="3" cm="1">
        <f t="array" ref="N21">_xll.FDS(C21,"FG_TOTAL_RETURNC(0,-1AM)")</f>
        <v>8.9086894999999995</v>
      </c>
      <c r="O21" s="3" cm="1">
        <f t="array" ref="O21">_xll.FDS(C21,"FG_TOTAL_RETURNC(0,-3AM)")</f>
        <v>6.3289999999999997</v>
      </c>
      <c r="P21" s="3" cm="1">
        <f t="array" ref="P21">_xll.FDS(C21,"FG_TOTAL_RETURNC(0,-6AM)")</f>
        <v>1.5828013000000001</v>
      </c>
      <c r="Q21" s="9" cm="1">
        <f t="array" ref="Q21">_xll.FDS(C21,"P_PRICE(0)/P_PRICE_HIGH_PR(0,,,,,,""PRICE"",""INTRA"",""52W"")")</f>
        <v>0.93527656999999997</v>
      </c>
      <c r="R21" s="9" cm="1">
        <f t="array" ref="R21">_xll.FDS(C21,"P_PRICE(0)/P_PRICE_low_PR(0,,,,,,""PRICE"",""INTRA"",""52W"")-1")</f>
        <v>0.107587814</v>
      </c>
      <c r="S21" s="3" cm="1">
        <f t="array" ref="S21">_xll.FDS(C21,"FG_TOTAL_RETURNC(0,-12AM)")</f>
        <v>0.30821562000000002</v>
      </c>
      <c r="T21" s="4" cm="1">
        <f t="array" ref="T21">_xlfn.PERCENTRANK.EXC(_xlfn._xlws.FILTER($R$3:$R$23, ISNUMBER($R$3:$R$23)),R21)*100</f>
        <v>40.9</v>
      </c>
      <c r="U21" s="4">
        <f t="shared" si="3"/>
        <v>59.1</v>
      </c>
      <c r="V21" s="4" cm="1">
        <f t="array" ref="V21">_xlfn.PERCENTRANK.EXC(_xlfn._xlws.FILTER($Q$3:$Q$23, ISNUMBER($Q$3:$Q$23)),Q21)*100</f>
        <v>68.100000000000009</v>
      </c>
      <c r="W21" s="4" cm="1">
        <f t="array" ref="W21">_xlfn.PERCENTRANK.EXC(_xlfn._xlws.FILTER($O$3:$O$23, ISNUMBER($O$3:$O$23)),O21)*100</f>
        <v>77.2</v>
      </c>
      <c r="X21" s="4" cm="1">
        <f t="array" ref="X21">_xlfn.PERCENTRANK.EXC(_xlfn._xlws.FILTER($P$3:$P$23, ISNUMBER($P$3:$P$23)),P21)*100</f>
        <v>40.9</v>
      </c>
      <c r="Y21" s="200" cm="1">
        <f t="array" ref="Y21">_xlfn.PERCENTRANK.EXC(_xlfn._xlws.FILTER($S$3:$S$23, ISNUMBER($S$3:$S$23)),S21)*100</f>
        <v>59</v>
      </c>
      <c r="Z21" s="4" cm="1">
        <f t="array" ref="Z21">_xlfn.PERCENTRANK.EXC(_xlfn._xlws.FILTER($K$3:$K$23, ISNUMBER($K$3:$K$23)),K21)*100</f>
        <v>13.600000000000001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59</v>
      </c>
      <c r="AC21" s="4">
        <f t="shared" si="4"/>
        <v>77.2</v>
      </c>
      <c r="AD21" s="4">
        <f t="shared" si="5"/>
        <v>68.100000000000009</v>
      </c>
      <c r="AE21" s="4">
        <f t="shared" si="6"/>
        <v>68.100000000000009</v>
      </c>
      <c r="AF21" s="4">
        <f>'Economic Momentum'!Q22</f>
        <v>54.500000000000007</v>
      </c>
      <c r="AG21" s="4">
        <f ca="1">'Economic Momentum'!R22</f>
        <v>40.9</v>
      </c>
      <c r="AH21" s="4">
        <f t="shared" ca="1" si="7"/>
        <v>62.67</v>
      </c>
      <c r="AJ21" s="3" cm="1">
        <f t="array" aca="1" ref="AJ21" ca="1">_xlfn.PERCENTRANK.EXC(_xlfn._xlws.FILTER($AH$3:$AH$23, ISNUMBER($AH$3:$AH$23)),AH21)*100</f>
        <v>63.6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22988.181479999999</v>
      </c>
      <c r="E22" cm="1">
        <f t="array" ref="E22">_xll.FDS(C22,"FMA_COS_UP(""EPS"",""1M"",+1,NOW,,,""PORTAGG"",""MEANR"")")</f>
        <v>9</v>
      </c>
      <c r="F22" cm="1">
        <f t="array" ref="F22">_xll.FDS(C22,"FMA_COS_DOWN(""EPS"",""1M"",+1,NOW,,,""PORTAGG"",""MEANR"")")</f>
        <v>9</v>
      </c>
      <c r="G22" cm="1">
        <f t="array" ref="G22">_xll.FDS(A22,"SIZE(FG_CONSTITUENTS)")</f>
        <v>48</v>
      </c>
      <c r="H22" s="9">
        <f t="shared" si="0"/>
        <v>0.1875</v>
      </c>
      <c r="I22" s="9">
        <f t="shared" si="1"/>
        <v>0.1875</v>
      </c>
      <c r="J22" s="9">
        <f t="shared" si="2"/>
        <v>0</v>
      </c>
      <c r="K22" s="5" cm="1">
        <f t="array" ref="K22">_xll.FDS(A22,"FMA_PCT_ABOVE_MAVG(200,0,,,,""PORTAGG"")")/100</f>
        <v>0.45833333333333298</v>
      </c>
      <c r="L22" s="41" cm="1">
        <f t="array" ref="L22">_xll.FDSB(A22,"PERCENT_CHANGE(FMA_EPS(+1,0,,,,""PORTAGG"",""MEAN""),FMA_EPS(+1,-1AM,,,,""PORTAGG"",""MEAN""))")</f>
        <v>2.2388250462285901</v>
      </c>
      <c r="M22" s="41" cm="1">
        <f t="array" ref="M22">_xll.FDSB(A22,"PERCENT_CHANGE(FMA_EPS(+1,0,,,,""PORTAGG"",""MEAN""),FMA_EPS(+1,-3AM,,,,""PORTAGG"",""MEAN""))")</f>
        <v>5.1372125530639599</v>
      </c>
      <c r="N22" s="3" cm="1">
        <f t="array" ref="N22">_xll.FDS(C22,"FG_TOTAL_RETURNC(0,-1AM)")</f>
        <v>-1.8729627</v>
      </c>
      <c r="O22" s="3" cm="1">
        <f t="array" ref="O22">_xll.FDS(C22,"FG_TOTAL_RETURNC(0,-3AM)")</f>
        <v>-2.0325183999999998</v>
      </c>
      <c r="P22" s="3" cm="1">
        <f t="array" ref="P22">_xll.FDS(C22,"FG_TOTAL_RETURNC(0,-6AM)")</f>
        <v>-6.3714027</v>
      </c>
      <c r="Q22" s="9" cm="1">
        <f t="array" ref="Q22">_xll.FDS(C22,"P_PRICE(0)/P_PRICE_HIGH_PR(0,,,,,,""PRICE"",""INTRA"",""52W"")")</f>
        <v>0.77021413999999999</v>
      </c>
      <c r="R22" s="9" cm="1">
        <f t="array" ref="R22">_xll.FDS(C22,"P_PRICE(0)/P_PRICE_low_PR(0,,,,,,""PRICE"",""INTRA"",""52W"")-1")</f>
        <v>4.6915770000000002E-2</v>
      </c>
      <c r="S22" s="3" cm="1">
        <f t="array" ref="S22">_xll.FDS(C22,"FG_TOTAL_RETURNC(0,-12AM)")</f>
        <v>-12.79664</v>
      </c>
      <c r="T22" s="4" cm="1">
        <f t="array" ref="T22">_xlfn.PERCENTRANK.EXC(_xlfn._xlws.FILTER($R$3:$R$23, ISNUMBER($R$3:$R$23)),R22)*100</f>
        <v>13.600000000000001</v>
      </c>
      <c r="U22" s="4">
        <f t="shared" si="3"/>
        <v>86.4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27.200000000000003</v>
      </c>
      <c r="X22" s="4" cm="1">
        <f t="array" ref="X22">_xlfn.PERCENTRANK.EXC(_xlfn._xlws.FILTER($P$3:$P$23, ISNUMBER($P$3:$P$23)),P22)*100</f>
        <v>13.600000000000001</v>
      </c>
      <c r="Y22" s="200" cm="1">
        <f t="array" ref="Y22">_xlfn.PERCENTRANK.EXC(_xlfn._xlws.FILTER($S$3:$S$23, ISNUMBER($S$3:$S$23)),S22)*100</f>
        <v>22.7</v>
      </c>
      <c r="Z22" s="4" cm="1">
        <f t="array" ref="Z22">_xlfn.PERCENTRANK.EXC(_xlfn._xlws.FILTER($K$3:$K$23, ISNUMBER($K$3:$K$23)),K22)*100</f>
        <v>40.9</v>
      </c>
      <c r="AA22" s="4" cm="1">
        <f t="array" ref="AA22">_xlfn.PERCENTRANK.EXC(_xlfn._xlws.FILTER($H$3:$H$23, ISNUMBER($H$3:$H$23)),H22)*100</f>
        <v>18.099999999999998</v>
      </c>
      <c r="AB22" s="4" cm="1">
        <f t="array" ref="AB22">_xlfn.PERCENTRANK.EXC(_xlfn._xlws.FILTER($J$3:$J$23, ISNUMBER($J$3:$J$23)),J22)*100</f>
        <v>54.500000000000007</v>
      </c>
      <c r="AC22" s="4">
        <f t="shared" si="4"/>
        <v>81.8</v>
      </c>
      <c r="AD22" s="4">
        <f t="shared" si="5"/>
        <v>86.3</v>
      </c>
      <c r="AE22" s="4">
        <f t="shared" si="6"/>
        <v>4.5</v>
      </c>
      <c r="AF22" s="4">
        <f>'Economic Momentum'!Q23</f>
        <v>81.8</v>
      </c>
      <c r="AG22" s="4">
        <f ca="1">'Economic Momentum'!R23</f>
        <v>81.8</v>
      </c>
      <c r="AH22" s="4">
        <f t="shared" ca="1" si="7"/>
        <v>14.040000000000001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2746664</v>
      </c>
      <c r="E23" cm="1">
        <f t="array" ref="E23">_xll.FDS(C23,"FMA_COS_UP(""EPS"",""1M"",+1,NOW,,,""PORTAGG"",""MEANR"")")</f>
        <v>24</v>
      </c>
      <c r="F23" cm="1">
        <f t="array" ref="F23">_xll.FDS(C23,"FMA_COS_DOWN(""EPS"",""1M"",+1,NOW,,,""PORTAGG"",""MEANR"")")</f>
        <v>30</v>
      </c>
      <c r="G23" cm="1">
        <f t="array" ref="G23">_xll.FDS(A23,"SIZE(FG_CONSTITUENTS)")</f>
        <v>124</v>
      </c>
      <c r="H23" s="9">
        <f t="shared" si="0"/>
        <v>0.19354838709677419</v>
      </c>
      <c r="I23" s="9">
        <f t="shared" si="1"/>
        <v>0.24193548387096775</v>
      </c>
      <c r="J23" s="9">
        <f t="shared" si="2"/>
        <v>-4.8387096774193561E-2</v>
      </c>
      <c r="K23" s="5" cm="1">
        <f t="array" ref="K23">_xll.FDS(A23,"FMA_PCT_ABOVE_MAVG(200,0,,,,""PORTAGG"")")/100</f>
        <v>0.53278688524590201</v>
      </c>
      <c r="L23" s="41" cm="1">
        <f t="array" ref="L23">_xll.FDSB(A23,"PERCENT_CHANGE(FMA_EPS(+1,0,,,,""PORTAGG"",""MEAN""),FMA_EPS(+1,-1AM,,,,""PORTAGG"",""MEAN""))")</f>
        <v>-1.2623784211712801</v>
      </c>
      <c r="M23" s="41" cm="1">
        <f t="array" ref="M23">_xll.FDSB(A23,"PERCENT_CHANGE(FMA_EPS(+1,0,,,,""PORTAGG"",""MEAN""),FMA_EPS(+1,-3AM,,,,""PORTAGG"",""MEAN""))")</f>
        <v>-5.4607734237307604</v>
      </c>
      <c r="N23" s="3" cm="1">
        <f t="array" ref="N23">_xll.FDS(C23,"FG_TOTAL_RETURNC(0,-1AM)")</f>
        <v>3.4217596000000001</v>
      </c>
      <c r="O23" s="3" cm="1">
        <f t="array" ref="O23">_xll.FDS(C23,"FG_TOTAL_RETURNC(0,-3AM)")</f>
        <v>-0.99335309999999999</v>
      </c>
      <c r="P23" s="3" cm="1">
        <f t="array" ref="P23">_xll.FDS(C23,"FG_TOTAL_RETURNC(0,-6AM)")</f>
        <v>-1.8199444</v>
      </c>
      <c r="Q23" s="9" cm="1">
        <f t="array" ref="Q23">_xll.FDS(C23,"P_PRICE(0)/P_PRICE_HIGH_PR(0,,,,,,""PRICE"",""INTRA"",""52W"")")</f>
        <v>0.92493619999999999</v>
      </c>
      <c r="R23" s="9" cm="1">
        <f t="array" ref="R23">_xll.FDS(C23,"P_PRICE(0)/P_PRICE_low_PR(0,,,,,,""PRICE"",""INTRA"",""52W"")-1")</f>
        <v>0.15189171000000001</v>
      </c>
      <c r="S23" s="3" cm="1">
        <f t="array" ref="S23">_xll.FDS(C23,"FG_TOTAL_RETURNC(0,-12AM)")</f>
        <v>-0.37807225999999999</v>
      </c>
      <c r="T23" s="4" cm="1">
        <f t="array" ref="T23">_xlfn.PERCENTRANK.EXC(_xlfn._xlws.FILTER($R$3:$R$23, ISNUMBER($R$3:$R$23)),R23)*100</f>
        <v>54.500000000000007</v>
      </c>
      <c r="U23" s="4">
        <f t="shared" si="3"/>
        <v>45.499999999999993</v>
      </c>
      <c r="V23" s="4" cm="1">
        <f t="array" ref="V23">_xlfn.PERCENTRANK.EXC(_xlfn._xlws.FILTER($Q$3:$Q$23, ISNUMBER($Q$3:$Q$23)),Q23)*100</f>
        <v>63.6</v>
      </c>
      <c r="W23" s="4" cm="1">
        <f t="array" ref="W23">_xlfn.PERCENTRANK.EXC(_xlfn._xlws.FILTER($O$3:$O$23, ISNUMBER($O$3:$O$23)),O23)*100</f>
        <v>31.8</v>
      </c>
      <c r="X23" s="4" cm="1">
        <f t="array" ref="X23">_xlfn.PERCENTRANK.EXC(_xlfn._xlws.FILTER($P$3:$P$23, ISNUMBER($P$3:$P$23)),P23)*100</f>
        <v>31.8</v>
      </c>
      <c r="Y23" s="200" cm="1">
        <f t="array" ref="Y23">_xlfn.PERCENTRANK.EXC(_xlfn._xlws.FILTER($S$3:$S$23, ISNUMBER($S$3:$S$23)),S23)*100</f>
        <v>54.500000000000007</v>
      </c>
      <c r="Z23" s="4" cm="1">
        <f t="array" ref="Z23">_xlfn.PERCENTRANK.EXC(_xlfn._xlws.FILTER($K$3:$K$23, ISNUMBER($K$3:$K$23)),K23)*100</f>
        <v>54.500000000000007</v>
      </c>
      <c r="AA23" s="4" cm="1">
        <f t="array" ref="AA23">_xlfn.PERCENTRANK.EXC(_xlfn._xlws.FILTER($H$3:$H$23, ISNUMBER($H$3:$H$23)),H23)*100</f>
        <v>22.7</v>
      </c>
      <c r="AB23" s="4" cm="1">
        <f t="array" ref="AB23">_xlfn.PERCENTRANK.EXC(_xlfn._xlws.FILTER($J$3:$J$23, ISNUMBER($J$3:$J$23)),J23)*100</f>
        <v>27.200000000000003</v>
      </c>
      <c r="AC23" s="4">
        <f t="shared" si="4"/>
        <v>27.200000000000003</v>
      </c>
      <c r="AD23" s="4">
        <f t="shared" si="5"/>
        <v>27.200000000000003</v>
      </c>
      <c r="AE23" s="4">
        <f t="shared" si="6"/>
        <v>81.8</v>
      </c>
      <c r="AF23" s="4">
        <f>'Economic Momentum'!Q24</f>
        <v>86.3</v>
      </c>
      <c r="AG23" s="4">
        <f ca="1">'Economic Momentum'!R24</f>
        <v>27.200000000000003</v>
      </c>
      <c r="AH23" s="4">
        <f t="shared" ca="1" si="7"/>
        <v>44.52</v>
      </c>
      <c r="AJ23" s="3" cm="1">
        <f t="array" aca="1" ref="AJ23" ca="1">_xlfn.PERCENTRANK.EXC(_xlfn._xlws.FILTER($AH$3:$AH$23, ISNUMBER($AH$3:$AH$23)),AH23)*100</f>
        <v>45.4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464</v>
      </c>
      <c r="F30" cm="1">
        <f t="array" ref="F30">_xll.FDS(C30,"FMA_COS_DOWN(""EPS"",""1M"",+1,NOW,,,""PORTAGG"",""MEANR"")")</f>
        <v>488</v>
      </c>
      <c r="G30" cm="1">
        <f t="array" ref="G30">_xll.FDS(A30,"SIZE(FG_CONSTITUENTS)")</f>
        <v>1283</v>
      </c>
      <c r="H30" s="9">
        <f>E30/$G30</f>
        <v>0.36165237724084176</v>
      </c>
      <c r="I30" s="9">
        <f>F30/$G30</f>
        <v>0.38035853468433362</v>
      </c>
      <c r="J30" s="9">
        <f t="shared" ref="J30" si="9">H30-I30</f>
        <v>-1.8706157443491855E-2</v>
      </c>
      <c r="K30" s="5" cm="1">
        <f t="array" ref="K30">_xll.FDS(A30,"FMA_PCT_ABOVE_MAVG(200,0,,,,""PORTAGG"")")/100</f>
        <v>0.60111464968152906</v>
      </c>
      <c r="L30" s="41" cm="1">
        <f t="array" ref="L30">_xll.FDSB(A30,"PERCENT_CHANGE(FMA_EPS(+1,0,,,,""PORTAGG"",""MEAN""),FMA_EPS(+1,-1AM,,,,""PORTAGG"",""MEAN""))")</f>
        <v>-2.8688189546545799</v>
      </c>
      <c r="M30" s="41" cm="1">
        <f t="array" ref="M30">_xll.FDSB(A30,"PERCENT_CHANGE(FMA_EPS(+1,0,,,,""PORTAGG"",""MEAN""),FMA_EPS(+1,-3AM,,,,""PORTAGG"",""MEAN""))")</f>
        <v>0.28871996162305402</v>
      </c>
      <c r="O30" s="3" cm="1">
        <f t="array" ref="O30">_xll.FDS(C30,"FG_TOTAL_RETURNC(0,-3AM)")</f>
        <v>4.1843890000000004</v>
      </c>
      <c r="P30" s="3" cm="1">
        <f t="array" ref="P30">_xll.FDS(C30,"FG_TOTAL_RETURNC(0,-6AM)")</f>
        <v>8.7942599999999995</v>
      </c>
      <c r="Q30" s="9" cm="1">
        <f t="array" ref="Q30">_xll.FDS(C30,"P_PRICE(0)/P_PRICE_HIGH_PR(0,,,,,,""PRICE"",""INTRA"",""52W"")")</f>
        <v>0.96384860000000006</v>
      </c>
      <c r="R30" s="9" cm="1">
        <f t="array" ref="R30">_xll.FDS(C30,"P_PRICE(0)/P_PRICE_low_PR(0,,,,,,""PRICE"",""INTRA"",""52W"")-1")</f>
        <v>0.23719585000000001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820</v>
      </c>
      <c r="F31" cm="1">
        <f t="array" ref="F31">_xll.FDS(C31,"FMA_COS_DOWN(""EPS"",""1M"",+1,NOW,,,""PORTAGG"",""MEANR"")")</f>
        <v>971</v>
      </c>
      <c r="G31" cm="1">
        <f t="array" ref="G31">_xll.FDS(A31,"SIZE(FG_CONSTITUENTS)")</f>
        <v>4776</v>
      </c>
      <c r="H31" s="9">
        <f>E31/$G31</f>
        <v>0.17169179229480738</v>
      </c>
      <c r="I31" s="9">
        <f>F31/$G31</f>
        <v>0.20330820770519262</v>
      </c>
      <c r="J31" s="9">
        <f t="shared" ref="J31" si="10">H31-I31</f>
        <v>-3.1616415410385235E-2</v>
      </c>
      <c r="K31" s="5" cm="1">
        <f t="array" ref="K31">_xll.FDS(A31,"FMA_PCT_ABOVE_MAVG(200,0,,,,""PORTAGG"")")/100</f>
        <v>0.402586206896552</v>
      </c>
      <c r="L31" s="41" cm="1">
        <f t="array" ref="L31">_xll.FDSB(A31,"PERCENT_CHANGE(FMA_EPS(+1,0,,,,""PORTAGG"",""MEAN""),FMA_EPS(+1,-1AM,,,,""PORTAGG"",""MEAN""))")</f>
        <v>170.81896501542801</v>
      </c>
      <c r="M31" s="41" cm="1">
        <f t="array" ref="M31">_xll.FDSB(A31,"PERCENT_CHANGE(FMA_EPS(+1,0,,,,""PORTAGG"",""MEAN""),FMA_EPS(+1,-3AM,,,,""PORTAGG"",""MEAN""))")</f>
        <v>-8.3227308731274494</v>
      </c>
      <c r="O31" s="3" cm="1">
        <f t="array" ref="O31">_xll.FDS(C31,"FG_TOTAL_RETURNC(0,-3AM)")</f>
        <v>3.7086606</v>
      </c>
      <c r="P31" s="3" cm="1">
        <f t="array" ref="P31">_xll.FDS(C31,"FG_TOTAL_RETURNC(0,-6AM)")</f>
        <v>9.3877550000000003</v>
      </c>
      <c r="Q31" s="9" cm="1">
        <f t="array" ref="Q31">_xll.FDS(C31,"P_PRICE(0)/P_PRICE_HIGH_PR(0,,,,,,""PRICE"",""INTRA"",""52W"")")</f>
        <v>0.95615095000000005</v>
      </c>
      <c r="R31" s="9" cm="1">
        <f t="array" ref="R31">_xll.FDS(C31,"P_PRICE(0)/P_PRICE_low_PR(0,,,,,,""PRICE"",""INTRA"",""52W"")-1")</f>
        <v>0.16726732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543</v>
      </c>
      <c r="F32" cm="1">
        <f t="array" ref="F32">_xll.FDS(C32,"FMA_COS_DOWN(""EPS"",""1M"",+1,NOW,,,""PORTAGG"",""MEANR"")")</f>
        <v>623</v>
      </c>
      <c r="G32" cm="1">
        <f t="array" ref="G32">_xll.FDS(A32,"SIZE(FG_CONSTITUENTS)")</f>
        <v>1430</v>
      </c>
      <c r="H32" s="9">
        <f t="shared" ref="H32" si="12">E32/$G32</f>
        <v>0.37972027972027972</v>
      </c>
      <c r="I32" s="9">
        <f t="shared" ref="I32" si="13">F32/$G32</f>
        <v>0.43566433566433566</v>
      </c>
      <c r="J32" s="9">
        <f t="shared" ref="J32" si="14">H32-I32</f>
        <v>-5.5944055944055937E-2</v>
      </c>
      <c r="K32" s="5" cm="1">
        <f t="array" ref="K32">_xll.FDS(A32,"FMA_PCT_ABOVE_MAVG(200,0,,,,""PORTAGG"")")/100</f>
        <v>0.65077138849929894</v>
      </c>
      <c r="L32" s="41" cm="1">
        <f t="array" ref="L32">_xll.FDSB(A32,"PERCENT_CHANGE(FMA_EPS(+1,0,,,,""PORTAGG"",""MEAN""),FMA_EPS(+1,-1AM,,,,""PORTAGG"",""MEAN""))")</f>
        <v>2.6663655338465701E-2</v>
      </c>
      <c r="M32" s="41" cm="1">
        <f t="array" ref="M32">_xll.FDSB(A32,"PERCENT_CHANGE(FMA_EPS(+1,0,,,,""PORTAGG"",""MEAN""),FMA_EPS(+1,-3AM,,,,""PORTAGG"",""MEAN""))")</f>
        <v>-0.49376654191326003</v>
      </c>
      <c r="O32" s="3" cm="1">
        <f t="array" ref="O32">_xll.FDS(C32,"FG_TOTAL_RETURNC(0,-3AM)")</f>
        <v>6.0631513999999997</v>
      </c>
      <c r="P32" s="3" cm="1">
        <f t="array" ref="P32">_xll.FDS(C32,"FG_TOTAL_RETURNC(0,-6AM)")</f>
        <v>10.562611</v>
      </c>
      <c r="Q32" s="9" cm="1">
        <f t="array" ref="Q32">_xll.FDS(C32,"P_PRICE(0)/P_PRICE_HIGH_PR(0,,,,,,""PRICE"",""INTRA"",""52W"")")</f>
        <v>0.96551955</v>
      </c>
      <c r="R32" s="9" cm="1">
        <f t="array" ref="R32">_xll.FDS(C32,"P_PRICE(0)/P_PRICE_low_PR(0,,,,,,""PRICE"",""INTRA"",""52W"")-1")</f>
        <v>0.2914561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104</v>
      </c>
      <c r="F33" cm="1">
        <f t="array" ref="F33">_xll.FDS(C33,"FMA_COS_DOWN(""EPS"",""1M"",+1,NOW,,,""PORTAGG"",""MEANR"")")</f>
        <v>57</v>
      </c>
      <c r="G33" cm="1">
        <f t="array" ref="G33">_xll.FDS(A33,"SIZE(FG_CONSTITUENTS)")</f>
        <v>205</v>
      </c>
      <c r="H33" s="9">
        <f t="shared" ref="H33:H34" si="16">E33/$G33</f>
        <v>0.50731707317073171</v>
      </c>
      <c r="I33" s="9">
        <f t="shared" ref="I33:I34" si="17">F33/$G33</f>
        <v>0.2780487804878049</v>
      </c>
      <c r="J33" s="9">
        <f t="shared" ref="J33:J34" si="18">H33-I33</f>
        <v>0.22926829268292681</v>
      </c>
      <c r="K33" s="5" cm="1">
        <f t="array" ref="K33">_xll.FDS(A33,"FMA_PCT_ABOVE_MAVG(200,0,,,,""PORTAGG"")")/100</f>
        <v>0.62254901960784303</v>
      </c>
      <c r="L33" s="41" cm="1">
        <f t="array" ref="L33">_xll.FDSB(A33,"PERCENT_CHANGE(FMA_EPS(+1,0,,,,""PORTAGG"",""MEAN""),FMA_EPS(+1,-1AM,,,,""PORTAGG"",""MEAN""))")</f>
        <v>3.4310717064142602</v>
      </c>
      <c r="M33" s="41" cm="1">
        <f t="array" ref="M33">_xll.FDSB(A33,"PERCENT_CHANGE(FMA_EPS(+1,0,,,,""PORTAGG"",""MEAN""),FMA_EPS(+1,-3AM,,,,""PORTAGG"",""MEAN""))")</f>
        <v>-0.38029078944331801</v>
      </c>
      <c r="O33" s="3" cm="1">
        <f t="array" ref="O33">_xll.FDS(C33,"FG_TOTAL_RETURNC(0,-3AM)")</f>
        <v>3.0885696</v>
      </c>
      <c r="P33" s="3" cm="1">
        <f t="array" ref="P33">_xll.FDS(C33,"FG_TOTAL_RETURNC(0,-6AM)")</f>
        <v>5.8317183999999997</v>
      </c>
      <c r="Q33" s="9" cm="1">
        <f t="array" ref="Q33">_xll.FDS(C33,"P_PRICE(0)/P_PRICE_HIGH_PR(0,,,,,,""PRICE"",""INTRA"",""52W"")")</f>
        <v>0.95316725999999996</v>
      </c>
      <c r="R33" s="9" cm="1">
        <f t="array" ref="R33">_xll.FDS(C33,"P_PRICE(0)/P_PRICE_low_PR(0,,,,,,""PRICE"",""INTRA"",""52W"")-1")</f>
        <v>0.20087421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184</v>
      </c>
      <c r="F34" cm="1">
        <f t="array" ref="F34">_xll.FDS(C34,"FMA_COS_DOWN(""EPS"",""1M"",+1,NOW,,,""PORTAGG"",""MEANR"")")</f>
        <v>223</v>
      </c>
      <c r="G34" cm="1">
        <f t="array" ref="G34">_xll.FDS(A34,"SIZE(FG_CONSTITUENTS)")</f>
        <v>503</v>
      </c>
      <c r="H34" s="9">
        <f t="shared" si="16"/>
        <v>0.36580516898608351</v>
      </c>
      <c r="I34" s="9">
        <f t="shared" si="17"/>
        <v>0.44333996023856859</v>
      </c>
      <c r="J34" s="9">
        <f t="shared" si="18"/>
        <v>-7.753479125248508E-2</v>
      </c>
      <c r="K34" s="5" cm="1">
        <f t="array" ref="K34">_xll.FDS(A34,"FMA_PCT_ABOVE_MAVG(200,0,,,,""PORTAGG"")")/100</f>
        <v>0.69461077844311403</v>
      </c>
      <c r="L34" s="41" cm="1">
        <f t="array" ref="L34">_xll.FDSB(A34,"PERCENT_CHANGE(FMA_EPS(+1,0,,,,""PORTAGG"",""MEAN""),FMA_EPS(+1,-1AM,,,,""PORTAGG"",""MEAN""))")</f>
        <v>-0.12839510604629101</v>
      </c>
      <c r="M34" s="41" cm="1">
        <f t="array" ref="M34">_xll.FDSB(A34,"PERCENT_CHANGE(FMA_EPS(+1,0,,,,""PORTAGG"",""MEAN""),FMA_EPS(+1,-3AM,,,,""PORTAGG"",""MEAN""))")</f>
        <v>-0.17176498470088999</v>
      </c>
      <c r="O34" s="3" cm="1">
        <f t="array" ref="O34">_xll.FDS(C34,"FG_TOTAL_RETURNC(0,-3AM)")</f>
        <v>7.4644446000000002</v>
      </c>
      <c r="P34" s="3" cm="1">
        <f t="array" ref="P34">_xll.FDS(C34,"FG_TOTAL_RETURNC(0,-6AM)")</f>
        <v>12.412034999999999</v>
      </c>
      <c r="Q34" s="9" cm="1">
        <f t="array" ref="Q34">_xll.FDS(C34,"P_PRICE(0)/P_PRICE_HIGH_PR(0,,,,,,""PRICE"",""INTRA"",""52W"")")</f>
        <v>0.96333784</v>
      </c>
      <c r="R34" s="9" cm="1">
        <f t="array" ref="R34">_xll.FDS(C34,"P_PRICE(0)/P_PRICE_low_PR(0,,,,,,""PRICE"",""INTRA"",""52W"")-1")</f>
        <v>0.33046603000000002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-0.1470989</v>
      </c>
      <c r="E4" s="9">
        <f>HLOOKUP(B4,'Monthly Returns'!$A$1:$AC$134, 132, FALSE)</f>
        <v>0.16494845360824742</v>
      </c>
      <c r="H4" s="9">
        <f>HLOOKUP(B4,'Yearly returns'!$B$1:$V$140, 133, FALSE)</f>
        <v>0.33720930232558138</v>
      </c>
      <c r="I4" s="9">
        <f>HLOOKUP(B4,'Yearly returns'!$B$1:$V$140, 138, FALSE)</f>
        <v>0.22900000000000001</v>
      </c>
      <c r="L4" s="47">
        <f t="shared" ref="L4:L24" si="0">(1-PERCENTRANK($E$4:$E$24,E4))*100</f>
        <v>65</v>
      </c>
      <c r="M4" s="47">
        <f t="shared" ref="M4:M24" si="1">(1-PERCENTRANK($H$4:$H$24,H4))*100</f>
        <v>25</v>
      </c>
      <c r="N4" s="47">
        <f t="shared" ref="N4:N24" si="2">(1-PERCENTRANK($I$4:$I$24,I4))*100</f>
        <v>90</v>
      </c>
      <c r="P4">
        <f>L4*Assumption!$E$53 + M4*Assumption!$F$53 + N4*Assumption!$G$53</f>
        <v>67.5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-0.25229680999999998</v>
      </c>
      <c r="E5" s="9">
        <f>HLOOKUP(B5,'Monthly Returns'!$A$1:$AC$134, 132, FALSE)</f>
        <v>0.27272727272727271</v>
      </c>
      <c r="H5" s="9">
        <f>HLOOKUP(B5,'Yearly returns'!$B$1:$V$140, 133, FALSE)</f>
        <v>0.37190082644628097</v>
      </c>
      <c r="I5" s="9">
        <f>HLOOKUP(B5,'Yearly returns'!$B$1:$V$140, 138, FALSE)</f>
        <v>0.254</v>
      </c>
      <c r="L5" s="47">
        <f t="shared" si="0"/>
        <v>19.999999999999996</v>
      </c>
      <c r="M5" s="47">
        <f t="shared" si="1"/>
        <v>9.9999999999999982</v>
      </c>
      <c r="N5" s="47">
        <f t="shared" si="2"/>
        <v>80</v>
      </c>
      <c r="P5">
        <f>L5*Assumption!$E$53 + M5*Assumption!$F$53 + N5*Assumption!$G$53</f>
        <v>47.5</v>
      </c>
      <c r="R5" cm="1">
        <f t="array" ref="R5">_xlfn.PERCENTRANK.EXC(_xlfn._xlws.FILTER(P$4:P$24, ISNUMBER(P$4:P$24)),P5)*100</f>
        <v>40.9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-0.33639949999999996</v>
      </c>
      <c r="E6" s="9">
        <f>HLOOKUP(B6,'Monthly Returns'!$A$1:$AC$134, 132, FALSE)</f>
        <v>0.1487603305785124</v>
      </c>
      <c r="H6" s="9">
        <f>HLOOKUP(B6,'Yearly returns'!$B$1:$V$140, 133, FALSE)</f>
        <v>0.24793388429752067</v>
      </c>
      <c r="I6" s="9">
        <f>HLOOKUP(B6,'Yearly returns'!$B$1:$V$140, 138, FALSE)</f>
        <v>0.21299999999999999</v>
      </c>
      <c r="L6" s="47">
        <f t="shared" si="0"/>
        <v>75</v>
      </c>
      <c r="M6" s="47">
        <f t="shared" si="1"/>
        <v>70</v>
      </c>
      <c r="N6" s="47">
        <f t="shared" si="2"/>
        <v>95</v>
      </c>
      <c r="P6">
        <f>L6*Assumption!$E$53 + M6*Assumption!$F$53 + N6*Assumption!$G$53</f>
        <v>83.75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-0.20127476000000002</v>
      </c>
      <c r="E7" s="9">
        <f>HLOOKUP(B7,'Monthly Returns'!$A$1:$AC$134, 132, FALSE)</f>
        <v>0.17355371900826447</v>
      </c>
      <c r="H7" s="9">
        <f>HLOOKUP(B7,'Yearly returns'!$B$1:$V$140, 133, FALSE)</f>
        <v>0.23966942148760331</v>
      </c>
      <c r="I7" s="9">
        <f>HLOOKUP(B7,'Yearly returns'!$B$1:$V$140, 138, FALSE)</f>
        <v>0.40899999999999997</v>
      </c>
      <c r="L7" s="47">
        <f t="shared" si="0"/>
        <v>60</v>
      </c>
      <c r="M7" s="47">
        <f t="shared" si="1"/>
        <v>80</v>
      </c>
      <c r="N7" s="47">
        <f t="shared" si="2"/>
        <v>55.000000000000007</v>
      </c>
      <c r="P7">
        <f>L7*Assumption!$E$53 + M7*Assumption!$F$53 + N7*Assumption!$G$53</f>
        <v>62.5</v>
      </c>
      <c r="R7" cm="1">
        <f t="array" ref="R7">_xlfn.PERCENTRANK.EXC(_xlfn._xlws.FILTER(P$4:P$24, ISNUMBER(P$4:P$24)),P7)*100</f>
        <v>77.2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-0.23085398000000001</v>
      </c>
      <c r="E8" s="9">
        <f>HLOOKUP(B8,'Monthly Returns'!$A$1:$AC$134, 132, FALSE)</f>
        <v>0.23966942148760331</v>
      </c>
      <c r="H8" s="9">
        <f>HLOOKUP(B8,'Yearly returns'!$B$1:$V$140, 133, FALSE)</f>
        <v>0.42975206611570249</v>
      </c>
      <c r="I8" s="9">
        <f>HLOOKUP(B8,'Yearly returns'!$B$1:$V$140, 138, FALSE)</f>
        <v>0.71299999999999997</v>
      </c>
      <c r="L8" s="47">
        <f t="shared" si="0"/>
        <v>25</v>
      </c>
      <c r="M8" s="47">
        <f t="shared" si="1"/>
        <v>0</v>
      </c>
      <c r="N8" s="47">
        <f t="shared" si="2"/>
        <v>19.999999999999996</v>
      </c>
      <c r="P8">
        <f>L8*Assumption!$E$53 + M8*Assumption!$F$53 + N8*Assumption!$G$53</f>
        <v>16.25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-0.28127849999999999</v>
      </c>
      <c r="E9" s="9">
        <f>HLOOKUP(B9,'Monthly Returns'!$A$1:$AC$134, 132, FALSE)</f>
        <v>0.19834710743801653</v>
      </c>
      <c r="H9" s="9">
        <f>HLOOKUP(B9,'Yearly returns'!$B$1:$V$140, 133, FALSE)</f>
        <v>0.23966942148760331</v>
      </c>
      <c r="I9" s="9">
        <f>HLOOKUP(B9,'Yearly returns'!$B$1:$V$140, 138, FALSE)</f>
        <v>0.80300000000000005</v>
      </c>
      <c r="L9" s="47">
        <f t="shared" si="0"/>
        <v>50</v>
      </c>
      <c r="M9" s="49">
        <f t="shared" si="1"/>
        <v>80</v>
      </c>
      <c r="N9" s="47">
        <f t="shared" si="2"/>
        <v>9.9999999999999982</v>
      </c>
      <c r="P9">
        <f>L9*Assumption!$E$53 + M9*Assumption!$F$53 + N9*Assumption!$G$53</f>
        <v>37.5</v>
      </c>
      <c r="R9" cm="1">
        <f t="array" ref="R9">_xlfn.PERCENTRANK.EXC(_xlfn._xlws.FILTER(P$4:P$24, ISNUMBER(P$4:P$24)),P9)*100</f>
        <v>22.7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-0.17431194000000003</v>
      </c>
      <c r="E10" s="9">
        <f>HLOOKUP(B10,'Monthly Returns'!$A$1:$AC$134, 132, FALSE)</f>
        <v>0.14049586776859505</v>
      </c>
      <c r="H10" s="9">
        <f>HLOOKUP(B10,'Yearly returns'!$B$1:$V$140, 133, FALSE)</f>
        <v>0.256198347107438</v>
      </c>
      <c r="I10" s="9">
        <f>HLOOKUP(B10,'Yearly returns'!$B$1:$V$140, 138, FALSE)</f>
        <v>0.86799999999999999</v>
      </c>
      <c r="L10" s="47">
        <f t="shared" si="0"/>
        <v>90</v>
      </c>
      <c r="M10" s="47">
        <f t="shared" si="1"/>
        <v>65</v>
      </c>
      <c r="N10" s="47">
        <f t="shared" si="2"/>
        <v>5.0000000000000044</v>
      </c>
      <c r="P10">
        <f>L10*Assumption!$E$53 + M10*Assumption!$F$53 + N10*Assumption!$G$53</f>
        <v>41.25</v>
      </c>
      <c r="R10" cm="1">
        <f t="array" ref="R10">_xlfn.PERCENTRANK.EXC(_xlfn._xlws.FILTER(P$4:P$24, ISNUMBER(P$4:P$24)),P10)*100</f>
        <v>27.200000000000003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-0.14438789999999999</v>
      </c>
      <c r="E11" s="9">
        <f>HLOOKUP(B11,'Monthly Returns'!$A$1:$AC$134, 132, FALSE)</f>
        <v>0.14049586776859505</v>
      </c>
      <c r="H11" s="9">
        <f>HLOOKUP(B11,'Yearly returns'!$B$1:$V$140, 133, FALSE)</f>
        <v>0.19834710743801653</v>
      </c>
      <c r="I11" s="9">
        <f>HLOOKUP(B11,'Yearly returns'!$B$1:$V$140, 138, FALSE)</f>
        <v>0.64700000000000002</v>
      </c>
      <c r="L11" s="47">
        <f t="shared" si="0"/>
        <v>90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57.5</v>
      </c>
      <c r="R11" cm="1">
        <f t="array" ref="R11">_xlfn.PERCENTRANK.EXC(_xlfn._xlws.FILTER(P$4:P$24, ISNUMBER(P$4:P$24)),P11)*100</f>
        <v>63.6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-0.30802552999999999</v>
      </c>
      <c r="E12" s="9">
        <f>HLOOKUP(B12,'Monthly Returns'!$A$1:$AC$134, 132, FALSE)</f>
        <v>0.23140495867768596</v>
      </c>
      <c r="H12" s="9">
        <f>HLOOKUP(B12,'Yearly returns'!$B$1:$V$140, 133, FALSE)</f>
        <v>0.28099173553719009</v>
      </c>
      <c r="I12" s="9">
        <f>HLOOKUP(B12,'Yearly returns'!$B$1:$V$140, 138, FALSE)</f>
        <v>0.28599999999999998</v>
      </c>
      <c r="L12" s="47">
        <f t="shared" si="0"/>
        <v>35</v>
      </c>
      <c r="M12" s="47">
        <f t="shared" si="1"/>
        <v>50</v>
      </c>
      <c r="N12" s="47">
        <f t="shared" si="2"/>
        <v>75</v>
      </c>
      <c r="P12">
        <f>L12*Assumption!$E$53 + M12*Assumption!$F$53 + N12*Assumption!$G$53</f>
        <v>58.75</v>
      </c>
      <c r="R12" cm="1">
        <f t="array" ref="R12">_xlfn.PERCENTRANK.EXC(_xlfn._xlws.FILTER(P$4:P$24, ISNUMBER(P$4:P$24)),P12)*100</f>
        <v>72.7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-0.15061837</v>
      </c>
      <c r="E13" s="9">
        <f>HLOOKUP(B13,'Monthly Returns'!$A$1:$AC$134, 132, FALSE)</f>
        <v>0.23140495867768596</v>
      </c>
      <c r="H13" s="9">
        <f>HLOOKUP(B13,'Yearly returns'!$B$1:$V$140, 133, FALSE)</f>
        <v>0.30578512396694213</v>
      </c>
      <c r="I13" s="9">
        <f>HLOOKUP(B13,'Yearly returns'!$B$1:$V$140, 138, FALSE)</f>
        <v>0.45900000000000002</v>
      </c>
      <c r="L13" s="47">
        <f t="shared" si="0"/>
        <v>35</v>
      </c>
      <c r="M13" s="47">
        <f t="shared" si="1"/>
        <v>40</v>
      </c>
      <c r="N13" s="47">
        <f t="shared" si="2"/>
        <v>44.999999999999993</v>
      </c>
      <c r="P13">
        <f>L13*Assumption!$E$53 + M13*Assumption!$F$53 + N13*Assumption!$G$53</f>
        <v>41.25</v>
      </c>
      <c r="R13" cm="1">
        <f t="array" ref="R13">_xlfn.PERCENTRANK.EXC(_xlfn._xlws.FILTER(P$4:P$24, ISNUMBER(P$4:P$24)),P13)*100</f>
        <v>27.200000000000003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-0.33214289999999996</v>
      </c>
      <c r="E14" s="9">
        <f>HLOOKUP(B14,'Monthly Returns'!$A$1:$AC$134, 132, FALSE)</f>
        <v>0.30578512396694213</v>
      </c>
      <c r="H14" s="9">
        <f>HLOOKUP(B14,'Yearly returns'!$B$1:$V$140, 133, FALSE)</f>
        <v>0.33057851239669422</v>
      </c>
      <c r="I14" s="9">
        <f>HLOOKUP(B14,'Yearly returns'!$B$1:$V$140, 138, FALSE)</f>
        <v>0.30299999999999999</v>
      </c>
      <c r="L14" s="47">
        <f t="shared" si="0"/>
        <v>0</v>
      </c>
      <c r="M14" s="47">
        <f t="shared" si="1"/>
        <v>30.000000000000004</v>
      </c>
      <c r="N14" s="47">
        <f t="shared" si="2"/>
        <v>70</v>
      </c>
      <c r="P14">
        <f>L14*Assumption!$E$53 + M14*Assumption!$F$53 + N14*Assumption!$G$53</f>
        <v>42.5</v>
      </c>
      <c r="R14" cm="1">
        <f t="array" ref="R14">_xlfn.PERCENTRANK.EXC(_xlfn._xlws.FILTER(P$4:P$24, ISNUMBER(P$4:P$24)),P14)*100</f>
        <v>36.299999999999997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-0.28442489999999998</v>
      </c>
      <c r="E15" s="9">
        <f>HLOOKUP(B15,'Monthly Returns'!$A$1:$AC$134, 132, FALSE)</f>
        <v>0.27272727272727271</v>
      </c>
      <c r="H15" s="9">
        <f>HLOOKUP(B15,'Yearly returns'!$B$1:$V$140, 133, FALSE)</f>
        <v>0.28099173553719009</v>
      </c>
      <c r="I15" s="9">
        <f>HLOOKUP(B15,'Yearly returns'!$B$1:$V$140, 138, FALSE)</f>
        <v>0.59799999999999998</v>
      </c>
      <c r="L15" s="47">
        <f t="shared" si="0"/>
        <v>19.999999999999996</v>
      </c>
      <c r="M15" s="47">
        <f t="shared" si="1"/>
        <v>50</v>
      </c>
      <c r="N15" s="47">
        <f t="shared" si="2"/>
        <v>30.000000000000004</v>
      </c>
      <c r="P15">
        <f>L15*Assumption!$E$53 + M15*Assumption!$F$53 + N15*Assumption!$G$53</f>
        <v>32.5</v>
      </c>
      <c r="R15" cm="1">
        <f t="array" ref="R15">_xlfn.PERCENTRANK.EXC(_xlfn._xlws.FILTER(P$4:P$24, ISNUMBER(P$4:P$24)),P15)*100</f>
        <v>18.099999999999998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-0.24752479999999999</v>
      </c>
      <c r="E16" s="9">
        <f>HLOOKUP(B16,'Monthly Returns'!$A$1:$AC$134, 132, FALSE)</f>
        <v>0.27272727272727271</v>
      </c>
      <c r="H16" s="9">
        <f>HLOOKUP(B16,'Yearly returns'!$B$1:$V$140, 133, FALSE)</f>
        <v>0.42148760330578511</v>
      </c>
      <c r="I16" s="9">
        <f>HLOOKUP(B16,'Yearly returns'!$B$1:$V$140, 138, FALSE)</f>
        <v>0.56499999999999995</v>
      </c>
      <c r="L16" s="47">
        <f t="shared" si="0"/>
        <v>19.999999999999996</v>
      </c>
      <c r="M16" s="47">
        <f t="shared" si="1"/>
        <v>5.0000000000000044</v>
      </c>
      <c r="N16" s="47">
        <f t="shared" si="2"/>
        <v>35</v>
      </c>
      <c r="P16">
        <f>L16*Assumption!$E$53 + M16*Assumption!$F$53 + N16*Assumption!$G$53</f>
        <v>23.75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-0.25214559999999997</v>
      </c>
      <c r="E17" s="9">
        <f>HLOOKUP(B17,'Monthly Returns'!$A$1:$AC$134, 132, FALSE)</f>
        <v>0.12396694214876033</v>
      </c>
      <c r="H17" s="9">
        <f>HLOOKUP(B17,'Yearly returns'!$B$1:$V$140, 133, FALSE)</f>
        <v>0.10743801652892562</v>
      </c>
      <c r="I17" s="9">
        <f>HLOOKUP(B17,'Yearly returns'!$B$1:$V$140, 138, FALSE)</f>
        <v>0.79500000000000004</v>
      </c>
      <c r="L17" s="47">
        <f t="shared" si="0"/>
        <v>95</v>
      </c>
      <c r="M17" s="47">
        <f t="shared" si="1"/>
        <v>100</v>
      </c>
      <c r="N17" s="47">
        <f t="shared" si="2"/>
        <v>15.000000000000002</v>
      </c>
      <c r="P17">
        <f>L17*Assumption!$E$53 + M17*Assumption!$F$53 + N17*Assumption!$G$53</f>
        <v>56.25</v>
      </c>
      <c r="R17" cm="1">
        <f t="array" ref="R17">_xlfn.PERCENTRANK.EXC(_xlfn._xlws.FILTER(P$4:P$24, ISNUMBER(P$4:P$24)),P17)*100</f>
        <v>54.500000000000007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-0.16153680000000001</v>
      </c>
      <c r="E18" s="9">
        <f>HLOOKUP(B18,'Monthly Returns'!$A$1:$AC$134, 132, FALSE)</f>
        <v>0.19834710743801653</v>
      </c>
      <c r="H18" s="9">
        <f>HLOOKUP(B18,'Yearly returns'!$B$1:$V$140, 133, FALSE)</f>
        <v>0.30578512396694213</v>
      </c>
      <c r="I18" s="9">
        <f>HLOOKUP(B18,'Yearly returns'!$B$1:$V$140, 138, FALSE)</f>
        <v>0.30299999999999999</v>
      </c>
      <c r="L18" s="47">
        <f t="shared" si="0"/>
        <v>50</v>
      </c>
      <c r="M18" s="47">
        <f t="shared" si="1"/>
        <v>40</v>
      </c>
      <c r="N18" s="47">
        <f t="shared" si="2"/>
        <v>70</v>
      </c>
      <c r="P18">
        <f>L18*Assumption!$E$53 + M18*Assumption!$F$53 + N18*Assumption!$G$53</f>
        <v>57.5</v>
      </c>
      <c r="R18" cm="1">
        <f t="array" ref="R18">_xlfn.PERCENTRANK.EXC(_xlfn._xlws.FILTER(P$4:P$24, ISNUMBER(P$4:P$24)),P18)*100</f>
        <v>63.6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-0.13248240999999999</v>
      </c>
      <c r="E19" s="9">
        <f>HLOOKUP(B19,'Monthly Returns'!$A$1:$AC$134, 132, FALSE)</f>
        <v>0.18181818181818182</v>
      </c>
      <c r="H19" s="9">
        <f>HLOOKUP(B19,'Yearly returns'!$B$1:$V$140, 133, FALSE)</f>
        <v>0.26126126126126126</v>
      </c>
      <c r="I19" s="9">
        <f>HLOOKUP(B19,'Yearly returns'!$B$1:$V$140, 138, FALSE)</f>
        <v>0.41899999999999998</v>
      </c>
      <c r="L19" s="47">
        <f t="shared" si="0"/>
        <v>55.000000000000007</v>
      </c>
      <c r="M19" s="47">
        <f t="shared" si="1"/>
        <v>60</v>
      </c>
      <c r="N19" s="47">
        <f t="shared" si="2"/>
        <v>50</v>
      </c>
      <c r="P19">
        <f>L19*Assumption!$E$53 + M19*Assumption!$F$53 + N19*Assumption!$G$53</f>
        <v>53.75</v>
      </c>
      <c r="R19" cm="1">
        <f t="array" ref="R19">_xlfn.PERCENTRANK.EXC(_xlfn._xlws.FILTER(P$4:P$24, ISNUMBER(P$4:P$24)),P19)*100</f>
        <v>50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-0.20085484000000001</v>
      </c>
      <c r="E20" s="9">
        <f>HLOOKUP(B20,'Monthly Returns'!$A$1:$AC$134, 132, FALSE)</f>
        <v>9.9173553719008267E-2</v>
      </c>
      <c r="H20" s="9">
        <f>HLOOKUP(B20,'Yearly returns'!$B$1:$V$140, 133, FALSE)</f>
        <v>0.23140495867768596</v>
      </c>
      <c r="I20" s="9">
        <f>HLOOKUP(B20,'Yearly returns'!$B$1:$V$140, 138, FALSE)</f>
        <v>0.13100000000000001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-0.21814668999999998</v>
      </c>
      <c r="E21" s="9">
        <f>HLOOKUP(B21,'Monthly Returns'!$A$1:$AC$134, 132, FALSE)</f>
        <v>0.28925619834710742</v>
      </c>
      <c r="H21" s="9">
        <f>HLOOKUP(B21,'Yearly returns'!$B$1:$V$140, 133, FALSE)</f>
        <v>0.35537190082644626</v>
      </c>
      <c r="I21" s="9">
        <f>HLOOKUP(B21,'Yearly returns'!$B$1:$V$140, 138, FALSE)</f>
        <v>0.86799999999999999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5.0000000000000044</v>
      </c>
      <c r="P21">
        <f>L21*Assumption!$E$53 + M21*Assumption!$F$53 + N21*Assumption!$G$53</f>
        <v>7.5000000000000036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-0.21144670000000002</v>
      </c>
      <c r="E22" s="9">
        <f>HLOOKUP(B22,'Monthly Returns'!$A$1:$AC$134, 132, FALSE)</f>
        <v>0.14049586776859505</v>
      </c>
      <c r="H22" s="9">
        <f>HLOOKUP(B22,'Yearly returns'!$B$1:$V$140, 133, FALSE)</f>
        <v>0.27927927927927926</v>
      </c>
      <c r="I22" s="9">
        <f>HLOOKUP(B22,'Yearly returns'!$B$1:$V$140, 138, FALSE)</f>
        <v>0.56200000000000006</v>
      </c>
      <c r="L22" s="47">
        <f t="shared" si="0"/>
        <v>90</v>
      </c>
      <c r="M22" s="47">
        <f t="shared" si="1"/>
        <v>55.000000000000007</v>
      </c>
      <c r="N22" s="47">
        <f t="shared" si="2"/>
        <v>40</v>
      </c>
      <c r="P22">
        <f>L22*Assumption!$E$53 + M22*Assumption!$F$53 + N22*Assumption!$G$53</f>
        <v>56.25</v>
      </c>
      <c r="R22" cm="1">
        <f t="array" ref="R22">_xlfn.PERCENTRANK.EXC(_xlfn._xlws.FILTER(P$4:P$24, ISNUMBER(P$4:P$24)),P22)*100</f>
        <v>54.500000000000007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-0.21757614</v>
      </c>
      <c r="E23" s="9">
        <f>HLOOKUP(B23,'Monthly Returns'!$A$1:$AC$134, 132, FALSE)</f>
        <v>0.19834710743801653</v>
      </c>
      <c r="H23" s="9">
        <f>HLOOKUP(B23,'Yearly returns'!$B$1:$V$140, 133, FALSE)</f>
        <v>0.34710743801652894</v>
      </c>
      <c r="I23" s="9">
        <f>HLOOKUP(B23,'Yearly returns'!$B$1:$V$140, 138, FALSE)</f>
        <v>0.30299999999999999</v>
      </c>
      <c r="L23" s="47">
        <f t="shared" si="0"/>
        <v>50</v>
      </c>
      <c r="M23" s="47">
        <f t="shared" si="1"/>
        <v>19.999999999999996</v>
      </c>
      <c r="N23" s="47">
        <f t="shared" si="2"/>
        <v>70</v>
      </c>
      <c r="P23">
        <f>L23*Assumption!$E$53 + M23*Assumption!$F$53 + N23*Assumption!$G$53</f>
        <v>52.5</v>
      </c>
      <c r="R23" cm="1">
        <f t="array" ref="R23">_xlfn.PERCENTRANK.EXC(_xlfn._xlws.FILTER(P$4:P$24, ISNUMBER(P$4:P$24)),P23)*100</f>
        <v>45.4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-0.16925632000000002</v>
      </c>
      <c r="E24" s="9">
        <f>HLOOKUP(B24,'Monthly Returns'!$A$1:$AC$134, 132, FALSE)</f>
        <v>0.15094339622641509</v>
      </c>
      <c r="H24" s="9">
        <f>HLOOKUP(B24,'Yearly returns'!$B$1:$V$140, 133, FALSE)</f>
        <v>0.1368421052631579</v>
      </c>
      <c r="I24" s="9">
        <f>HLOOKUP(B24,'Yearly returns'!$B$1:$V$140, 138, FALSE)</f>
        <v>0.22900000000000001</v>
      </c>
      <c r="L24" s="47">
        <f t="shared" si="0"/>
        <v>70</v>
      </c>
      <c r="M24" s="47">
        <f t="shared" si="1"/>
        <v>95</v>
      </c>
      <c r="N24" s="47">
        <f t="shared" si="2"/>
        <v>90</v>
      </c>
      <c r="P24">
        <f>L24*Assumption!$E$53 + M24*Assumption!$F$53 + N24*Assumption!$G$53</f>
        <v>86.25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0.34599999999999997</v>
      </c>
      <c r="G5" s="7" cm="1">
        <f t="array" ref="G5">_xll.FDSZ(C5,"FG_PRICE(0)")</f>
        <v>25.08</v>
      </c>
      <c r="H5" s="7" cm="1">
        <f t="array" ref="H5">_xll.FDSZ(C5,"FG_PRICE_MAVG(0,,,,30)")</f>
        <v>25.529177000000001</v>
      </c>
      <c r="I5" s="7" cm="1">
        <f t="array" ref="I5">_xll.FDSZ(C5,"FG_PRICE_MAVG(0,,,,60)")</f>
        <v>26.159887000000001</v>
      </c>
      <c r="J5" s="7" cm="1">
        <f t="array" ref="J5">_xll.FDSZ(C5,"FG_PRICE_MAVG(0,,,,200)")</f>
        <v>26.108056999999999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228.12864999999999</v>
      </c>
      <c r="T5" s="7" cm="1">
        <f t="array" ref="T5">_xll.FDSZ($R5,"FG_PRICE(0)")</f>
        <v>228.12864999999999</v>
      </c>
      <c r="U5" s="7" cm="1">
        <f t="array" ref="U5">_xll.FDSZ($R5,"FG_PRICE(0)")</f>
        <v>228.12864999999999</v>
      </c>
      <c r="V5" s="7" cm="1">
        <f t="array" ref="V5">_xll.FDSZ($R5,"FG_PRICE(0)")</f>
        <v>228.12864999999999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0.45900000000000002</v>
      </c>
      <c r="G6" s="152" cm="1">
        <f t="array" ref="G6">_xll.FDSZ(C6,"FG_PRICE(0)")</f>
        <v>25.73</v>
      </c>
      <c r="H6" s="152" cm="1">
        <f t="array" ref="H6">_xll.FDSZ(C6,"FG_PRICE_MAVG(0,,,,30)")</f>
        <v>26.304333</v>
      </c>
      <c r="I6" s="152" cm="1">
        <f t="array" ref="I6">_xll.FDSZ(C6,"FG_PRICE_MAVG(0,,,,60)")</f>
        <v>27.292334</v>
      </c>
      <c r="J6" s="152" cm="1">
        <f t="array" ref="J6">_xll.FDSZ(C6,"FG_PRICE_MAVG(0,,,,200)")</f>
        <v>26.470300000000002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0</v>
      </c>
      <c r="R6" t="s">
        <v>865</v>
      </c>
      <c r="S6" s="7" cm="1">
        <f t="array" ref="S6">_xll.FDSZ($R6,"FG_PRICE(0)")</f>
        <v>199.93588</v>
      </c>
      <c r="T6" s="7" cm="1">
        <f t="array" ref="T6">_xll.FDSZ($R6,"FG_PRICE(0)")</f>
        <v>199.93588</v>
      </c>
      <c r="U6" s="7" cm="1">
        <f t="array" ref="U6">_xll.FDSZ($R6,"FG_PRICE(0)")</f>
        <v>199.93588</v>
      </c>
      <c r="V6" s="7" cm="1">
        <f t="array" ref="V6">_xll.FDSZ($R6,"FG_PRICE(0)")</f>
        <v>199.93588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0.89300000000000002</v>
      </c>
      <c r="G7" s="152" cm="1">
        <f t="array" ref="G7">_xll.FDSZ(C7,"FG_PRICE(0)")</f>
        <v>20.11</v>
      </c>
      <c r="H7" s="152" cm="1">
        <f t="array" ref="H7">_xll.FDSZ(C7,"FG_PRICE_MAVG(0,,,,30)")</f>
        <v>19.531334000000001</v>
      </c>
      <c r="I7" s="152" cm="1">
        <f t="array" ref="I7">_xll.FDSZ(C7,"FG_PRICE_MAVG(0,,,,60)")</f>
        <v>19.935500000000001</v>
      </c>
      <c r="J7" s="152" cm="1">
        <f t="array" ref="J7">_xll.FDSZ(C7,"FG_PRICE_MAVG(0,,,,200)")</f>
        <v>21.2849</v>
      </c>
      <c r="L7">
        <f t="shared" si="1"/>
        <v>1</v>
      </c>
      <c r="M7">
        <f t="shared" si="2"/>
        <v>1</v>
      </c>
      <c r="N7">
        <f t="shared" si="3"/>
        <v>0</v>
      </c>
      <c r="P7">
        <f t="shared" si="4"/>
        <v>2</v>
      </c>
      <c r="R7" t="s">
        <v>866</v>
      </c>
      <c r="S7" s="7" cm="1">
        <f t="array" ref="S7">_xll.FDSZ($R7,"FG_PRICE(0)")</f>
        <v>1115.6923999999999</v>
      </c>
      <c r="T7" s="7" cm="1">
        <f t="array" ref="T7">_xll.FDSZ($R7,"FG_PRICE(0)")</f>
        <v>1115.6923999999999</v>
      </c>
      <c r="U7" s="7" cm="1">
        <f t="array" ref="U7">_xll.FDSZ($R7,"FG_PRICE(0)")</f>
        <v>1115.6923999999999</v>
      </c>
      <c r="V7" s="7" cm="1">
        <f t="array" ref="V7">_xll.FDSZ($R7,"FG_PRICE(0)")</f>
        <v>1115.6923999999999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0.89300000000000002</v>
      </c>
      <c r="G8" s="152" cm="1">
        <f t="array" ref="G8">_xll.FDSZ(C8,"FG_PRICE(0)")</f>
        <v>25.4</v>
      </c>
      <c r="H8" s="152" cm="1">
        <f t="array" ref="H8">_xll.FDSZ(C8,"FG_PRICE_MAVG(0,,,,30)")</f>
        <v>24.577999999999999</v>
      </c>
      <c r="I8" s="152" cm="1">
        <f t="array" ref="I8">_xll.FDSZ(C8,"FG_PRICE_MAVG(0,,,,60)")</f>
        <v>24.930665999999999</v>
      </c>
      <c r="J8" s="152" cm="1">
        <f t="array" ref="J8">_xll.FDSZ(C8,"FG_PRICE_MAVG(0,,,,200)")</f>
        <v>25.672979999999999</v>
      </c>
      <c r="L8">
        <f t="shared" si="1"/>
        <v>1</v>
      </c>
      <c r="M8">
        <f t="shared" si="2"/>
        <v>1</v>
      </c>
      <c r="N8">
        <f t="shared" si="3"/>
        <v>0</v>
      </c>
      <c r="P8">
        <f t="shared" si="4"/>
        <v>2</v>
      </c>
      <c r="R8" t="s">
        <v>867</v>
      </c>
      <c r="S8" s="7" cm="1">
        <f t="array" ref="S8">_xll.FDSZ($R8,"FG_PRICE(0)")</f>
        <v>321.51607999999999</v>
      </c>
      <c r="T8" s="7" cm="1">
        <f t="array" ref="T8">_xll.FDSZ($R8,"FG_PRICE(0)")</f>
        <v>321.51607999999999</v>
      </c>
      <c r="U8" s="7" cm="1">
        <f t="array" ref="U8">_xll.FDSZ($R8,"FG_PRICE(0)")</f>
        <v>321.51607999999999</v>
      </c>
      <c r="V8" s="7" cm="1">
        <f t="array" ref="V8">_xll.FDSZ($R8,"FG_PRICE(0)")</f>
        <v>321.51607999999999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0.39300000000000002</v>
      </c>
      <c r="G9" s="152" cm="1">
        <f t="array" ref="G9">_xll.FDSZ(C9,"FG_PRICE(0)")</f>
        <v>23.86</v>
      </c>
      <c r="H9" s="152" cm="1">
        <f t="array" ref="H9">_xll.FDSZ(C9,"FG_PRICE_MAVG(0,,,,30)")</f>
        <v>24.344667000000001</v>
      </c>
      <c r="I9" s="152" cm="1">
        <f t="array" ref="I9">_xll.FDSZ(C9,"FG_PRICE_MAVG(0,,,,60)")</f>
        <v>24.586666000000001</v>
      </c>
      <c r="J9" s="152" cm="1">
        <f t="array" ref="J9">_xll.FDSZ(C9,"FG_PRICE_MAVG(0,,,,200)")</f>
        <v>22.8461</v>
      </c>
      <c r="L9">
        <f t="shared" si="1"/>
        <v>0</v>
      </c>
      <c r="M9">
        <f t="shared" si="2"/>
        <v>0</v>
      </c>
      <c r="N9">
        <f t="shared" si="3"/>
        <v>1</v>
      </c>
      <c r="P9">
        <f t="shared" si="4"/>
        <v>1</v>
      </c>
      <c r="R9" t="s">
        <v>868</v>
      </c>
      <c r="S9" s="7" cm="1">
        <f t="array" ref="S9">_xll.FDSZ($R9,"FG_PRICE(0)")</f>
        <v>210.42827</v>
      </c>
      <c r="T9" s="7" cm="1">
        <f t="array" ref="T9">_xll.FDSZ($R9,"FG_PRICE(0)")</f>
        <v>210.42827</v>
      </c>
      <c r="U9" s="7" cm="1">
        <f t="array" ref="U9">_xll.FDSZ($R9,"FG_PRICE(0)")</f>
        <v>210.42827</v>
      </c>
      <c r="V9" s="7" cm="1">
        <f t="array" ref="V9">_xll.FDSZ($R9,"FG_PRICE(0)")</f>
        <v>210.42827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0.53200000000000003</v>
      </c>
      <c r="G10" s="152" cm="1">
        <f t="array" ref="G10">_xll.FDSZ(C10,"FG_PRICE(0)")</f>
        <v>40.64</v>
      </c>
      <c r="H10" s="152" cm="1">
        <f t="array" ref="H10">_xll.FDSZ(C10,"FG_PRICE_MAVG(0,,,,30)")</f>
        <v>40.964863000000001</v>
      </c>
      <c r="I10" s="152" cm="1">
        <f t="array" ref="I10">_xll.FDSZ(C10,"FG_PRICE_MAVG(0,,,,60)")</f>
        <v>41.771538</v>
      </c>
      <c r="J10" s="152" cm="1">
        <f t="array" ref="J10">_xll.FDSZ(C10,"FG_PRICE_MAVG(0,,,,200)")</f>
        <v>36.451929999999997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830.45270000000005</v>
      </c>
      <c r="T10" s="7" cm="1">
        <f t="array" ref="T10">_xll.FDSZ($R10,"FG_PRICE(0)")</f>
        <v>830.45270000000005</v>
      </c>
      <c r="U10" s="7" cm="1">
        <f t="array" ref="U10">_xll.FDSZ($R10,"FG_PRICE(0)")</f>
        <v>830.45270000000005</v>
      </c>
      <c r="V10" s="7" cm="1">
        <f t="array" ref="V10">_xll.FDSZ($R10,"FG_PRICE(0)")</f>
        <v>830.45270000000005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0.81100000000000005</v>
      </c>
      <c r="G11" s="152" cm="1">
        <f t="array" ref="G11">_xll.FDSZ(C11,"FG_PRICE(0)")</f>
        <v>23.14</v>
      </c>
      <c r="H11" s="152" cm="1">
        <f t="array" ref="H11">_xll.FDSZ(C11,"FG_PRICE_MAVG(0,,,,30)")</f>
        <v>22.887333000000002</v>
      </c>
      <c r="I11" s="152" cm="1">
        <f t="array" ref="I11">_xll.FDSZ(C11,"FG_PRICE_MAVG(0,,,,60)")</f>
        <v>22.934833999999999</v>
      </c>
      <c r="J11" s="152" cm="1">
        <f t="array" ref="J11">_xll.FDSZ(C11,"FG_PRICE_MAVG(0,,,,200)")</f>
        <v>21.843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256.83553999999998</v>
      </c>
      <c r="T11" s="7" cm="1">
        <f t="array" ref="T11">_xll.FDSZ($R11,"FG_PRICE(0)")</f>
        <v>256.83553999999998</v>
      </c>
      <c r="U11" s="7" cm="1">
        <f t="array" ref="U11">_xll.FDSZ($R11,"FG_PRICE(0)")</f>
        <v>256.83553999999998</v>
      </c>
      <c r="V11" s="7" cm="1">
        <f t="array" ref="V11">_xll.FDSZ($R11,"FG_PRICE(0)")</f>
        <v>256.83553999999998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0.27</v>
      </c>
      <c r="G12" s="152" cm="1">
        <f t="array" ref="G12">_xll.FDSZ(C12,"FG_PRICE(0)")</f>
        <v>52.14</v>
      </c>
      <c r="H12" s="152" cm="1">
        <f t="array" ref="H12">_xll.FDSZ(C12,"FG_PRICE_MAVG(0,,,,30)")</f>
        <v>54.363999999999997</v>
      </c>
      <c r="I12" s="152" cm="1">
        <f t="array" ref="I12">_xll.FDSZ(C12,"FG_PRICE_MAVG(0,,,,60)")</f>
        <v>52.385334</v>
      </c>
      <c r="J12" s="152" cm="1">
        <f t="array" ref="J12">_xll.FDSZ(C12,"FG_PRICE_MAVG(0,,,,200)")</f>
        <v>48.3279</v>
      </c>
      <c r="L12">
        <f t="shared" si="1"/>
        <v>0</v>
      </c>
      <c r="M12">
        <f t="shared" si="2"/>
        <v>0</v>
      </c>
      <c r="N12">
        <f t="shared" si="3"/>
        <v>1</v>
      </c>
      <c r="P12">
        <f t="shared" si="4"/>
        <v>1</v>
      </c>
      <c r="R12" t="s">
        <v>871</v>
      </c>
      <c r="S12" s="7" cm="1">
        <f t="array" ref="S12">_xll.FDSZ($R12,"FG_PRICE(0)")</f>
        <v>364.06331999999998</v>
      </c>
      <c r="T12" s="7" cm="1">
        <f t="array" ref="T12">_xll.FDSZ($R12,"FG_PRICE(0)")</f>
        <v>364.06331999999998</v>
      </c>
      <c r="U12" s="7" cm="1">
        <f t="array" ref="U12">_xll.FDSZ($R12,"FG_PRICE(0)")</f>
        <v>364.06331999999998</v>
      </c>
      <c r="V12" s="7" cm="1">
        <f t="array" ref="V12">_xll.FDSZ($R12,"FG_PRICE(0)")</f>
        <v>364.06331999999998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0.51600000000000001</v>
      </c>
      <c r="G13" s="152" cm="1">
        <f t="array" ref="G13">_xll.FDSZ(C13,"FG_PRICE(0)")</f>
        <v>56.62</v>
      </c>
      <c r="H13" s="152" cm="1">
        <f t="array" ref="H13">_xll.FDSZ(C13,"FG_PRICE_MAVG(0,,,,30)")</f>
        <v>57.893000000000001</v>
      </c>
      <c r="I13" s="152" cm="1">
        <f t="array" ref="I13">_xll.FDSZ(C13,"FG_PRICE_MAVG(0,,,,60)")</f>
        <v>61.325831999999998</v>
      </c>
      <c r="J13" s="152" cm="1">
        <f t="array" ref="J13">_xll.FDSZ(C13,"FG_PRICE_MAVG(0,,,,200)")</f>
        <v>63.4495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454.00677000000002</v>
      </c>
      <c r="T13" s="7" cm="1">
        <f t="array" ref="T13">_xll.FDSZ($R13,"FG_PRICE(0)")</f>
        <v>454.00677000000002</v>
      </c>
      <c r="U13" s="7" cm="1">
        <f t="array" ref="U13">_xll.FDSZ($R13,"FG_PRICE(0)")</f>
        <v>454.00677000000002</v>
      </c>
      <c r="V13" s="7" cm="1">
        <f t="array" ref="V13">_xll.FDSZ($R13,"FG_PRICE(0)")</f>
        <v>454.00677000000002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0.442</v>
      </c>
      <c r="G14" s="152" cm="1">
        <f t="array" ref="G14">_xll.FDSZ(C14,"FG_PRICE(0)")</f>
        <v>65.05</v>
      </c>
      <c r="H14" s="152" cm="1">
        <f t="array" ref="H14">_xll.FDSZ(C14,"FG_PRICE_MAVG(0,,,,30)")</f>
        <v>66.24633</v>
      </c>
      <c r="I14" s="152" cm="1">
        <f t="array" ref="I14">_xll.FDSZ(C14,"FG_PRICE_MAVG(0,,,,60)")</f>
        <v>65.399000000000001</v>
      </c>
      <c r="J14" s="152" cm="1">
        <f t="array" ref="J14">_xll.FDSZ(C14,"FG_PRICE_MAVG(0,,,,200)")</f>
        <v>63.410249999999998</v>
      </c>
      <c r="L14">
        <f t="shared" si="1"/>
        <v>0</v>
      </c>
      <c r="M14">
        <f t="shared" si="2"/>
        <v>0</v>
      </c>
      <c r="N14">
        <f t="shared" si="3"/>
        <v>1</v>
      </c>
      <c r="P14">
        <f t="shared" si="4"/>
        <v>1</v>
      </c>
      <c r="R14" t="s">
        <v>873</v>
      </c>
      <c r="S14" s="7" cm="1">
        <f t="array" ref="S14">_xll.FDSZ($R14,"FG_PRICE(0)")</f>
        <v>460.74020000000002</v>
      </c>
      <c r="T14" s="7" cm="1">
        <f t="array" ref="T14">_xll.FDSZ($R14,"FG_PRICE(0)")</f>
        <v>460.74020000000002</v>
      </c>
      <c r="U14" s="7" cm="1">
        <f t="array" ref="U14">_xll.FDSZ($R14,"FG_PRICE(0)")</f>
        <v>460.74020000000002</v>
      </c>
      <c r="V14" s="7" cm="1">
        <f t="array" ref="V14">_xll.FDSZ($R14,"FG_PRICE(0)")</f>
        <v>460.74020000000002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0.56499999999999995</v>
      </c>
      <c r="G15" s="152" cm="1">
        <f t="array" ref="G15">_xll.FDSZ(C15,"FG_PRICE(0)")</f>
        <v>27.74</v>
      </c>
      <c r="H15" s="152" cm="1">
        <f t="array" ref="H15">_xll.FDSZ(C15,"FG_PRICE_MAVG(0,,,,30)")</f>
        <v>27.943000000000001</v>
      </c>
      <c r="I15" s="152" cm="1">
        <f t="array" ref="I15">_xll.FDSZ(C15,"FG_PRICE_MAVG(0,,,,60)")</f>
        <v>29.303833000000001</v>
      </c>
      <c r="J15" s="152" cm="1">
        <f t="array" ref="J15">_xll.FDSZ(C15,"FG_PRICE_MAVG(0,,,,200)")</f>
        <v>31.6524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185.20712</v>
      </c>
      <c r="T15" s="7" cm="1">
        <f t="array" ref="T15">_xll.FDSZ($R15,"FG_PRICE(0)")</f>
        <v>185.20712</v>
      </c>
      <c r="U15" s="7" cm="1">
        <f t="array" ref="U15">_xll.FDSZ($R15,"FG_PRICE(0)")</f>
        <v>185.20712</v>
      </c>
      <c r="V15" s="7" cm="1">
        <f t="array" ref="V15">_xll.FDSZ($R15,"FG_PRICE(0)")</f>
        <v>185.20712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0.54</v>
      </c>
      <c r="G16" s="152" cm="1">
        <f t="array" ref="G16">_xll.FDSZ(C16,"FG_PRICE(0)")</f>
        <v>43.87</v>
      </c>
      <c r="H16" s="152" cm="1">
        <f t="array" ref="H16">_xll.FDSZ(C16,"FG_PRICE_MAVG(0,,,,30)")</f>
        <v>43.540669999999999</v>
      </c>
      <c r="I16" s="152" cm="1">
        <f t="array" ref="I16">_xll.FDSZ(C16,"FG_PRICE_MAVG(0,,,,60)")</f>
        <v>42.727333000000002</v>
      </c>
      <c r="J16" s="152" cm="1">
        <f t="array" ref="J16">_xll.FDSZ(C16,"FG_PRICE_MAVG(0,,,,200)")</f>
        <v>40.226799999999997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343.0027</v>
      </c>
      <c r="T16" s="7" cm="1">
        <f t="array" ref="T16">_xll.FDSZ($R16,"FG_PRICE(0)")</f>
        <v>343.0027</v>
      </c>
      <c r="U16" s="7" cm="1">
        <f t="array" ref="U16">_xll.FDSZ($R16,"FG_PRICE(0)")</f>
        <v>343.0027</v>
      </c>
      <c r="V16" s="7" cm="1">
        <f t="array" ref="V16">_xll.FDSZ($R16,"FG_PRICE(0)")</f>
        <v>343.0027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0.82699999999999996</v>
      </c>
      <c r="G17" s="152" cm="1">
        <f t="array" ref="G17">_xll.FDSZ(C17,"FG_PRICE(0)")</f>
        <v>42.51</v>
      </c>
      <c r="H17" s="152" cm="1">
        <f t="array" ref="H17">_xll.FDSZ(C17,"FG_PRICE_MAVG(0,,,,30)")</f>
        <v>41.095930000000003</v>
      </c>
      <c r="I17" s="152" cm="1">
        <f t="array" ref="I17">_xll.FDSZ(C17,"FG_PRICE_MAVG(0,,,,60)")</f>
        <v>41.437710000000003</v>
      </c>
      <c r="J17" s="152" cm="1">
        <f t="array" ref="J17">_xll.FDSZ(C17,"FG_PRICE_MAVG(0,,,,200)")</f>
        <v>39.029297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9.8815369999999998</v>
      </c>
      <c r="T17" s="7" cm="1">
        <f t="array" ref="T17">_xll.FDSZ($R17,"FG_PRICE(0)")</f>
        <v>9.8815369999999998</v>
      </c>
      <c r="U17" s="7" cm="1">
        <f t="array" ref="U17">_xll.FDSZ($R17,"FG_PRICE(0)")</f>
        <v>9.8815369999999998</v>
      </c>
      <c r="V17" s="7" cm="1">
        <f t="array" ref="V17">_xll.FDSZ($R17,"FG_PRICE(0)")</f>
        <v>9.8815369999999998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0.66300000000000003</v>
      </c>
      <c r="G18" s="152" cm="1">
        <f t="array" ref="G18">_xll.FDSZ(C18,"FG_PRICE(0)")</f>
        <v>56.82</v>
      </c>
      <c r="H18" s="152" cm="1">
        <f t="array" ref="H18">_xll.FDSZ(C18,"FG_PRICE_MAVG(0,,,,30)")</f>
        <v>56.075000000000003</v>
      </c>
      <c r="I18" s="152" cm="1">
        <f t="array" ref="I18">_xll.FDSZ(C18,"FG_PRICE_MAVG(0,,,,60)")</f>
        <v>54.524999999999999</v>
      </c>
      <c r="J18" s="152" cm="1">
        <f t="array" ref="J18">_xll.FDSZ(C18,"FG_PRICE_MAVG(0,,,,200)")</f>
        <v>50.447749999999999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1472.7219</v>
      </c>
      <c r="T18" s="7" cm="1">
        <f t="array" ref="T18">_xll.FDSZ($R18,"FG_PRICE(0)")</f>
        <v>1472.7219</v>
      </c>
      <c r="U18" s="7" cm="1">
        <f t="array" ref="U18">_xll.FDSZ($R18,"FG_PRICE(0)")</f>
        <v>1472.7219</v>
      </c>
      <c r="V18" s="7" cm="1">
        <f t="array" ref="V18">_xll.FDSZ($R18,"FG_PRICE(0)")</f>
        <v>1472.7219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0.27</v>
      </c>
      <c r="G19" s="152" cm="1">
        <f t="array" ref="G19">_xll.FDSZ(C19,"FG_PRICE(0)")</f>
        <v>41.25</v>
      </c>
      <c r="H19" s="152" cm="1">
        <f t="array" ref="H19">_xll.FDSZ(C19,"FG_PRICE_MAVG(0,,,,30)")</f>
        <v>42.724335000000004</v>
      </c>
      <c r="I19" s="152" cm="1">
        <f t="array" ref="I19">_xll.FDSZ(C19,"FG_PRICE_MAVG(0,,,,60)")</f>
        <v>43.795499999999997</v>
      </c>
      <c r="J19" s="152" cm="1">
        <f t="array" ref="J19">_xll.FDSZ(C19,"FG_PRICE_MAVG(0,,,,200)")</f>
        <v>41.388449999999999</v>
      </c>
      <c r="L19">
        <f t="shared" si="1"/>
        <v>0</v>
      </c>
      <c r="M19">
        <f t="shared" si="2"/>
        <v>0</v>
      </c>
      <c r="N19">
        <f t="shared" si="3"/>
        <v>0</v>
      </c>
      <c r="P19">
        <f t="shared" si="4"/>
        <v>0</v>
      </c>
      <c r="R19" t="s">
        <v>864</v>
      </c>
      <c r="S19" s="7" cm="1">
        <f t="array" ref="S19">_xll.FDSZ($R19,"FG_PRICE(0)")</f>
        <v>228.12864999999999</v>
      </c>
      <c r="T19" s="7" cm="1">
        <f t="array" ref="T19">_xll.FDSZ($R19,"FG_PRICE(0)")</f>
        <v>228.12864999999999</v>
      </c>
      <c r="U19" s="7" cm="1">
        <f t="array" ref="U19">_xll.FDSZ($R19,"FG_PRICE(0)")</f>
        <v>228.12864999999999</v>
      </c>
      <c r="V19" s="7" cm="1">
        <f t="array" ref="V19">_xll.FDSZ($R19,"FG_PRICE(0)")</f>
        <v>228.12864999999999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0.72099999999999997</v>
      </c>
      <c r="G20" s="152" cm="1">
        <f t="array" ref="G20">_xll.FDSZ(C20,"FG_PRICE(0)")</f>
        <v>17.309999999999999</v>
      </c>
      <c r="H20" s="152" cm="1">
        <f t="array" ref="H20">_xll.FDSZ(C20,"FG_PRICE_MAVG(0,,,,30)")</f>
        <v>16.968817000000001</v>
      </c>
      <c r="I20" s="152" cm="1">
        <f t="array" ref="I20">_xll.FDSZ(C20,"FG_PRICE_MAVG(0,,,,60)")</f>
        <v>17.003026999999999</v>
      </c>
      <c r="J20" s="152" cm="1">
        <f t="array" ref="J20">_xll.FDSZ(C20,"FG_PRICE_MAVG(0,,,,200)")</f>
        <v>17.308206999999999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102.777405</v>
      </c>
      <c r="T20" s="7" cm="1">
        <f t="array" ref="T20">_xll.FDSZ($R20,"FG_PRICE(0)")</f>
        <v>102.777405</v>
      </c>
      <c r="U20" s="7" cm="1">
        <f t="array" ref="U20">_xll.FDSZ($R20,"FG_PRICE(0)")</f>
        <v>102.777405</v>
      </c>
      <c r="V20" s="7" cm="1">
        <f t="array" ref="V20">_xll.FDSZ($R20,"FG_PRICE(0)")</f>
        <v>102.777405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0.39300000000000002</v>
      </c>
      <c r="G21" s="152" cm="1">
        <f t="array" ref="G21">_xll.FDSZ(C21,"FG_PRICE(0)")</f>
        <v>1307.21</v>
      </c>
      <c r="H21" s="152" cm="1">
        <f t="array" ref="H21">_xll.FDSZ(C21,"FG_PRICE_MAVG(0,,,,30)")</f>
        <v>1310.2043000000001</v>
      </c>
      <c r="I21" s="152" cm="1">
        <f t="array" ref="I21">_xll.FDSZ(C21,"FG_PRICE_MAVG(0,,,,60)")</f>
        <v>1333.298</v>
      </c>
      <c r="J21" s="152" cm="1">
        <f t="array" ref="J21">_xll.FDSZ(C21,"FG_PRICE_MAVG(0,,,,200)")</f>
        <v>1376.1818000000001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1307.21</v>
      </c>
      <c r="T21" s="7" cm="1">
        <f t="array" ref="T21">_xll.FDSZ($R21,"FG_PRICE(0)")</f>
        <v>1307.21</v>
      </c>
      <c r="U21" s="7" cm="1">
        <f t="array" ref="U21">_xll.FDSZ($R21,"FG_PRICE(0)")</f>
        <v>1307.21</v>
      </c>
      <c r="V21" s="7" cm="1">
        <f t="array" ref="V21">_xll.FDSZ($R21,"FG_PRICE(0)")</f>
        <v>1307.21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0.63900000000000001</v>
      </c>
      <c r="G22" s="152" cm="1">
        <f t="array" ref="G22">_xll.FDSZ(C22,"FG_PRICE(0)")</f>
        <v>42.74</v>
      </c>
      <c r="H22" s="152" cm="1">
        <f t="array" ref="H22">_xll.FDSZ(C22,"FG_PRICE_MAVG(0,,,,30)")</f>
        <v>42.530999999999999</v>
      </c>
      <c r="I22" s="152" cm="1">
        <f t="array" ref="I22">_xll.FDSZ(C22,"FG_PRICE_MAVG(0,,,,60)")</f>
        <v>42.207500000000003</v>
      </c>
      <c r="J22" s="152" cm="1">
        <f t="array" ref="J22">_xll.FDSZ(C22,"FG_PRICE_MAVG(0,,,,200)")</f>
        <v>37.712325999999997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255.97892999999999</v>
      </c>
      <c r="T22" s="7" cm="1">
        <f t="array" ref="T22">_xll.FDSZ($R22,"FG_PRICE(0)")</f>
        <v>255.97892999999999</v>
      </c>
      <c r="U22" s="7" cm="1">
        <f t="array" ref="U22">_xll.FDSZ($R22,"FG_PRICE(0)")</f>
        <v>255.97892999999999</v>
      </c>
      <c r="V22" s="7" cm="1">
        <f t="array" ref="V22">_xll.FDSZ($R22,"FG_PRICE(0)")</f>
        <v>255.97892999999999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0.92600000000000005</v>
      </c>
      <c r="G23" s="152" cm="1">
        <f t="array" ref="G23">_xll.FDSZ(C23,"FG_PRICE(0)")</f>
        <v>14.67</v>
      </c>
      <c r="H23" s="152" cm="1">
        <f t="array" ref="H23">_xll.FDSZ(C23,"FG_PRICE_MAVG(0,,,,30)")</f>
        <v>13.864754</v>
      </c>
      <c r="I23" s="152" cm="1">
        <f t="array" ref="I23">_xll.FDSZ(C23,"FG_PRICE_MAVG(0,,,,60)")</f>
        <v>14.001438</v>
      </c>
      <c r="J23" s="152" cm="1">
        <f t="array" ref="J23">_xll.FDSZ(C23,"FG_PRICE_MAVG(0,,,,200)")</f>
        <v>14.449724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144.3185</v>
      </c>
      <c r="T23" s="7" cm="1">
        <f t="array" ref="T23">_xll.FDSZ($R23,"FG_PRICE(0)")</f>
        <v>144.3185</v>
      </c>
      <c r="U23" s="7" cm="1">
        <f t="array" ref="U23">_xll.FDSZ($R23,"FG_PRICE(0)")</f>
        <v>144.3185</v>
      </c>
      <c r="V23" s="7" cm="1">
        <f t="array" ref="V23">_xll.FDSZ($R23,"FG_PRICE(0)")</f>
        <v>144.3185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0.34399999999999997</v>
      </c>
      <c r="G24" s="152" cm="1">
        <f t="array" ref="G24">_xll.FDSZ(C24,"FG_PRICE(0)")</f>
        <v>12.05</v>
      </c>
      <c r="H24" s="152" cm="1">
        <f t="array" ref="H24">_xll.FDSZ(C24,"FG_PRICE_MAVG(0,,,,30)")</f>
        <v>12.324999999999999</v>
      </c>
      <c r="I24" s="152" cm="1">
        <f t="array" ref="I24">_xll.FDSZ(C24,"FG_PRICE_MAVG(0,,,,60)")</f>
        <v>12.515833000000001</v>
      </c>
      <c r="J24" s="152" cm="1">
        <f t="array" ref="J24">_xll.FDSZ(C24,"FG_PRICE_MAVG(0,,,,200)")</f>
        <v>12.889825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356.47671427</v>
      </c>
      <c r="T24" s="7" cm="1">
        <f t="array" ref="T24">_xll.FDSZ($R24,"FG_PRICE(0)")</f>
        <v>356.47671427</v>
      </c>
      <c r="U24" s="7" cm="1">
        <f t="array" ref="U24">_xll.FDSZ($R24,"FG_PRICE(0)")</f>
        <v>356.47671427</v>
      </c>
      <c r="V24" s="7" cm="1">
        <f t="array" ref="V24">_xll.FDSZ($R24,"FG_PRICE(0)")</f>
        <v>356.47671427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0.7</v>
      </c>
      <c r="G25" s="152" cm="1">
        <f t="array" ref="G25">_xll.FDSZ(C25,"FG_PRICE(0)")</f>
        <v>41.71</v>
      </c>
      <c r="H25" s="152" cm="1">
        <f t="array" ref="H25">_xll.FDSZ(C25,"FG_PRICE_MAVG(0,,,,30)")</f>
        <v>41.086334000000001</v>
      </c>
      <c r="I25" s="152" cm="1">
        <f t="array" ref="I25">_xll.FDSZ(C25,"FG_PRICE_MAVG(0,,,,60)")</f>
        <v>41.420499999999997</v>
      </c>
      <c r="J25" s="152" cm="1">
        <f t="array" ref="J25">_xll.FDSZ(C25,"FG_PRICE_MAVG(0,,,,200)")</f>
        <v>41.757899999999999</v>
      </c>
      <c r="L25">
        <f t="shared" si="1"/>
        <v>1</v>
      </c>
      <c r="M25">
        <f t="shared" si="2"/>
        <v>1</v>
      </c>
      <c r="N25">
        <f t="shared" si="3"/>
        <v>0</v>
      </c>
      <c r="P25">
        <f t="shared" si="4"/>
        <v>2</v>
      </c>
      <c r="R25" t="s">
        <v>882</v>
      </c>
      <c r="S25" s="7" cm="1">
        <f t="array" ref="S25">_xll.FDSZ($R25,"FG_PRICE(0)")</f>
        <v>48.425037000000003</v>
      </c>
      <c r="T25" s="7" cm="1">
        <f t="array" ref="T25">_xll.FDSZ($R25,"FG_PRICE(0)")</f>
        <v>48.425037000000003</v>
      </c>
      <c r="U25" s="7" cm="1">
        <f t="array" ref="U25">_xll.FDSZ($R25,"FG_PRICE(0)")</f>
        <v>48.425037000000003</v>
      </c>
      <c r="V25" s="7" cm="1">
        <f t="array" ref="V25">_xll.FDSZ($R25,"FG_PRICE(0)")</f>
        <v>48.425037000000003</v>
      </c>
    </row>
    <row r="27" spans="1:22" x14ac:dyDescent="0.35">
      <c r="K27" s="119" t="s">
        <v>908</v>
      </c>
      <c r="L27" s="119">
        <f>SUM(L5:L25)</f>
        <v>10</v>
      </c>
      <c r="M27" s="119">
        <f>SUM(M5:M25)</f>
        <v>10</v>
      </c>
      <c r="N27" s="119">
        <f>SUM(N5:N25)</f>
        <v>11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0.47619047619047616</v>
      </c>
      <c r="M30" s="178">
        <f t="shared" ref="M30:N30" si="5">M27/M28</f>
        <v>0.47619047619047616</v>
      </c>
      <c r="N30" s="178">
        <f t="shared" si="5"/>
        <v>0.52380952380952384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107.14</v>
      </c>
      <c r="D3" cm="1">
        <f t="array" ref="D3">_xll.FDS($A3,"FG_PRICE_MAVG(0,,,,30)")</f>
        <v>108.31032999999999</v>
      </c>
      <c r="E3" s="47" cm="1">
        <f t="array" ref="E3">_xll.FDS($A3,"FG_PRICE_CHANGE(0,-1AM)")</f>
        <v>0.54429429429430098</v>
      </c>
      <c r="F3" s="47" cm="1">
        <f t="array" ref="F3">_xll.FDS($A3,"FG_PRICE_CHANGE(0,-3AM)")</f>
        <v>-2.74146695715323</v>
      </c>
      <c r="G3" s="47" cm="1">
        <f t="array" ref="G3">_xll.FDS($A3,"FG_PRICE_CHANGE(0,-6AM)")</f>
        <v>-20.9590556990041</v>
      </c>
      <c r="H3" s="47" cm="1">
        <f t="array" ref="H3">_xll.FDS($A3,"FG_PRICE_CHANGE(0,-1AY)")</f>
        <v>-5.0934538045885303</v>
      </c>
      <c r="I3" s="47" cm="1">
        <f t="array" ref="I3">_xll.FDS($A3,"FG_PRICE(0)/MAX(FG_PRICE(0,-1AY))")</f>
        <v>0.74320199778024398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4.1044999999999998</v>
      </c>
      <c r="D4" cm="1">
        <f t="array" ref="D4">_xll.FDS($A4,"FG_PRICE_MAVG(0,,,,30)")</f>
        <v>4.4239335000000004</v>
      </c>
      <c r="E4" s="47" cm="1">
        <f t="array" ref="E4">_xll.FDS($A4,"FG_PRICE_CHANGE(0,-1AM)")</f>
        <v>-6.0217515741270802</v>
      </c>
      <c r="F4" s="47" cm="1">
        <f t="array" ref="F4">_xll.FDS($A4,"FG_PRICE_CHANGE(0,-3AM)")</f>
        <v>-10.1663383672576</v>
      </c>
      <c r="G4" s="47" cm="1">
        <f t="array" ref="G4">_xll.FDS($A4,"FG_PRICE_CHANGE(0,-6AM)")</f>
        <v>6.59654590312946</v>
      </c>
      <c r="H4" s="47" cm="1">
        <f t="array" ref="H4">_xll.FDS($A4,"FG_PRICE_CHANGE(0,-1AY)")</f>
        <v>5.5005783318339496</v>
      </c>
      <c r="I4" s="47" cm="1">
        <f t="array" ref="I4">_xll.FDS($A4,"FG_PRICE(0)/MAX(FG_PRICE(0,-1AY))")</f>
        <v>0.80181676108614997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-1</v>
      </c>
      <c r="T4">
        <f t="shared" ref="T4:T5" si="0">S4</f>
        <v>-1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1.9472809308952701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5.2350000000000003</v>
      </c>
      <c r="D6" cm="1">
        <f t="array" ref="D6">_xll.FDS($A6,"FG_PRICE_MAVG(0,,,,30)")</f>
        <v>5.5564165000000001</v>
      </c>
      <c r="E6" s="47" cm="1">
        <f t="array" ref="E6">_xll.FDS($A6,"FG_PRICE_CHANGE(0,-1AM)")</f>
        <v>-3.27944572748267</v>
      </c>
      <c r="F6" s="47" cm="1">
        <f t="array" ref="F6">_xll.FDS($A6,"FG_PRICE_CHANGE(0,-3AM)")</f>
        <v>-13.2200580190634</v>
      </c>
      <c r="G6" s="47" cm="1">
        <f t="array" ref="G6">_xll.FDS($A6,"FG_PRICE_CHANGE(0,-6AM)")</f>
        <v>-12.7863390254061</v>
      </c>
      <c r="H6" s="47" cm="1">
        <f t="array" ref="H6">_xll.FDS($A6,"FG_PRICE_CHANGE(0,-1AY)")</f>
        <v>-27.2916666666667</v>
      </c>
      <c r="I6" s="47" cm="1">
        <f t="array" ref="I6">_xll.FDS($A6,"FG_PRICE(0)/MAX(FG_PRICE(0,-1AY))")</f>
        <v>0.72708333333333297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4044</v>
      </c>
      <c r="D7" cm="1">
        <f t="array" ref="D7">_xll.FDS($A7,"FG_PRICE_MAVG(0,,,,30)")</f>
        <v>3996.7</v>
      </c>
      <c r="E7" s="47" cm="1">
        <f t="array" ref="E7">_xll.FDS($A7,"FG_PRICE_CHANGE(0,-1AM)")</f>
        <v>3.0056036678553202</v>
      </c>
      <c r="F7" s="47" cm="1">
        <f t="array" ref="F7">_xll.FDS($A7,"FG_PRICE_CHANGE(0,-3AM)")</f>
        <v>2.87458661918087</v>
      </c>
      <c r="G7" s="47" cm="1">
        <f t="array" ref="G7">_xll.FDS($A7,"FG_PRICE_CHANGE(0,-6AM)")</f>
        <v>0.62204528489673305</v>
      </c>
      <c r="H7" s="47" cm="1">
        <f t="array" ref="H7">_xll.FDS($A7,"FG_PRICE_CHANGE(0,-1AY)")</f>
        <v>1.42964635063958</v>
      </c>
      <c r="I7" s="47" cm="1">
        <f t="array" ref="I7">_xll.FDS($A7,"FG_PRICE(0)/MAX(FG_PRICE(0,-1AY))")</f>
        <v>0.88316226250273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941</v>
      </c>
      <c r="D8" cm="1">
        <f t="array" ref="D8">_xll.FDS($A8,"FG_PRICE_MAVG(0,,,,30)")</f>
        <v>987.83330000000001</v>
      </c>
      <c r="E8" s="47" cm="1">
        <f t="array" ref="E8">_xll.FDS($A8,"FG_PRICE_CHANGE(0,-1AM)")</f>
        <v>-6.3681592039800998</v>
      </c>
      <c r="F8" s="47" cm="1">
        <f t="array" ref="F8">_xll.FDS($A8,"FG_PRICE_CHANGE(0,-3AM)")</f>
        <v>2.2826086956521801</v>
      </c>
      <c r="G8" s="47" cm="1">
        <f t="array" ref="G8">_xll.FDS($A8,"FG_PRICE_CHANGE(0,-6AM)")</f>
        <v>3.4065934065934198</v>
      </c>
      <c r="H8" s="47" cm="1">
        <f t="array" ref="H8">_xll.FDS($A8,"FG_PRICE_CHANGE(0,-1AY)")</f>
        <v>-2.6887280248190302</v>
      </c>
      <c r="I8" s="47" cm="1">
        <f t="array" ref="I8">_xll.FDS($A8,"FG_PRICE(0)/MAX(FG_PRICE(0,-1AY))")</f>
        <v>0.88026192703461204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15550</v>
      </c>
      <c r="D9" cm="1">
        <f t="array" ref="D9">_xll.FDS($A9,"FG_PRICE_MAVG(0,,,,30)")</f>
        <v>16670.333999999999</v>
      </c>
      <c r="E9" s="47" cm="1">
        <f t="array" ref="E9">_xll.FDS($A9,"FG_PRICE_CHANGE(0,-1AM)")</f>
        <v>-8.0425783560023607</v>
      </c>
      <c r="F9" s="47" cm="1">
        <f t="array" ref="F9">_xll.FDS($A9,"FG_PRICE_CHANGE(0,-3AM)")</f>
        <v>-18.925964546402501</v>
      </c>
      <c r="G9" s="47" cm="1">
        <f t="array" ref="G9">_xll.FDS($A9,"FG_PRICE_CHANGE(0,-6AM)")</f>
        <v>-5.9570607801632898</v>
      </c>
      <c r="H9" s="47" cm="1">
        <f t="array" ref="H9">_xll.FDS($A9,"FG_PRICE_CHANGE(0,-1AY)")</f>
        <v>-27.9258400926999</v>
      </c>
      <c r="I9" s="47" cm="1">
        <f t="array" ref="I9">_xll.FDS($A9,"FG_PRICE(0)/MAX(FG_PRICE(0,-1AY))")</f>
        <v>0.695593826884366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915</v>
      </c>
      <c r="D10" cm="1">
        <f t="array" ref="D10">_xll.FDS($A10,"FG_PRICE_MAVG(0,,,,30)")</f>
        <v>964.5</v>
      </c>
      <c r="E10" s="47" cm="1">
        <f t="array" ref="E10">_xll.FDS($A10,"FG_PRICE_CHANGE(0,-1AM)")</f>
        <v>-2.6595744680851001</v>
      </c>
      <c r="F10" s="47" cm="1">
        <f t="array" ref="F10">_xll.FDS($A10,"FG_PRICE_CHANGE(0,-3AM)")</f>
        <v>-6.8228105906313701</v>
      </c>
      <c r="G10" s="47" cm="1">
        <f t="array" ref="G10">_xll.FDS($A10,"FG_PRICE_CHANGE(0,-6AM)")</f>
        <v>-4.1884816753926701</v>
      </c>
      <c r="H10" s="47" cm="1">
        <f t="array" ref="H10">_xll.FDS($A10,"FG_PRICE_CHANGE(0,-1AY)")</f>
        <v>-27.667984189723299</v>
      </c>
      <c r="I10" s="47" cm="1">
        <f t="array" ref="I10">_xll.FDS($A10,"FG_PRICE(0)/MAX(FG_PRICE(0,-1AY))")</f>
        <v>0.68283582089552197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526.70000000000005</v>
      </c>
      <c r="D11" cm="1">
        <f t="array" ref="D11">_xll.FDS($A11,"FG_PRICE_MAVG(0,,,,30)")</f>
        <v>558.08669999999995</v>
      </c>
      <c r="E11" s="47" cm="1">
        <f t="array" ref="E11">_xll.FDS($A11,"FG_PRICE_CHANGE(0,-1AM)")</f>
        <v>-7.4666198172874196</v>
      </c>
      <c r="F11" s="47" cm="1">
        <f t="array" ref="F11">_xll.FDS($A11,"FG_PRICE_CHANGE(0,-3AM)")</f>
        <v>-6.5637750576547704</v>
      </c>
      <c r="G11" s="47" cm="1">
        <f t="array" ref="G11">_xll.FDS($A11,"FG_PRICE_CHANGE(0,-6AM)")</f>
        <v>-21.164496332884301</v>
      </c>
      <c r="H11" s="47" cm="1">
        <f t="array" ref="H11">_xll.FDS($A11,"FG_PRICE_CHANGE(0,-1AY)")</f>
        <v>-23.255136237796901</v>
      </c>
      <c r="I11" s="47" cm="1">
        <f t="array" ref="I11">_xll.FDS($A11,"FG_PRICE(0)/MAX(FG_PRICE(0,-1AY))")</f>
        <v>0.68993974325386398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0.91138529999999995</v>
      </c>
      <c r="D12" cm="1">
        <f t="array" ref="D12">_xll.FDS($A12,"FG_PRICE_MAVG(0,,,,30)")</f>
        <v>0.93216390000000005</v>
      </c>
      <c r="E12" s="47" cm="1">
        <f t="array" ref="E12">_xll.FDS($A12,"FG_PRICE_CHANGE(0,-1AM)")</f>
        <v>-3.3613385677821799</v>
      </c>
      <c r="F12" s="47" cm="1">
        <f t="array" ref="F12">_xll.FDS($A12,"FG_PRICE_CHANGE(0,-3AM)")</f>
        <v>-5.8230639998298797</v>
      </c>
      <c r="G12" s="47" cm="1">
        <f t="array" ref="G12">_xll.FDS($A12,"FG_PRICE_CHANGE(0,-6AM)")</f>
        <v>-6.3423412202698497</v>
      </c>
      <c r="H12" s="47" cm="1">
        <f t="array" ref="H12">_xll.FDS($A12,"FG_PRICE_CHANGE(0,-1AY)")</f>
        <v>-6.5163196992390597</v>
      </c>
      <c r="I12" s="47" cm="1">
        <f t="array" ref="I12">_xll.FDS($A12,"FG_PRICE(0)/MAX(FG_PRICE(0,-1AY))")</f>
        <v>0.87633201923076898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>
        <f>IF(E8&lt;$C$19, -1, "")</f>
        <v>-1</v>
      </c>
      <c r="T14">
        <f t="shared" si="2"/>
        <v>-1</v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41845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16.192637072961801</v>
      </c>
      <c r="D2" s="3" cm="1">
        <f t="array" ref="D2:D122">_xll.FDS(D1,"FMA_PE(LTMA,-10AY,0,AM,""PORTAGG"",""MEANR"")")</f>
        <v>15.6889791126261</v>
      </c>
      <c r="E2" s="3" cm="1">
        <f t="array" ref="E2:E122">_xll.FDS(E1,"FMA_PE(LTMA,-10AY,0,AM,""PORTAGG"",""MEANR"")")</f>
        <v>19.285963434082198</v>
      </c>
      <c r="F2" s="3" cm="1">
        <f t="array" ref="F2:F122">_xll.FDS(F1,"FMA_PE(LTMA,-10AY,0,AM,""PORTAGG"",""MEANR"")")</f>
        <v>14.825977852045</v>
      </c>
      <c r="G2" s="3" cm="1">
        <f t="array" ref="G2:G122">_xll.FDS(G1,"FMA_PE(LTMA,-10AY,0,AM,""PORTAGG"",""MEANR"")")</f>
        <v>16.044518790382401</v>
      </c>
      <c r="H2" s="3" cm="1">
        <f t="array" ref="H2:H122">_xll.FDS(H1,"FMA_PE(LTMA,-10AY,0,AM,""PORTAGG"",""MEANR"")")</f>
        <v>16.723108941933798</v>
      </c>
      <c r="I2" s="3" cm="1">
        <f t="array" ref="I2:I122">_xll.FDS(I1,"FMA_PE(LTMA,-10AY,0,AM,""PORTAGG"",""MEANR"")")</f>
        <v>15.34527386077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11.444200477072499</v>
      </c>
      <c r="L2" s="3" cm="1">
        <f t="array" ref="L2:L122">_xll.FDS(L1,"FMA_PE(LTMA,-10AY,0,AM,""PORTAGG"",""MEANR"")")</f>
        <v>12.2713226769042</v>
      </c>
      <c r="M2" s="3" cm="1">
        <f t="array" ref="M2:M122">_xll.FDS(M1,"FMA_PE(LTMA,-10AY,0,AM,""PORTAGG"",""MEANR"")")</f>
        <v>16.1291052007528</v>
      </c>
      <c r="N2" s="3" cm="1">
        <f t="array" ref="N2:N122">_xll.FDS(N1,"FMA_PE(LTMA,-10AY,0,AM,""PORTAGG"",""MEANR"")")</f>
        <v>23.478483843422001</v>
      </c>
      <c r="O2" s="3" cm="1">
        <f t="array" ref="O2:O122">_xll.FDS(O1,"FMA_PE(LTMA,-10AY,0,AM,""PORTAGG"",""MEANR"")")</f>
        <v>17.4670710266657</v>
      </c>
      <c r="P2" s="3" cm="1">
        <f t="array" ref="P2:P122">_xll.FDS(P1,"FMA_PE(LTMA,-10AY,0,AM,""PORTAGG"",""MEANR"")")</f>
        <v>9.6579742968910693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17.8737910903093</v>
      </c>
      <c r="S2" s="3" cm="1">
        <f t="array" ref="S2:S122">_xll.FDS(S1,"FMA_PE(LTMA,-10AY,0,AM,""PORTAGG"",""MEANR"")")</f>
        <v>10.9085538247489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12.754487486335099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41877</v>
      </c>
      <c r="B3" s="3" t="e">
        <v>#N/A</v>
      </c>
      <c r="C3" s="3">
        <v>16.3703493689674</v>
      </c>
      <c r="D3" s="3">
        <v>15.9200844297049</v>
      </c>
      <c r="E3" s="3">
        <v>19.6627155729973</v>
      </c>
      <c r="F3" s="3">
        <v>14.9933397746483</v>
      </c>
      <c r="G3" s="3">
        <v>15.7422236169418</v>
      </c>
      <c r="H3" s="3">
        <v>16.768968760343402</v>
      </c>
      <c r="I3" s="3">
        <v>15.0364194323421</v>
      </c>
      <c r="J3" s="3" t="e">
        <v>#N/A</v>
      </c>
      <c r="K3" s="3">
        <v>11.633155504643801</v>
      </c>
      <c r="L3" s="3">
        <v>12.8671363340348</v>
      </c>
      <c r="M3" s="3">
        <v>16.487088642704499</v>
      </c>
      <c r="N3" s="3">
        <v>21.493503462319399</v>
      </c>
      <c r="O3" s="3">
        <v>17.643874183816202</v>
      </c>
      <c r="P3" s="3">
        <v>9.7662606305548501</v>
      </c>
      <c r="Q3" s="3" t="e">
        <v>#N/A</v>
      </c>
      <c r="R3" s="3">
        <v>18.967953140785099</v>
      </c>
      <c r="S3" s="3">
        <v>10.7488740939847</v>
      </c>
      <c r="T3" s="3" t="e">
        <v>#N/A</v>
      </c>
      <c r="U3" s="3">
        <v>13.287710282626399</v>
      </c>
      <c r="V3" s="3" t="e">
        <v>#N/A</v>
      </c>
    </row>
    <row r="4" spans="1:22" x14ac:dyDescent="0.35">
      <c r="A4" s="2">
        <v>41908</v>
      </c>
      <c r="B4" s="3" t="e">
        <v>#N/A</v>
      </c>
      <c r="C4" s="3">
        <v>16.533981390008599</v>
      </c>
      <c r="D4" s="3">
        <v>15.7762421706522</v>
      </c>
      <c r="E4" s="3">
        <v>19.926540460844201</v>
      </c>
      <c r="F4" s="3">
        <v>14.6312808781305</v>
      </c>
      <c r="G4" s="3">
        <v>15.261978486547701</v>
      </c>
      <c r="H4" s="3">
        <v>16.712836515565201</v>
      </c>
      <c r="I4" s="3">
        <v>14.369046414091001</v>
      </c>
      <c r="J4" s="3" t="e">
        <v>#N/A</v>
      </c>
      <c r="K4" s="3">
        <v>11.633650448678001</v>
      </c>
      <c r="L4" s="3">
        <v>12.5909525531896</v>
      </c>
      <c r="M4" s="3">
        <v>16.057052584624</v>
      </c>
      <c r="N4" s="3">
        <v>18.821868074837599</v>
      </c>
      <c r="O4" s="3">
        <v>17.951686682099901</v>
      </c>
      <c r="P4" s="3">
        <v>9.4039802106468109</v>
      </c>
      <c r="Q4" s="3" t="e">
        <v>#N/A</v>
      </c>
      <c r="R4" s="3">
        <v>19.351959688072299</v>
      </c>
      <c r="S4" s="3">
        <v>10.2699438183431</v>
      </c>
      <c r="T4" s="3" t="e">
        <v>#N/A</v>
      </c>
      <c r="U4" s="3">
        <v>12.9636366426191</v>
      </c>
      <c r="V4" s="3" t="e">
        <v>#N/A</v>
      </c>
    </row>
    <row r="5" spans="1:22" x14ac:dyDescent="0.35">
      <c r="A5" s="2">
        <v>41936</v>
      </c>
      <c r="B5" s="3" t="e">
        <v>#N/A</v>
      </c>
      <c r="C5" s="3">
        <v>15.868182312614801</v>
      </c>
      <c r="D5" s="3">
        <v>16.116121143603099</v>
      </c>
      <c r="E5" s="3">
        <v>19.3915569853976</v>
      </c>
      <c r="F5" s="3">
        <v>14.5867833692767</v>
      </c>
      <c r="G5" s="3">
        <v>14.214425214499499</v>
      </c>
      <c r="H5" s="3">
        <v>16.588686826070902</v>
      </c>
      <c r="I5" s="3">
        <v>13.9024706763274</v>
      </c>
      <c r="J5" s="3" t="e">
        <v>#N/A</v>
      </c>
      <c r="K5" s="3">
        <v>11.049180935652901</v>
      </c>
      <c r="L5" s="3">
        <v>11.992464367955399</v>
      </c>
      <c r="M5" s="3">
        <v>16.129696562865298</v>
      </c>
      <c r="N5" s="3">
        <v>17.426016783109802</v>
      </c>
      <c r="O5" s="3">
        <v>18.080305523983199</v>
      </c>
      <c r="P5" s="3">
        <v>9.2775671016910906</v>
      </c>
      <c r="Q5" s="3" t="e">
        <v>#N/A</v>
      </c>
      <c r="R5" s="3">
        <v>18.911063354244899</v>
      </c>
      <c r="S5" s="3">
        <v>10.8740960779991</v>
      </c>
      <c r="T5" s="3" t="e">
        <v>#N/A</v>
      </c>
      <c r="U5" s="3">
        <v>13.1711522306279</v>
      </c>
      <c r="V5" s="3" t="e">
        <v>#N/A</v>
      </c>
    </row>
    <row r="6" spans="1:22" x14ac:dyDescent="0.35">
      <c r="A6" s="2">
        <v>41969</v>
      </c>
      <c r="B6" s="3" t="e">
        <v>#N/A</v>
      </c>
      <c r="C6" s="3">
        <v>16.663263410514801</v>
      </c>
      <c r="D6" s="3">
        <v>16.2952812543348</v>
      </c>
      <c r="E6" s="3">
        <v>20.4620074811927</v>
      </c>
      <c r="F6" s="3">
        <v>14.6093802449886</v>
      </c>
      <c r="G6" s="3">
        <v>14.4107052671462</v>
      </c>
      <c r="H6" s="3">
        <v>16.894627453076801</v>
      </c>
      <c r="I6" s="3">
        <v>14.153337724936</v>
      </c>
      <c r="J6" s="3" t="e">
        <v>#N/A</v>
      </c>
      <c r="K6" s="3">
        <v>11.6870396160325</v>
      </c>
      <c r="L6" s="3">
        <v>12.8711285345201</v>
      </c>
      <c r="M6" s="3">
        <v>16.6988920473717</v>
      </c>
      <c r="N6" s="3">
        <v>21.600841875089799</v>
      </c>
      <c r="O6" s="3">
        <v>19.440036493116299</v>
      </c>
      <c r="P6" s="3">
        <v>9.7766668939684394</v>
      </c>
      <c r="Q6" s="3" t="e">
        <v>#N/A</v>
      </c>
      <c r="R6" s="3">
        <v>20.1171035139383</v>
      </c>
      <c r="S6" s="3">
        <v>11.628464289348299</v>
      </c>
      <c r="T6" s="3" t="e">
        <v>#N/A</v>
      </c>
      <c r="U6" s="3">
        <v>13.1655327194596</v>
      </c>
      <c r="V6" s="3" t="e">
        <v>#N/A</v>
      </c>
    </row>
    <row r="7" spans="1:22" x14ac:dyDescent="0.35">
      <c r="A7" s="2">
        <v>41999</v>
      </c>
      <c r="B7" s="3" t="e">
        <v>#N/A</v>
      </c>
      <c r="C7" s="3">
        <v>16.553044966109699</v>
      </c>
      <c r="D7" s="3">
        <v>16.845292943660802</v>
      </c>
      <c r="E7" s="3">
        <v>19.8633786143475</v>
      </c>
      <c r="F7" s="3">
        <v>14.356234377641201</v>
      </c>
      <c r="G7" s="3">
        <v>14.220816058569399</v>
      </c>
      <c r="H7" s="3">
        <v>16.3627591007963</v>
      </c>
      <c r="I7" s="3">
        <v>13.8632305289704</v>
      </c>
      <c r="J7" s="3" t="e">
        <v>#N/A</v>
      </c>
      <c r="K7" s="3">
        <v>11.616839910335999</v>
      </c>
      <c r="L7" s="3">
        <v>12.382129558586399</v>
      </c>
      <c r="M7" s="3">
        <v>16.767321398186599</v>
      </c>
      <c r="N7" s="3">
        <v>17.198812330589</v>
      </c>
      <c r="O7" s="3">
        <v>18.969883792501701</v>
      </c>
      <c r="P7" s="3">
        <v>9.8816126835217908</v>
      </c>
      <c r="Q7" s="3" t="e">
        <v>#N/A</v>
      </c>
      <c r="R7" s="3">
        <v>19.432890941453302</v>
      </c>
      <c r="S7" s="3">
        <v>11.8023412211531</v>
      </c>
      <c r="T7" s="3" t="e">
        <v>#N/A</v>
      </c>
      <c r="U7" s="3">
        <v>12.5271412681812</v>
      </c>
      <c r="V7" s="3" t="e">
        <v>#N/A</v>
      </c>
    </row>
    <row r="8" spans="1:22" x14ac:dyDescent="0.35">
      <c r="A8" s="2">
        <v>42030</v>
      </c>
      <c r="B8" s="3" t="e">
        <v>#N/A</v>
      </c>
      <c r="C8" s="3">
        <v>16.1284505246789</v>
      </c>
      <c r="D8" s="3">
        <v>16.972467363569901</v>
      </c>
      <c r="E8" s="3">
        <v>20.705471174848299</v>
      </c>
      <c r="F8" s="3">
        <v>17.4831606016667</v>
      </c>
      <c r="G8" s="3">
        <v>15.0923563650791</v>
      </c>
      <c r="H8" s="3">
        <v>16.5538838947557</v>
      </c>
      <c r="I8" s="3">
        <v>14.356548927502301</v>
      </c>
      <c r="J8" s="3" t="e">
        <v>#N/A</v>
      </c>
      <c r="K8" s="3">
        <v>11.739847912174399</v>
      </c>
      <c r="L8" s="3">
        <v>12.183951059200099</v>
      </c>
      <c r="M8" s="3">
        <v>17.956885450911901</v>
      </c>
      <c r="N8" s="3">
        <v>15.4300441397541</v>
      </c>
      <c r="O8" s="3">
        <v>20.621191613747101</v>
      </c>
      <c r="P8" s="3">
        <v>10.8080700184289</v>
      </c>
      <c r="Q8" s="3">
        <v>14.522576065332499</v>
      </c>
      <c r="R8" s="3">
        <v>21.4393939891728</v>
      </c>
      <c r="S8" s="3">
        <v>12.953149298260101</v>
      </c>
      <c r="T8" s="3">
        <v>11.844191917609299</v>
      </c>
      <c r="U8" s="3">
        <v>12.2869012682894</v>
      </c>
      <c r="V8" s="3" t="e">
        <v>#N/A</v>
      </c>
    </row>
    <row r="9" spans="1:22" x14ac:dyDescent="0.35">
      <c r="A9" s="2">
        <v>42061</v>
      </c>
      <c r="B9" s="3" t="e">
        <v>#N/A</v>
      </c>
      <c r="C9" s="3">
        <v>16.759374639455899</v>
      </c>
      <c r="D9" s="3">
        <v>18.001917138593999</v>
      </c>
      <c r="E9" s="3">
        <v>21.117003267609501</v>
      </c>
      <c r="F9" s="3">
        <v>20.3906224254469</v>
      </c>
      <c r="G9" s="3">
        <v>16.216106098566101</v>
      </c>
      <c r="H9" s="3">
        <v>16.889506415923101</v>
      </c>
      <c r="I9" s="3">
        <v>14.355526598294199</v>
      </c>
      <c r="J9" s="3" t="e">
        <v>#N/A</v>
      </c>
      <c r="K9" s="3">
        <v>12.3687631540434</v>
      </c>
      <c r="L9" s="3">
        <v>12.9475609399516</v>
      </c>
      <c r="M9" s="3">
        <v>18.623865638261599</v>
      </c>
      <c r="N9" s="3">
        <v>16.2380093771121</v>
      </c>
      <c r="O9" s="3">
        <v>20.7521502745319</v>
      </c>
      <c r="P9" s="3">
        <v>10.8946698030321</v>
      </c>
      <c r="Q9" s="3">
        <v>15.089258750000299</v>
      </c>
      <c r="R9" s="3">
        <v>23.427333570957799</v>
      </c>
      <c r="S9" s="3">
        <v>12.194202583587201</v>
      </c>
      <c r="T9" s="3">
        <v>12.769919860061099</v>
      </c>
      <c r="U9" s="3">
        <v>16.363178917880798</v>
      </c>
      <c r="V9" s="3" t="e">
        <v>#N/A</v>
      </c>
    </row>
    <row r="10" spans="1:22" x14ac:dyDescent="0.35">
      <c r="A10" s="2">
        <v>42089</v>
      </c>
      <c r="B10" s="3" t="e">
        <v>#N/A</v>
      </c>
      <c r="C10" s="3">
        <v>16.409895457670899</v>
      </c>
      <c r="D10" s="3">
        <v>17.835504940364999</v>
      </c>
      <c r="E10" s="3">
        <v>20.9410302326832</v>
      </c>
      <c r="F10" s="3">
        <v>19.877735543609202</v>
      </c>
      <c r="G10" s="3">
        <v>16.023571284254999</v>
      </c>
      <c r="H10" s="3">
        <v>17.038966310678401</v>
      </c>
      <c r="I10" s="3">
        <v>14.2008066722402</v>
      </c>
      <c r="J10" s="3" t="e">
        <v>#N/A</v>
      </c>
      <c r="K10" s="3">
        <v>12.122180445185901</v>
      </c>
      <c r="L10" s="3">
        <v>12.9969304495012</v>
      </c>
      <c r="M10" s="3">
        <v>18.333722905177201</v>
      </c>
      <c r="N10" s="3">
        <v>17.106582624200801</v>
      </c>
      <c r="O10" s="3">
        <v>20.6800005150291</v>
      </c>
      <c r="P10" s="3">
        <v>10.812561514587699</v>
      </c>
      <c r="Q10" s="3">
        <v>14.7813426841492</v>
      </c>
      <c r="R10" s="3">
        <v>22.860071571378999</v>
      </c>
      <c r="S10" s="3">
        <v>11.753343923424501</v>
      </c>
      <c r="T10" s="3">
        <v>12.864481924492001</v>
      </c>
      <c r="U10" s="3">
        <v>16.560156382299301</v>
      </c>
      <c r="V10" s="3" t="e">
        <v>#N/A</v>
      </c>
    </row>
    <row r="11" spans="1:22" x14ac:dyDescent="0.35">
      <c r="A11" s="2">
        <v>42118</v>
      </c>
      <c r="B11" s="3" t="e">
        <v>#N/A</v>
      </c>
      <c r="C11" s="3">
        <v>16.4996916847379</v>
      </c>
      <c r="D11" s="3">
        <v>17.7982262934533</v>
      </c>
      <c r="E11" s="3">
        <v>20.7548059067135</v>
      </c>
      <c r="F11" s="3">
        <v>19.692732873122701</v>
      </c>
      <c r="G11" s="3">
        <v>15.6399262670726</v>
      </c>
      <c r="H11" s="3">
        <v>17.063315481557598</v>
      </c>
      <c r="I11" s="3">
        <v>14.2411784048222</v>
      </c>
      <c r="J11" s="3" t="e">
        <v>#N/A</v>
      </c>
      <c r="K11" s="3">
        <v>12.063763647181499</v>
      </c>
      <c r="L11" s="3">
        <v>13.7515607703202</v>
      </c>
      <c r="M11" s="3">
        <v>18.664289038809301</v>
      </c>
      <c r="N11" s="3">
        <v>15.9587792809926</v>
      </c>
      <c r="O11" s="3">
        <v>20.417204437862701</v>
      </c>
      <c r="P11" s="3">
        <v>11.5134817707527</v>
      </c>
      <c r="Q11" s="3">
        <v>14.826509626424301</v>
      </c>
      <c r="R11" s="3">
        <v>22.340934638553399</v>
      </c>
      <c r="S11" s="3">
        <v>11.786525243608001</v>
      </c>
      <c r="T11" s="3">
        <v>13.6158307769013</v>
      </c>
      <c r="U11" s="3">
        <v>16.743592775603599</v>
      </c>
      <c r="V11" s="3" t="e">
        <v>#N/A</v>
      </c>
    </row>
    <row r="12" spans="1:22" x14ac:dyDescent="0.35">
      <c r="A12" s="2">
        <v>42150</v>
      </c>
      <c r="B12" s="3" t="e">
        <v>#N/A</v>
      </c>
      <c r="C12" s="3">
        <v>16.2533449777874</v>
      </c>
      <c r="D12" s="3">
        <v>17.626141712587</v>
      </c>
      <c r="E12" s="3">
        <v>20.4716070582684</v>
      </c>
      <c r="F12" s="3">
        <v>18.777058802233601</v>
      </c>
      <c r="G12" s="3">
        <v>15.3568939305919</v>
      </c>
      <c r="H12" s="3">
        <v>16.8043878248636</v>
      </c>
      <c r="I12" s="3">
        <v>14.047320372380099</v>
      </c>
      <c r="J12" s="3" t="e">
        <v>#N/A</v>
      </c>
      <c r="K12" s="3">
        <v>11.7243067946974</v>
      </c>
      <c r="L12" s="3">
        <v>13.7294723963923</v>
      </c>
      <c r="M12" s="3">
        <v>18.220842213427701</v>
      </c>
      <c r="N12" s="3">
        <v>14.6856749723815</v>
      </c>
      <c r="O12" s="3">
        <v>20.3901305564514</v>
      </c>
      <c r="P12" s="3">
        <v>11.640783518866099</v>
      </c>
      <c r="Q12" s="3">
        <v>14.706226815069</v>
      </c>
      <c r="R12" s="3">
        <v>21.698486357051099</v>
      </c>
      <c r="S12" s="3">
        <v>11.6814716071214</v>
      </c>
      <c r="T12" s="3">
        <v>13.7671147984996</v>
      </c>
      <c r="U12" s="3">
        <v>16.726991465309801</v>
      </c>
      <c r="V12" s="3" t="e">
        <v>#N/A</v>
      </c>
    </row>
    <row r="13" spans="1:22" x14ac:dyDescent="0.35">
      <c r="A13" s="2">
        <v>42181</v>
      </c>
      <c r="B13" s="3" t="e">
        <v>#N/A</v>
      </c>
      <c r="C13" s="3">
        <v>15.8404790211275</v>
      </c>
      <c r="D13" s="3">
        <v>16.9792760515449</v>
      </c>
      <c r="E13" s="3">
        <v>20.163399408343398</v>
      </c>
      <c r="F13" s="3">
        <v>17.740914792352399</v>
      </c>
      <c r="G13" s="3">
        <v>16.328876497753999</v>
      </c>
      <c r="H13" s="3">
        <v>16.546971604740399</v>
      </c>
      <c r="I13" s="3">
        <v>13.915148184496299</v>
      </c>
      <c r="J13" s="3" t="e">
        <v>#N/A</v>
      </c>
      <c r="K13" s="3">
        <v>11.4042333787914</v>
      </c>
      <c r="L13" s="3">
        <v>13.921544727798301</v>
      </c>
      <c r="M13" s="3">
        <v>18.1464703170594</v>
      </c>
      <c r="N13" s="3">
        <v>14.0994711440093</v>
      </c>
      <c r="O13" s="3">
        <v>20.331903367188701</v>
      </c>
      <c r="P13" s="3">
        <v>11.2712203393413</v>
      </c>
      <c r="Q13" s="3">
        <v>14.548525013971499</v>
      </c>
      <c r="R13" s="3">
        <v>21.174262538280601</v>
      </c>
      <c r="S13" s="3">
        <v>11.644598668156</v>
      </c>
      <c r="T13" s="3">
        <v>13.552904049647999</v>
      </c>
      <c r="U13" s="3">
        <v>16.701997116257299</v>
      </c>
      <c r="V13" s="3" t="e">
        <v>#N/A</v>
      </c>
    </row>
    <row r="14" spans="1:22" x14ac:dyDescent="0.35">
      <c r="A14" s="2">
        <v>42209</v>
      </c>
      <c r="B14" s="3" t="e">
        <v>#N/A</v>
      </c>
      <c r="C14" s="3">
        <v>15.240403691767201</v>
      </c>
      <c r="D14" s="3">
        <v>16.753622312162001</v>
      </c>
      <c r="E14" s="3">
        <v>20.294973948419901</v>
      </c>
      <c r="F14" s="3">
        <v>16.634904765352001</v>
      </c>
      <c r="G14" s="3">
        <v>15.4666785649361</v>
      </c>
      <c r="H14" s="3">
        <v>16.623314163578499</v>
      </c>
      <c r="I14" s="3">
        <v>13.294871953242801</v>
      </c>
      <c r="J14" s="3" t="e">
        <v>#N/A</v>
      </c>
      <c r="K14" s="3">
        <v>11.0201933983197</v>
      </c>
      <c r="L14" s="3">
        <v>13.262286938725699</v>
      </c>
      <c r="M14" s="3">
        <v>17.7638591443264</v>
      </c>
      <c r="N14" s="3">
        <v>12.7481355019658</v>
      </c>
      <c r="O14" s="3">
        <v>20.953305708793</v>
      </c>
      <c r="P14" s="3">
        <v>10.6977546505798</v>
      </c>
      <c r="Q14" s="3">
        <v>14.550068163082701</v>
      </c>
      <c r="R14" s="3">
        <v>20.3032196617247</v>
      </c>
      <c r="S14" s="3">
        <v>11.162284094795799</v>
      </c>
      <c r="T14" s="3">
        <v>13.7869842149604</v>
      </c>
      <c r="U14" s="3">
        <v>17.2260808523964</v>
      </c>
      <c r="V14" s="3" t="e">
        <v>#N/A</v>
      </c>
    </row>
    <row r="15" spans="1:22" x14ac:dyDescent="0.35">
      <c r="A15" s="2">
        <v>42242</v>
      </c>
      <c r="B15" s="3" t="e">
        <v>#N/A</v>
      </c>
      <c r="C15" s="3">
        <v>14.9046633101401</v>
      </c>
      <c r="D15" s="3">
        <v>15.2022224854896</v>
      </c>
      <c r="E15" s="3">
        <v>18.7769616361368</v>
      </c>
      <c r="F15" s="3">
        <v>15.176537928696099</v>
      </c>
      <c r="G15" s="3">
        <v>14.195064798659301</v>
      </c>
      <c r="H15" s="3">
        <v>15.8067141145902</v>
      </c>
      <c r="I15" s="3">
        <v>12.398435608221501</v>
      </c>
      <c r="J15" s="3" t="e">
        <v>#N/A</v>
      </c>
      <c r="K15" s="3">
        <v>10.659314634573301</v>
      </c>
      <c r="L15" s="3">
        <v>12.605773068011599</v>
      </c>
      <c r="M15" s="3">
        <v>16.943856028880798</v>
      </c>
      <c r="N15" s="3">
        <v>11.3400471803262</v>
      </c>
      <c r="O15" s="3">
        <v>20.1795438119122</v>
      </c>
      <c r="P15" s="3">
        <v>9.6127136758710297</v>
      </c>
      <c r="Q15" s="3">
        <v>13.6889371613808</v>
      </c>
      <c r="R15" s="3">
        <v>18.846417189336101</v>
      </c>
      <c r="S15" s="3">
        <v>10.572091969555901</v>
      </c>
      <c r="T15" s="3">
        <v>12.538263647825399</v>
      </c>
      <c r="U15" s="3">
        <v>16.850655968949201</v>
      </c>
      <c r="V15" s="3" t="e">
        <v>#N/A</v>
      </c>
    </row>
    <row r="16" spans="1:22" x14ac:dyDescent="0.35">
      <c r="A16" s="2">
        <v>42272</v>
      </c>
      <c r="B16" s="3" t="e">
        <v>#N/A</v>
      </c>
      <c r="C16" s="3">
        <v>14.8883279657007</v>
      </c>
      <c r="D16" s="3">
        <v>15.2818293445167</v>
      </c>
      <c r="E16" s="3">
        <v>18.7870691196762</v>
      </c>
      <c r="F16" s="3">
        <v>14.306086665257901</v>
      </c>
      <c r="G16" s="3">
        <v>14.170797354703399</v>
      </c>
      <c r="H16" s="3">
        <v>16.069354562251998</v>
      </c>
      <c r="I16" s="3">
        <v>12.4791432500685</v>
      </c>
      <c r="J16" s="3" t="e">
        <v>#N/A</v>
      </c>
      <c r="K16" s="3">
        <v>10.643731646083999</v>
      </c>
      <c r="L16" s="3">
        <v>12.205426100294</v>
      </c>
      <c r="M16" s="3">
        <v>16.853757956268101</v>
      </c>
      <c r="N16" s="3">
        <v>11.0783035112237</v>
      </c>
      <c r="O16" s="3">
        <v>20.237826981469901</v>
      </c>
      <c r="P16" s="3">
        <v>9.7162618099239708</v>
      </c>
      <c r="Q16" s="3">
        <v>13.9739653709018</v>
      </c>
      <c r="R16" s="3">
        <v>18.755932631954401</v>
      </c>
      <c r="S16" s="3">
        <v>10.6747749359425</v>
      </c>
      <c r="T16" s="3">
        <v>13.370341151584901</v>
      </c>
      <c r="U16" s="3">
        <v>18.0476787232686</v>
      </c>
      <c r="V16" s="3" t="e">
        <v>#N/A</v>
      </c>
    </row>
    <row r="17" spans="1:22" x14ac:dyDescent="0.35">
      <c r="A17" s="2">
        <v>42303</v>
      </c>
      <c r="B17" s="3" t="e">
        <v>#N/A</v>
      </c>
      <c r="C17" s="3">
        <v>15.706534516341</v>
      </c>
      <c r="D17" s="3">
        <v>16.973916761594801</v>
      </c>
      <c r="E17" s="3">
        <v>19.664620913369099</v>
      </c>
      <c r="F17" s="3">
        <v>13.818365732631401</v>
      </c>
      <c r="G17" s="3">
        <v>12.3177372930608</v>
      </c>
      <c r="H17" s="3">
        <v>16.8293132916973</v>
      </c>
      <c r="I17" s="3">
        <v>12.986733077628999</v>
      </c>
      <c r="J17" s="3" t="e">
        <v>#N/A</v>
      </c>
      <c r="K17" s="3">
        <v>11.362666348076001</v>
      </c>
      <c r="L17" s="3">
        <v>12.666165849997901</v>
      </c>
      <c r="M17" s="3">
        <v>18.066218003366401</v>
      </c>
      <c r="N17" s="3">
        <v>11.0536543927716</v>
      </c>
      <c r="O17" s="3">
        <v>20.8670983952989</v>
      </c>
      <c r="P17" s="3">
        <v>10.3980652023487</v>
      </c>
      <c r="Q17" s="3">
        <v>14.0191453503052</v>
      </c>
      <c r="R17" s="3">
        <v>18.637730981163401</v>
      </c>
      <c r="S17" s="3">
        <v>11.0646326303503</v>
      </c>
      <c r="T17" s="3">
        <v>13.3396720030126</v>
      </c>
      <c r="U17" s="3">
        <v>23.423687423197102</v>
      </c>
      <c r="V17" s="3" t="e">
        <v>#N/A</v>
      </c>
    </row>
    <row r="18" spans="1:22" x14ac:dyDescent="0.35">
      <c r="A18" s="2">
        <v>42333</v>
      </c>
      <c r="B18" s="3" t="e">
        <v>#N/A</v>
      </c>
      <c r="C18" s="3">
        <v>15.972714353370201</v>
      </c>
      <c r="D18" s="3">
        <v>16.5945357997971</v>
      </c>
      <c r="E18" s="3">
        <v>18.545757195470301</v>
      </c>
      <c r="F18" s="3">
        <v>12.324240656271201</v>
      </c>
      <c r="G18" s="3">
        <v>11.169509293088099</v>
      </c>
      <c r="H18" s="3">
        <v>16.760128298026601</v>
      </c>
      <c r="I18" s="3">
        <v>12.6375760806384</v>
      </c>
      <c r="J18" s="3" t="e">
        <v>#N/A</v>
      </c>
      <c r="K18" s="3">
        <v>11.210565834505701</v>
      </c>
      <c r="L18" s="3">
        <v>12.7913634148056</v>
      </c>
      <c r="M18" s="3">
        <v>17.568514575230399</v>
      </c>
      <c r="N18" s="3">
        <v>11.944480272424601</v>
      </c>
      <c r="O18" s="3">
        <v>20.1662552097002</v>
      </c>
      <c r="P18" s="3">
        <v>10.148464451542001</v>
      </c>
      <c r="Q18" s="3">
        <v>12.567591321126001</v>
      </c>
      <c r="R18" s="3">
        <v>16.0890398274469</v>
      </c>
      <c r="S18" s="3">
        <v>10.812974399842499</v>
      </c>
      <c r="T18" s="3">
        <v>12.010893817489899</v>
      </c>
      <c r="U18" s="3">
        <v>25.3521066591309</v>
      </c>
      <c r="V18" s="3" t="e">
        <v>#N/A</v>
      </c>
    </row>
    <row r="19" spans="1:22" x14ac:dyDescent="0.35">
      <c r="A19" s="2">
        <v>42362</v>
      </c>
      <c r="B19" s="3" t="e">
        <v>#N/A</v>
      </c>
      <c r="C19" s="3">
        <v>16.286725159995399</v>
      </c>
      <c r="D19" s="3">
        <v>15.9253438141661</v>
      </c>
      <c r="E19" s="3">
        <v>18.328338612341199</v>
      </c>
      <c r="F19" s="3">
        <v>11.2770350413871</v>
      </c>
      <c r="G19" s="3">
        <v>10.607099057462699</v>
      </c>
      <c r="H19" s="3">
        <v>16.5903574160373</v>
      </c>
      <c r="I19" s="3">
        <v>12.3490649466218</v>
      </c>
      <c r="J19" s="3" t="e">
        <v>#N/A</v>
      </c>
      <c r="K19" s="3">
        <v>10.6367805136292</v>
      </c>
      <c r="L19" s="3">
        <v>12.3646079203774</v>
      </c>
      <c r="M19" s="3">
        <v>16.9308772403527</v>
      </c>
      <c r="N19" s="3">
        <v>-4.0327746058009497</v>
      </c>
      <c r="O19" s="3">
        <v>20.415006374684101</v>
      </c>
      <c r="P19" s="3">
        <v>9.9926050665706896</v>
      </c>
      <c r="Q19" s="3">
        <v>11.2241039562011</v>
      </c>
      <c r="R19" s="3">
        <v>14.3492807678779</v>
      </c>
      <c r="S19" s="3">
        <v>10.049351881602799</v>
      </c>
      <c r="T19" s="3">
        <v>12.3738068075243</v>
      </c>
      <c r="U19" s="3">
        <v>23.7212731340807</v>
      </c>
      <c r="V19" s="3" t="e">
        <v>#N/A</v>
      </c>
    </row>
    <row r="20" spans="1:22" x14ac:dyDescent="0.35">
      <c r="A20" s="2">
        <v>42395</v>
      </c>
      <c r="B20" s="3" t="e">
        <v>#N/A</v>
      </c>
      <c r="C20" s="3">
        <v>15.037951968489599</v>
      </c>
      <c r="D20" s="3">
        <v>15.8422209071783</v>
      </c>
      <c r="E20" s="3">
        <v>16.306341840618899</v>
      </c>
      <c r="F20" s="3">
        <v>10.4245242746097</v>
      </c>
      <c r="G20" s="3">
        <v>14.8382346903509</v>
      </c>
      <c r="H20" s="3">
        <v>16.115836573080799</v>
      </c>
      <c r="I20" s="3">
        <v>11.2470821712171</v>
      </c>
      <c r="J20" s="3">
        <v>22.663901003784702</v>
      </c>
      <c r="K20" s="3">
        <v>9.6713816118513805</v>
      </c>
      <c r="L20" s="3">
        <v>10.88139956653</v>
      </c>
      <c r="M20" s="3">
        <v>15.185344253208999</v>
      </c>
      <c r="N20" s="3">
        <v>-0.722063028635472</v>
      </c>
      <c r="O20" s="3">
        <v>19.301675872619601</v>
      </c>
      <c r="P20" s="3">
        <v>9.3005627617822597</v>
      </c>
      <c r="Q20" s="3">
        <v>10.3645860039786</v>
      </c>
      <c r="R20" s="3">
        <v>14.203143732890201</v>
      </c>
      <c r="S20" s="3">
        <v>9.6799242844465496</v>
      </c>
      <c r="T20" s="3">
        <v>11.3666272845709</v>
      </c>
      <c r="U20" s="3">
        <v>16.971382544958502</v>
      </c>
      <c r="V20" s="3">
        <v>10.468066406950999</v>
      </c>
    </row>
    <row r="21" spans="1:22" x14ac:dyDescent="0.35">
      <c r="A21" s="2">
        <v>42426</v>
      </c>
      <c r="B21" s="3" t="e">
        <v>#N/A</v>
      </c>
      <c r="C21" s="3">
        <v>15.4713144737063</v>
      </c>
      <c r="D21" s="3">
        <v>16.674798076914499</v>
      </c>
      <c r="E21" s="3">
        <v>16.9042406399915</v>
      </c>
      <c r="F21" s="3">
        <v>12.274711211260399</v>
      </c>
      <c r="G21" s="3">
        <v>19.174531922227601</v>
      </c>
      <c r="H21" s="3">
        <v>16.689771078182901</v>
      </c>
      <c r="I21" s="3">
        <v>12.353979195349501</v>
      </c>
      <c r="J21" s="3">
        <v>24.886174114914599</v>
      </c>
      <c r="K21" s="3">
        <v>10.5800120110534</v>
      </c>
      <c r="L21" s="3">
        <v>12.309405949630399</v>
      </c>
      <c r="M21" s="3">
        <v>15.8641375670296</v>
      </c>
      <c r="N21" s="3">
        <v>-0.11868535482647299</v>
      </c>
      <c r="O21" s="3">
        <v>18.999220048377001</v>
      </c>
      <c r="P21" s="3">
        <v>9.3585471428975495</v>
      </c>
      <c r="Q21" s="3">
        <v>11.9753269012723</v>
      </c>
      <c r="R21" s="3">
        <v>16.849692414939501</v>
      </c>
      <c r="S21" s="3">
        <v>9.7525374876070394</v>
      </c>
      <c r="T21" s="3">
        <v>12.453355010511901</v>
      </c>
      <c r="U21" s="3">
        <v>-7.5541477118493301</v>
      </c>
      <c r="V21" s="3">
        <v>11.3559043863377</v>
      </c>
    </row>
    <row r="22" spans="1:22" x14ac:dyDescent="0.35">
      <c r="A22" s="2">
        <v>42453</v>
      </c>
      <c r="B22" s="3" t="e">
        <v>#N/A</v>
      </c>
      <c r="C22" s="3">
        <v>15.501531102584901</v>
      </c>
      <c r="D22" s="3">
        <v>16.768345512268301</v>
      </c>
      <c r="E22" s="3">
        <v>16.9857839578777</v>
      </c>
      <c r="F22" s="3">
        <v>12.392781760617</v>
      </c>
      <c r="G22" s="3">
        <v>22.278240645557599</v>
      </c>
      <c r="H22" s="3">
        <v>16.6716616732419</v>
      </c>
      <c r="I22" s="3">
        <v>12.516487559581</v>
      </c>
      <c r="J22" s="3">
        <v>24.666076212076</v>
      </c>
      <c r="K22" s="3">
        <v>10.666103512619999</v>
      </c>
      <c r="L22" s="3">
        <v>13.120044335817701</v>
      </c>
      <c r="M22" s="3">
        <v>15.971113497580401</v>
      </c>
      <c r="N22" s="3">
        <v>0.63095286959119301</v>
      </c>
      <c r="O22" s="3">
        <v>18.979816802677</v>
      </c>
      <c r="P22" s="3">
        <v>9.5112415229282998</v>
      </c>
      <c r="Q22" s="3">
        <v>12.1089308718054</v>
      </c>
      <c r="R22" s="3">
        <v>16.589522697161499</v>
      </c>
      <c r="S22" s="3">
        <v>9.8230941905478204</v>
      </c>
      <c r="T22" s="3">
        <v>12.9781686319001</v>
      </c>
      <c r="U22" s="3">
        <v>-4.8646953352211799</v>
      </c>
      <c r="V22" s="3">
        <v>11.8279612906521</v>
      </c>
    </row>
    <row r="23" spans="1:22" x14ac:dyDescent="0.35">
      <c r="A23" s="2">
        <v>42486</v>
      </c>
      <c r="B23" s="3" t="e">
        <v>#N/A</v>
      </c>
      <c r="C23" s="3">
        <v>15.4639074694506</v>
      </c>
      <c r="D23" s="3">
        <v>16.584073115013901</v>
      </c>
      <c r="E23" s="3">
        <v>16.824961331226</v>
      </c>
      <c r="F23" s="3">
        <v>12.3412316331074</v>
      </c>
      <c r="G23" s="3">
        <v>21.9689399380098</v>
      </c>
      <c r="H23" s="3">
        <v>16.603457033338099</v>
      </c>
      <c r="I23" s="3">
        <v>12.530917543707099</v>
      </c>
      <c r="J23" s="3">
        <v>24.480613776499499</v>
      </c>
      <c r="K23" s="3">
        <v>10.662727915345201</v>
      </c>
      <c r="L23" s="3">
        <v>13.3483671036608</v>
      </c>
      <c r="M23" s="3">
        <v>16.024973413280001</v>
      </c>
      <c r="N23" s="3">
        <v>2.4734882790539801</v>
      </c>
      <c r="O23" s="3">
        <v>19.0339224617226</v>
      </c>
      <c r="P23" s="3">
        <v>9.7221163406292401</v>
      </c>
      <c r="Q23" s="3">
        <v>12.2693633400003</v>
      </c>
      <c r="R23" s="3">
        <v>16.504390335552301</v>
      </c>
      <c r="S23" s="3">
        <v>9.9163874359055306</v>
      </c>
      <c r="T23" s="3">
        <v>13.3399585407111</v>
      </c>
      <c r="U23" s="3">
        <v>-2.7544289928332302</v>
      </c>
      <c r="V23" s="3">
        <v>12.187916670024901</v>
      </c>
    </row>
    <row r="24" spans="1:22" x14ac:dyDescent="0.35">
      <c r="A24" s="2">
        <v>42516</v>
      </c>
      <c r="B24" s="3" t="e">
        <v>#N/A</v>
      </c>
      <c r="C24" s="3">
        <v>15.255879192124301</v>
      </c>
      <c r="D24" s="3">
        <v>16.394582652567799</v>
      </c>
      <c r="E24" s="3">
        <v>16.9179545166797</v>
      </c>
      <c r="F24" s="3">
        <v>12.1596888651433</v>
      </c>
      <c r="G24" s="3">
        <v>20.825829474376899</v>
      </c>
      <c r="H24" s="3">
        <v>16.428959219186101</v>
      </c>
      <c r="I24" s="3">
        <v>12.633131686426401</v>
      </c>
      <c r="J24" s="3">
        <v>24.0605158724311</v>
      </c>
      <c r="K24" s="3">
        <v>10.427678642389001</v>
      </c>
      <c r="L24" s="3">
        <v>12.9459283280652</v>
      </c>
      <c r="M24" s="3">
        <v>15.8104521245237</v>
      </c>
      <c r="N24" s="3">
        <v>3.9446417578369601</v>
      </c>
      <c r="O24" s="3">
        <v>19.027677235797299</v>
      </c>
      <c r="P24" s="3">
        <v>9.6783883210827302</v>
      </c>
      <c r="Q24" s="3">
        <v>12.0950995231911</v>
      </c>
      <c r="R24" s="3">
        <v>16.286223915425602</v>
      </c>
      <c r="S24" s="3">
        <v>9.5767809022316399</v>
      </c>
      <c r="T24" s="3">
        <v>13.251203163139801</v>
      </c>
      <c r="U24" s="3">
        <v>-0.89600686960157505</v>
      </c>
      <c r="V24" s="3">
        <v>12.3164441011374</v>
      </c>
    </row>
    <row r="25" spans="1:22" x14ac:dyDescent="0.35">
      <c r="A25" s="2">
        <v>42545</v>
      </c>
      <c r="B25" s="3" t="e">
        <v>#N/A</v>
      </c>
      <c r="C25" s="3">
        <v>15.0233702401994</v>
      </c>
      <c r="D25" s="3">
        <v>16.543389943255299</v>
      </c>
      <c r="E25" s="3">
        <v>17.4362740795825</v>
      </c>
      <c r="F25" s="3">
        <v>11.9197875029047</v>
      </c>
      <c r="G25" s="3">
        <v>19.8944567275948</v>
      </c>
      <c r="H25" s="3">
        <v>16.6088857346674</v>
      </c>
      <c r="I25" s="3">
        <v>12.8464922131755</v>
      </c>
      <c r="J25" s="3">
        <v>23.0005609181359</v>
      </c>
      <c r="K25" s="3">
        <v>10.3563358999576</v>
      </c>
      <c r="L25" s="3">
        <v>13.065660762336799</v>
      </c>
      <c r="M25" s="3">
        <v>15.747815060186801</v>
      </c>
      <c r="N25" s="3">
        <v>3.9686782733893402</v>
      </c>
      <c r="O25" s="3">
        <v>18.983642678712702</v>
      </c>
      <c r="P25" s="3">
        <v>10.2016337799393</v>
      </c>
      <c r="Q25" s="3">
        <v>12.283050315547101</v>
      </c>
      <c r="R25" s="3">
        <v>16.253189912849201</v>
      </c>
      <c r="S25" s="3">
        <v>9.3858600994723798</v>
      </c>
      <c r="T25" s="3">
        <v>13.3153565067994</v>
      </c>
      <c r="U25" s="3">
        <v>0.61802839039742397</v>
      </c>
      <c r="V25" s="3">
        <v>12.779320463147601</v>
      </c>
    </row>
    <row r="26" spans="1:22" x14ac:dyDescent="0.35">
      <c r="A26" s="2">
        <v>42577</v>
      </c>
      <c r="B26" s="3" t="e">
        <v>#N/A</v>
      </c>
      <c r="C26" s="3">
        <v>15.725725458975599</v>
      </c>
      <c r="D26" s="3">
        <v>17.4402560186127</v>
      </c>
      <c r="E26" s="3">
        <v>18.101744420705099</v>
      </c>
      <c r="F26" s="3">
        <v>12.0086574677758</v>
      </c>
      <c r="G26" s="3">
        <v>19.361241162959701</v>
      </c>
      <c r="H26" s="3">
        <v>16.836010087354602</v>
      </c>
      <c r="I26" s="3">
        <v>13.448028830402301</v>
      </c>
      <c r="J26" s="3">
        <v>22.987116963395401</v>
      </c>
      <c r="K26" s="3">
        <v>10.595108046171401</v>
      </c>
      <c r="L26" s="3">
        <v>13.9892967445659</v>
      </c>
      <c r="M26" s="3">
        <v>16.425588754021899</v>
      </c>
      <c r="N26" s="3">
        <v>5.78140563327187</v>
      </c>
      <c r="O26" s="3">
        <v>19.6337074835814</v>
      </c>
      <c r="P26" s="3">
        <v>11.044809799028201</v>
      </c>
      <c r="Q26" s="3">
        <v>12.6784983260024</v>
      </c>
      <c r="R26" s="3">
        <v>16.680224441047301</v>
      </c>
      <c r="S26" s="3">
        <v>9.1857108580765008</v>
      </c>
      <c r="T26" s="3">
        <v>13.5682929919268</v>
      </c>
      <c r="U26" s="3">
        <v>2.89067645249043</v>
      </c>
      <c r="V26" s="3">
        <v>12.886680235797501</v>
      </c>
    </row>
    <row r="27" spans="1:22" x14ac:dyDescent="0.35">
      <c r="A27" s="2">
        <v>42608</v>
      </c>
      <c r="B27" s="3" t="e">
        <v>#N/A</v>
      </c>
      <c r="C27" s="3">
        <v>16.203386112547498</v>
      </c>
      <c r="D27" s="3">
        <v>18.021457989918801</v>
      </c>
      <c r="E27" s="3">
        <v>18.592684456113201</v>
      </c>
      <c r="F27" s="3">
        <v>12.187771276555001</v>
      </c>
      <c r="G27" s="3">
        <v>18.513867947720598</v>
      </c>
      <c r="H27" s="3">
        <v>17.147960929943299</v>
      </c>
      <c r="I27" s="3">
        <v>13.8761195064614</v>
      </c>
      <c r="J27" s="3">
        <v>22.666601694952199</v>
      </c>
      <c r="K27" s="3">
        <v>10.5624010146297</v>
      </c>
      <c r="L27" s="3">
        <v>14.300370655147001</v>
      </c>
      <c r="M27" s="3">
        <v>16.7814706826091</v>
      </c>
      <c r="N27" s="3">
        <v>6.7170662005462196</v>
      </c>
      <c r="O27" s="3">
        <v>19.6269572350209</v>
      </c>
      <c r="P27" s="3">
        <v>11.7797486510716</v>
      </c>
      <c r="Q27" s="3">
        <v>13.4221135675166</v>
      </c>
      <c r="R27" s="3">
        <v>16.723135379106299</v>
      </c>
      <c r="S27" s="3">
        <v>9.5191493869271202</v>
      </c>
      <c r="T27" s="3">
        <v>13.3585067178666</v>
      </c>
      <c r="U27" s="3">
        <v>4.8315831844305004</v>
      </c>
      <c r="V27" s="3">
        <v>12.4980998208415</v>
      </c>
    </row>
    <row r="28" spans="1:22" x14ac:dyDescent="0.35">
      <c r="A28" s="2">
        <v>42639</v>
      </c>
      <c r="B28" s="3" t="e">
        <v>#N/A</v>
      </c>
      <c r="C28" s="3">
        <v>16.138671441250601</v>
      </c>
      <c r="D28" s="3">
        <v>18.1284934647644</v>
      </c>
      <c r="E28" s="3">
        <v>17.833885174921999</v>
      </c>
      <c r="F28" s="3">
        <v>12.0804473682597</v>
      </c>
      <c r="G28" s="3">
        <v>17.458505887775999</v>
      </c>
      <c r="H28" s="3">
        <v>17.234793809694299</v>
      </c>
      <c r="I28" s="3">
        <v>14.131877713062</v>
      </c>
      <c r="J28" s="3">
        <v>21.920605465251601</v>
      </c>
      <c r="K28" s="3">
        <v>10.709275553664201</v>
      </c>
      <c r="L28" s="3">
        <v>14.3864137138399</v>
      </c>
      <c r="M28" s="3">
        <v>16.674717339044101</v>
      </c>
      <c r="N28" s="3">
        <v>9.0667263567970302</v>
      </c>
      <c r="O28" s="3">
        <v>19.744036762582699</v>
      </c>
      <c r="P28" s="3">
        <v>12.5401823198111</v>
      </c>
      <c r="Q28" s="3">
        <v>13.2100027595502</v>
      </c>
      <c r="R28" s="3">
        <v>16.152325140606202</v>
      </c>
      <c r="S28" s="3">
        <v>9.4011743318196395</v>
      </c>
      <c r="T28" s="3">
        <v>13.4334028782584</v>
      </c>
      <c r="U28" s="3">
        <v>8.25227659290959</v>
      </c>
      <c r="V28" s="3">
        <v>12.718521952482501</v>
      </c>
    </row>
    <row r="29" spans="1:22" x14ac:dyDescent="0.35">
      <c r="A29" s="2">
        <v>42669</v>
      </c>
      <c r="B29" s="3" t="e">
        <v>#N/A</v>
      </c>
      <c r="C29" s="3">
        <v>17.228269455785799</v>
      </c>
      <c r="D29" s="3">
        <v>18.134205867701201</v>
      </c>
      <c r="E29" s="3">
        <v>17.614686550898401</v>
      </c>
      <c r="F29" s="3">
        <v>12.6385085686333</v>
      </c>
      <c r="G29" s="3">
        <v>16.322733232289298</v>
      </c>
      <c r="H29" s="3">
        <v>17.359697905157802</v>
      </c>
      <c r="I29" s="3">
        <v>14.3820053157422</v>
      </c>
      <c r="J29" s="3">
        <v>22.244358153845798</v>
      </c>
      <c r="K29" s="3">
        <v>10.7431777558918</v>
      </c>
      <c r="L29" s="3">
        <v>15.5063497973939</v>
      </c>
      <c r="M29" s="3">
        <v>16.8902056142873</v>
      </c>
      <c r="N29" s="3">
        <v>11.1203755875226</v>
      </c>
      <c r="O29" s="3">
        <v>19.8532599411913</v>
      </c>
      <c r="P29" s="3">
        <v>12.971583659311699</v>
      </c>
      <c r="Q29" s="3">
        <v>13.5097809219154</v>
      </c>
      <c r="R29" s="3">
        <v>16.039069716269999</v>
      </c>
      <c r="S29" s="3">
        <v>9.4161942510635797</v>
      </c>
      <c r="T29" s="3">
        <v>13.4237929374197</v>
      </c>
      <c r="U29" s="3">
        <v>10.824980218543701</v>
      </c>
      <c r="V29" s="3">
        <v>12.840403146621201</v>
      </c>
    </row>
    <row r="30" spans="1:22" x14ac:dyDescent="0.35">
      <c r="A30" s="2">
        <v>42699</v>
      </c>
      <c r="B30" s="3" t="e">
        <v>#N/A</v>
      </c>
      <c r="C30" s="3">
        <v>16.450011574496401</v>
      </c>
      <c r="D30" s="3">
        <v>16.843973974480001</v>
      </c>
      <c r="E30" s="3">
        <v>16.6011925424237</v>
      </c>
      <c r="F30" s="3">
        <v>12.6470953375918</v>
      </c>
      <c r="G30" s="3">
        <v>15.586622122586199</v>
      </c>
      <c r="H30" s="3">
        <v>16.957973024531299</v>
      </c>
      <c r="I30" s="3">
        <v>14.1151868696574</v>
      </c>
      <c r="J30" s="3">
        <v>21.039475502114801</v>
      </c>
      <c r="K30" s="3">
        <v>10.7272836304239</v>
      </c>
      <c r="L30" s="3">
        <v>15.0848786753439</v>
      </c>
      <c r="M30" s="3">
        <v>16.226018294797299</v>
      </c>
      <c r="N30" s="3">
        <v>14.206670599819001</v>
      </c>
      <c r="O30" s="3">
        <v>18.855724180935201</v>
      </c>
      <c r="P30" s="3">
        <v>13.1968790987489</v>
      </c>
      <c r="Q30" s="3">
        <v>13.004440615323601</v>
      </c>
      <c r="R30" s="3">
        <v>16.045547607678198</v>
      </c>
      <c r="S30" s="3">
        <v>8.8194649803539207</v>
      </c>
      <c r="T30" s="3">
        <v>12.6112433536221</v>
      </c>
      <c r="U30" s="3">
        <v>12.3460107308366</v>
      </c>
      <c r="V30" s="3">
        <v>14.489928532770699</v>
      </c>
    </row>
    <row r="31" spans="1:22" x14ac:dyDescent="0.35">
      <c r="A31" s="2">
        <v>42727</v>
      </c>
      <c r="B31" s="3" t="e">
        <v>#N/A</v>
      </c>
      <c r="C31" s="3">
        <v>15.078586015580999</v>
      </c>
      <c r="D31" s="3">
        <v>16.574789404920502</v>
      </c>
      <c r="E31" s="3">
        <v>16.403163259374001</v>
      </c>
      <c r="F31" s="3">
        <v>13.688998040789199</v>
      </c>
      <c r="G31" s="3">
        <v>15.066308335126299</v>
      </c>
      <c r="H31" s="3">
        <v>16.768237695419199</v>
      </c>
      <c r="I31" s="3">
        <v>14.0122999812048</v>
      </c>
      <c r="J31" s="3">
        <v>20.356293665146001</v>
      </c>
      <c r="K31" s="3">
        <v>11.0863316725424</v>
      </c>
      <c r="L31" s="3">
        <v>14.262452306826001</v>
      </c>
      <c r="M31" s="3">
        <v>16.4339471437406</v>
      </c>
      <c r="N31" s="3">
        <v>14.085333210481499</v>
      </c>
      <c r="O31" s="3">
        <v>18.481701380381999</v>
      </c>
      <c r="P31" s="3">
        <v>12.721228623623899</v>
      </c>
      <c r="Q31" s="3">
        <v>14.338348783918301</v>
      </c>
      <c r="R31" s="3">
        <v>16.024304552434</v>
      </c>
      <c r="S31" s="3">
        <v>8.9209018809034006</v>
      </c>
      <c r="T31" s="3">
        <v>12.5548746235416</v>
      </c>
      <c r="U31" s="3">
        <v>14.1548601804062</v>
      </c>
      <c r="V31" s="3">
        <v>15.0441999080932</v>
      </c>
    </row>
    <row r="32" spans="1:22" x14ac:dyDescent="0.35">
      <c r="A32" s="2">
        <v>42761</v>
      </c>
      <c r="B32" s="3">
        <v>15.1603557743842</v>
      </c>
      <c r="C32" s="3">
        <v>16.453347410479498</v>
      </c>
      <c r="D32" s="3">
        <v>17.64487147542</v>
      </c>
      <c r="E32" s="3">
        <v>18.3048827164824</v>
      </c>
      <c r="F32" s="3">
        <v>14.435542045315</v>
      </c>
      <c r="G32" s="3">
        <v>16.026686572469501</v>
      </c>
      <c r="H32" s="3">
        <v>17.406665785290201</v>
      </c>
      <c r="I32" s="3">
        <v>14.3290129158268</v>
      </c>
      <c r="J32" s="3">
        <v>20.619241564012398</v>
      </c>
      <c r="K32" s="3">
        <v>11.485360038526499</v>
      </c>
      <c r="L32" s="3">
        <v>15.8373144752378</v>
      </c>
      <c r="M32" s="3">
        <v>17.593795593344399</v>
      </c>
      <c r="N32" s="3">
        <v>14.736864704717799</v>
      </c>
      <c r="O32" s="3">
        <v>19.785034834760999</v>
      </c>
      <c r="P32" s="3">
        <v>13.8733054233217</v>
      </c>
      <c r="Q32" s="3">
        <v>15.140644027041001</v>
      </c>
      <c r="R32" s="3">
        <v>16.765312629828401</v>
      </c>
      <c r="S32" s="3">
        <v>9.5276153910203796</v>
      </c>
      <c r="T32" s="3">
        <v>13.6743499347645</v>
      </c>
      <c r="U32" s="3">
        <v>14.4278075090531</v>
      </c>
      <c r="V32" s="3">
        <v>15.304693676193899</v>
      </c>
    </row>
    <row r="33" spans="1:22" x14ac:dyDescent="0.35">
      <c r="A33" s="2">
        <v>42790</v>
      </c>
      <c r="B33" s="3">
        <v>15.313600724156901</v>
      </c>
      <c r="C33" s="3">
        <v>16.7174557543878</v>
      </c>
      <c r="D33" s="3">
        <v>17.695106155572201</v>
      </c>
      <c r="E33" s="3">
        <v>17.930754675189501</v>
      </c>
      <c r="F33" s="3">
        <v>16.025060359911901</v>
      </c>
      <c r="G33" s="3">
        <v>16.476511421338898</v>
      </c>
      <c r="H33" s="3">
        <v>17.024765991478201</v>
      </c>
      <c r="I33" s="3">
        <v>14.568374340104199</v>
      </c>
      <c r="J33" s="3">
        <v>21.6139413109908</v>
      </c>
      <c r="K33" s="3">
        <v>11.6888630857674</v>
      </c>
      <c r="L33" s="3">
        <v>16.8597345482581</v>
      </c>
      <c r="M33" s="3">
        <v>18.693370982139701</v>
      </c>
      <c r="N33" s="3">
        <v>14.0681705889764</v>
      </c>
      <c r="O33" s="3">
        <v>20.685207514629901</v>
      </c>
      <c r="P33" s="3">
        <v>14.194839033961699</v>
      </c>
      <c r="Q33" s="3">
        <v>15.176152332365399</v>
      </c>
      <c r="R33" s="3">
        <v>16.236528551939699</v>
      </c>
      <c r="S33" s="3">
        <v>9.99371673476311</v>
      </c>
      <c r="T33" s="3">
        <v>13.748406234607399</v>
      </c>
      <c r="U33" s="3">
        <v>15.8522595391163</v>
      </c>
      <c r="V33" s="3">
        <v>15.5404521041183</v>
      </c>
    </row>
    <row r="34" spans="1:22" x14ac:dyDescent="0.35">
      <c r="A34" s="2">
        <v>42818</v>
      </c>
      <c r="B34" s="3">
        <v>15.144149064519199</v>
      </c>
      <c r="C34" s="3">
        <v>17.014367714463798</v>
      </c>
      <c r="D34" s="3">
        <v>17.4988984387433</v>
      </c>
      <c r="E34" s="3">
        <v>17.811573429946002</v>
      </c>
      <c r="F34" s="3">
        <v>15.514160178290201</v>
      </c>
      <c r="G34" s="3">
        <v>16.1419536017704</v>
      </c>
      <c r="H34" s="3">
        <v>17.131824780516499</v>
      </c>
      <c r="I34" s="3">
        <v>14.4805755147467</v>
      </c>
      <c r="J34" s="3">
        <v>21.377917416793402</v>
      </c>
      <c r="K34" s="3">
        <v>11.541150918733701</v>
      </c>
      <c r="L34" s="3">
        <v>16.481438911400101</v>
      </c>
      <c r="M34" s="3">
        <v>18.4380125403706</v>
      </c>
      <c r="N34" s="3">
        <v>14.0109682965067</v>
      </c>
      <c r="O34" s="3">
        <v>20.436085269090999</v>
      </c>
      <c r="P34" s="3">
        <v>14.0276222771378</v>
      </c>
      <c r="Q34" s="3">
        <v>14.736576097855799</v>
      </c>
      <c r="R34" s="3">
        <v>16.3005186198628</v>
      </c>
      <c r="S34" s="3">
        <v>9.8007233064308892</v>
      </c>
      <c r="T34" s="3">
        <v>13.312780686602</v>
      </c>
      <c r="U34" s="3">
        <v>15.735416272974099</v>
      </c>
      <c r="V34" s="3">
        <v>15.2160905016091</v>
      </c>
    </row>
    <row r="35" spans="1:22" x14ac:dyDescent="0.35">
      <c r="A35" s="2">
        <v>42851</v>
      </c>
      <c r="B35" s="3">
        <v>15.044435488185</v>
      </c>
      <c r="C35" s="3">
        <v>17.179002274426502</v>
      </c>
      <c r="D35" s="3">
        <v>17.460877431520601</v>
      </c>
      <c r="E35" s="3">
        <v>18.110294295280799</v>
      </c>
      <c r="F35" s="3">
        <v>15.3763476397214</v>
      </c>
      <c r="G35" s="3">
        <v>15.1823091607384</v>
      </c>
      <c r="H35" s="3">
        <v>17.2354918681065</v>
      </c>
      <c r="I35" s="3">
        <v>14.356893627285899</v>
      </c>
      <c r="J35" s="3">
        <v>20.940322087133602</v>
      </c>
      <c r="K35" s="3">
        <v>11.222609067683701</v>
      </c>
      <c r="L35" s="3">
        <v>16.078092519460998</v>
      </c>
      <c r="M35" s="3">
        <v>18.333127171843401</v>
      </c>
      <c r="N35" s="3">
        <v>14.282092335586301</v>
      </c>
      <c r="O35" s="3">
        <v>20.467362371259899</v>
      </c>
      <c r="P35" s="3">
        <v>13.9708085537515</v>
      </c>
      <c r="Q35" s="3">
        <v>14.6201785842185</v>
      </c>
      <c r="R35" s="3">
        <v>16.185973265174098</v>
      </c>
      <c r="S35" s="3">
        <v>9.7832788026343707</v>
      </c>
      <c r="T35" s="3">
        <v>13.264703361879601</v>
      </c>
      <c r="U35" s="3">
        <v>15.7368374208069</v>
      </c>
      <c r="V35" s="3">
        <v>15.144762352914301</v>
      </c>
    </row>
    <row r="36" spans="1:22" x14ac:dyDescent="0.35">
      <c r="A36" s="2">
        <v>42881</v>
      </c>
      <c r="B36" s="3">
        <v>14.9779547826853</v>
      </c>
      <c r="C36" s="3">
        <v>17.371699110611999</v>
      </c>
      <c r="D36" s="3">
        <v>17.349585260501001</v>
      </c>
      <c r="E36" s="3">
        <v>18.095729166263801</v>
      </c>
      <c r="F36" s="3">
        <v>14.9255895856965</v>
      </c>
      <c r="G36" s="3">
        <v>15.104633434204599</v>
      </c>
      <c r="H36" s="3">
        <v>17.280176071096999</v>
      </c>
      <c r="I36" s="3">
        <v>14.395889506496401</v>
      </c>
      <c r="J36" s="3">
        <v>20.4721140362862</v>
      </c>
      <c r="K36" s="3">
        <v>11.171342552573099</v>
      </c>
      <c r="L36" s="3">
        <v>15.6855970432541</v>
      </c>
      <c r="M36" s="3">
        <v>18.3253608815739</v>
      </c>
      <c r="N36" s="3">
        <v>15.284598456179401</v>
      </c>
      <c r="O36" s="3">
        <v>20.494331417032601</v>
      </c>
      <c r="P36" s="3">
        <v>14.1322371378795</v>
      </c>
      <c r="Q36" s="3">
        <v>14.636455883732999</v>
      </c>
      <c r="R36" s="3">
        <v>16.0841894518441</v>
      </c>
      <c r="S36" s="3">
        <v>9.7381788539202301</v>
      </c>
      <c r="T36" s="3">
        <v>13.075858491855</v>
      </c>
      <c r="U36" s="3">
        <v>15.735853188947001</v>
      </c>
      <c r="V36" s="3">
        <v>15.019925972555701</v>
      </c>
    </row>
    <row r="37" spans="1:22" x14ac:dyDescent="0.35">
      <c r="A37" s="2">
        <v>42912</v>
      </c>
      <c r="B37" s="3">
        <v>15.355684800938601</v>
      </c>
      <c r="C37" s="3">
        <v>17.3193075751302</v>
      </c>
      <c r="D37" s="3">
        <v>17.380538440572</v>
      </c>
      <c r="E37" s="3">
        <v>18.014393508919799</v>
      </c>
      <c r="F37" s="3">
        <v>14.6527379523496</v>
      </c>
      <c r="G37" s="3">
        <v>14.786863114397599</v>
      </c>
      <c r="H37" s="3">
        <v>17.246546576850601</v>
      </c>
      <c r="I37" s="3">
        <v>14.687131755831301</v>
      </c>
      <c r="J37" s="3">
        <v>19.9113579940901</v>
      </c>
      <c r="K37" s="3">
        <v>11.017932198835</v>
      </c>
      <c r="L37" s="3">
        <v>15.099784105656999</v>
      </c>
      <c r="M37" s="3">
        <v>17.7590445415854</v>
      </c>
      <c r="N37" s="3">
        <v>15.125071053919401</v>
      </c>
      <c r="O37" s="3">
        <v>20.242828144109001</v>
      </c>
      <c r="P37" s="3">
        <v>14.1864678963782</v>
      </c>
      <c r="Q37" s="3">
        <v>13.9980092969575</v>
      </c>
      <c r="R37" s="3">
        <v>16.106663983416301</v>
      </c>
      <c r="S37" s="3">
        <v>9.6919168806911493</v>
      </c>
      <c r="T37" s="3">
        <v>12.789038160728801</v>
      </c>
      <c r="U37" s="3">
        <v>16.241986886204302</v>
      </c>
      <c r="V37" s="3">
        <v>15.577623645262401</v>
      </c>
    </row>
    <row r="38" spans="1:22" x14ac:dyDescent="0.35">
      <c r="A38" s="2">
        <v>42942</v>
      </c>
      <c r="B38" s="3">
        <v>15.313756897287</v>
      </c>
      <c r="C38" s="3">
        <v>18.117159871095399</v>
      </c>
      <c r="D38" s="3">
        <v>17.288102464168301</v>
      </c>
      <c r="E38" s="3">
        <v>17.988683660686601</v>
      </c>
      <c r="F38" s="3">
        <v>14.4187959449928</v>
      </c>
      <c r="G38" s="3">
        <v>15.085175173006</v>
      </c>
      <c r="H38" s="3">
        <v>17.208312634640599</v>
      </c>
      <c r="I38" s="3">
        <v>14.6881806424187</v>
      </c>
      <c r="J38" s="3">
        <v>20.024090045489601</v>
      </c>
      <c r="K38" s="3">
        <v>10.8635596541066</v>
      </c>
      <c r="L38" s="3">
        <v>14.9340791001898</v>
      </c>
      <c r="M38" s="3">
        <v>18.0841727464156</v>
      </c>
      <c r="N38" s="3">
        <v>15.3309984642726</v>
      </c>
      <c r="O38" s="3">
        <v>20.839747256791</v>
      </c>
      <c r="P38" s="3">
        <v>14.502709987566901</v>
      </c>
      <c r="Q38" s="3">
        <v>14.2906785468863</v>
      </c>
      <c r="R38" s="3">
        <v>16.007584671039499</v>
      </c>
      <c r="S38" s="3">
        <v>9.7776938840689098</v>
      </c>
      <c r="T38" s="3">
        <v>13.050402184314899</v>
      </c>
      <c r="U38" s="3">
        <v>16.057636213367701</v>
      </c>
      <c r="V38" s="3">
        <v>15.4049049320544</v>
      </c>
    </row>
    <row r="39" spans="1:22" x14ac:dyDescent="0.35">
      <c r="A39" s="2">
        <v>42972</v>
      </c>
      <c r="B39" s="3">
        <v>15.452697844647901</v>
      </c>
      <c r="C39" s="3">
        <v>19.336777044353799</v>
      </c>
      <c r="D39" s="3">
        <v>17.3640085351328</v>
      </c>
      <c r="E39" s="3">
        <v>18.2497337114369</v>
      </c>
      <c r="F39" s="3">
        <v>14.4381690094422</v>
      </c>
      <c r="G39" s="3">
        <v>14.927503056680299</v>
      </c>
      <c r="H39" s="3">
        <v>17.350197227967001</v>
      </c>
      <c r="I39" s="3">
        <v>14.798172140777501</v>
      </c>
      <c r="J39" s="3">
        <v>19.669227129151999</v>
      </c>
      <c r="K39" s="3">
        <v>10.4741689285903</v>
      </c>
      <c r="L39" s="3">
        <v>15.5117788775806</v>
      </c>
      <c r="M39" s="3">
        <v>18.3377960545915</v>
      </c>
      <c r="N39" s="3">
        <v>15.4435863000267</v>
      </c>
      <c r="O39" s="3">
        <v>20.798979968857399</v>
      </c>
      <c r="P39" s="3">
        <v>14.7047961654151</v>
      </c>
      <c r="Q39" s="3">
        <v>13.6929241156486</v>
      </c>
      <c r="R39" s="3">
        <v>15.9498364997163</v>
      </c>
      <c r="S39" s="3">
        <v>9.6004316254838091</v>
      </c>
      <c r="T39" s="3">
        <v>12.663746188652601</v>
      </c>
      <c r="U39" s="3">
        <v>17.057503153831</v>
      </c>
      <c r="V39" s="3">
        <v>15.1191741533627</v>
      </c>
    </row>
    <row r="40" spans="1:22" x14ac:dyDescent="0.35">
      <c r="A40" s="2">
        <v>43004</v>
      </c>
      <c r="B40" s="3">
        <v>15.6064563789131</v>
      </c>
      <c r="C40" s="3">
        <v>20.168453800530902</v>
      </c>
      <c r="D40" s="3">
        <v>17.168600815227698</v>
      </c>
      <c r="E40" s="3">
        <v>18.6018088342481</v>
      </c>
      <c r="F40" s="3">
        <v>13.9119178647379</v>
      </c>
      <c r="G40" s="3">
        <v>16.455572198303599</v>
      </c>
      <c r="H40" s="3">
        <v>17.461319006402199</v>
      </c>
      <c r="I40" s="3">
        <v>14.2341031810973</v>
      </c>
      <c r="J40" s="3">
        <v>19.126298734522301</v>
      </c>
      <c r="K40" s="3">
        <v>10.3672179208214</v>
      </c>
      <c r="L40" s="3">
        <v>15.515125019656301</v>
      </c>
      <c r="M40" s="3">
        <v>17.340751898913801</v>
      </c>
      <c r="N40" s="3">
        <v>14.291870304699</v>
      </c>
      <c r="O40" s="3">
        <v>20.850813859642201</v>
      </c>
      <c r="P40" s="3">
        <v>14.631509456947301</v>
      </c>
      <c r="Q40" s="3">
        <v>12.9758120287916</v>
      </c>
      <c r="R40" s="3">
        <v>16.537523193791401</v>
      </c>
      <c r="S40" s="3">
        <v>9.1400040342324207</v>
      </c>
      <c r="T40" s="3">
        <v>12.0923356893438</v>
      </c>
      <c r="U40" s="3">
        <v>17.684242252897299</v>
      </c>
      <c r="V40" s="3">
        <v>14.8335053291718</v>
      </c>
    </row>
    <row r="41" spans="1:22" x14ac:dyDescent="0.35">
      <c r="A41" s="2">
        <v>43034</v>
      </c>
      <c r="B41" s="3">
        <v>16.051259008963399</v>
      </c>
      <c r="C41" s="3">
        <v>18.291383389411202</v>
      </c>
      <c r="D41" s="3">
        <v>17.241131510621098</v>
      </c>
      <c r="E41" s="3">
        <v>19.220879817939</v>
      </c>
      <c r="F41" s="3">
        <v>13.2173358239612</v>
      </c>
      <c r="G41" s="3">
        <v>16.429111415463499</v>
      </c>
      <c r="H41" s="3">
        <v>17.349127637786701</v>
      </c>
      <c r="I41" s="3">
        <v>14.655809560141501</v>
      </c>
      <c r="J41" s="3">
        <v>18.324364625907702</v>
      </c>
      <c r="K41" s="3">
        <v>10.5344999764165</v>
      </c>
      <c r="L41" s="3">
        <v>15.2988374795114</v>
      </c>
      <c r="M41" s="3">
        <v>18.0037026266018</v>
      </c>
      <c r="N41" s="3">
        <v>16.408432126567501</v>
      </c>
      <c r="O41" s="3">
        <v>21.6282893934833</v>
      </c>
      <c r="P41" s="3">
        <v>14.986698638918201</v>
      </c>
      <c r="Q41" s="3">
        <v>12.7651993687555</v>
      </c>
      <c r="R41" s="3">
        <v>16.792607850007801</v>
      </c>
      <c r="S41" s="3">
        <v>9.1008589977469398</v>
      </c>
      <c r="T41" s="3">
        <v>12.3987691516196</v>
      </c>
      <c r="U41" s="3">
        <v>18.188166857290401</v>
      </c>
      <c r="V41" s="3">
        <v>14.2402462741604</v>
      </c>
    </row>
    <row r="42" spans="1:22" x14ac:dyDescent="0.35">
      <c r="A42" s="2">
        <v>43063</v>
      </c>
      <c r="B42" s="3">
        <v>16.357443991752401</v>
      </c>
      <c r="C42" s="3">
        <v>16.427462700538399</v>
      </c>
      <c r="D42" s="3">
        <v>17.4126191633604</v>
      </c>
      <c r="E42" s="3">
        <v>19.224617999517999</v>
      </c>
      <c r="F42" s="3">
        <v>12.791793184225</v>
      </c>
      <c r="G42" s="3">
        <v>17.079270487210501</v>
      </c>
      <c r="H42" s="3">
        <v>17.2550637284406</v>
      </c>
      <c r="I42" s="3">
        <v>14.9876324579695</v>
      </c>
      <c r="J42" s="3">
        <v>17.015141757855801</v>
      </c>
      <c r="K42" s="3">
        <v>10.433880994346101</v>
      </c>
      <c r="L42" s="3">
        <v>14.7980855721688</v>
      </c>
      <c r="M42" s="3">
        <v>18.854546033074399</v>
      </c>
      <c r="N42" s="3">
        <v>16.601201163375201</v>
      </c>
      <c r="O42" s="3">
        <v>21.982931145155799</v>
      </c>
      <c r="P42" s="3">
        <v>15.7587029875772</v>
      </c>
      <c r="Q42" s="3">
        <v>12.2333876304135</v>
      </c>
      <c r="R42" s="3">
        <v>16.977463335590102</v>
      </c>
      <c r="S42" s="3">
        <v>8.5987396217603997</v>
      </c>
      <c r="T42" s="3">
        <v>11.4051744683143</v>
      </c>
      <c r="U42" s="3">
        <v>19.9965041677128</v>
      </c>
      <c r="V42" s="3">
        <v>14.161815536242701</v>
      </c>
    </row>
    <row r="43" spans="1:22" x14ac:dyDescent="0.35">
      <c r="A43" s="2">
        <v>43095</v>
      </c>
      <c r="B43" s="3">
        <v>15.960045197104099</v>
      </c>
      <c r="C43" s="3">
        <v>17.884585933997101</v>
      </c>
      <c r="D43" s="3">
        <v>17.518330961857099</v>
      </c>
      <c r="E43" s="3">
        <v>19.549543632898299</v>
      </c>
      <c r="F43" s="3">
        <v>12.322500512377699</v>
      </c>
      <c r="G43" s="3">
        <v>16.8208550820674</v>
      </c>
      <c r="H43" s="3">
        <v>17.990039705516001</v>
      </c>
      <c r="I43" s="3">
        <v>14.386142044764901</v>
      </c>
      <c r="J43" s="3">
        <v>16.895984432686301</v>
      </c>
      <c r="K43" s="3">
        <v>9.9266164583474499</v>
      </c>
      <c r="L43" s="3">
        <v>14.800100219632601</v>
      </c>
      <c r="M43" s="3">
        <v>18.415455583078</v>
      </c>
      <c r="N43" s="3">
        <v>20.468625972915699</v>
      </c>
      <c r="O43" s="3">
        <v>22.603626827960099</v>
      </c>
      <c r="P43" s="3">
        <v>15.2707233453356</v>
      </c>
      <c r="Q43" s="3">
        <v>13.371249146446999</v>
      </c>
      <c r="R43" s="3">
        <v>17.751347528301402</v>
      </c>
      <c r="S43" s="3">
        <v>8.8143353391537005</v>
      </c>
      <c r="T43" s="3">
        <v>11.5141822550982</v>
      </c>
      <c r="U43" s="3">
        <v>22.360701365842999</v>
      </c>
      <c r="V43" s="3">
        <v>14.296678612666399</v>
      </c>
    </row>
    <row r="44" spans="1:22" x14ac:dyDescent="0.35">
      <c r="A44" s="2">
        <v>43126</v>
      </c>
      <c r="B44" s="3">
        <v>16.925488826302999</v>
      </c>
      <c r="C44" s="3">
        <v>18.4814348093965</v>
      </c>
      <c r="D44" s="3">
        <v>18.7019782788052</v>
      </c>
      <c r="E44" s="3">
        <v>20.5396055443953</v>
      </c>
      <c r="F44" s="3">
        <v>13.302754423869899</v>
      </c>
      <c r="G44" s="3">
        <v>18.249596749842699</v>
      </c>
      <c r="H44" s="3">
        <v>18.854366810601</v>
      </c>
      <c r="I44" s="3">
        <v>15.068916773148</v>
      </c>
      <c r="J44" s="3">
        <v>17.789156898089001</v>
      </c>
      <c r="K44" s="3">
        <v>10.7813386762906</v>
      </c>
      <c r="L44" s="3">
        <v>16.516434231311599</v>
      </c>
      <c r="M44" s="3">
        <v>19.3379460118874</v>
      </c>
      <c r="N44" s="3">
        <v>22.846749129130998</v>
      </c>
      <c r="O44" s="3">
        <v>23.344052299489199</v>
      </c>
      <c r="P44" s="3">
        <v>16.868817720090501</v>
      </c>
      <c r="Q44" s="3">
        <v>13.919500145713201</v>
      </c>
      <c r="R44" s="3">
        <v>18.4886169821458</v>
      </c>
      <c r="S44" s="3">
        <v>9.36471102211374</v>
      </c>
      <c r="T44" s="3">
        <v>12.368661784205401</v>
      </c>
      <c r="U44" s="3">
        <v>26.137956017953499</v>
      </c>
      <c r="V44" s="3">
        <v>15.147476646014599</v>
      </c>
    </row>
    <row r="45" spans="1:22" x14ac:dyDescent="0.35">
      <c r="A45" s="2">
        <v>43157</v>
      </c>
      <c r="B45" s="3">
        <v>15.711392659528499</v>
      </c>
      <c r="C45" s="3">
        <v>17.7594936075985</v>
      </c>
      <c r="D45" s="3">
        <v>17.629009893871199</v>
      </c>
      <c r="E45" s="3">
        <v>19.392954077191</v>
      </c>
      <c r="F45" s="3">
        <v>12.060802809599</v>
      </c>
      <c r="G45" s="3">
        <v>18.841665902403001</v>
      </c>
      <c r="H45" s="3">
        <v>18.554250052378102</v>
      </c>
      <c r="I45" s="3">
        <v>14.4396433420058</v>
      </c>
      <c r="J45" s="3">
        <v>17.9885641703438</v>
      </c>
      <c r="K45" s="3">
        <v>10.706107434053401</v>
      </c>
      <c r="L45" s="3">
        <v>16.72678658105</v>
      </c>
      <c r="M45" s="3">
        <v>18.2510000268684</v>
      </c>
      <c r="N45" s="3">
        <v>24.1671346789132</v>
      </c>
      <c r="O45" s="3">
        <v>21.9122750297335</v>
      </c>
      <c r="P45" s="3">
        <v>15.824788117462401</v>
      </c>
      <c r="Q45" s="3">
        <v>13.2883408648441</v>
      </c>
      <c r="R45" s="3">
        <v>17.883344107503898</v>
      </c>
      <c r="S45" s="3">
        <v>9.2442501823466792</v>
      </c>
      <c r="T45" s="3">
        <v>12.683515459906401</v>
      </c>
      <c r="U45" s="3">
        <v>24.830820451870601</v>
      </c>
      <c r="V45" s="3">
        <v>15.0879749481144</v>
      </c>
    </row>
    <row r="46" spans="1:22" x14ac:dyDescent="0.35">
      <c r="A46" s="2">
        <v>43185</v>
      </c>
      <c r="B46" s="3">
        <v>15.0501576618021</v>
      </c>
      <c r="C46" s="3">
        <v>17.215350845284899</v>
      </c>
      <c r="D46" s="3">
        <v>17.315469364038702</v>
      </c>
      <c r="E46" s="3">
        <v>18.996722438092199</v>
      </c>
      <c r="F46" s="3">
        <v>11.635291391428501</v>
      </c>
      <c r="G46" s="3">
        <v>19.360188929382598</v>
      </c>
      <c r="H46" s="3">
        <v>18.426126011224898</v>
      </c>
      <c r="I46" s="3">
        <v>14.4172965373401</v>
      </c>
      <c r="J46" s="3">
        <v>17.7405184421618</v>
      </c>
      <c r="K46" s="3">
        <v>10.444166746973499</v>
      </c>
      <c r="L46" s="3">
        <v>16.2145850269596</v>
      </c>
      <c r="M46" s="3">
        <v>18.036092120144598</v>
      </c>
      <c r="N46" s="3">
        <v>23.032558913003299</v>
      </c>
      <c r="O46" s="3">
        <v>21.403741322481601</v>
      </c>
      <c r="P46" s="3">
        <v>15.141296384354501</v>
      </c>
      <c r="Q46" s="3">
        <v>12.7372351298878</v>
      </c>
      <c r="R46" s="3">
        <v>17.580132488569301</v>
      </c>
      <c r="S46" s="3">
        <v>9.0812486333172995</v>
      </c>
      <c r="T46" s="3">
        <v>12.2852775184571</v>
      </c>
      <c r="U46" s="3">
        <v>24.620311649757401</v>
      </c>
      <c r="V46" s="3">
        <v>15.2427076964536</v>
      </c>
    </row>
    <row r="47" spans="1:22" x14ac:dyDescent="0.35">
      <c r="A47" s="2">
        <v>43216</v>
      </c>
      <c r="B47" s="3">
        <v>14.533177368326401</v>
      </c>
      <c r="C47" s="3">
        <v>17.0485163625399</v>
      </c>
      <c r="D47" s="3">
        <v>16.826239251050399</v>
      </c>
      <c r="E47" s="3">
        <v>18.561807383678399</v>
      </c>
      <c r="F47" s="3">
        <v>11.760221935276601</v>
      </c>
      <c r="G47" s="3">
        <v>18.8742235059708</v>
      </c>
      <c r="H47" s="3">
        <v>18.223635300284901</v>
      </c>
      <c r="I47" s="3">
        <v>14.1995833744077</v>
      </c>
      <c r="J47" s="3">
        <v>17.652149846726498</v>
      </c>
      <c r="K47" s="3">
        <v>10.317004094833299</v>
      </c>
      <c r="L47" s="3">
        <v>15.9587534393018</v>
      </c>
      <c r="M47" s="3">
        <v>17.742689884213</v>
      </c>
      <c r="N47" s="3">
        <v>22.674777599704001</v>
      </c>
      <c r="O47" s="3">
        <v>21.462935181063099</v>
      </c>
      <c r="P47" s="3">
        <v>14.746001199684599</v>
      </c>
      <c r="Q47" s="3">
        <v>12.742966920438899</v>
      </c>
      <c r="R47" s="3">
        <v>17.279037223588801</v>
      </c>
      <c r="S47" s="3">
        <v>8.7675736172841301</v>
      </c>
      <c r="T47" s="3">
        <v>12.404131711265499</v>
      </c>
      <c r="U47" s="3">
        <v>24.0445550789808</v>
      </c>
      <c r="V47" s="3">
        <v>15.400541405088701</v>
      </c>
    </row>
    <row r="48" spans="1:22" x14ac:dyDescent="0.35">
      <c r="A48" s="2">
        <v>43245</v>
      </c>
      <c r="B48" s="3">
        <v>14.328195609898099</v>
      </c>
      <c r="C48" s="3">
        <v>16.4128327091633</v>
      </c>
      <c r="D48" s="3">
        <v>16.5930500805542</v>
      </c>
      <c r="E48" s="3">
        <v>18.532147157025399</v>
      </c>
      <c r="F48" s="3">
        <v>11.613684332248001</v>
      </c>
      <c r="G48" s="3">
        <v>18.294896251419502</v>
      </c>
      <c r="H48" s="3">
        <v>17.983262041914799</v>
      </c>
      <c r="I48" s="3">
        <v>14.298480123081299</v>
      </c>
      <c r="J48" s="3">
        <v>17.1097423439392</v>
      </c>
      <c r="K48" s="3">
        <v>10.160814180817701</v>
      </c>
      <c r="L48" s="3">
        <v>15.1241945783815</v>
      </c>
      <c r="M48" s="3">
        <v>17.3741200297289</v>
      </c>
      <c r="N48" s="3">
        <v>21.8233594980342</v>
      </c>
      <c r="O48" s="3">
        <v>21.172400330082102</v>
      </c>
      <c r="P48" s="3">
        <v>14.7555125996273</v>
      </c>
      <c r="Q48" s="3">
        <v>12.6138067239756</v>
      </c>
      <c r="R48" s="3">
        <v>17.158050400942901</v>
      </c>
      <c r="S48" s="3">
        <v>8.5013645999820504</v>
      </c>
      <c r="T48" s="3">
        <v>11.868959630775301</v>
      </c>
      <c r="U48" s="3">
        <v>23.5460213678058</v>
      </c>
      <c r="V48" s="3">
        <v>15.3298005786191</v>
      </c>
    </row>
    <row r="49" spans="1:22" x14ac:dyDescent="0.35">
      <c r="A49" s="2">
        <v>43277</v>
      </c>
      <c r="B49" s="3">
        <v>13.7206080059432</v>
      </c>
      <c r="C49" s="3">
        <v>15.4950675612144</v>
      </c>
      <c r="D49" s="3">
        <v>15.8370694507399</v>
      </c>
      <c r="E49" s="3">
        <v>17.645472009153099</v>
      </c>
      <c r="F49" s="3">
        <v>11.3434686246196</v>
      </c>
      <c r="G49" s="3">
        <v>17.772179192877399</v>
      </c>
      <c r="H49" s="3">
        <v>17.4746636487966</v>
      </c>
      <c r="I49" s="3">
        <v>14.0889626517686</v>
      </c>
      <c r="J49" s="3">
        <v>17.264709020262199</v>
      </c>
      <c r="K49" s="3">
        <v>9.8868539902548598</v>
      </c>
      <c r="L49" s="3">
        <v>14.231055810934199</v>
      </c>
      <c r="M49" s="3">
        <v>16.7804465449837</v>
      </c>
      <c r="N49" s="3">
        <v>21.828187915452101</v>
      </c>
      <c r="O49" s="3">
        <v>21.1952016263076</v>
      </c>
      <c r="P49" s="3">
        <v>14.280448822257799</v>
      </c>
      <c r="Q49" s="3">
        <v>12.4488727698637</v>
      </c>
      <c r="R49" s="3">
        <v>16.4489135546069</v>
      </c>
      <c r="S49" s="3">
        <v>8.0472367415846708</v>
      </c>
      <c r="T49" s="3">
        <v>11.9380967052501</v>
      </c>
      <c r="U49" s="3">
        <v>22.220968767890799</v>
      </c>
      <c r="V49" s="3">
        <v>15.5450014345239</v>
      </c>
    </row>
    <row r="50" spans="1:22" x14ac:dyDescent="0.35">
      <c r="A50" s="2">
        <v>43307</v>
      </c>
      <c r="B50" s="3">
        <v>13.339839119845699</v>
      </c>
      <c r="C50" s="3">
        <v>15.540692836019399</v>
      </c>
      <c r="D50" s="3">
        <v>15.7717449826098</v>
      </c>
      <c r="E50" s="3">
        <v>17.960138902425498</v>
      </c>
      <c r="F50" s="3">
        <v>11.689894951201699</v>
      </c>
      <c r="G50" s="3">
        <v>17.605215408464101</v>
      </c>
      <c r="H50" s="3">
        <v>17.796176557742999</v>
      </c>
      <c r="I50" s="3">
        <v>14.209347797129601</v>
      </c>
      <c r="J50" s="3">
        <v>17.5792465986294</v>
      </c>
      <c r="K50" s="3">
        <v>9.5970536412992704</v>
      </c>
      <c r="L50" s="3">
        <v>14.3608847863206</v>
      </c>
      <c r="M50" s="3">
        <v>16.675265329307599</v>
      </c>
      <c r="N50" s="3">
        <v>21.137570904809301</v>
      </c>
      <c r="O50" s="3">
        <v>21.4800238761107</v>
      </c>
      <c r="P50" s="3">
        <v>14.2589179439177</v>
      </c>
      <c r="Q50" s="3">
        <v>12.7467421512043</v>
      </c>
      <c r="R50" s="3">
        <v>16.595826515179098</v>
      </c>
      <c r="S50" s="3">
        <v>7.81463808620218</v>
      </c>
      <c r="T50" s="3">
        <v>12.2809694108178</v>
      </c>
      <c r="U50" s="3">
        <v>21.8491423290805</v>
      </c>
      <c r="V50" s="3">
        <v>15.4919908584619</v>
      </c>
    </row>
    <row r="51" spans="1:22" x14ac:dyDescent="0.35">
      <c r="A51" s="2">
        <v>43336</v>
      </c>
      <c r="B51" s="3">
        <v>12.523964397425701</v>
      </c>
      <c r="C51" s="3">
        <v>15.4587544924768</v>
      </c>
      <c r="D51" s="3">
        <v>15.896119162188601</v>
      </c>
      <c r="E51" s="3">
        <v>17.692837380639801</v>
      </c>
      <c r="F51" s="3">
        <v>11.8046083852305</v>
      </c>
      <c r="G51" s="3">
        <v>17.207773158908701</v>
      </c>
      <c r="H51" s="3">
        <v>17.918574653688001</v>
      </c>
      <c r="I51" s="3">
        <v>14.0226062400481</v>
      </c>
      <c r="J51" s="3">
        <v>17.3373199139245</v>
      </c>
      <c r="K51" s="3">
        <v>9.4368070433168807</v>
      </c>
      <c r="L51" s="3">
        <v>13.592367952634101</v>
      </c>
      <c r="M51" s="3">
        <v>16.6602867298928</v>
      </c>
      <c r="N51" s="3">
        <v>21.031796186526901</v>
      </c>
      <c r="O51" s="3">
        <v>22.3030135472344</v>
      </c>
      <c r="P51" s="3">
        <v>13.652351122258301</v>
      </c>
      <c r="Q51" s="3">
        <v>12.901508351818601</v>
      </c>
      <c r="R51" s="3">
        <v>16.325822943779102</v>
      </c>
      <c r="S51" s="3">
        <v>7.3557512703201402</v>
      </c>
      <c r="T51" s="3">
        <v>12.217055407102199</v>
      </c>
      <c r="U51" s="3">
        <v>22.022803420915199</v>
      </c>
      <c r="V51" s="3">
        <v>14.8147107485267</v>
      </c>
    </row>
    <row r="52" spans="1:22" x14ac:dyDescent="0.35">
      <c r="A52" s="2">
        <v>43369</v>
      </c>
      <c r="B52" s="3">
        <v>12.650293977663599</v>
      </c>
      <c r="C52" s="3">
        <v>15.271690727698999</v>
      </c>
      <c r="D52" s="3">
        <v>15.347133170487799</v>
      </c>
      <c r="E52" s="3">
        <v>16.461062156432298</v>
      </c>
      <c r="F52" s="3">
        <v>11.678882650247299</v>
      </c>
      <c r="G52" s="3">
        <v>16.542200420230898</v>
      </c>
      <c r="H52" s="3">
        <v>17.6821626560595</v>
      </c>
      <c r="I52" s="3">
        <v>13.8264126609738</v>
      </c>
      <c r="J52" s="3">
        <v>17.192605018758599</v>
      </c>
      <c r="K52" s="3">
        <v>9.4041231021662792</v>
      </c>
      <c r="L52" s="3">
        <v>13.2973662705776</v>
      </c>
      <c r="M52" s="3">
        <v>15.7954551933234</v>
      </c>
      <c r="N52" s="3">
        <v>21.504587089950999</v>
      </c>
      <c r="O52" s="3">
        <v>21.609925661671699</v>
      </c>
      <c r="P52" s="3">
        <v>13.3262378122041</v>
      </c>
      <c r="Q52" s="3">
        <v>13.009864116522699</v>
      </c>
      <c r="R52" s="3">
        <v>16.434575321402001</v>
      </c>
      <c r="S52" s="3">
        <v>7.6443241842152299</v>
      </c>
      <c r="T52" s="3">
        <v>12.766764146685</v>
      </c>
      <c r="U52" s="3">
        <v>21.236899329021501</v>
      </c>
      <c r="V52" s="3">
        <v>14.908143897850399</v>
      </c>
    </row>
    <row r="53" spans="1:22" x14ac:dyDescent="0.35">
      <c r="A53" s="2">
        <v>43399</v>
      </c>
      <c r="B53" s="3">
        <v>11.6819918574816</v>
      </c>
      <c r="C53" s="3">
        <v>16.973903888888</v>
      </c>
      <c r="D53" s="3">
        <v>14.875796760443301</v>
      </c>
      <c r="E53" s="3">
        <v>15.9933430241142</v>
      </c>
      <c r="F53" s="3">
        <v>10.8786838216904</v>
      </c>
      <c r="G53" s="3">
        <v>15.946292172008899</v>
      </c>
      <c r="H53" s="3">
        <v>16.5393516421241</v>
      </c>
      <c r="I53" s="3">
        <v>12.3007730093421</v>
      </c>
      <c r="J53" s="3">
        <v>16.1247505983259</v>
      </c>
      <c r="K53" s="3">
        <v>8.4236798411319</v>
      </c>
      <c r="L53" s="3">
        <v>13.864191205427501</v>
      </c>
      <c r="M53" s="3">
        <v>14.167864332665699</v>
      </c>
      <c r="N53" s="3">
        <v>19.035055219003699</v>
      </c>
      <c r="O53" s="3">
        <v>19.889507484003801</v>
      </c>
      <c r="P53" s="3">
        <v>11.888420176686701</v>
      </c>
      <c r="Q53" s="3">
        <v>13.662043066346</v>
      </c>
      <c r="R53" s="3">
        <v>15.375925334480501</v>
      </c>
      <c r="S53" s="3">
        <v>7.0286917242774001</v>
      </c>
      <c r="T53" s="3">
        <v>12.4700105818805</v>
      </c>
      <c r="U53" s="3">
        <v>19.354253557573902</v>
      </c>
      <c r="V53" s="3">
        <v>15.017929814461199</v>
      </c>
    </row>
    <row r="54" spans="1:22" x14ac:dyDescent="0.35">
      <c r="A54" s="2">
        <v>43430</v>
      </c>
      <c r="B54" s="3">
        <v>11.276771623791801</v>
      </c>
      <c r="C54" s="3">
        <v>17.277373442719099</v>
      </c>
      <c r="D54" s="3">
        <v>15.5707131813346</v>
      </c>
      <c r="E54" s="3">
        <v>16.256257139078802</v>
      </c>
      <c r="F54" s="3">
        <v>11.3080643209942</v>
      </c>
      <c r="G54" s="3">
        <v>16.2916533418183</v>
      </c>
      <c r="H54" s="3">
        <v>16.720692788005699</v>
      </c>
      <c r="I54" s="3">
        <v>12.4831384215423</v>
      </c>
      <c r="J54" s="3">
        <v>14.0173744364504</v>
      </c>
      <c r="K54" s="3">
        <v>8.4103033386559893</v>
      </c>
      <c r="L54" s="3">
        <v>13.4381627194435</v>
      </c>
      <c r="M54" s="3">
        <v>14.8529557132878</v>
      </c>
      <c r="N54" s="3">
        <v>17.637243447660801</v>
      </c>
      <c r="O54" s="3">
        <v>21.221784413201298</v>
      </c>
      <c r="P54" s="3">
        <v>12.1908040897573</v>
      </c>
      <c r="Q54" s="3">
        <v>13.9233708607161</v>
      </c>
      <c r="R54" s="3">
        <v>15.1016640366565</v>
      </c>
      <c r="S54" s="3">
        <v>6.80981021632864</v>
      </c>
      <c r="T54" s="3">
        <v>12.9346124025927</v>
      </c>
      <c r="U54" s="3">
        <v>19.479346910503299</v>
      </c>
      <c r="V54" s="3">
        <v>14.3391070963717</v>
      </c>
    </row>
    <row r="55" spans="1:22" x14ac:dyDescent="0.35">
      <c r="A55" s="2">
        <v>43460</v>
      </c>
      <c r="B55" s="3">
        <v>10.6493914909954</v>
      </c>
      <c r="C55" s="3">
        <v>16.1489233517256</v>
      </c>
      <c r="D55" s="3">
        <v>15.4590173419452</v>
      </c>
      <c r="E55" s="3">
        <v>16.758315993981999</v>
      </c>
      <c r="F55" s="3">
        <v>11.3307671823385</v>
      </c>
      <c r="G55" s="3">
        <v>16.980981574399301</v>
      </c>
      <c r="H55" s="3">
        <v>16.679294543111901</v>
      </c>
      <c r="I55" s="3">
        <v>12.1921783612704</v>
      </c>
      <c r="J55" s="3">
        <v>14.591438890783699</v>
      </c>
      <c r="K55" s="3">
        <v>8.1480100522522001</v>
      </c>
      <c r="L55" s="3">
        <v>13.298320997529901</v>
      </c>
      <c r="M55" s="3">
        <v>14.739026410188799</v>
      </c>
      <c r="N55" s="3">
        <v>14.790096660081099</v>
      </c>
      <c r="O55" s="3">
        <v>21.330963966642901</v>
      </c>
      <c r="P55" s="3">
        <v>11.437110592133299</v>
      </c>
      <c r="Q55" s="3">
        <v>13.956752728402201</v>
      </c>
      <c r="R55" s="3">
        <v>14.2506187289226</v>
      </c>
      <c r="S55" s="3">
        <v>6.6407656733831102</v>
      </c>
      <c r="T55" s="3">
        <v>11.885515311035901</v>
      </c>
      <c r="U55" s="3">
        <v>17.593567104264199</v>
      </c>
      <c r="V55" s="3">
        <v>15.201037740416901</v>
      </c>
    </row>
    <row r="56" spans="1:22" x14ac:dyDescent="0.35">
      <c r="A56" s="2">
        <v>43490</v>
      </c>
      <c r="B56" s="3">
        <v>11.256723453802501</v>
      </c>
      <c r="C56" s="3">
        <v>17.8321792654082</v>
      </c>
      <c r="D56" s="3">
        <v>16.503703866198201</v>
      </c>
      <c r="E56" s="3">
        <v>17.673131737864701</v>
      </c>
      <c r="F56" s="3">
        <v>11.8630787942342</v>
      </c>
      <c r="G56" s="3">
        <v>18.3982531138737</v>
      </c>
      <c r="H56" s="3">
        <v>17.0302860339837</v>
      </c>
      <c r="I56" s="3">
        <v>13.205713746505999</v>
      </c>
      <c r="J56" s="3">
        <v>15.386836398583901</v>
      </c>
      <c r="K56" s="3">
        <v>9.2731320057951905</v>
      </c>
      <c r="L56" s="3">
        <v>15.1660578171763</v>
      </c>
      <c r="M56" s="3">
        <v>15.476417231211199</v>
      </c>
      <c r="N56" s="3">
        <v>16.6089094449088</v>
      </c>
      <c r="O56" s="3">
        <v>21.565760295518299</v>
      </c>
      <c r="P56" s="3">
        <v>12.323602882307799</v>
      </c>
      <c r="Q56" s="3">
        <v>14.7355663791016</v>
      </c>
      <c r="R56" s="3">
        <v>15.147565744546799</v>
      </c>
      <c r="S56" s="3">
        <v>7.3955558643755799</v>
      </c>
      <c r="T56" s="3">
        <v>12.018490306524299</v>
      </c>
      <c r="U56" s="3">
        <v>18.390058378206401</v>
      </c>
      <c r="V56" s="3">
        <v>16.8494537169274</v>
      </c>
    </row>
    <row r="57" spans="1:22" x14ac:dyDescent="0.35">
      <c r="A57" s="2">
        <v>43522</v>
      </c>
      <c r="B57" s="3">
        <v>12.747327229209599</v>
      </c>
      <c r="C57" s="3">
        <v>18.113179082796499</v>
      </c>
      <c r="D57" s="3">
        <v>16.156588690061</v>
      </c>
      <c r="E57" s="3">
        <v>17.413819226018099</v>
      </c>
      <c r="F57" s="3">
        <v>11.6590543802019</v>
      </c>
      <c r="G57" s="3">
        <v>20.400879587686401</v>
      </c>
      <c r="H57" s="3">
        <v>17.260489872716299</v>
      </c>
      <c r="I57" s="3">
        <v>14.071225570033199</v>
      </c>
      <c r="J57" s="3">
        <v>15.7372796039243</v>
      </c>
      <c r="K57" s="3">
        <v>10.095565414027799</v>
      </c>
      <c r="L57" s="3">
        <v>15.0283677584518</v>
      </c>
      <c r="M57" s="3">
        <v>15.5890921725839</v>
      </c>
      <c r="N57" s="3">
        <v>18.317997686702899</v>
      </c>
      <c r="O57" s="3">
        <v>21.740084255779699</v>
      </c>
      <c r="P57" s="3">
        <v>13.0286006600066</v>
      </c>
      <c r="Q57" s="3">
        <v>13.7562773807106</v>
      </c>
      <c r="R57" s="3">
        <v>16.230676423995</v>
      </c>
      <c r="S57" s="3">
        <v>7.4549256864209603</v>
      </c>
      <c r="T57" s="3">
        <v>12.649387775261401</v>
      </c>
      <c r="U57" s="3">
        <v>20.022577165883099</v>
      </c>
      <c r="V57" s="3">
        <v>17.1397924096085</v>
      </c>
    </row>
    <row r="58" spans="1:22" x14ac:dyDescent="0.35">
      <c r="A58" s="2">
        <v>43550</v>
      </c>
      <c r="B58" s="3">
        <v>12.605642777282</v>
      </c>
      <c r="C58" s="3">
        <v>15.6452808511876</v>
      </c>
      <c r="D58" s="3">
        <v>15.8654099273335</v>
      </c>
      <c r="E58" s="3">
        <v>16.767412161178999</v>
      </c>
      <c r="F58" s="3">
        <v>11.6164534593753</v>
      </c>
      <c r="G58" s="3">
        <v>19.8975369770213</v>
      </c>
      <c r="H58" s="3">
        <v>16.9793344129933</v>
      </c>
      <c r="I58" s="3">
        <v>14.2524931406282</v>
      </c>
      <c r="J58" s="3">
        <v>15.3858246154147</v>
      </c>
      <c r="K58" s="3">
        <v>10.131112229234599</v>
      </c>
      <c r="L58" s="3">
        <v>14.5513287423133</v>
      </c>
      <c r="M58" s="3">
        <v>15.201063808147399</v>
      </c>
      <c r="N58" s="3">
        <v>18.5689111301132</v>
      </c>
      <c r="O58" s="3">
        <v>21.664328221828001</v>
      </c>
      <c r="P58" s="3">
        <v>12.7775144756834</v>
      </c>
      <c r="Q58" s="3">
        <v>13.508874368800001</v>
      </c>
      <c r="R58" s="3">
        <v>16.130504940768599</v>
      </c>
      <c r="S58" s="3">
        <v>7.3663417426887996</v>
      </c>
      <c r="T58" s="3">
        <v>12.734818402466701</v>
      </c>
      <c r="U58" s="3">
        <v>19.550484336794501</v>
      </c>
      <c r="V58" s="3">
        <v>17.2205985643483</v>
      </c>
    </row>
    <row r="59" spans="1:22" x14ac:dyDescent="0.35">
      <c r="A59" s="2">
        <v>43581</v>
      </c>
      <c r="B59" s="3">
        <v>12.6955074390909</v>
      </c>
      <c r="C59" s="3">
        <v>15.667544094286001</v>
      </c>
      <c r="D59" s="3">
        <v>15.666724510246199</v>
      </c>
      <c r="E59" s="3">
        <v>16.712440437338699</v>
      </c>
      <c r="F59" s="3">
        <v>11.6983642408088</v>
      </c>
      <c r="G59" s="3">
        <v>19.130099088941201</v>
      </c>
      <c r="H59" s="3">
        <v>16.918584473431899</v>
      </c>
      <c r="I59" s="3">
        <v>14.535820895153</v>
      </c>
      <c r="J59" s="3">
        <v>15.4282521556137</v>
      </c>
      <c r="K59" s="3">
        <v>10.468460616199399</v>
      </c>
      <c r="L59" s="3">
        <v>14.1873857323863</v>
      </c>
      <c r="M59" s="3">
        <v>15.3412396908142</v>
      </c>
      <c r="N59" s="3">
        <v>18.456112657413101</v>
      </c>
      <c r="O59" s="3">
        <v>21.652434097539999</v>
      </c>
      <c r="P59" s="3">
        <v>12.8972938576481</v>
      </c>
      <c r="Q59" s="3">
        <v>13.7280494871224</v>
      </c>
      <c r="R59" s="3">
        <v>16.152247215967101</v>
      </c>
      <c r="S59" s="3">
        <v>7.1730803419960996</v>
      </c>
      <c r="T59" s="3">
        <v>12.9047207251744</v>
      </c>
      <c r="U59" s="3">
        <v>19.742326743713601</v>
      </c>
      <c r="V59" s="3">
        <v>17.5440933795795</v>
      </c>
    </row>
    <row r="60" spans="1:22" x14ac:dyDescent="0.35">
      <c r="A60" s="2">
        <v>43609</v>
      </c>
      <c r="B60" s="3">
        <v>12.270236004176599</v>
      </c>
      <c r="C60" s="3">
        <v>15.414867282817101</v>
      </c>
      <c r="D60" s="3">
        <v>15.183299013281699</v>
      </c>
      <c r="E60" s="3">
        <v>16.567450333089901</v>
      </c>
      <c r="F60" s="3">
        <v>11.3273655843656</v>
      </c>
      <c r="G60" s="3">
        <v>18.0832521194564</v>
      </c>
      <c r="H60" s="3">
        <v>16.737040066611598</v>
      </c>
      <c r="I60" s="3">
        <v>14.297194456656699</v>
      </c>
      <c r="J60" s="3">
        <v>14.969874411176701</v>
      </c>
      <c r="K60" s="3">
        <v>10.4371703228167</v>
      </c>
      <c r="L60" s="3">
        <v>13.967904743809401</v>
      </c>
      <c r="M60" s="3">
        <v>14.7683658696</v>
      </c>
      <c r="N60" s="3">
        <v>17.421995209556101</v>
      </c>
      <c r="O60" s="3">
        <v>21.604129581107099</v>
      </c>
      <c r="P60" s="3">
        <v>12.308361136060499</v>
      </c>
      <c r="Q60" s="3">
        <v>13.238260734650799</v>
      </c>
      <c r="R60" s="3">
        <v>15.958642272145299</v>
      </c>
      <c r="S60" s="3">
        <v>6.9237969613410701</v>
      </c>
      <c r="T60" s="3">
        <v>12.488576341957099</v>
      </c>
      <c r="U60" s="3">
        <v>19.482084480663701</v>
      </c>
      <c r="V60" s="3">
        <v>17.113537832912002</v>
      </c>
    </row>
    <row r="61" spans="1:22" x14ac:dyDescent="0.35">
      <c r="A61" s="2">
        <v>43642</v>
      </c>
      <c r="B61" s="3">
        <v>12.6898159107801</v>
      </c>
      <c r="C61" s="3">
        <v>16.035088423119898</v>
      </c>
      <c r="D61" s="3">
        <v>15.496517849270299</v>
      </c>
      <c r="E61" s="3">
        <v>16.726302891854299</v>
      </c>
      <c r="F61" s="3">
        <v>11.577502527834501</v>
      </c>
      <c r="G61" s="3">
        <v>17.819732754092801</v>
      </c>
      <c r="H61" s="3">
        <v>17.232350724807802</v>
      </c>
      <c r="I61" s="3">
        <v>14.711231288198899</v>
      </c>
      <c r="J61" s="3">
        <v>14.9994670398036</v>
      </c>
      <c r="K61" s="3">
        <v>10.9768659797627</v>
      </c>
      <c r="L61" s="3">
        <v>14.236193213933801</v>
      </c>
      <c r="M61" s="3">
        <v>15.0074393573367</v>
      </c>
      <c r="N61" s="3">
        <v>17.678973710023001</v>
      </c>
      <c r="O61" s="3">
        <v>21.561632831056599</v>
      </c>
      <c r="P61" s="3">
        <v>12.605114534140601</v>
      </c>
      <c r="Q61" s="3">
        <v>13.730022273088901</v>
      </c>
      <c r="R61" s="3">
        <v>16.431822297376002</v>
      </c>
      <c r="S61" s="3">
        <v>7.25635504718083</v>
      </c>
      <c r="T61" s="3">
        <v>13.0629460250573</v>
      </c>
      <c r="U61" s="3">
        <v>19.204517893712101</v>
      </c>
      <c r="V61" s="3">
        <v>17.178412358506201</v>
      </c>
    </row>
    <row r="62" spans="1:22" x14ac:dyDescent="0.35">
      <c r="A62" s="2">
        <v>43672</v>
      </c>
      <c r="B62" s="3">
        <v>12.687757790499001</v>
      </c>
      <c r="C62" s="3">
        <v>15.9139088237586</v>
      </c>
      <c r="D62" s="3">
        <v>15.9282498546117</v>
      </c>
      <c r="E62" s="3">
        <v>16.7803984360377</v>
      </c>
      <c r="F62" s="3">
        <v>11.4983474410654</v>
      </c>
      <c r="G62" s="3">
        <v>18.1829238637619</v>
      </c>
      <c r="H62" s="3">
        <v>17.117182765633601</v>
      </c>
      <c r="I62" s="3">
        <v>15.166603522426101</v>
      </c>
      <c r="J62" s="3">
        <v>14.554498467301901</v>
      </c>
      <c r="K62" s="3">
        <v>11.370813695214901</v>
      </c>
      <c r="L62" s="3">
        <v>14.415528397348201</v>
      </c>
      <c r="M62" s="3">
        <v>14.6705578490416</v>
      </c>
      <c r="N62" s="3">
        <v>18.194448477356101</v>
      </c>
      <c r="O62" s="3">
        <v>21.054723228820698</v>
      </c>
      <c r="P62" s="3">
        <v>12.708614791774201</v>
      </c>
      <c r="Q62" s="3">
        <v>13.9557287503065</v>
      </c>
      <c r="R62" s="3">
        <v>16.475088090553299</v>
      </c>
      <c r="S62" s="3">
        <v>7.6062433002600702</v>
      </c>
      <c r="T62" s="3">
        <v>13.3747665285336</v>
      </c>
      <c r="U62" s="3">
        <v>18.7917220251374</v>
      </c>
      <c r="V62" s="3">
        <v>17.4902660555484</v>
      </c>
    </row>
    <row r="63" spans="1:22" x14ac:dyDescent="0.35">
      <c r="A63" s="2">
        <v>43703</v>
      </c>
      <c r="B63" s="3">
        <v>12.542440504181499</v>
      </c>
      <c r="C63" s="3">
        <v>15.162123530493901</v>
      </c>
      <c r="D63" s="3">
        <v>15.7813549774849</v>
      </c>
      <c r="E63" s="3">
        <v>16.0710994756266</v>
      </c>
      <c r="F63" s="3">
        <v>10.9016440398635</v>
      </c>
      <c r="G63" s="3">
        <v>17.6243304872966</v>
      </c>
      <c r="H63" s="3">
        <v>16.8558251129414</v>
      </c>
      <c r="I63" s="3">
        <v>14.823739353103599</v>
      </c>
      <c r="J63" s="3">
        <v>14.2924455690763</v>
      </c>
      <c r="K63" s="3">
        <v>11.146287512134</v>
      </c>
      <c r="L63" s="3">
        <v>13.814346574441901</v>
      </c>
      <c r="M63" s="3">
        <v>13.897027749347</v>
      </c>
      <c r="N63" s="3">
        <v>18.515473505450199</v>
      </c>
      <c r="O63" s="3">
        <v>21.0581334922406</v>
      </c>
      <c r="P63" s="3">
        <v>12.2545063089738</v>
      </c>
      <c r="Q63" s="3">
        <v>13.3407892517221</v>
      </c>
      <c r="R63" s="3">
        <v>16.2158474209213</v>
      </c>
      <c r="S63" s="3">
        <v>7.5581396660880404</v>
      </c>
      <c r="T63" s="3">
        <v>13.5626334659728</v>
      </c>
      <c r="U63" s="3">
        <v>17.471798181053</v>
      </c>
      <c r="V63" s="3">
        <v>17.791163678826301</v>
      </c>
    </row>
    <row r="64" spans="1:22" x14ac:dyDescent="0.35">
      <c r="A64" s="2">
        <v>43734</v>
      </c>
      <c r="B64" s="3">
        <v>12.763665962591499</v>
      </c>
      <c r="C64" s="3">
        <v>16.696428812473201</v>
      </c>
      <c r="D64" s="3">
        <v>15.852661643992199</v>
      </c>
      <c r="E64" s="3">
        <v>15.322192626969199</v>
      </c>
      <c r="F64" s="3">
        <v>10.9731451183708</v>
      </c>
      <c r="G64" s="3">
        <v>17.2817133410846</v>
      </c>
      <c r="H64" s="3">
        <v>16.8408512841937</v>
      </c>
      <c r="I64" s="3">
        <v>15.5959345889127</v>
      </c>
      <c r="J64" s="3">
        <v>15.0579682858579</v>
      </c>
      <c r="K64" s="3">
        <v>12.086092933705901</v>
      </c>
      <c r="L64" s="3">
        <v>14.2372077888161</v>
      </c>
      <c r="M64" s="3">
        <v>13.6751234641773</v>
      </c>
      <c r="N64" s="3">
        <v>19.522373599873401</v>
      </c>
      <c r="O64" s="3">
        <v>21.5794246223047</v>
      </c>
      <c r="P64" s="3">
        <v>12.3993249984677</v>
      </c>
      <c r="Q64" s="3">
        <v>13.9452899733219</v>
      </c>
      <c r="R64" s="3">
        <v>16.430630304173601</v>
      </c>
      <c r="S64" s="3">
        <v>7.7007945217240596</v>
      </c>
      <c r="T64" s="3">
        <v>14.255719737704601</v>
      </c>
      <c r="U64" s="3">
        <v>17.095772570647899</v>
      </c>
      <c r="V64" s="3">
        <v>18.3197076848531</v>
      </c>
    </row>
    <row r="65" spans="1:22" x14ac:dyDescent="0.35">
      <c r="A65" s="2">
        <v>43763</v>
      </c>
      <c r="B65" s="3">
        <v>12.8680201197601</v>
      </c>
      <c r="C65" s="3">
        <v>16.527423481565599</v>
      </c>
      <c r="D65" s="3">
        <v>16.150682469746599</v>
      </c>
      <c r="E65" s="3">
        <v>15.130192517151601</v>
      </c>
      <c r="F65" s="3">
        <v>10.9012403476416</v>
      </c>
      <c r="G65" s="3">
        <v>17.114476916126499</v>
      </c>
      <c r="H65" s="3">
        <v>16.592711193075001</v>
      </c>
      <c r="I65" s="3">
        <v>16.2058458284253</v>
      </c>
      <c r="J65" s="3">
        <v>15.3722513118521</v>
      </c>
      <c r="K65" s="3">
        <v>12.7675311509433</v>
      </c>
      <c r="L65" s="3">
        <v>15.609184692562099</v>
      </c>
      <c r="M65" s="3">
        <v>13.4114329826551</v>
      </c>
      <c r="N65" s="3">
        <v>15.7647513106518</v>
      </c>
      <c r="O65" s="3">
        <v>21.9002025610231</v>
      </c>
      <c r="P65" s="3">
        <v>12.415023787342401</v>
      </c>
      <c r="Q65" s="3">
        <v>14.2852204214118</v>
      </c>
      <c r="R65" s="3">
        <v>16.465379584679901</v>
      </c>
      <c r="S65" s="3">
        <v>7.7027457873341598</v>
      </c>
      <c r="T65" s="3">
        <v>14.323560922679</v>
      </c>
      <c r="U65" s="3">
        <v>17.446722380664699</v>
      </c>
      <c r="V65" s="3">
        <v>18.482353564025399</v>
      </c>
    </row>
    <row r="66" spans="1:22" x14ac:dyDescent="0.35">
      <c r="A66" s="2">
        <v>43795</v>
      </c>
      <c r="B66" s="3">
        <v>12.869677351176099</v>
      </c>
      <c r="C66" s="3">
        <v>15.1356517461632</v>
      </c>
      <c r="D66" s="3">
        <v>15.9680162896728</v>
      </c>
      <c r="E66" s="3">
        <v>14.5136214117791</v>
      </c>
      <c r="F66" s="3">
        <v>10.929749131749899</v>
      </c>
      <c r="G66" s="3">
        <v>16.69012753793</v>
      </c>
      <c r="H66" s="3">
        <v>16.737278250248</v>
      </c>
      <c r="I66" s="3">
        <v>16.7244602812554</v>
      </c>
      <c r="J66" s="3">
        <v>15.2803620952995</v>
      </c>
      <c r="K66" s="3">
        <v>13.6678769236644</v>
      </c>
      <c r="L66" s="3">
        <v>15.2364177675143</v>
      </c>
      <c r="M66" s="3">
        <v>13.3246692903754</v>
      </c>
      <c r="N66" s="3">
        <v>15.5678988629865</v>
      </c>
      <c r="O66" s="3">
        <v>23.652376967219599</v>
      </c>
      <c r="P66" s="3">
        <v>12.6298126879962</v>
      </c>
      <c r="Q66" s="3">
        <v>14.0007971494871</v>
      </c>
      <c r="R66" s="3">
        <v>17.300450898711901</v>
      </c>
      <c r="S66" s="3">
        <v>8.2324628946851099</v>
      </c>
      <c r="T66" s="3">
        <v>14.2042158935625</v>
      </c>
      <c r="U66" s="3">
        <v>17.566462119172002</v>
      </c>
      <c r="V66" s="3">
        <v>18.534974753306201</v>
      </c>
    </row>
    <row r="67" spans="1:22" x14ac:dyDescent="0.35">
      <c r="A67" s="2">
        <v>43825</v>
      </c>
      <c r="B67" s="3">
        <v>14.406428511279399</v>
      </c>
      <c r="C67" s="3">
        <v>15.4838522181469</v>
      </c>
      <c r="D67" s="3">
        <v>16.793678990380702</v>
      </c>
      <c r="E67" s="3">
        <v>15.0406583800546</v>
      </c>
      <c r="F67" s="3">
        <v>10.9164363987255</v>
      </c>
      <c r="G67" s="3">
        <v>17.789352917288401</v>
      </c>
      <c r="H67" s="3">
        <v>17.158539482964901</v>
      </c>
      <c r="I67" s="3">
        <v>17.458216947737299</v>
      </c>
      <c r="J67" s="3">
        <v>15.762818919184699</v>
      </c>
      <c r="K67" s="3">
        <v>14.5816368705668</v>
      </c>
      <c r="L67" s="3">
        <v>17.4679801904533</v>
      </c>
      <c r="M67" s="3">
        <v>14.574695382780501</v>
      </c>
      <c r="N67" s="3">
        <v>17.2204849963667</v>
      </c>
      <c r="O67" s="3">
        <v>23.2685961176559</v>
      </c>
      <c r="P67" s="3">
        <v>13.6991830343425</v>
      </c>
      <c r="Q67" s="3">
        <v>14.646881190868401</v>
      </c>
      <c r="R67" s="3">
        <v>16.987587913394002</v>
      </c>
      <c r="S67" s="3">
        <v>9.0584089455059296</v>
      </c>
      <c r="T67" s="3">
        <v>15.9041445296787</v>
      </c>
      <c r="U67" s="3">
        <v>17.078798928132301</v>
      </c>
      <c r="V67" s="3">
        <v>19.953185245854701</v>
      </c>
    </row>
    <row r="68" spans="1:22" x14ac:dyDescent="0.35">
      <c r="A68" s="2">
        <v>43854</v>
      </c>
      <c r="B68" s="3">
        <v>14.4004072210604</v>
      </c>
      <c r="C68" s="3">
        <v>15.070643929689</v>
      </c>
      <c r="D68" s="3">
        <v>17.518646414341099</v>
      </c>
      <c r="E68" s="3">
        <v>14.603076589363701</v>
      </c>
      <c r="F68" s="3">
        <v>10.9936165241607</v>
      </c>
      <c r="G68" s="3">
        <v>16.857822517545699</v>
      </c>
      <c r="H68" s="3">
        <v>16.782515476467701</v>
      </c>
      <c r="I68" s="3">
        <v>17.635962127706101</v>
      </c>
      <c r="J68" s="3">
        <v>16.174185815741801</v>
      </c>
      <c r="K68" s="3">
        <v>14.9728014185871</v>
      </c>
      <c r="L68" s="3">
        <v>17.7489713336604</v>
      </c>
      <c r="M68" s="3">
        <v>14.205103268592399</v>
      </c>
      <c r="N68" s="3">
        <v>18.693506617837102</v>
      </c>
      <c r="O68" s="3">
        <v>23.897698925107001</v>
      </c>
      <c r="P68" s="3">
        <v>13.5501293979009</v>
      </c>
      <c r="Q68" s="3">
        <v>15.2433162956935</v>
      </c>
      <c r="R68" s="3">
        <v>16.9545811405502</v>
      </c>
      <c r="S68" s="3">
        <v>9.5102601584933701</v>
      </c>
      <c r="T68" s="3">
        <v>16.166140176389099</v>
      </c>
      <c r="U68" s="3">
        <v>16.501499071480701</v>
      </c>
      <c r="V68" s="3">
        <v>19.677584604177198</v>
      </c>
    </row>
    <row r="69" spans="1:22" x14ac:dyDescent="0.35">
      <c r="A69" s="2">
        <v>43887</v>
      </c>
      <c r="B69" s="3">
        <v>14.7300640201503</v>
      </c>
      <c r="C69" s="3">
        <v>16.504045660235001</v>
      </c>
      <c r="D69" s="3">
        <v>15.7914757060962</v>
      </c>
      <c r="E69" s="3">
        <v>13.032358976811899</v>
      </c>
      <c r="F69" s="3">
        <v>10.446448380359501</v>
      </c>
      <c r="G69" s="3">
        <v>17.550394512845099</v>
      </c>
      <c r="H69" s="3">
        <v>16.091761334407501</v>
      </c>
      <c r="I69" s="3">
        <v>16.599167805848101</v>
      </c>
      <c r="J69" s="3">
        <v>15.661336570565799</v>
      </c>
      <c r="K69" s="3">
        <v>15.767637550203499</v>
      </c>
      <c r="L69" s="3">
        <v>17.380934152755</v>
      </c>
      <c r="M69" s="3">
        <v>13.9354774487746</v>
      </c>
      <c r="N69" s="3">
        <v>13.9228703305563</v>
      </c>
      <c r="O69" s="3">
        <v>22.234922971804501</v>
      </c>
      <c r="P69" s="3">
        <v>13.3923075973627</v>
      </c>
      <c r="Q69" s="3">
        <v>13.8489220927756</v>
      </c>
      <c r="R69" s="3">
        <v>15.2604264297232</v>
      </c>
      <c r="S69" s="3">
        <v>8.7541960296147607</v>
      </c>
      <c r="T69" s="3">
        <v>14.309405369298499</v>
      </c>
      <c r="U69" s="3">
        <v>14.714944851376501</v>
      </c>
      <c r="V69" s="3">
        <v>17.723591844383801</v>
      </c>
    </row>
    <row r="70" spans="1:22" x14ac:dyDescent="0.35">
      <c r="A70" s="2">
        <v>43916</v>
      </c>
      <c r="B70" s="3">
        <v>14.0196540662572</v>
      </c>
      <c r="C70" s="3">
        <v>14.7836134290168</v>
      </c>
      <c r="D70" s="3">
        <v>14.1858615476373</v>
      </c>
      <c r="E70" s="3">
        <v>12.385267356538799</v>
      </c>
      <c r="F70" s="3">
        <v>9.5115192464688807</v>
      </c>
      <c r="G70" s="3">
        <v>15.7730794202369</v>
      </c>
      <c r="H70" s="3">
        <v>16.118872316295299</v>
      </c>
      <c r="I70" s="3">
        <v>15.970547307882899</v>
      </c>
      <c r="J70" s="3">
        <v>14.52935766393</v>
      </c>
      <c r="K70" s="3">
        <v>14.5421546745578</v>
      </c>
      <c r="L70" s="3">
        <v>16.331684442113101</v>
      </c>
      <c r="M70" s="3">
        <v>12.111734420573701</v>
      </c>
      <c r="N70" s="3">
        <v>11.791677065637799</v>
      </c>
      <c r="O70" s="3">
        <v>20.166125672486402</v>
      </c>
      <c r="P70" s="3">
        <v>12.9361681459194</v>
      </c>
      <c r="Q70" s="3">
        <v>13.5667513454713</v>
      </c>
      <c r="R70" s="3">
        <v>14.4915750378324</v>
      </c>
      <c r="S70" s="3">
        <v>7.7681344612481498</v>
      </c>
      <c r="T70" s="3">
        <v>13.988839899324001</v>
      </c>
      <c r="U70" s="3">
        <v>14.4867552621127</v>
      </c>
      <c r="V70" s="3">
        <v>17.0679995527438</v>
      </c>
    </row>
    <row r="71" spans="1:22" x14ac:dyDescent="0.35">
      <c r="A71" s="2">
        <v>43945</v>
      </c>
      <c r="B71" s="3">
        <v>14.1061004509952</v>
      </c>
      <c r="C71" s="3">
        <v>14.867748963523701</v>
      </c>
      <c r="D71" s="3">
        <v>14.049079675106899</v>
      </c>
      <c r="E71" s="3">
        <v>12.6229697081243</v>
      </c>
      <c r="F71" s="3">
        <v>10.433608882940501</v>
      </c>
      <c r="G71" s="3">
        <v>16.077733778449499</v>
      </c>
      <c r="H71" s="3">
        <v>16.447299787003999</v>
      </c>
      <c r="I71" s="3">
        <v>16.1576749281191</v>
      </c>
      <c r="J71" s="3">
        <v>14.7396209446285</v>
      </c>
      <c r="K71" s="3">
        <v>14.8275031902731</v>
      </c>
      <c r="L71" s="3">
        <v>16.354966420157702</v>
      </c>
      <c r="M71" s="3">
        <v>12.2900036332816</v>
      </c>
      <c r="N71" s="3">
        <v>11.924558889746899</v>
      </c>
      <c r="O71" s="3">
        <v>20.534433968561299</v>
      </c>
      <c r="P71" s="3">
        <v>13.0961173749669</v>
      </c>
      <c r="Q71" s="3">
        <v>13.705171114905401</v>
      </c>
      <c r="R71" s="3">
        <v>15.3604156670189</v>
      </c>
      <c r="S71" s="3">
        <v>7.8802242323461602</v>
      </c>
      <c r="T71" s="3">
        <v>15.446800843707299</v>
      </c>
      <c r="U71" s="3">
        <v>15.3164640387135</v>
      </c>
      <c r="V71" s="3">
        <v>17.663468145742499</v>
      </c>
    </row>
    <row r="72" spans="1:22" x14ac:dyDescent="0.35">
      <c r="A72" s="2">
        <v>43977</v>
      </c>
      <c r="B72" s="3">
        <v>14.259343383345501</v>
      </c>
      <c r="C72" s="3">
        <v>15.469270399347501</v>
      </c>
      <c r="D72" s="3">
        <v>14.746148120026501</v>
      </c>
      <c r="E72" s="3">
        <v>13.536448626339499</v>
      </c>
      <c r="F72" s="3">
        <v>11.5150939608271</v>
      </c>
      <c r="G72" s="3">
        <v>18.155623554719501</v>
      </c>
      <c r="H72" s="3">
        <v>17.6908725470356</v>
      </c>
      <c r="I72" s="3">
        <v>16.610719764027699</v>
      </c>
      <c r="J72" s="3">
        <v>16.229962859558999</v>
      </c>
      <c r="K72" s="3">
        <v>15.200104447691</v>
      </c>
      <c r="L72" s="3">
        <v>18.6356660552471</v>
      </c>
      <c r="M72" s="3">
        <v>12.5570903114274</v>
      </c>
      <c r="N72" s="3">
        <v>12.532680662142299</v>
      </c>
      <c r="O72" s="3">
        <v>21.148718994895098</v>
      </c>
      <c r="P72" s="3">
        <v>13.258654854140101</v>
      </c>
      <c r="Q72" s="3">
        <v>14.3208619473866</v>
      </c>
      <c r="R72" s="3">
        <v>17.1714591664322</v>
      </c>
      <c r="S72" s="3">
        <v>8.5139076959487099</v>
      </c>
      <c r="T72" s="3">
        <v>16.490325605321502</v>
      </c>
      <c r="U72" s="3">
        <v>16.020373418833898</v>
      </c>
      <c r="V72" s="3">
        <v>18.686822544893399</v>
      </c>
    </row>
    <row r="73" spans="1:22" x14ac:dyDescent="0.35">
      <c r="A73" s="2">
        <v>44008</v>
      </c>
      <c r="B73" s="3">
        <v>14.9073071435675</v>
      </c>
      <c r="C73" s="3">
        <v>16.734048243671399</v>
      </c>
      <c r="D73" s="3">
        <v>16.609890060507698</v>
      </c>
      <c r="E73" s="3">
        <v>15.3168531885301</v>
      </c>
      <c r="F73" s="3">
        <v>11.820968430998899</v>
      </c>
      <c r="G73" s="3">
        <v>21.490589997793801</v>
      </c>
      <c r="H73" s="3">
        <v>18.579054103433101</v>
      </c>
      <c r="I73" s="3">
        <v>17.214025136229399</v>
      </c>
      <c r="J73" s="3">
        <v>17.879261716750499</v>
      </c>
      <c r="K73" s="3">
        <v>15.4089871410131</v>
      </c>
      <c r="L73" s="3">
        <v>20.168313418463899</v>
      </c>
      <c r="M73" s="3">
        <v>12.893119154172499</v>
      </c>
      <c r="N73" s="3">
        <v>15.0652271349334</v>
      </c>
      <c r="O73" s="3">
        <v>23.4384139618716</v>
      </c>
      <c r="P73" s="3">
        <v>14.1677725555978</v>
      </c>
      <c r="Q73" s="3">
        <v>14.9262853200982</v>
      </c>
      <c r="R73" s="3">
        <v>18.0849837075503</v>
      </c>
      <c r="S73" s="3">
        <v>9.4331328916698194</v>
      </c>
      <c r="T73" s="3">
        <v>17.8135491733847</v>
      </c>
      <c r="U73" s="3">
        <v>16.0273519599134</v>
      </c>
      <c r="V73" s="3">
        <v>19.199009387727699</v>
      </c>
    </row>
    <row r="74" spans="1:22" x14ac:dyDescent="0.35">
      <c r="A74" s="2">
        <v>44036</v>
      </c>
      <c r="B74" s="3">
        <v>15.7775971926021</v>
      </c>
      <c r="C74" s="3">
        <v>17.800234546745902</v>
      </c>
      <c r="D74" s="3">
        <v>17.341446808002701</v>
      </c>
      <c r="E74" s="3">
        <v>15.894090486538699</v>
      </c>
      <c r="F74" s="3">
        <v>11.7372766900349</v>
      </c>
      <c r="G74" s="3">
        <v>23.995221600429598</v>
      </c>
      <c r="H74" s="3">
        <v>19.5970900928391</v>
      </c>
      <c r="I74" s="3">
        <v>17.744562990760802</v>
      </c>
      <c r="J74" s="3">
        <v>19.0693708189688</v>
      </c>
      <c r="K74" s="3">
        <v>15.468575065554299</v>
      </c>
      <c r="L74" s="3">
        <v>31.6600104637286</v>
      </c>
      <c r="M74" s="3">
        <v>13.4681390818536</v>
      </c>
      <c r="N74" s="3">
        <v>15.3862521863153</v>
      </c>
      <c r="O74" s="3">
        <v>25.003228078549899</v>
      </c>
      <c r="P74" s="3">
        <v>14.8918361089505</v>
      </c>
      <c r="Q74" s="3">
        <v>15.5456197138848</v>
      </c>
      <c r="R74" s="3">
        <v>19.253542258747</v>
      </c>
      <c r="S74" s="3">
        <v>9.8959055934288607</v>
      </c>
      <c r="T74" s="3">
        <v>17.6535046023169</v>
      </c>
      <c r="U74" s="3">
        <v>16.1295527813934</v>
      </c>
      <c r="V74" s="3">
        <v>19.8020748745543</v>
      </c>
    </row>
    <row r="75" spans="1:22" x14ac:dyDescent="0.35">
      <c r="A75" s="2">
        <v>44069</v>
      </c>
      <c r="B75" s="3">
        <v>16.570839072584398</v>
      </c>
      <c r="C75" s="3">
        <v>19.572378323238201</v>
      </c>
      <c r="D75" s="3">
        <v>18.988129775271901</v>
      </c>
      <c r="E75" s="3">
        <v>17.6699997723723</v>
      </c>
      <c r="F75" s="3">
        <v>12.773378056405001</v>
      </c>
      <c r="G75" s="3">
        <v>30.884385073613299</v>
      </c>
      <c r="H75" s="3">
        <v>19.592764349447101</v>
      </c>
      <c r="I75" s="3">
        <v>17.582422213083401</v>
      </c>
      <c r="J75" s="3">
        <v>20.230445154886802</v>
      </c>
      <c r="K75" s="3">
        <v>16.297072819865502</v>
      </c>
      <c r="L75" s="3">
        <v>34.856474885771703</v>
      </c>
      <c r="M75" s="3">
        <v>13.621885653914401</v>
      </c>
      <c r="N75" s="3">
        <v>15.124252899445199</v>
      </c>
      <c r="O75" s="3">
        <v>25.772834134682199</v>
      </c>
      <c r="P75" s="3">
        <v>15.804584462767901</v>
      </c>
      <c r="Q75" s="3">
        <v>16.2228824027105</v>
      </c>
      <c r="R75" s="3">
        <v>20.4732702953727</v>
      </c>
      <c r="S75" s="3">
        <v>9.8307300417501793</v>
      </c>
      <c r="T75" s="3">
        <v>16.620965764792999</v>
      </c>
      <c r="U75" s="3">
        <v>17.254429471449601</v>
      </c>
      <c r="V75" s="3">
        <v>21.532681206924099</v>
      </c>
    </row>
    <row r="76" spans="1:22" x14ac:dyDescent="0.35">
      <c r="A76" s="2">
        <v>44099</v>
      </c>
      <c r="B76" s="3">
        <v>16.772709128355999</v>
      </c>
      <c r="C76" s="3">
        <v>18.803983817004699</v>
      </c>
      <c r="D76" s="3">
        <v>18.193825667064701</v>
      </c>
      <c r="E76" s="3">
        <v>18.5818537998273</v>
      </c>
      <c r="F76" s="3">
        <v>12.873113159971799</v>
      </c>
      <c r="G76" s="3">
        <v>36.1563289510554</v>
      </c>
      <c r="H76" s="3">
        <v>20.084940195525501</v>
      </c>
      <c r="I76" s="3">
        <v>16.677363946832202</v>
      </c>
      <c r="J76" s="3">
        <v>19.882373302438999</v>
      </c>
      <c r="K76" s="3">
        <v>15.8538939286606</v>
      </c>
      <c r="L76" s="3">
        <v>30.848050045559699</v>
      </c>
      <c r="M76" s="3">
        <v>12.8825626375124</v>
      </c>
      <c r="N76" s="3">
        <v>15.519706225771699</v>
      </c>
      <c r="O76" s="3">
        <v>25.400055617478099</v>
      </c>
      <c r="P76" s="3">
        <v>15.569602596123801</v>
      </c>
      <c r="Q76" s="3">
        <v>15.9291812022502</v>
      </c>
      <c r="R76" s="3">
        <v>20.746279661981202</v>
      </c>
      <c r="S76" s="3">
        <v>10.214067240389801</v>
      </c>
      <c r="T76" s="3">
        <v>18.252371293280302</v>
      </c>
      <c r="U76" s="3">
        <v>18.019948259644998</v>
      </c>
      <c r="V76" s="3">
        <v>24.089945588190002</v>
      </c>
    </row>
    <row r="77" spans="1:22" x14ac:dyDescent="0.35">
      <c r="A77" s="2">
        <v>44130</v>
      </c>
      <c r="B77" s="3">
        <v>17.2746678463621</v>
      </c>
      <c r="C77" s="3">
        <v>20.147096278850999</v>
      </c>
      <c r="D77" s="3">
        <v>19.871698901277298</v>
      </c>
      <c r="E77" s="3">
        <v>21.594028220150101</v>
      </c>
      <c r="F77" s="3">
        <v>16.108496313370999</v>
      </c>
      <c r="G77" s="3">
        <v>39.668417163737502</v>
      </c>
      <c r="H77" s="3">
        <v>20.4053659334419</v>
      </c>
      <c r="I77" s="3">
        <v>17.183598057402801</v>
      </c>
      <c r="J77" s="3">
        <v>20.9251370194659</v>
      </c>
      <c r="K77" s="3">
        <v>16.038559192941999</v>
      </c>
      <c r="L77" s="3">
        <v>32.842245494765301</v>
      </c>
      <c r="M77" s="3">
        <v>13.4585353180439</v>
      </c>
      <c r="N77" s="3">
        <v>13.7111509171088</v>
      </c>
      <c r="O77" s="3">
        <v>26.480202584276199</v>
      </c>
      <c r="P77" s="3">
        <v>16.885107102129901</v>
      </c>
      <c r="Q77" s="3">
        <v>16.413890106185701</v>
      </c>
      <c r="R77" s="3">
        <v>21.252510367503699</v>
      </c>
      <c r="S77" s="3">
        <v>11.341805288214299</v>
      </c>
      <c r="T77" s="3">
        <v>21.5669760443777</v>
      </c>
      <c r="U77" s="3">
        <v>18.744189253991198</v>
      </c>
      <c r="V77" s="3">
        <v>25.399965556199898</v>
      </c>
    </row>
    <row r="78" spans="1:22" x14ac:dyDescent="0.35">
      <c r="A78" s="2">
        <v>44160</v>
      </c>
      <c r="B78" s="3">
        <v>18.1754663408834</v>
      </c>
      <c r="C78" s="3">
        <v>22.8787641104472</v>
      </c>
      <c r="D78" s="3">
        <v>23.2646067511523</v>
      </c>
      <c r="E78" s="3">
        <v>24.3492414251706</v>
      </c>
      <c r="F78" s="3">
        <v>19.932696191694099</v>
      </c>
      <c r="G78" s="3">
        <v>44.2790974620832</v>
      </c>
      <c r="H78" s="3">
        <v>20.9315034030436</v>
      </c>
      <c r="I78" s="3">
        <v>17.226086820367001</v>
      </c>
      <c r="J78" s="3">
        <v>23.7376489347253</v>
      </c>
      <c r="K78" s="3">
        <v>17.4566602886919</v>
      </c>
      <c r="L78" s="3">
        <v>32.324147529309897</v>
      </c>
      <c r="M78" s="3">
        <v>13.5970109049999</v>
      </c>
      <c r="N78" s="3">
        <v>16.0576886179113</v>
      </c>
      <c r="O78" s="3">
        <v>27.330550504190899</v>
      </c>
      <c r="P78" s="3">
        <v>17.183984747031499</v>
      </c>
      <c r="Q78" s="3">
        <v>17.5886916474789</v>
      </c>
      <c r="R78" s="3">
        <v>24.434870539759</v>
      </c>
      <c r="S78" s="3">
        <v>13.0112915831757</v>
      </c>
      <c r="T78" s="3">
        <v>26.112029975997999</v>
      </c>
      <c r="U78" s="3">
        <v>19.937263219035</v>
      </c>
      <c r="V78" s="3">
        <v>27.574028957779799</v>
      </c>
    </row>
    <row r="79" spans="1:22" x14ac:dyDescent="0.35">
      <c r="A79" s="2">
        <v>44189</v>
      </c>
      <c r="B79" s="3">
        <v>19.2812713602085</v>
      </c>
      <c r="C79" s="3">
        <v>24.2399291550642</v>
      </c>
      <c r="D79" s="3">
        <v>25.6674945242492</v>
      </c>
      <c r="E79" s="3">
        <v>25.138679205057901</v>
      </c>
      <c r="F79" s="3">
        <v>21.9573317378604</v>
      </c>
      <c r="G79" s="3">
        <v>53.957679250256497</v>
      </c>
      <c r="H79" s="3">
        <v>21.303378204815601</v>
      </c>
      <c r="I79" s="3">
        <v>17.831370937170298</v>
      </c>
      <c r="J79" s="3">
        <v>31.511669023593399</v>
      </c>
      <c r="K79" s="3">
        <v>19.234361164192102</v>
      </c>
      <c r="L79" s="3">
        <v>35.851034204026199</v>
      </c>
      <c r="M79" s="3">
        <v>13.8996301156121</v>
      </c>
      <c r="N79" s="3">
        <v>17.549784658244299</v>
      </c>
      <c r="O79" s="3">
        <v>33.0004639374786</v>
      </c>
      <c r="P79" s="3">
        <v>17.674664209052299</v>
      </c>
      <c r="Q79" s="3">
        <v>17.436906713257098</v>
      </c>
      <c r="R79" s="3">
        <v>27.886118992417</v>
      </c>
      <c r="S79" s="3">
        <v>12.977920427431</v>
      </c>
      <c r="T79" s="3">
        <v>24.330751235655399</v>
      </c>
      <c r="U79" s="3">
        <v>22.5188758454739</v>
      </c>
      <c r="V79" s="3">
        <v>28.612351197161601</v>
      </c>
    </row>
    <row r="80" spans="1:22" x14ac:dyDescent="0.35">
      <c r="A80" s="2">
        <v>44222</v>
      </c>
      <c r="B80" s="3">
        <v>21.3158040271922</v>
      </c>
      <c r="C80" s="3">
        <v>26.616036196711001</v>
      </c>
      <c r="D80" s="3">
        <v>24.766448303782798</v>
      </c>
      <c r="E80" s="3">
        <v>24.751812587671399</v>
      </c>
      <c r="F80" s="3">
        <v>15.9105799592457</v>
      </c>
      <c r="G80" s="3">
        <v>47.454904416447398</v>
      </c>
      <c r="H80" s="3">
        <v>19.9398918641972</v>
      </c>
      <c r="I80" s="3">
        <v>19.081769604872001</v>
      </c>
      <c r="J80" s="3">
        <v>31.021147731511501</v>
      </c>
      <c r="K80" s="3">
        <v>21.6806525484924</v>
      </c>
      <c r="L80" s="3">
        <v>29.300970183946198</v>
      </c>
      <c r="M80" s="3">
        <v>14.1199935936564</v>
      </c>
      <c r="N80" s="3">
        <v>17.274768001304501</v>
      </c>
      <c r="O80" s="3">
        <v>32.7339414525132</v>
      </c>
      <c r="P80" s="3">
        <v>21.168576119510099</v>
      </c>
      <c r="Q80" s="3">
        <v>17.3363233492259</v>
      </c>
      <c r="R80" s="3">
        <v>27.707574702778601</v>
      </c>
      <c r="S80" s="3">
        <v>13.042333336136499</v>
      </c>
      <c r="T80" s="3">
        <v>26.163911516809598</v>
      </c>
      <c r="U80" s="3">
        <v>24.0858025893045</v>
      </c>
      <c r="V80" s="3">
        <v>26.9073445909086</v>
      </c>
    </row>
    <row r="81" spans="1:22" x14ac:dyDescent="0.35">
      <c r="A81" s="2">
        <v>44253</v>
      </c>
      <c r="B81" s="3">
        <v>20.169691618618899</v>
      </c>
      <c r="C81" s="3">
        <v>32.615753863906797</v>
      </c>
      <c r="D81" s="3">
        <v>24.193119098532801</v>
      </c>
      <c r="E81" s="3">
        <v>22.9898588689943</v>
      </c>
      <c r="F81" s="3">
        <v>17.183956532986901</v>
      </c>
      <c r="G81" s="3">
        <v>68.183488165504102</v>
      </c>
      <c r="H81" s="3">
        <v>19.8239129115926</v>
      </c>
      <c r="I81" s="3">
        <v>18.668263602315601</v>
      </c>
      <c r="J81" s="3">
        <v>27.514366751975398</v>
      </c>
      <c r="K81" s="3">
        <v>20.582041040951498</v>
      </c>
      <c r="L81" s="3">
        <v>20.862443869884999</v>
      </c>
      <c r="M81" s="3">
        <v>13.660583414978399</v>
      </c>
      <c r="N81" s="3">
        <v>17.817266903389399</v>
      </c>
      <c r="O81" s="3">
        <v>31.104714313997199</v>
      </c>
      <c r="P81" s="3">
        <v>19.7809463651489</v>
      </c>
      <c r="Q81" s="3">
        <v>16.943220999695701</v>
      </c>
      <c r="R81" s="3">
        <v>27.747825348743099</v>
      </c>
      <c r="S81" s="3">
        <v>11.5496464804563</v>
      </c>
      <c r="T81" s="3">
        <v>27.598702798325601</v>
      </c>
      <c r="U81" s="3">
        <v>24.488213318253699</v>
      </c>
      <c r="V81" s="3">
        <v>26.640630344079099</v>
      </c>
    </row>
    <row r="82" spans="1:22" x14ac:dyDescent="0.35">
      <c r="A82" s="2">
        <v>44281</v>
      </c>
      <c r="B82" s="3">
        <v>19.705907373533499</v>
      </c>
      <c r="C82" s="3">
        <v>31.011198487329601</v>
      </c>
      <c r="D82" s="3">
        <v>23.4314996691955</v>
      </c>
      <c r="E82" s="3">
        <v>22.301029579571001</v>
      </c>
      <c r="F82" s="3">
        <v>16.789821155858299</v>
      </c>
      <c r="G82" s="3">
        <v>63.082534864175301</v>
      </c>
      <c r="H82" s="3">
        <v>19.338657177040201</v>
      </c>
      <c r="I82" s="3">
        <v>18.3665469817822</v>
      </c>
      <c r="J82" s="3">
        <v>26.519937539022301</v>
      </c>
      <c r="K82" s="3">
        <v>19.928674358581102</v>
      </c>
      <c r="L82" s="3">
        <v>19.741334991673501</v>
      </c>
      <c r="M82" s="3">
        <v>13.361266509467701</v>
      </c>
      <c r="N82" s="3">
        <v>17.504113962660998</v>
      </c>
      <c r="O82" s="3">
        <v>30.431828314435901</v>
      </c>
      <c r="P82" s="3">
        <v>19.3994682936268</v>
      </c>
      <c r="Q82" s="3">
        <v>16.6624980252342</v>
      </c>
      <c r="R82" s="3">
        <v>27.135381019048101</v>
      </c>
      <c r="S82" s="3">
        <v>11.047974733048401</v>
      </c>
      <c r="T82" s="3">
        <v>26.5840699752825</v>
      </c>
      <c r="U82" s="3">
        <v>23.844063280357499</v>
      </c>
      <c r="V82" s="3">
        <v>25.882220741643099</v>
      </c>
    </row>
    <row r="83" spans="1:22" x14ac:dyDescent="0.35">
      <c r="A83" s="2">
        <v>44312</v>
      </c>
      <c r="B83" s="3">
        <v>19.411971346495999</v>
      </c>
      <c r="C83" s="3">
        <v>28.9970232778861</v>
      </c>
      <c r="D83" s="3">
        <v>22.692175409390501</v>
      </c>
      <c r="E83" s="3">
        <v>21.581618714690901</v>
      </c>
      <c r="F83" s="3">
        <v>16.3310622603626</v>
      </c>
      <c r="G83" s="3">
        <v>56.847007797360199</v>
      </c>
      <c r="H83" s="3">
        <v>18.784664005554401</v>
      </c>
      <c r="I83" s="3">
        <v>18.0782696822254</v>
      </c>
      <c r="J83" s="3">
        <v>25.429513209413098</v>
      </c>
      <c r="K83" s="3">
        <v>19.2402148528233</v>
      </c>
      <c r="L83" s="3">
        <v>18.475361097140901</v>
      </c>
      <c r="M83" s="3">
        <v>12.8905885420339</v>
      </c>
      <c r="N83" s="3">
        <v>17.483674641979398</v>
      </c>
      <c r="O83" s="3">
        <v>29.617345663133101</v>
      </c>
      <c r="P83" s="3">
        <v>19.189224921716001</v>
      </c>
      <c r="Q83" s="3">
        <v>16.592758884990999</v>
      </c>
      <c r="R83" s="3">
        <v>26.212704594434399</v>
      </c>
      <c r="S83" s="3">
        <v>10.527190047889199</v>
      </c>
      <c r="T83" s="3">
        <v>25.1447419263868</v>
      </c>
      <c r="U83" s="3">
        <v>23.183914724206701</v>
      </c>
      <c r="V83" s="3">
        <v>25.563521557647501</v>
      </c>
    </row>
    <row r="84" spans="1:22" x14ac:dyDescent="0.35">
      <c r="A84" s="2">
        <v>44342</v>
      </c>
      <c r="B84" s="3">
        <v>19.414755060748998</v>
      </c>
      <c r="C84" s="3">
        <v>26.003866448512699</v>
      </c>
      <c r="D84" s="3">
        <v>21.761509690286601</v>
      </c>
      <c r="E84" s="3">
        <v>21.181784137846101</v>
      </c>
      <c r="F84" s="3">
        <v>16.2846115482693</v>
      </c>
      <c r="G84" s="3">
        <v>51.336932300838299</v>
      </c>
      <c r="H84" s="3">
        <v>18.124569024759499</v>
      </c>
      <c r="I84" s="3">
        <v>16.814498475340599</v>
      </c>
      <c r="J84" s="3">
        <v>24.114753793817101</v>
      </c>
      <c r="K84" s="3">
        <v>17.622678521208499</v>
      </c>
      <c r="L84" s="3">
        <v>17.327526930860401</v>
      </c>
      <c r="M84" s="3">
        <v>12.613362094085099</v>
      </c>
      <c r="N84" s="3">
        <v>16.779785209827001</v>
      </c>
      <c r="O84" s="3">
        <v>29.2148258004075</v>
      </c>
      <c r="P84" s="3">
        <v>18.764563696650001</v>
      </c>
      <c r="Q84" s="3">
        <v>16.219054554116202</v>
      </c>
      <c r="R84" s="3">
        <v>24.987781358404401</v>
      </c>
      <c r="S84" s="3">
        <v>10.0656652363755</v>
      </c>
      <c r="T84" s="3">
        <v>24.101634344140301</v>
      </c>
      <c r="U84" s="3">
        <v>22.774690221266798</v>
      </c>
      <c r="V84" s="3">
        <v>24.811692636841901</v>
      </c>
    </row>
    <row r="85" spans="1:22" x14ac:dyDescent="0.35">
      <c r="A85" s="2">
        <v>44372</v>
      </c>
      <c r="B85" s="3">
        <v>19.300907986801601</v>
      </c>
      <c r="C85" s="3">
        <v>24.0416767794027</v>
      </c>
      <c r="D85" s="3">
        <v>21.0116277896729</v>
      </c>
      <c r="E85" s="3">
        <v>21.544313486976101</v>
      </c>
      <c r="F85" s="3">
        <v>15.7551042999867</v>
      </c>
      <c r="G85" s="3">
        <v>44.915651964816703</v>
      </c>
      <c r="H85" s="3">
        <v>17.421567069939801</v>
      </c>
      <c r="I85" s="3">
        <v>16.585046076077798</v>
      </c>
      <c r="J85" s="3">
        <v>23.123700654072199</v>
      </c>
      <c r="K85" s="3">
        <v>16.8842217196575</v>
      </c>
      <c r="L85" s="3">
        <v>16.254717525213898</v>
      </c>
      <c r="M85" s="3">
        <v>12.0984681002518</v>
      </c>
      <c r="N85" s="3">
        <v>17.0794633059684</v>
      </c>
      <c r="O85" s="3">
        <v>29.131226556242101</v>
      </c>
      <c r="P85" s="3">
        <v>18.899628998590298</v>
      </c>
      <c r="Q85" s="3">
        <v>16.0061075758214</v>
      </c>
      <c r="R85" s="3">
        <v>23.958342257549798</v>
      </c>
      <c r="S85" s="3">
        <v>9.4624859311388594</v>
      </c>
      <c r="T85" s="3">
        <v>23.218668150035001</v>
      </c>
      <c r="U85" s="3">
        <v>22.667751327786998</v>
      </c>
      <c r="V85" s="3">
        <v>24.372670456856302</v>
      </c>
    </row>
    <row r="86" spans="1:22" x14ac:dyDescent="0.35">
      <c r="A86" s="2">
        <v>44403</v>
      </c>
      <c r="B86" s="3">
        <v>18.357420660189799</v>
      </c>
      <c r="C86" s="3">
        <v>21.309808595712401</v>
      </c>
      <c r="D86" s="3">
        <v>20.1796240199286</v>
      </c>
      <c r="E86" s="3">
        <v>20.115653591216599</v>
      </c>
      <c r="F86" s="3">
        <v>14.7872346293092</v>
      </c>
      <c r="G86" s="3">
        <v>38.865346590014198</v>
      </c>
      <c r="H86" s="3">
        <v>16.643957514175199</v>
      </c>
      <c r="I86" s="3">
        <v>15.8978647138499</v>
      </c>
      <c r="J86" s="3">
        <v>21.5864445049808</v>
      </c>
      <c r="K86" s="3">
        <v>15.6068999476463</v>
      </c>
      <c r="L86" s="3">
        <v>14.621757583167801</v>
      </c>
      <c r="M86" s="3">
        <v>11.5965044007489</v>
      </c>
      <c r="N86" s="3">
        <v>15.4700746436435</v>
      </c>
      <c r="O86" s="3">
        <v>28.724061575625701</v>
      </c>
      <c r="P86" s="3">
        <v>17.240562656235699</v>
      </c>
      <c r="Q86" s="3">
        <v>15.3385876887124</v>
      </c>
      <c r="R86" s="3">
        <v>22.887818441499402</v>
      </c>
      <c r="S86" s="3">
        <v>8.7939369312526008</v>
      </c>
      <c r="T86" s="3">
        <v>21.871403746322699</v>
      </c>
      <c r="U86" s="3">
        <v>21.399060280517901</v>
      </c>
      <c r="V86" s="3">
        <v>23.528536585595699</v>
      </c>
    </row>
    <row r="87" spans="1:22" x14ac:dyDescent="0.35">
      <c r="A87" s="2">
        <v>44434</v>
      </c>
      <c r="B87" s="3">
        <v>24.8733161609074</v>
      </c>
      <c r="C87" s="3">
        <v>19.295283582715001</v>
      </c>
      <c r="D87" s="3">
        <v>19.6837372677963</v>
      </c>
      <c r="E87" s="3">
        <v>20.3115232485058</v>
      </c>
      <c r="F87" s="3">
        <v>14.158670589254699</v>
      </c>
      <c r="G87" s="3">
        <v>33.424531437472901</v>
      </c>
      <c r="H87" s="3">
        <v>16.332337135196202</v>
      </c>
      <c r="I87" s="3">
        <v>14.792829982349801</v>
      </c>
      <c r="J87" s="3">
        <v>20.430395200560099</v>
      </c>
      <c r="K87" s="3">
        <v>14.305208832258</v>
      </c>
      <c r="L87" s="3">
        <v>12.8735172047282</v>
      </c>
      <c r="M87" s="3">
        <v>10.933457104674099</v>
      </c>
      <c r="N87" s="3">
        <v>15.8164575252516</v>
      </c>
      <c r="O87" s="3">
        <v>28.884516784984498</v>
      </c>
      <c r="P87" s="3">
        <v>16.599536398538099</v>
      </c>
      <c r="Q87" s="3">
        <v>15.5485145103476</v>
      </c>
      <c r="R87" s="3">
        <v>22.319273173027302</v>
      </c>
      <c r="S87" s="3">
        <v>8.2598508901401306</v>
      </c>
      <c r="T87" s="3">
        <v>21.296148179150101</v>
      </c>
      <c r="U87" s="3">
        <v>20.635422850259001</v>
      </c>
      <c r="V87" s="3">
        <v>22.995233604333698</v>
      </c>
    </row>
    <row r="88" spans="1:22" x14ac:dyDescent="0.35">
      <c r="A88" s="2">
        <v>44463</v>
      </c>
      <c r="B88" s="3">
        <v>23.703703425908099</v>
      </c>
      <c r="C88" s="3">
        <v>17.1613959029144</v>
      </c>
      <c r="D88" s="3">
        <v>19.157314666232502</v>
      </c>
      <c r="E88" s="3">
        <v>20.412801501947001</v>
      </c>
      <c r="F88" s="3">
        <v>13.6681026474806</v>
      </c>
      <c r="G88" s="3">
        <v>28.085596223192599</v>
      </c>
      <c r="H88" s="3">
        <v>15.626884340397901</v>
      </c>
      <c r="I88" s="3">
        <v>14.423353007806201</v>
      </c>
      <c r="J88" s="3">
        <v>18.8197565146898</v>
      </c>
      <c r="K88" s="3">
        <v>13.324522396368801</v>
      </c>
      <c r="L88" s="3">
        <v>11.2798695418885</v>
      </c>
      <c r="M88" s="3">
        <v>10.8080383543192</v>
      </c>
      <c r="N88" s="3">
        <v>13.618738011096299</v>
      </c>
      <c r="O88" s="3">
        <v>29.758473592662501</v>
      </c>
      <c r="P88" s="3">
        <v>15.9972430730199</v>
      </c>
      <c r="Q88" s="3">
        <v>15.2888166083952</v>
      </c>
      <c r="R88" s="3">
        <v>21.685031678833798</v>
      </c>
      <c r="S88" s="3">
        <v>7.4681721019271503</v>
      </c>
      <c r="T88" s="3">
        <v>20.032246236222299</v>
      </c>
      <c r="U88" s="3">
        <v>20.436430335253299</v>
      </c>
      <c r="V88" s="3">
        <v>22.013079123887099</v>
      </c>
    </row>
    <row r="89" spans="1:22" x14ac:dyDescent="0.35">
      <c r="A89" s="2">
        <v>44495</v>
      </c>
      <c r="B89" s="3">
        <v>17.951278665107999</v>
      </c>
      <c r="C89" s="3">
        <v>14.6456935501222</v>
      </c>
      <c r="D89" s="3">
        <v>19.245277336489899</v>
      </c>
      <c r="E89" s="3">
        <v>21.016272221675699</v>
      </c>
      <c r="F89" s="3">
        <v>14.3865253297978</v>
      </c>
      <c r="G89" s="3">
        <v>23.209759482521299</v>
      </c>
      <c r="H89" s="3">
        <v>15.4839474346548</v>
      </c>
      <c r="I89" s="3">
        <v>13.6555943694521</v>
      </c>
      <c r="J89" s="3">
        <v>17.496316005311499</v>
      </c>
      <c r="K89" s="3">
        <v>12.0420240097259</v>
      </c>
      <c r="L89" s="3">
        <v>9.6093861267241696</v>
      </c>
      <c r="M89" s="3">
        <v>10.7775590893144</v>
      </c>
      <c r="N89" s="3">
        <v>14.1521230959886</v>
      </c>
      <c r="O89" s="3">
        <v>29.389459690776299</v>
      </c>
      <c r="P89" s="3">
        <v>16.2269374721327</v>
      </c>
      <c r="Q89" s="3">
        <v>15.4299838036594</v>
      </c>
      <c r="R89" s="3">
        <v>20.716128660130099</v>
      </c>
      <c r="S89" s="3">
        <v>7.1080779312742504</v>
      </c>
      <c r="T89" s="3">
        <v>18.770303989520301</v>
      </c>
      <c r="U89" s="3">
        <v>19.859460254261698</v>
      </c>
      <c r="V89" s="3">
        <v>22.101600723159098</v>
      </c>
    </row>
    <row r="90" spans="1:22" x14ac:dyDescent="0.35">
      <c r="A90" s="2">
        <v>44526</v>
      </c>
      <c r="B90" s="3">
        <v>17.789147176263299</v>
      </c>
      <c r="C90" s="3">
        <v>12.404526902115499</v>
      </c>
      <c r="D90" s="3">
        <v>17.770525162294199</v>
      </c>
      <c r="E90" s="3">
        <v>20.271800672946402</v>
      </c>
      <c r="F90" s="3">
        <v>11.900383597780699</v>
      </c>
      <c r="G90" s="3">
        <v>16.990998090209299</v>
      </c>
      <c r="H90" s="3">
        <v>14.222285930366599</v>
      </c>
      <c r="I90" s="3">
        <v>13.115184942234199</v>
      </c>
      <c r="J90" s="3">
        <v>15.3464774267821</v>
      </c>
      <c r="K90" s="3">
        <v>10.5657912141375</v>
      </c>
      <c r="L90" s="3">
        <v>7.9339110679989702</v>
      </c>
      <c r="M90" s="3">
        <v>10.0520632240447</v>
      </c>
      <c r="N90" s="3">
        <v>13.4203283570577</v>
      </c>
      <c r="O90" s="3">
        <v>27.672251430291499</v>
      </c>
      <c r="P90" s="3">
        <v>14.912284580412599</v>
      </c>
      <c r="Q90" s="3">
        <v>15.342419525134099</v>
      </c>
      <c r="R90" s="3">
        <v>19.511618739473899</v>
      </c>
      <c r="S90" s="3">
        <v>6.9298860026000897</v>
      </c>
      <c r="T90" s="3">
        <v>17.7088008461036</v>
      </c>
      <c r="U90" s="3">
        <v>18.8866510842536</v>
      </c>
      <c r="V90" s="3">
        <v>20.2707047423755</v>
      </c>
    </row>
    <row r="91" spans="1:22" x14ac:dyDescent="0.35">
      <c r="A91" s="2">
        <v>44553</v>
      </c>
      <c r="B91" s="3">
        <v>18.2426591601543</v>
      </c>
      <c r="C91" s="3">
        <v>9.5393691956188107</v>
      </c>
      <c r="D91" s="3">
        <v>16.856014646036002</v>
      </c>
      <c r="E91" s="3">
        <v>19.883170964106299</v>
      </c>
      <c r="F91" s="3">
        <v>10.6057334258082</v>
      </c>
      <c r="G91" s="3">
        <v>12.7299137601634</v>
      </c>
      <c r="H91" s="3">
        <v>15.1279987415865</v>
      </c>
      <c r="I91" s="3">
        <v>12.9671855823307</v>
      </c>
      <c r="J91" s="3">
        <v>15.5412161963384</v>
      </c>
      <c r="K91" s="3">
        <v>9.8992703284000196</v>
      </c>
      <c r="L91" s="3">
        <v>6.8369094075449199</v>
      </c>
      <c r="M91" s="3">
        <v>10.3598286149548</v>
      </c>
      <c r="N91" s="3">
        <v>12.689242273348199</v>
      </c>
      <c r="O91" s="3">
        <v>28.248912958208599</v>
      </c>
      <c r="P91" s="3">
        <v>14.186714152539301</v>
      </c>
      <c r="Q91" s="3">
        <v>14.8467584665665</v>
      </c>
      <c r="R91" s="3">
        <v>18.935222374969499</v>
      </c>
      <c r="S91" s="3">
        <v>6.6326997077753198</v>
      </c>
      <c r="T91" s="3">
        <v>16.865293724624699</v>
      </c>
      <c r="U91" s="3">
        <v>18.554799548274701</v>
      </c>
      <c r="V91" s="3">
        <v>19.690788933855401</v>
      </c>
    </row>
    <row r="92" spans="1:22" x14ac:dyDescent="0.35">
      <c r="A92" s="2">
        <v>44587</v>
      </c>
      <c r="B92" s="3">
        <v>17.0827837814021</v>
      </c>
      <c r="C92" s="3">
        <v>9.7306423876265598</v>
      </c>
      <c r="D92" s="3">
        <v>17.051084081901202</v>
      </c>
      <c r="E92" s="3">
        <v>19.515461643104601</v>
      </c>
      <c r="F92" s="3">
        <v>10.682310684990499</v>
      </c>
      <c r="G92" s="3">
        <v>12.2415055386214</v>
      </c>
      <c r="H92" s="3">
        <v>15.0220233250212</v>
      </c>
      <c r="I92" s="3">
        <v>12.5204257074576</v>
      </c>
      <c r="J92" s="3">
        <v>14.5888487132574</v>
      </c>
      <c r="K92" s="3">
        <v>8.9760002723055496</v>
      </c>
      <c r="L92" s="3">
        <v>6.9905496875172402</v>
      </c>
      <c r="M92" s="3">
        <v>10.664808268501901</v>
      </c>
      <c r="N92" s="3">
        <v>-89.420491743791899</v>
      </c>
      <c r="O92" s="3">
        <v>27.640366700598999</v>
      </c>
      <c r="P92" s="3">
        <v>13.8491037119555</v>
      </c>
      <c r="Q92" s="3">
        <v>15.544304464053701</v>
      </c>
      <c r="R92" s="3">
        <v>18.669551919877801</v>
      </c>
      <c r="S92" s="3">
        <v>6.2966681244556</v>
      </c>
      <c r="T92" s="3">
        <v>17.0482458142646</v>
      </c>
      <c r="U92" s="3">
        <v>17.025253996807599</v>
      </c>
      <c r="V92" s="3">
        <v>21.046629989846501</v>
      </c>
    </row>
    <row r="93" spans="1:22" x14ac:dyDescent="0.35">
      <c r="A93" s="2">
        <v>44617</v>
      </c>
      <c r="B93" s="3">
        <v>16.645565921059799</v>
      </c>
      <c r="C93" s="3">
        <v>9.7988694748938006</v>
      </c>
      <c r="D93" s="3">
        <v>17.327193090640598</v>
      </c>
      <c r="E93" s="3">
        <v>19.075965324205502</v>
      </c>
      <c r="F93" s="3">
        <v>9.7306686276321805</v>
      </c>
      <c r="G93" s="3">
        <v>13.381216471083301</v>
      </c>
      <c r="H93" s="3">
        <v>15.8001604289478</v>
      </c>
      <c r="I93" s="3">
        <v>12.3951607016221</v>
      </c>
      <c r="J93" s="3">
        <v>14.759061788874799</v>
      </c>
      <c r="K93" s="3">
        <v>9.2243472816503402</v>
      </c>
      <c r="L93" s="3">
        <v>7.0462914243004402</v>
      </c>
      <c r="M93" s="3">
        <v>10.929877265065199</v>
      </c>
      <c r="N93" s="3">
        <v>-143.14316286037101</v>
      </c>
      <c r="O93" s="3">
        <v>26.195762003167001</v>
      </c>
      <c r="P93" s="3">
        <v>13.0670594320882</v>
      </c>
      <c r="Q93" s="3">
        <v>15.895099786137701</v>
      </c>
      <c r="R93" s="3">
        <v>18.726006702539099</v>
      </c>
      <c r="S93" s="3">
        <v>5.8663998314594901</v>
      </c>
      <c r="T93" s="3">
        <v>16.843364557604399</v>
      </c>
      <c r="U93" s="3">
        <v>16.6630109510632</v>
      </c>
      <c r="V93" s="3">
        <v>21.0759965078934</v>
      </c>
    </row>
    <row r="94" spans="1:22" x14ac:dyDescent="0.35">
      <c r="A94" s="2">
        <v>44645</v>
      </c>
      <c r="B94" s="3">
        <v>16.181211049349098</v>
      </c>
      <c r="C94" s="3">
        <v>9.9491414382717291</v>
      </c>
      <c r="D94" s="3">
        <v>17.262501769609798</v>
      </c>
      <c r="E94" s="3">
        <v>18.9054163965593</v>
      </c>
      <c r="F94" s="3">
        <v>9.7927377832976195</v>
      </c>
      <c r="G94" s="3">
        <v>13.4970962800162</v>
      </c>
      <c r="H94" s="3">
        <v>15.9360269529375</v>
      </c>
      <c r="I94" s="3">
        <v>12.339995920933401</v>
      </c>
      <c r="J94" s="3">
        <v>15.0713813291751</v>
      </c>
      <c r="K94" s="3">
        <v>9.3437322285715894</v>
      </c>
      <c r="L94" s="3">
        <v>7.0401167300568401</v>
      </c>
      <c r="M94" s="3">
        <v>11.100372186516701</v>
      </c>
      <c r="N94" s="3">
        <v>-87.906983483923597</v>
      </c>
      <c r="O94" s="3">
        <v>26.228348126051099</v>
      </c>
      <c r="P94" s="3">
        <v>12.7644806984735</v>
      </c>
      <c r="Q94" s="3">
        <v>16.189260735849601</v>
      </c>
      <c r="R94" s="3">
        <v>18.7981003015935</v>
      </c>
      <c r="S94" s="3">
        <v>5.7303192053255696</v>
      </c>
      <c r="T94" s="3">
        <v>17.345874410696901</v>
      </c>
      <c r="U94" s="3">
        <v>16.368963731453601</v>
      </c>
      <c r="V94" s="3">
        <v>21.307101765895101</v>
      </c>
    </row>
    <row r="95" spans="1:22" x14ac:dyDescent="0.35">
      <c r="A95" s="2">
        <v>44677</v>
      </c>
      <c r="B95" s="3">
        <v>15.510510067481301</v>
      </c>
      <c r="C95" s="3">
        <v>9.51390649256067</v>
      </c>
      <c r="D95" s="3">
        <v>16.9620691658839</v>
      </c>
      <c r="E95" s="3">
        <v>18.432407779707201</v>
      </c>
      <c r="F95" s="3">
        <v>9.2364502301877494</v>
      </c>
      <c r="G95" s="3">
        <v>12.411820731079001</v>
      </c>
      <c r="H95" s="3">
        <v>15.8453891398874</v>
      </c>
      <c r="I95" s="3">
        <v>12.0989639704427</v>
      </c>
      <c r="J95" s="3">
        <v>14.7693678076576</v>
      </c>
      <c r="K95" s="3">
        <v>9.2813992649690995</v>
      </c>
      <c r="L95" s="3">
        <v>6.78777210514997</v>
      </c>
      <c r="M95" s="3">
        <v>10.749956436362501</v>
      </c>
      <c r="N95" s="3">
        <v>-76.377569030070802</v>
      </c>
      <c r="O95" s="3">
        <v>25.924735016016701</v>
      </c>
      <c r="P95" s="3">
        <v>12.3363861731208</v>
      </c>
      <c r="Q95" s="3">
        <v>15.9084294923426</v>
      </c>
      <c r="R95" s="3">
        <v>18.435098761852299</v>
      </c>
      <c r="S95" s="3">
        <v>5.6307293195292898</v>
      </c>
      <c r="T95" s="3">
        <v>17.3630376291933</v>
      </c>
      <c r="U95" s="3">
        <v>15.778958960480599</v>
      </c>
      <c r="V95" s="3">
        <v>21.170071626677899</v>
      </c>
    </row>
    <row r="96" spans="1:22" x14ac:dyDescent="0.35">
      <c r="A96" s="2">
        <v>44707</v>
      </c>
      <c r="B96" s="3">
        <v>15.6157864708061</v>
      </c>
      <c r="C96" s="3">
        <v>9.2859768276673407</v>
      </c>
      <c r="D96" s="3">
        <v>16.1216966806121</v>
      </c>
      <c r="E96" s="3">
        <v>17.581366518224101</v>
      </c>
      <c r="F96" s="3">
        <v>8.6493697935471694</v>
      </c>
      <c r="G96" s="3">
        <v>11.842586530769999</v>
      </c>
      <c r="H96" s="3">
        <v>15.609060454926199</v>
      </c>
      <c r="I96" s="3">
        <v>11.839820462939</v>
      </c>
      <c r="J96" s="3">
        <v>14.5732113927564</v>
      </c>
      <c r="K96" s="3">
        <v>9.2052301073177496</v>
      </c>
      <c r="L96" s="3">
        <v>6.6724628300088504</v>
      </c>
      <c r="M96" s="3">
        <v>10.515667775568501</v>
      </c>
      <c r="N96" s="3">
        <v>-66.213221106499404</v>
      </c>
      <c r="O96" s="3">
        <v>24.938162093705198</v>
      </c>
      <c r="P96" s="3">
        <v>12.454142155012899</v>
      </c>
      <c r="Q96" s="3">
        <v>15.2499663963382</v>
      </c>
      <c r="R96" s="3">
        <v>18.189707053800099</v>
      </c>
      <c r="S96" s="3">
        <v>5.4375432272037898</v>
      </c>
      <c r="T96" s="3">
        <v>16.431719609342199</v>
      </c>
      <c r="U96" s="3">
        <v>15.2510971720582</v>
      </c>
      <c r="V96" s="3">
        <v>20.0594184008132</v>
      </c>
    </row>
    <row r="97" spans="1:22" x14ac:dyDescent="0.35">
      <c r="A97" s="2">
        <v>44736</v>
      </c>
      <c r="B97" s="3">
        <v>15.9217534703075</v>
      </c>
      <c r="C97" s="3">
        <v>8.0187202460288507</v>
      </c>
      <c r="D97" s="3">
        <v>15.5395724153861</v>
      </c>
      <c r="E97" s="3">
        <v>16.8826776590845</v>
      </c>
      <c r="F97" s="3">
        <v>8.1622901916030894</v>
      </c>
      <c r="G97" s="3">
        <v>10.8215376341136</v>
      </c>
      <c r="H97" s="3">
        <v>15.081907842146901</v>
      </c>
      <c r="I97" s="3">
        <v>11.5454572826432</v>
      </c>
      <c r="J97" s="3">
        <v>13.891843330629801</v>
      </c>
      <c r="K97" s="3">
        <v>8.8926044339988692</v>
      </c>
      <c r="L97" s="3">
        <v>6.21714875115235</v>
      </c>
      <c r="M97" s="3">
        <v>10.198684077187499</v>
      </c>
      <c r="N97" s="3">
        <v>-56.580669334751697</v>
      </c>
      <c r="O97" s="3">
        <v>24.357540333665401</v>
      </c>
      <c r="P97" s="3">
        <v>13.1244502036987</v>
      </c>
      <c r="Q97" s="3">
        <v>14.5666923100469</v>
      </c>
      <c r="R97" s="3">
        <v>17.567679104781899</v>
      </c>
      <c r="S97" s="3">
        <v>5.4738270085776497</v>
      </c>
      <c r="T97" s="3">
        <v>15.709692411922401</v>
      </c>
      <c r="U97" s="3">
        <v>14.326621324856101</v>
      </c>
      <c r="V97" s="3">
        <v>18.896251780285599</v>
      </c>
    </row>
    <row r="98" spans="1:22" x14ac:dyDescent="0.35">
      <c r="A98" s="2">
        <v>44768</v>
      </c>
      <c r="B98" s="3">
        <v>15.511411133228901</v>
      </c>
      <c r="C98" s="3">
        <v>7.7204842466105603</v>
      </c>
      <c r="D98" s="3">
        <v>14.975630680882499</v>
      </c>
      <c r="E98" s="3">
        <v>16.350308593097701</v>
      </c>
      <c r="F98" s="3">
        <v>7.2179026198033602</v>
      </c>
      <c r="G98" s="3">
        <v>10.2534332151524</v>
      </c>
      <c r="H98" s="3">
        <v>15.160011093548</v>
      </c>
      <c r="I98" s="3">
        <v>11.0826767577775</v>
      </c>
      <c r="J98" s="3">
        <v>13.5100896565867</v>
      </c>
      <c r="K98" s="3">
        <v>8.9633563062318604</v>
      </c>
      <c r="L98" s="3">
        <v>6.1188732806652402</v>
      </c>
      <c r="M98" s="3">
        <v>10.2545121672179</v>
      </c>
      <c r="N98" s="3">
        <v>-45.914726831252999</v>
      </c>
      <c r="O98" s="3">
        <v>24.665854895547799</v>
      </c>
      <c r="P98" s="3">
        <v>12.7643031199111</v>
      </c>
      <c r="Q98" s="3">
        <v>15.031243169288</v>
      </c>
      <c r="R98" s="3">
        <v>17.171731791144499</v>
      </c>
      <c r="S98" s="3">
        <v>5.0267936461292697</v>
      </c>
      <c r="T98" s="3">
        <v>15.588250950555301</v>
      </c>
      <c r="U98" s="3">
        <v>13.8110557758006</v>
      </c>
      <c r="V98" s="3">
        <v>19.208632498700499</v>
      </c>
    </row>
    <row r="99" spans="1:22" x14ac:dyDescent="0.35">
      <c r="A99" s="2">
        <v>44799</v>
      </c>
      <c r="B99" s="3">
        <v>15.115976494118399</v>
      </c>
      <c r="C99" s="3">
        <v>7.3187091201338896</v>
      </c>
      <c r="D99" s="3">
        <v>14.744027995472401</v>
      </c>
      <c r="E99" s="3">
        <v>16.483276735394401</v>
      </c>
      <c r="F99" s="3">
        <v>6.9110312660464803</v>
      </c>
      <c r="G99" s="3">
        <v>9.9576752843203202</v>
      </c>
      <c r="H99" s="3">
        <v>15.3544978377659</v>
      </c>
      <c r="I99" s="3">
        <v>11.299624103876001</v>
      </c>
      <c r="J99" s="3">
        <v>13.2583695998522</v>
      </c>
      <c r="K99" s="3">
        <v>9.0174146533394506</v>
      </c>
      <c r="L99" s="3">
        <v>6.2530730486985702</v>
      </c>
      <c r="M99" s="3">
        <v>10.233429274958601</v>
      </c>
      <c r="N99" s="3">
        <v>-35.072200036637902</v>
      </c>
      <c r="O99" s="3">
        <v>25.7197373875733</v>
      </c>
      <c r="P99" s="3">
        <v>12.5713513618763</v>
      </c>
      <c r="Q99" s="3">
        <v>15.1432227925541</v>
      </c>
      <c r="R99" s="3">
        <v>17.215690298119501</v>
      </c>
      <c r="S99" s="3">
        <v>5.0050754662277104</v>
      </c>
      <c r="T99" s="3">
        <v>15.564280637208</v>
      </c>
      <c r="U99" s="3">
        <v>14.0003900746932</v>
      </c>
      <c r="V99" s="3">
        <v>18.993360796812201</v>
      </c>
    </row>
    <row r="100" spans="1:22" x14ac:dyDescent="0.35">
      <c r="A100" s="2">
        <v>44830</v>
      </c>
      <c r="B100" s="3">
        <v>14.3103216955897</v>
      </c>
      <c r="C100" s="3">
        <v>7.42264951314813</v>
      </c>
      <c r="D100" s="3">
        <v>14.3790450323927</v>
      </c>
      <c r="E100" s="3">
        <v>14.9395612971289</v>
      </c>
      <c r="F100" s="3">
        <v>6.2209730423120204</v>
      </c>
      <c r="G100" s="3">
        <v>8.9362539817382896</v>
      </c>
      <c r="H100" s="3">
        <v>14.573443617233</v>
      </c>
      <c r="I100" s="3">
        <v>10.467377038500899</v>
      </c>
      <c r="J100" s="3">
        <v>12.6625404799472</v>
      </c>
      <c r="K100" s="3">
        <v>8.4294894601907799</v>
      </c>
      <c r="L100" s="3">
        <v>6.0059861312237697</v>
      </c>
      <c r="M100" s="3">
        <v>9.3246847151901893</v>
      </c>
      <c r="N100" s="3">
        <v>-26.181471443328299</v>
      </c>
      <c r="O100" s="3">
        <v>24.934598721199599</v>
      </c>
      <c r="P100" s="3">
        <v>11.733189119281199</v>
      </c>
      <c r="Q100" s="3">
        <v>14.103770773475899</v>
      </c>
      <c r="R100" s="3">
        <v>16.7230460057879</v>
      </c>
      <c r="S100" s="3">
        <v>4.6172471261185599</v>
      </c>
      <c r="T100" s="3">
        <v>14.707970394515</v>
      </c>
      <c r="U100" s="3">
        <v>13.270775633494299</v>
      </c>
      <c r="V100" s="3">
        <v>17.071125876782801</v>
      </c>
    </row>
    <row r="101" spans="1:22" x14ac:dyDescent="0.35">
      <c r="A101" s="2">
        <v>44860</v>
      </c>
      <c r="B101" s="3">
        <v>13.6614474744981</v>
      </c>
      <c r="C101" s="3">
        <v>7.2136404801539298</v>
      </c>
      <c r="D101" s="3">
        <v>13.728632839300699</v>
      </c>
      <c r="E101" s="3">
        <v>14.0966416294571</v>
      </c>
      <c r="F101" s="3">
        <v>6.0973424121704296</v>
      </c>
      <c r="G101" s="3">
        <v>9.5039192177041691</v>
      </c>
      <c r="H101" s="3">
        <v>14.7869449922296</v>
      </c>
      <c r="I101" s="3">
        <v>9.8471750769899309</v>
      </c>
      <c r="J101" s="3">
        <v>13.412803428271999</v>
      </c>
      <c r="K101" s="3">
        <v>9.0427849933191293</v>
      </c>
      <c r="L101" s="3">
        <v>6.1680064599564002</v>
      </c>
      <c r="M101" s="3">
        <v>9.6533702490537792</v>
      </c>
      <c r="N101" s="3">
        <v>-15.427957328416101</v>
      </c>
      <c r="O101" s="3">
        <v>25.3488590729064</v>
      </c>
      <c r="P101" s="3">
        <v>10.355707672818101</v>
      </c>
      <c r="Q101" s="3">
        <v>13.657171992698</v>
      </c>
      <c r="R101" s="3">
        <v>16.257343936925398</v>
      </c>
      <c r="S101" s="3">
        <v>4.8418288956481499</v>
      </c>
      <c r="T101" s="3">
        <v>14.192375502497899</v>
      </c>
      <c r="U101" s="3">
        <v>11.964989482013699</v>
      </c>
      <c r="V101" s="3">
        <v>17.467077715910602</v>
      </c>
    </row>
    <row r="102" spans="1:22" x14ac:dyDescent="0.35">
      <c r="A102" s="2">
        <v>44890</v>
      </c>
      <c r="B102" s="3">
        <v>13.9840559772327</v>
      </c>
      <c r="C102" s="3">
        <v>5.7882512563913702</v>
      </c>
      <c r="D102" s="3">
        <v>13.2881435868661</v>
      </c>
      <c r="E102" s="3">
        <v>14.030616377487</v>
      </c>
      <c r="F102" s="3">
        <v>6.1979084015402197</v>
      </c>
      <c r="G102" s="3">
        <v>10.005316457484099</v>
      </c>
      <c r="H102" s="3">
        <v>15.083632081542399</v>
      </c>
      <c r="I102" s="3">
        <v>11.124058097663299</v>
      </c>
      <c r="J102" s="3">
        <v>13.719596723644701</v>
      </c>
      <c r="K102" s="3">
        <v>9.9070207992795307</v>
      </c>
      <c r="L102" s="3">
        <v>5.7979991150911303</v>
      </c>
      <c r="M102" s="3">
        <v>10.3583232521902</v>
      </c>
      <c r="N102" s="3">
        <v>-6.1609672874235004</v>
      </c>
      <c r="O102" s="3">
        <v>26.438570787168501</v>
      </c>
      <c r="P102" s="3">
        <v>11.290945306047799</v>
      </c>
      <c r="Q102" s="3">
        <v>13.44222465292</v>
      </c>
      <c r="R102" s="3">
        <v>16.607416880012501</v>
      </c>
      <c r="S102" s="3">
        <v>5.2807242467480098</v>
      </c>
      <c r="T102" s="3">
        <v>13.5825276758912</v>
      </c>
      <c r="U102" s="3">
        <v>11.8228541004527</v>
      </c>
      <c r="V102" s="3">
        <v>16.5105773496472</v>
      </c>
    </row>
    <row r="103" spans="1:22" x14ac:dyDescent="0.35">
      <c r="A103" s="2">
        <v>44918</v>
      </c>
      <c r="B103" s="3">
        <v>13.875937566974599</v>
      </c>
      <c r="C103" s="3">
        <v>5.5060884803605301</v>
      </c>
      <c r="D103" s="3">
        <v>12.4768239207521</v>
      </c>
      <c r="E103" s="3">
        <v>13.801213751483401</v>
      </c>
      <c r="F103" s="3">
        <v>5.9295026563456599</v>
      </c>
      <c r="G103" s="3">
        <v>9.1820314186761607</v>
      </c>
      <c r="H103" s="3">
        <v>14.826857641797901</v>
      </c>
      <c r="I103" s="3">
        <v>10.8049688911701</v>
      </c>
      <c r="J103" s="3">
        <v>13.261941157828799</v>
      </c>
      <c r="K103" s="3">
        <v>9.6691207240784998</v>
      </c>
      <c r="L103" s="3">
        <v>5.6861648003899603</v>
      </c>
      <c r="M103" s="3">
        <v>10.2215359522502</v>
      </c>
      <c r="N103" s="3">
        <v>3.46074956612448</v>
      </c>
      <c r="O103" s="3">
        <v>25.584402487103599</v>
      </c>
      <c r="P103" s="3">
        <v>12.1929617259339</v>
      </c>
      <c r="Q103" s="3">
        <v>12.426672644825899</v>
      </c>
      <c r="R103" s="3">
        <v>16.517300038963</v>
      </c>
      <c r="S103" s="3">
        <v>5.2159782733089699</v>
      </c>
      <c r="T103" s="3">
        <v>12.7436337855335</v>
      </c>
      <c r="U103" s="3">
        <v>11.781453331492701</v>
      </c>
      <c r="V103" s="3">
        <v>15.186181941487201</v>
      </c>
    </row>
    <row r="104" spans="1:22" x14ac:dyDescent="0.35">
      <c r="A104" s="2">
        <v>44952</v>
      </c>
      <c r="B104" s="3">
        <v>15.058383486802899</v>
      </c>
      <c r="C104" s="3">
        <v>5.7506437311802303</v>
      </c>
      <c r="D104" s="3">
        <v>12.325208607008401</v>
      </c>
      <c r="E104" s="3">
        <v>14.6702690058359</v>
      </c>
      <c r="F104" s="3">
        <v>6.3650168415825901</v>
      </c>
      <c r="G104" s="3">
        <v>10.634284643744801</v>
      </c>
      <c r="H104" s="3">
        <v>14.9876044466598</v>
      </c>
      <c r="I104" s="3">
        <v>11.6401508121583</v>
      </c>
      <c r="J104" s="3">
        <v>14.323810455371</v>
      </c>
      <c r="K104" s="3">
        <v>10.8585326464073</v>
      </c>
      <c r="L104" s="3">
        <v>6.02963479556953</v>
      </c>
      <c r="M104" s="3">
        <v>10.897034687007199</v>
      </c>
      <c r="N104" s="3">
        <v>6.6402358680242504</v>
      </c>
      <c r="O104" s="3">
        <v>25.345802512292</v>
      </c>
      <c r="P104" s="3">
        <v>14.13991283426</v>
      </c>
      <c r="Q104" s="3">
        <v>12.4724403011397</v>
      </c>
      <c r="R104" s="3">
        <v>17.277988587218001</v>
      </c>
      <c r="S104" s="3">
        <v>4.9529136441119102</v>
      </c>
      <c r="T104" s="3">
        <v>12.3161314101432</v>
      </c>
      <c r="U104" s="3">
        <v>12.5514461762839</v>
      </c>
      <c r="V104" s="3">
        <v>16.064236048557799</v>
      </c>
    </row>
    <row r="105" spans="1:22" x14ac:dyDescent="0.35">
      <c r="A105" s="2">
        <v>44981</v>
      </c>
      <c r="B105" s="3">
        <v>14.609412025910901</v>
      </c>
      <c r="C105" s="3">
        <v>5.9393677611266797</v>
      </c>
      <c r="D105" s="3">
        <v>12.3094917120098</v>
      </c>
      <c r="E105" s="3">
        <v>13.572877934809799</v>
      </c>
      <c r="F105" s="3">
        <v>5.8856570478449397</v>
      </c>
      <c r="G105" s="3">
        <v>9.3230176825791506</v>
      </c>
      <c r="H105" s="3">
        <v>14.9156817921568</v>
      </c>
      <c r="I105" s="3">
        <v>12.3752474671545</v>
      </c>
      <c r="J105" s="3">
        <v>15.0632138267159</v>
      </c>
      <c r="K105" s="3">
        <v>11.0555484575597</v>
      </c>
      <c r="L105" s="3">
        <v>5.62558793455465</v>
      </c>
      <c r="M105" s="3">
        <v>10.1493666302958</v>
      </c>
      <c r="N105" s="3">
        <v>7.8649416307955198</v>
      </c>
      <c r="O105" s="3">
        <v>24.4754429638256</v>
      </c>
      <c r="P105" s="3">
        <v>12.4768578809409</v>
      </c>
      <c r="Q105" s="3">
        <v>11.683908245608</v>
      </c>
      <c r="R105" s="3">
        <v>17.409169519176501</v>
      </c>
      <c r="S105" s="3">
        <v>4.5685974822132396</v>
      </c>
      <c r="T105" s="3">
        <v>12.2749265151276</v>
      </c>
      <c r="U105" s="3">
        <v>12.4453635065412</v>
      </c>
      <c r="V105" s="3">
        <v>15.3312311963778</v>
      </c>
    </row>
    <row r="106" spans="1:22" x14ac:dyDescent="0.35">
      <c r="A106" s="2">
        <v>45009</v>
      </c>
      <c r="B106" s="3">
        <v>14.424319476248099</v>
      </c>
      <c r="C106" s="3">
        <v>5.8559661697324197</v>
      </c>
      <c r="D106" s="3">
        <v>12.038977362595601</v>
      </c>
      <c r="E106" s="3">
        <v>13.152852345826799</v>
      </c>
      <c r="F106" s="3">
        <v>5.8802857467544101</v>
      </c>
      <c r="G106" s="3">
        <v>9.4048296640119293</v>
      </c>
      <c r="H106" s="3">
        <v>14.6743482710064</v>
      </c>
      <c r="I106" s="3">
        <v>12.849694910193</v>
      </c>
      <c r="J106" s="3">
        <v>14.453246995648099</v>
      </c>
      <c r="K106" s="3">
        <v>11.3943064246552</v>
      </c>
      <c r="L106" s="3">
        <v>5.5381131915724104</v>
      </c>
      <c r="M106" s="3">
        <v>10.197017583085699</v>
      </c>
      <c r="N106" s="3">
        <v>7.6090957139282303</v>
      </c>
      <c r="O106" s="3">
        <v>23.792599021093601</v>
      </c>
      <c r="P106" s="3">
        <v>12.301527178130501</v>
      </c>
      <c r="Q106" s="3">
        <v>11.688264838355501</v>
      </c>
      <c r="R106" s="3">
        <v>17.332995066922201</v>
      </c>
      <c r="S106" s="3">
        <v>4.7046510743738796</v>
      </c>
      <c r="T106" s="3">
        <v>12.054805836564899</v>
      </c>
      <c r="U106" s="3">
        <v>12.651856460935299</v>
      </c>
      <c r="V106" s="3">
        <v>15.3902538444201</v>
      </c>
    </row>
    <row r="107" spans="1:22" x14ac:dyDescent="0.35">
      <c r="A107" s="2">
        <v>45042</v>
      </c>
      <c r="B107" s="3">
        <v>14.243316414773499</v>
      </c>
      <c r="C107" s="3">
        <v>6.1712066350969597</v>
      </c>
      <c r="D107" s="3">
        <v>12.212983502510401</v>
      </c>
      <c r="E107" s="3">
        <v>12.9581850493114</v>
      </c>
      <c r="F107" s="3">
        <v>6.05881078418677</v>
      </c>
      <c r="G107" s="3">
        <v>9.5674694547398005</v>
      </c>
      <c r="H107" s="3">
        <v>14.5600791959981</v>
      </c>
      <c r="I107" s="3">
        <v>13.1558916413272</v>
      </c>
      <c r="J107" s="3">
        <v>14.287927596983801</v>
      </c>
      <c r="K107" s="3">
        <v>11.947054866979199</v>
      </c>
      <c r="L107" s="3">
        <v>5.7296256183309602</v>
      </c>
      <c r="M107" s="3">
        <v>10.198124123749199</v>
      </c>
      <c r="N107" s="3">
        <v>7.6109223519830502</v>
      </c>
      <c r="O107" s="3">
        <v>23.7021196724681</v>
      </c>
      <c r="P107" s="3">
        <v>12.103329838915601</v>
      </c>
      <c r="Q107" s="3">
        <v>11.636172588954301</v>
      </c>
      <c r="R107" s="3">
        <v>17.146633087182899</v>
      </c>
      <c r="S107" s="3">
        <v>4.58899274145723</v>
      </c>
      <c r="T107" s="3">
        <v>12.0883180597808</v>
      </c>
      <c r="U107" s="3">
        <v>12.8705251245763</v>
      </c>
      <c r="V107" s="3">
        <v>15.921469522232</v>
      </c>
    </row>
    <row r="108" spans="1:22" x14ac:dyDescent="0.35">
      <c r="A108" s="2">
        <v>45072</v>
      </c>
      <c r="B108" s="3">
        <v>13.984461467894601</v>
      </c>
      <c r="C108" s="3">
        <v>6.5953727534067603</v>
      </c>
      <c r="D108" s="3">
        <v>12.1761453390155</v>
      </c>
      <c r="E108" s="3">
        <v>12.5662017938941</v>
      </c>
      <c r="F108" s="3">
        <v>6.2619934585680497</v>
      </c>
      <c r="G108" s="3">
        <v>9.4793596550737504</v>
      </c>
      <c r="H108" s="3">
        <v>14.505517090953701</v>
      </c>
      <c r="I108" s="3">
        <v>14.2031083763813</v>
      </c>
      <c r="J108" s="3">
        <v>13.9446237426056</v>
      </c>
      <c r="K108" s="3">
        <v>12.4110550418521</v>
      </c>
      <c r="L108" s="3">
        <v>6.0668236290178497</v>
      </c>
      <c r="M108" s="3">
        <v>9.9528397891424092</v>
      </c>
      <c r="N108" s="3">
        <v>7.7214927355798499</v>
      </c>
      <c r="O108" s="3">
        <v>23.919167907700299</v>
      </c>
      <c r="P108" s="3">
        <v>11.772375490273101</v>
      </c>
      <c r="Q108" s="3">
        <v>11.770244801774901</v>
      </c>
      <c r="R108" s="3">
        <v>17.1298072643858</v>
      </c>
      <c r="S108" s="3">
        <v>4.4579676435393498</v>
      </c>
      <c r="T108" s="3">
        <v>11.745426564085699</v>
      </c>
      <c r="U108" s="3">
        <v>13.5170766319661</v>
      </c>
      <c r="V108" s="3">
        <v>16.1615822540378</v>
      </c>
    </row>
    <row r="109" spans="1:22" x14ac:dyDescent="0.35">
      <c r="A109" s="2">
        <v>45103</v>
      </c>
      <c r="B109" s="3">
        <v>13.8512718960379</v>
      </c>
      <c r="C109" s="3">
        <v>6.9652225281326698</v>
      </c>
      <c r="D109" s="3">
        <v>12.9494925080689</v>
      </c>
      <c r="E109" s="3">
        <v>12.0724712610858</v>
      </c>
      <c r="F109" s="3">
        <v>6.6534472384583196</v>
      </c>
      <c r="G109" s="3">
        <v>10.0565703846997</v>
      </c>
      <c r="H109" s="3">
        <v>14.5158509417569</v>
      </c>
      <c r="I109" s="3">
        <v>14.9578858054194</v>
      </c>
      <c r="J109" s="3">
        <v>13.519806934643199</v>
      </c>
      <c r="K109" s="3">
        <v>12.6209998753019</v>
      </c>
      <c r="L109" s="3">
        <v>6.6617591764545603</v>
      </c>
      <c r="M109" s="3">
        <v>10.019071486320501</v>
      </c>
      <c r="N109" s="3">
        <v>7.7725492042303799</v>
      </c>
      <c r="O109" s="3">
        <v>23.9575350964321</v>
      </c>
      <c r="P109" s="3">
        <v>11.749668830430601</v>
      </c>
      <c r="Q109" s="3">
        <v>11.6852782448164</v>
      </c>
      <c r="R109" s="3">
        <v>16.926428883581899</v>
      </c>
      <c r="S109" s="3">
        <v>4.9861516897351104</v>
      </c>
      <c r="T109" s="3">
        <v>11.7574902613181</v>
      </c>
      <c r="U109" s="3">
        <v>14.184816271053601</v>
      </c>
      <c r="V109" s="3">
        <v>16.7889553080139</v>
      </c>
    </row>
    <row r="110" spans="1:22" x14ac:dyDescent="0.35">
      <c r="A110" s="2">
        <v>45133</v>
      </c>
      <c r="B110" s="3">
        <v>13.8997643934604</v>
      </c>
      <c r="C110" s="3">
        <v>7.8274063766617399</v>
      </c>
      <c r="D110" s="3">
        <v>13.350025039672399</v>
      </c>
      <c r="E110" s="3">
        <v>11.9773691603994</v>
      </c>
      <c r="F110" s="3">
        <v>6.62346919959184</v>
      </c>
      <c r="G110" s="3">
        <v>10.8382678804156</v>
      </c>
      <c r="H110" s="3">
        <v>14.789931583967601</v>
      </c>
      <c r="I110" s="3">
        <v>15.910360703364701</v>
      </c>
      <c r="J110" s="3">
        <v>13.490160637431099</v>
      </c>
      <c r="K110" s="3">
        <v>13.0860005707996</v>
      </c>
      <c r="L110" s="3">
        <v>7.1699658586091504</v>
      </c>
      <c r="M110" s="3">
        <v>10.6317359333932</v>
      </c>
      <c r="N110" s="3">
        <v>8.1450491540239405</v>
      </c>
      <c r="O110" s="3">
        <v>24.116776303650699</v>
      </c>
      <c r="P110" s="3">
        <v>11.9853629609687</v>
      </c>
      <c r="Q110" s="3">
        <v>12.1374531223282</v>
      </c>
      <c r="R110" s="3">
        <v>17.273051234508198</v>
      </c>
      <c r="S110" s="3">
        <v>5.5539752834546601</v>
      </c>
      <c r="T110" s="3">
        <v>11.8154687291009</v>
      </c>
      <c r="U110" s="3">
        <v>13.8850836260587</v>
      </c>
      <c r="V110" s="3">
        <v>17.645334269138601</v>
      </c>
    </row>
    <row r="111" spans="1:22" x14ac:dyDescent="0.35">
      <c r="A111" s="2">
        <v>45163</v>
      </c>
      <c r="B111" s="3">
        <v>13.507795708960099</v>
      </c>
      <c r="C111" s="3">
        <v>7.8920185307171096</v>
      </c>
      <c r="D111" s="3">
        <v>13.5591884879577</v>
      </c>
      <c r="E111" s="3">
        <v>11.1774135395054</v>
      </c>
      <c r="F111" s="3">
        <v>6.8072218163547698</v>
      </c>
      <c r="G111" s="3">
        <v>10.9358826918288</v>
      </c>
      <c r="H111" s="3">
        <v>14.930130126955801</v>
      </c>
      <c r="I111" s="3">
        <v>15.906456350930901</v>
      </c>
      <c r="J111" s="3">
        <v>13.1136879958125</v>
      </c>
      <c r="K111" s="3">
        <v>13.0403892307428</v>
      </c>
      <c r="L111" s="3">
        <v>7.0851026699733604</v>
      </c>
      <c r="M111" s="3">
        <v>10.4647313376316</v>
      </c>
      <c r="N111" s="3">
        <v>7.56932802034577</v>
      </c>
      <c r="O111" s="3">
        <v>23.600934202545101</v>
      </c>
      <c r="P111" s="3">
        <v>11.5078455702519</v>
      </c>
      <c r="Q111" s="3">
        <v>11.8567709978362</v>
      </c>
      <c r="R111" s="3">
        <v>17.659820257317399</v>
      </c>
      <c r="S111" s="3">
        <v>6.14900574791743</v>
      </c>
      <c r="T111" s="3">
        <v>11.3981216572191</v>
      </c>
      <c r="U111" s="3">
        <v>14.5485979275388</v>
      </c>
      <c r="V111" s="3">
        <v>17.707901434786301</v>
      </c>
    </row>
    <row r="112" spans="1:22" x14ac:dyDescent="0.35">
      <c r="A112" s="2">
        <v>45195</v>
      </c>
      <c r="B112" s="3">
        <v>13.699079831261701</v>
      </c>
      <c r="C112" s="3">
        <v>7.7334175209149203</v>
      </c>
      <c r="D112" s="3">
        <v>13.4262504723677</v>
      </c>
      <c r="E112" s="3">
        <v>11.152292455146799</v>
      </c>
      <c r="F112" s="3">
        <v>6.8770699026887101</v>
      </c>
      <c r="G112" s="3">
        <v>10.7494996095063</v>
      </c>
      <c r="H112" s="3">
        <v>14.8961059602372</v>
      </c>
      <c r="I112" s="3">
        <v>16.173666037376702</v>
      </c>
      <c r="J112" s="3">
        <v>12.664478563382801</v>
      </c>
      <c r="K112" s="3">
        <v>13.463408197479099</v>
      </c>
      <c r="L112" s="3">
        <v>7.1487685111594397</v>
      </c>
      <c r="M112" s="3">
        <v>10.484219509204401</v>
      </c>
      <c r="N112" s="3">
        <v>7.06777345292618</v>
      </c>
      <c r="O112" s="3">
        <v>23.606980014395202</v>
      </c>
      <c r="P112" s="3">
        <v>11.4027940564856</v>
      </c>
      <c r="Q112" s="3">
        <v>11.715844324406699</v>
      </c>
      <c r="R112" s="3">
        <v>17.144933695604202</v>
      </c>
      <c r="S112" s="3">
        <v>6.43714914498615</v>
      </c>
      <c r="T112" s="3">
        <v>11.2372971624365</v>
      </c>
      <c r="U112" s="3">
        <v>14.1194058022942</v>
      </c>
      <c r="V112" s="3">
        <v>17.3502858462242</v>
      </c>
    </row>
    <row r="113" spans="1:37" x14ac:dyDescent="0.35">
      <c r="A113" s="2">
        <v>45225</v>
      </c>
      <c r="B113" s="3">
        <v>13.091544810017099</v>
      </c>
      <c r="C113" s="3">
        <v>7.91353378565897</v>
      </c>
      <c r="D113" s="3">
        <v>12.801358970363999</v>
      </c>
      <c r="E113" s="3">
        <v>10.6550777779943</v>
      </c>
      <c r="F113" s="3">
        <v>7.3711649633584502</v>
      </c>
      <c r="G113" s="3">
        <v>10.611749893654601</v>
      </c>
      <c r="H113" s="3">
        <v>14.8498116330044</v>
      </c>
      <c r="I113" s="3">
        <v>16.1991051883561</v>
      </c>
      <c r="J113" s="3">
        <v>12.2019277201734</v>
      </c>
      <c r="K113" s="3">
        <v>13.1253535300136</v>
      </c>
      <c r="L113" s="3">
        <v>7.2505616462427396</v>
      </c>
      <c r="M113" s="3">
        <v>10.373927004481899</v>
      </c>
      <c r="N113" s="3">
        <v>6.7175083628443</v>
      </c>
      <c r="O113" s="3">
        <v>22.715059886583401</v>
      </c>
      <c r="P113" s="3">
        <v>11.023225161054601</v>
      </c>
      <c r="Q113" s="3">
        <v>10.8302830335019</v>
      </c>
      <c r="R113" s="3">
        <v>16.287625481599299</v>
      </c>
      <c r="S113" s="3">
        <v>5.7673752020410296</v>
      </c>
      <c r="T113" s="3">
        <v>10.0343750131082</v>
      </c>
      <c r="U113" s="3">
        <v>14.553212027925101</v>
      </c>
      <c r="V113" s="3">
        <v>17.071236686743099</v>
      </c>
    </row>
    <row r="114" spans="1:37" x14ac:dyDescent="0.35">
      <c r="A114" s="2">
        <v>45254</v>
      </c>
      <c r="B114" s="3">
        <v>13.517256225684299</v>
      </c>
      <c r="C114" s="3">
        <v>8.2627979711580206</v>
      </c>
      <c r="D114" s="3">
        <v>13.369367713665399</v>
      </c>
      <c r="E114" s="3">
        <v>10.5076027661563</v>
      </c>
      <c r="F114" s="3">
        <v>7.7077369294604896</v>
      </c>
      <c r="G114" s="3">
        <v>11.956375764600599</v>
      </c>
      <c r="H114" s="3">
        <v>14.926002780360401</v>
      </c>
      <c r="I114" s="3">
        <v>17.430135254636799</v>
      </c>
      <c r="J114" s="3">
        <v>13.069342026765399</v>
      </c>
      <c r="K114" s="3">
        <v>14.341558932685899</v>
      </c>
      <c r="L114" s="3">
        <v>7.9835627062945704</v>
      </c>
      <c r="M114" s="3">
        <v>11.2670382370786</v>
      </c>
      <c r="N114" s="3">
        <v>6.6206335332338497</v>
      </c>
      <c r="O114" s="3">
        <v>23.5282590875543</v>
      </c>
      <c r="P114" s="3">
        <v>11.1990851083489</v>
      </c>
      <c r="Q114" s="3">
        <v>11.5994207536127</v>
      </c>
      <c r="R114" s="3">
        <v>16.226956810434402</v>
      </c>
      <c r="S114" s="3">
        <v>5.6660613736101304</v>
      </c>
      <c r="T114" s="3">
        <v>10.213665648508201</v>
      </c>
      <c r="U114" s="3">
        <v>15.7446718062867</v>
      </c>
      <c r="V114" s="3">
        <v>18.589263232022301</v>
      </c>
    </row>
    <row r="115" spans="1:37" x14ac:dyDescent="0.35">
      <c r="A115" s="2">
        <v>45286</v>
      </c>
      <c r="B115" s="3">
        <v>12.9906568007308</v>
      </c>
      <c r="C115" s="3">
        <v>8.5058465407536801</v>
      </c>
      <c r="D115" s="3">
        <v>13.8278611300798</v>
      </c>
      <c r="E115" s="3">
        <v>9.9589883730567692</v>
      </c>
      <c r="F115" s="3">
        <v>9.0094785920937195</v>
      </c>
      <c r="G115" s="3">
        <v>14.7547229593573</v>
      </c>
      <c r="H115" s="3">
        <v>15.0903771496312</v>
      </c>
      <c r="I115" s="3">
        <v>18.782667846184101</v>
      </c>
      <c r="J115" s="3">
        <v>14.1396547403313</v>
      </c>
      <c r="K115" s="3">
        <v>15.2602349284198</v>
      </c>
      <c r="L115" s="3">
        <v>8.7022985396268293</v>
      </c>
      <c r="M115" s="3">
        <v>11.2678490675496</v>
      </c>
      <c r="N115" s="3">
        <v>6.2752596180984996</v>
      </c>
      <c r="O115" s="3">
        <v>25.461249323825701</v>
      </c>
      <c r="P115" s="3">
        <v>10.358113927359399</v>
      </c>
      <c r="Q115" s="3">
        <v>11.758858785844399</v>
      </c>
      <c r="R115" s="3">
        <v>16.363169873993499</v>
      </c>
      <c r="S115" s="3">
        <v>5.34775012589472</v>
      </c>
      <c r="T115" s="3">
        <v>10.0369259057781</v>
      </c>
      <c r="U115" s="3">
        <v>16.865335802653501</v>
      </c>
      <c r="V115" s="3">
        <v>20.806383138318001</v>
      </c>
    </row>
    <row r="116" spans="1:37" x14ac:dyDescent="0.35">
      <c r="A116" s="2">
        <v>45317</v>
      </c>
      <c r="B116" s="3">
        <v>12.7814037351213</v>
      </c>
      <c r="C116" s="3">
        <v>8.7212519608301609</v>
      </c>
      <c r="D116" s="3">
        <v>13.7816937469932</v>
      </c>
      <c r="E116" s="3">
        <v>10.2002251896371</v>
      </c>
      <c r="F116" s="3">
        <v>8.4962369712932606</v>
      </c>
      <c r="G116" s="3">
        <v>14.942692939531399</v>
      </c>
      <c r="H116" s="3">
        <v>15.337957263556699</v>
      </c>
      <c r="I116" s="3">
        <v>19.099560929331201</v>
      </c>
      <c r="J116" s="3">
        <v>13.903693712038899</v>
      </c>
      <c r="K116" s="3">
        <v>15.0924144544722</v>
      </c>
      <c r="L116" s="3">
        <v>8.2220707755062907</v>
      </c>
      <c r="M116" s="3">
        <v>11.3139178850729</v>
      </c>
      <c r="N116" s="3">
        <v>6.4639808929876903</v>
      </c>
      <c r="O116" s="3">
        <v>25.575191980688999</v>
      </c>
      <c r="P116" s="3">
        <v>10.186988493289901</v>
      </c>
      <c r="Q116" s="3">
        <v>11.558787823779401</v>
      </c>
      <c r="R116" s="3">
        <v>15.4084425306899</v>
      </c>
      <c r="S116" s="3">
        <v>6.0306028428700804</v>
      </c>
      <c r="T116" s="3">
        <v>10.1244500306573</v>
      </c>
      <c r="U116" s="3">
        <v>16.8040652384338</v>
      </c>
      <c r="V116" s="3">
        <v>21.298622417833901</v>
      </c>
    </row>
    <row r="117" spans="1:37" x14ac:dyDescent="0.35">
      <c r="A117" s="2">
        <v>45348</v>
      </c>
      <c r="B117" s="3">
        <v>13.326745793293499</v>
      </c>
      <c r="C117" s="3">
        <v>1.06146361061409E-2</v>
      </c>
      <c r="D117" s="3">
        <v>14.252335374499699</v>
      </c>
      <c r="E117" s="3">
        <v>10.6605572635561</v>
      </c>
      <c r="F117" s="3">
        <v>9.04546530497813</v>
      </c>
      <c r="G117" s="3">
        <v>15.196072700459</v>
      </c>
      <c r="H117" s="3">
        <v>15.6662124914104</v>
      </c>
      <c r="I117" s="3">
        <v>19.770683481320798</v>
      </c>
      <c r="J117" s="3">
        <v>16.154172157485299</v>
      </c>
      <c r="K117" s="3">
        <v>16.260225637009999</v>
      </c>
      <c r="L117" s="3">
        <v>8.6198787630180096</v>
      </c>
      <c r="M117" s="3">
        <v>10.8278518233856</v>
      </c>
      <c r="N117" s="3">
        <v>6.7196078485981303</v>
      </c>
      <c r="O117" s="3">
        <v>26.3828184693634</v>
      </c>
      <c r="P117" s="3">
        <v>10.584902901734299</v>
      </c>
      <c r="Q117" s="3">
        <v>11.529170151130399</v>
      </c>
      <c r="R117" s="3">
        <v>16.908596028516399</v>
      </c>
      <c r="S117" s="3">
        <v>6.7418498811407099</v>
      </c>
      <c r="T117" s="3">
        <v>9.4174263610578706</v>
      </c>
      <c r="U117" s="3">
        <v>17.9740930441227</v>
      </c>
      <c r="V117" s="3">
        <v>21.700803856999698</v>
      </c>
    </row>
    <row r="118" spans="1:37" x14ac:dyDescent="0.35">
      <c r="A118" s="2">
        <v>45377</v>
      </c>
      <c r="B118" s="3">
        <v>13.5263686803799</v>
      </c>
      <c r="C118" s="3">
        <v>1.2100581140600201E-2</v>
      </c>
      <c r="D118" s="3">
        <v>14.1415807858804</v>
      </c>
      <c r="E118" s="3">
        <v>10.551885366769699</v>
      </c>
      <c r="F118" s="3">
        <v>8.7593944310795298</v>
      </c>
      <c r="G118" s="3">
        <v>15.1459728711027</v>
      </c>
      <c r="H118" s="3">
        <v>15.697344607613701</v>
      </c>
      <c r="I118" s="3">
        <v>19.810210831245101</v>
      </c>
      <c r="J118" s="3">
        <v>15.679157868632601</v>
      </c>
      <c r="K118" s="3">
        <v>15.975292414300799</v>
      </c>
      <c r="L118" s="3">
        <v>8.3721900404911995</v>
      </c>
      <c r="M118" s="3">
        <v>10.635438163316399</v>
      </c>
      <c r="N118" s="3">
        <v>6.7730084229228904</v>
      </c>
      <c r="O118" s="3">
        <v>25.904219343387101</v>
      </c>
      <c r="P118" s="3">
        <v>10.418740367464</v>
      </c>
      <c r="Q118" s="3">
        <v>11.3724093347153</v>
      </c>
      <c r="R118" s="3">
        <v>16.515549133989399</v>
      </c>
      <c r="S118" s="3">
        <v>6.4847222308356596</v>
      </c>
      <c r="T118" s="3">
        <v>9.43138767115917</v>
      </c>
      <c r="U118" s="3">
        <v>18.7661423843441</v>
      </c>
      <c r="V118" s="3">
        <v>21.545955689943099</v>
      </c>
    </row>
    <row r="119" spans="1:37" x14ac:dyDescent="0.35">
      <c r="A119" s="2">
        <v>45408</v>
      </c>
      <c r="B119" s="3">
        <v>13.657831964492599</v>
      </c>
      <c r="C119" s="3">
        <v>1.29499937044754E-2</v>
      </c>
      <c r="D119" s="3">
        <v>13.6504040178657</v>
      </c>
      <c r="E119" s="3">
        <v>10.361379951462199</v>
      </c>
      <c r="F119" s="3">
        <v>8.8534569038598807</v>
      </c>
      <c r="G119" s="3">
        <v>15.1766829934662</v>
      </c>
      <c r="H119" s="3">
        <v>15.6464825788679</v>
      </c>
      <c r="I119" s="3">
        <v>19.557588571126701</v>
      </c>
      <c r="J119" s="3">
        <v>15.450707013029</v>
      </c>
      <c r="K119" s="3">
        <v>15.1633481951165</v>
      </c>
      <c r="L119" s="3">
        <v>8.2829602580070905</v>
      </c>
      <c r="M119" s="3">
        <v>10.5486518382766</v>
      </c>
      <c r="N119" s="3">
        <v>6.8708235298760796</v>
      </c>
      <c r="O119" s="3">
        <v>25.785348290812401</v>
      </c>
      <c r="P119" s="3">
        <v>10.5791053778593</v>
      </c>
      <c r="Q119" s="3">
        <v>11.1632167382504</v>
      </c>
      <c r="R119" s="3">
        <v>16.3007887487415</v>
      </c>
      <c r="S119" s="3">
        <v>6.5762715315363698</v>
      </c>
      <c r="T119" s="3">
        <v>9.2704279051901892</v>
      </c>
      <c r="U119" s="3">
        <v>18.097929675432599</v>
      </c>
      <c r="V119" s="3">
        <v>21.025363141134701</v>
      </c>
    </row>
    <row r="120" spans="1:37" x14ac:dyDescent="0.35">
      <c r="A120" s="2">
        <v>45436</v>
      </c>
      <c r="B120" s="3">
        <v>13.712089904255899</v>
      </c>
      <c r="C120" s="3">
        <v>4.8509236733962E-2</v>
      </c>
      <c r="D120" s="3">
        <v>13.5391360147181</v>
      </c>
      <c r="E120" s="3">
        <v>10.1122645629583</v>
      </c>
      <c r="F120" s="3">
        <v>9.0218092333163007</v>
      </c>
      <c r="G120" s="3">
        <v>15.289750441388801</v>
      </c>
      <c r="H120" s="3">
        <v>15.6602184894872</v>
      </c>
      <c r="I120" s="3">
        <v>19.774125810041301</v>
      </c>
      <c r="J120" s="3">
        <v>15.0046439424186</v>
      </c>
      <c r="K120" s="3">
        <v>14.6469804202269</v>
      </c>
      <c r="L120" s="3">
        <v>8.06394476092796</v>
      </c>
      <c r="M120" s="3">
        <v>10.7179053411881</v>
      </c>
      <c r="N120" s="3">
        <v>6.8610492355477701</v>
      </c>
      <c r="O120" s="3">
        <v>25.7985066925086</v>
      </c>
      <c r="P120" s="3">
        <v>10.7004774458604</v>
      </c>
      <c r="Q120" s="3">
        <v>10.985465928543899</v>
      </c>
      <c r="R120" s="3">
        <v>16.180150184487001</v>
      </c>
      <c r="S120" s="3">
        <v>6.7678258412036696</v>
      </c>
      <c r="T120" s="3">
        <v>9.0325093941097592</v>
      </c>
      <c r="U120" s="3">
        <v>18.1218060370819</v>
      </c>
      <c r="V120" s="3">
        <v>20.555625377148498</v>
      </c>
    </row>
    <row r="121" spans="1:37" x14ac:dyDescent="0.35">
      <c r="A121" s="2">
        <v>45469</v>
      </c>
      <c r="B121" s="3">
        <v>13.414112603900101</v>
      </c>
      <c r="C121" s="3">
        <v>1.6014885036523999E-2</v>
      </c>
      <c r="D121" s="3">
        <v>13.3559307643867</v>
      </c>
      <c r="E121" s="3">
        <v>9.8958184151632906</v>
      </c>
      <c r="F121" s="3">
        <v>9.2034010201092205</v>
      </c>
      <c r="G121" s="3">
        <v>14.273778289023101</v>
      </c>
      <c r="H121" s="3">
        <v>15.3474370325642</v>
      </c>
      <c r="I121" s="3">
        <v>20.034580142526298</v>
      </c>
      <c r="J121" s="3">
        <v>14.3023439591596</v>
      </c>
      <c r="K121" s="3">
        <v>14.1812882063836</v>
      </c>
      <c r="L121" s="3">
        <v>7.9379636525409802</v>
      </c>
      <c r="M121" s="3">
        <v>10.6659296610356</v>
      </c>
      <c r="N121" s="3">
        <v>6.8361949411769301</v>
      </c>
      <c r="O121" s="3">
        <v>26.021047425892899</v>
      </c>
      <c r="P121" s="3">
        <v>10.5245704746216</v>
      </c>
      <c r="Q121" s="3">
        <v>10.9703008998373</v>
      </c>
      <c r="R121" s="3">
        <v>15.7741126980368</v>
      </c>
      <c r="S121" s="3">
        <v>6.8160893154368303</v>
      </c>
      <c r="T121" s="3">
        <v>8.9990004010535607</v>
      </c>
      <c r="U121" s="3">
        <v>17.346644151131201</v>
      </c>
      <c r="V121" s="3">
        <v>20.1785357738088</v>
      </c>
    </row>
    <row r="122" spans="1:37" x14ac:dyDescent="0.35">
      <c r="A122" s="2">
        <v>45498</v>
      </c>
      <c r="B122" s="3">
        <v>13.119019163962101</v>
      </c>
      <c r="C122" s="3">
        <v>1.5893471917082E-2</v>
      </c>
      <c r="D122" s="3">
        <v>13.570752433225501</v>
      </c>
      <c r="E122" s="3">
        <v>10.1716889398097</v>
      </c>
      <c r="F122" s="3">
        <v>9.0578701778488604</v>
      </c>
      <c r="G122" s="3">
        <v>13.8439433754173</v>
      </c>
      <c r="H122" s="3">
        <v>15.3829099415908</v>
      </c>
      <c r="I122" s="3">
        <v>19.4262222367202</v>
      </c>
      <c r="J122" s="3">
        <v>13.962816810526901</v>
      </c>
      <c r="K122" s="3">
        <v>13.4867374110061</v>
      </c>
      <c r="L122" s="3">
        <v>8.0005983593986603</v>
      </c>
      <c r="M122" s="3">
        <v>10.878754403679901</v>
      </c>
      <c r="N122" s="3">
        <v>6.7972420371173596</v>
      </c>
      <c r="O122" s="3">
        <v>26.265472005765901</v>
      </c>
      <c r="P122" s="3">
        <v>10.234121550931199</v>
      </c>
      <c r="Q122" s="3">
        <v>11.0803148376047</v>
      </c>
      <c r="R122" s="3">
        <v>15.529122857612</v>
      </c>
      <c r="S122" s="3">
        <v>7.1237161873156403</v>
      </c>
      <c r="T122" s="3">
        <v>9.1868892432796692</v>
      </c>
      <c r="U122" s="3">
        <v>16.617121866202201</v>
      </c>
      <c r="V122" s="3">
        <v>20.300712531276101</v>
      </c>
    </row>
    <row r="124" spans="1:37" x14ac:dyDescent="0.35">
      <c r="A124" s="2" t="s">
        <v>91</v>
      </c>
      <c r="B124" s="3" cm="1">
        <f t="array" ref="B124">MIN(_xlfn._xlws.FILTER(B1:B122, ISNUMBER(B1:B122)))</f>
        <v>10.6493914909954</v>
      </c>
      <c r="C124" s="3" cm="1">
        <f t="array" ref="C124">MIN(_xlfn._xlws.FILTER(C1:C122, ISNUMBER(C1:C122)))</f>
        <v>1.06146361061409E-2</v>
      </c>
      <c r="D124" s="3" cm="1">
        <f t="array" ref="D124">MIN(_xlfn._xlws.FILTER(D1:D122, ISNUMBER(D1:D122)))</f>
        <v>12.038977362595601</v>
      </c>
      <c r="E124" s="3" cm="1">
        <f t="array" ref="E124">MIN(_xlfn._xlws.FILTER(E1:E122, ISNUMBER(E1:E122)))</f>
        <v>9.8958184151632906</v>
      </c>
      <c r="F124" s="3" cm="1">
        <f t="array" ref="F124">MIN(_xlfn._xlws.FILTER(F1:F122, ISNUMBER(F1:F122)))</f>
        <v>5.8802857467544101</v>
      </c>
      <c r="G124" s="3" cm="1">
        <f t="array" ref="G124">MIN(_xlfn._xlws.FILTER(G1:G122, ISNUMBER(G1:G122)))</f>
        <v>8.9362539817382896</v>
      </c>
      <c r="H124" s="3" cm="1">
        <f t="array" ref="H124">MIN(_xlfn._xlws.FILTER(H1:H122, ISNUMBER(H1:H122)))</f>
        <v>14.222285930366599</v>
      </c>
      <c r="I124" s="3" cm="1">
        <f t="array" ref="I124">MIN(_xlfn._xlws.FILTER(I1:I122, ISNUMBER(I1:I122)))</f>
        <v>9.8471750769899309</v>
      </c>
      <c r="J124" s="3" cm="1">
        <f t="array" ref="J124">MIN(_xlfn._xlws.FILTER(J1:J122, ISNUMBER(J1:J122)))</f>
        <v>12.2019277201734</v>
      </c>
      <c r="K124" s="3" cm="1">
        <f t="array" ref="K124">MIN(_xlfn._xlws.FILTER(K1:K122, ISNUMBER(K1:K122)))</f>
        <v>8.1480100522522001</v>
      </c>
      <c r="L124" s="3" cm="1">
        <f t="array" ref="L124">MIN(_xlfn._xlws.FILTER(L1:L122, ISNUMBER(L1:L122)))</f>
        <v>5.5381131915724104</v>
      </c>
      <c r="M124" s="3" cm="1">
        <f t="array" ref="M124">MIN(_xlfn._xlws.FILTER(M1:M122, ISNUMBER(M1:M122)))</f>
        <v>9.3246847151901893</v>
      </c>
      <c r="N124" s="3" cm="1">
        <f t="array" ref="N124">MIN(_xlfn._xlws.FILTER(N1:N122, ISNUMBER(N1:N122)))</f>
        <v>-143.14316286037101</v>
      </c>
      <c r="O124" s="3" cm="1">
        <f t="array" ref="O124">MIN(_xlfn._xlws.FILTER(O1:O122, ISNUMBER(O1:O122)))</f>
        <v>17.4670710266657</v>
      </c>
      <c r="P124" s="3" cm="1">
        <f t="array" ref="P124">MIN(_xlfn._xlws.FILTER(P1:P122, ISNUMBER(P1:P122)))</f>
        <v>9.2775671016910906</v>
      </c>
      <c r="Q124" s="3" cm="1">
        <f t="array" ref="Q124">MIN(_xlfn._xlws.FILTER(Q1:Q122, ISNUMBER(Q1:Q122)))</f>
        <v>10.3645860039786</v>
      </c>
      <c r="R124" s="3" cm="1">
        <f t="array" ref="R124">MIN(_xlfn._xlws.FILTER(R1:R122, ISNUMBER(R1:R122)))</f>
        <v>14.203143732890201</v>
      </c>
      <c r="S124" s="3" cm="1">
        <f t="array" ref="S124">MIN(_xlfn._xlws.FILTER(S1:S122, ISNUMBER(S1:S122)))</f>
        <v>4.4579676435393498</v>
      </c>
      <c r="T124" s="3" cm="1">
        <f t="array" ref="T124">MIN(_xlfn._xlws.FILTER(T1:T122, ISNUMBER(T1:T122)))</f>
        <v>8.9990004010535607</v>
      </c>
      <c r="U124" s="3" cm="1">
        <f t="array" ref="U124">MIN(_xlfn._xlws.FILTER(U1:U122, ISNUMBER(U1:U122)))</f>
        <v>-7.5541477118493301</v>
      </c>
      <c r="V124" s="3" cm="1">
        <f t="array" ref="V124">MIN(_xlfn._xlws.FILTER(V1:V122, ISNUMBER(V1:V122)))</f>
        <v>10.468066406950999</v>
      </c>
    </row>
    <row r="125" spans="1:37" x14ac:dyDescent="0.35">
      <c r="A125" s="2" t="s">
        <v>92</v>
      </c>
      <c r="B125" s="3" cm="1">
        <f t="array" ref="B125">MAX(_xlfn._xlws.FILTER(B1:B122, ISNUMBER(B1:B122)))</f>
        <v>24.8733161609074</v>
      </c>
      <c r="C125" s="3" cm="1">
        <f t="array" ref="C125">MAX(_xlfn._xlws.FILTER(C1:C122, ISNUMBER(C1:C122)))</f>
        <v>32.615753863906797</v>
      </c>
      <c r="D125" s="3" cm="1">
        <f t="array" ref="D125">MAX(_xlfn._xlws.FILTER(D1:D122, ISNUMBER(D1:D122)))</f>
        <v>25.6674945242492</v>
      </c>
      <c r="E125" s="3" cm="1">
        <f t="array" ref="E125">MAX(_xlfn._xlws.FILTER(E1:E122, ISNUMBER(E1:E122)))</f>
        <v>25.138679205057901</v>
      </c>
      <c r="F125" s="3" cm="1">
        <f t="array" ref="F125">MAX(_xlfn._xlws.FILTER(F1:F122, ISNUMBER(F1:F122)))</f>
        <v>21.9573317378604</v>
      </c>
      <c r="G125" s="3" cm="1">
        <f t="array" ref="G125">MAX(_xlfn._xlws.FILTER(G1:G122, ISNUMBER(G1:G122)))</f>
        <v>68.183488165504102</v>
      </c>
      <c r="H125" s="3" cm="1">
        <f t="array" ref="H125">MAX(_xlfn._xlws.FILTER(H1:H122, ISNUMBER(H1:H122)))</f>
        <v>21.303378204815601</v>
      </c>
      <c r="I125" s="3" cm="1">
        <f t="array" ref="I125">MAX(_xlfn._xlws.FILTER(I1:I122, ISNUMBER(I1:I122)))</f>
        <v>20.034580142526298</v>
      </c>
      <c r="J125" s="3" cm="1">
        <f t="array" ref="J125">MAX(_xlfn._xlws.FILTER(J1:J122, ISNUMBER(J1:J122)))</f>
        <v>31.511669023593399</v>
      </c>
      <c r="K125" s="3" cm="1">
        <f t="array" ref="K125">MAX(_xlfn._xlws.FILTER(K1:K122, ISNUMBER(K1:K122)))</f>
        <v>21.6806525484924</v>
      </c>
      <c r="L125" s="3" cm="1">
        <f t="array" ref="L125">MAX(_xlfn._xlws.FILTER(L1:L122, ISNUMBER(L1:L122)))</f>
        <v>35.851034204026199</v>
      </c>
      <c r="M125" s="3" cm="1">
        <f t="array" ref="M125">MAX(_xlfn._xlws.FILTER(M1:M122, ISNUMBER(M1:M122)))</f>
        <v>19.3379460118874</v>
      </c>
      <c r="N125" s="3" cm="1">
        <f t="array" ref="N125">MAX(_xlfn._xlws.FILTER(N1:N122, ISNUMBER(N1:N122)))</f>
        <v>24.1671346789132</v>
      </c>
      <c r="O125" s="3" cm="1">
        <f t="array" ref="O125">MAX(_xlfn._xlws.FILTER(O1:O122, ISNUMBER(O1:O122)))</f>
        <v>33.0004639374786</v>
      </c>
      <c r="P125" s="3" cm="1">
        <f t="array" ref="P125">MAX(_xlfn._xlws.FILTER(P1:P122, ISNUMBER(P1:P122)))</f>
        <v>21.168576119510099</v>
      </c>
      <c r="Q125" s="3" cm="1">
        <f t="array" ref="Q125">MAX(_xlfn._xlws.FILTER(Q1:Q122, ISNUMBER(Q1:Q122)))</f>
        <v>17.5886916474789</v>
      </c>
      <c r="R125" s="3" cm="1">
        <f t="array" ref="R125">MAX(_xlfn._xlws.FILTER(R1:R122, ISNUMBER(R1:R122)))</f>
        <v>27.886118992417</v>
      </c>
      <c r="S125" s="3" cm="1">
        <f t="array" ref="S125">MAX(_xlfn._xlws.FILTER(S1:S122, ISNUMBER(S1:S122)))</f>
        <v>13.042333336136499</v>
      </c>
      <c r="T125" s="3" cm="1">
        <f t="array" ref="T125">MAX(_xlfn._xlws.FILTER(T1:T122, ISNUMBER(T1:T122)))</f>
        <v>27.598702798325601</v>
      </c>
      <c r="U125" s="3" cm="1">
        <f t="array" ref="U125">MAX(_xlfn._xlws.FILTER(U1:U122, ISNUMBER(U1:U122)))</f>
        <v>26.137956017953499</v>
      </c>
      <c r="V125" s="3" cm="1">
        <f t="array" ref="V125">MAX(_xlfn._xlws.FILTER(V1:V122, ISNUMBER(V1:V122)))</f>
        <v>28.612351197161601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0.25</v>
      </c>
      <c r="C127" s="9" cm="1">
        <f t="array" ref="C127">_xlfn.PERCENTRANK.EXC(_xlfn._xlws.FILTER(C1:C122, ISNUMBER(C1:C122)),C121)</f>
        <v>0.04</v>
      </c>
      <c r="D127" s="9" cm="1">
        <f t="array" ref="D127">_xlfn.PERCENTRANK.EXC(_xlfn._xlws.FILTER(D1:D122, ISNUMBER(D1:D122)),D121)</f>
        <v>0.09</v>
      </c>
      <c r="E127" s="9" cm="1">
        <f t="array" ref="E127">_xlfn.PERCENTRANK.EXC(_xlfn._xlws.FILTER(E1:E122, ISNUMBER(E1:E122)),E121)</f>
        <v>8.0000000000000002E-3</v>
      </c>
      <c r="F127" s="9" cm="1">
        <f t="array" ref="F127">_xlfn.PERCENTRANK.EXC(_xlfn._xlws.FILTER(F1:F122, ISNUMBER(F1:F122)),F121)</f>
        <v>0.221</v>
      </c>
      <c r="G127" s="9" cm="1">
        <f t="array" ref="G127">_xlfn.PERCENTRANK.EXC(_xlfn._xlws.FILTER(G1:G122, ISNUMBER(G1:G122)),G121)</f>
        <v>0.27</v>
      </c>
      <c r="H127" s="9" cm="1">
        <f t="array" ref="H127">_xlfn.PERCENTRANK.EXC(_xlfn._xlws.FILTER(H1:H122, ISNUMBER(H1:H122)),H121)</f>
        <v>0.188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0.20100000000000001</v>
      </c>
      <c r="K127" s="9" cm="1">
        <f t="array" ref="K127">_xlfn.PERCENTRANK.EXC(_xlfn._xlws.FILTER(K1:K122, ISNUMBER(K1:K122)),K121)</f>
        <v>0.76200000000000001</v>
      </c>
      <c r="L127" s="9" cm="1">
        <f t="array" ref="L127">_xlfn.PERCENTRANK.EXC(_xlfn._xlws.FILTER(L1:L122, ISNUMBER(L1:L122)),L121)</f>
        <v>0.20399999999999999</v>
      </c>
      <c r="M127" s="9" cm="1">
        <f t="array" ref="M127">_xlfn.PERCENTRANK.EXC(_xlfn._xlws.FILTER(M1:M122, ISNUMBER(M1:M122)),M121)</f>
        <v>0.188</v>
      </c>
      <c r="N127" s="9" cm="1">
        <f t="array" ref="N127">_xlfn.PERCENTRANK.EXC(_xlfn._xlws.FILTER(N1:N122, ISNUMBER(N1:N122)),N121)</f>
        <v>0.245</v>
      </c>
      <c r="O127" s="9" cm="1">
        <f t="array" ref="O127">_xlfn.PERCENTRANK.EXC(_xlfn._xlws.FILTER(O1:O122, ISNUMBER(O1:O122)),O121)</f>
        <v>0.81899999999999995</v>
      </c>
      <c r="P127" s="9" cm="1">
        <f t="array" ref="P127">_xlfn.PERCENTRANK.EXC(_xlfn._xlws.FILTER(P1:P122, ISNUMBER(P1:P122)),P121)</f>
        <v>0.188</v>
      </c>
      <c r="Q127" s="9" cm="1">
        <f t="array" ref="Q127">_xlfn.PERCENTRANK.EXC(_xlfn._xlws.FILTER(Q1:Q122, ISNUMBER(Q1:Q122)),Q121)</f>
        <v>2.5000000000000001E-2</v>
      </c>
      <c r="R127" s="9" cm="1">
        <f t="array" ref="R127">_xlfn.PERCENTRANK.EXC(_xlfn._xlws.FILTER(R1:R122, ISNUMBER(R1:R122)),R121)</f>
        <v>9.8000000000000004E-2</v>
      </c>
      <c r="S127" s="9" cm="1">
        <f t="array" ref="S127">_xlfn.PERCENTRANK.EXC(_xlfn._xlws.FILTER(S1:S122, ISNUMBER(S1:S122)),S121)</f>
        <v>0.27</v>
      </c>
      <c r="T127" s="9" cm="1">
        <f t="array" ref="T127">_xlfn.PERCENTRANK.EXC(_xlfn._xlws.FILTER(T1:T122, ISNUMBER(T1:T122)),T121)</f>
        <v>8.0000000000000002E-3</v>
      </c>
      <c r="U127" s="9" cm="1">
        <f t="array" ref="U127">_xlfn.PERCENTRANK.EXC(_xlfn._xlws.FILTER(U1:U122, ISNUMBER(U1:U122)),U121)</f>
        <v>0.58099999999999996</v>
      </c>
      <c r="V127" s="9" cm="1">
        <f t="array" ref="V127">_xlfn.PERCENTRANK.EXC(_xlfn._xlws.FILTER(V1:V122, ISNUMBER(V1:V122)),V121)</f>
        <v>0.73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41845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14.5616379573248</v>
      </c>
      <c r="D2" s="3" cm="1">
        <f t="array" ref="D2:D122">_xll.FDS(D1,"FMA_PE(NTMA,-10AY,0,AM,""PORTAGG"",""MEANR"")")</f>
        <v>14.5732673738953</v>
      </c>
      <c r="E2" s="3" cm="1">
        <f t="array" ref="E2:E122">_xll.FDS(E1,"FMA_PE(NTMA,-10AY,0,AM,""PORTAGG"",""MEANR"")")</f>
        <v>17.388120696515699</v>
      </c>
      <c r="F2" s="3" cm="1">
        <f t="array" ref="F2:F122">_xll.FDS(F1,"FMA_PE(NTMA,-10AY,0,AM,""PORTAGG"",""MEANR"")")</f>
        <v>13.262048524313199</v>
      </c>
      <c r="G2" s="3" cm="1">
        <f t="array" ref="G2:G122">_xll.FDS(G1,"FMA_PE(NTMA,-10AY,0,AM,""PORTAGG"",""MEANR"")")</f>
        <v>14.7908487502374</v>
      </c>
      <c r="H2" s="3" cm="1">
        <f t="array" ref="H2:H122">_xll.FDS(H1,"FMA_PE(NTMA,-10AY,0,AM,""PORTAGG"",""MEANR"")")</f>
        <v>15.740461673934</v>
      </c>
      <c r="I2" s="3" cm="1">
        <f t="array" ref="I2:I122">_xll.FDS(I1,"FMA_PE(NTMA,-10AY,0,AM,""PORTAGG"",""MEANR"")")</f>
        <v>14.129365588293201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10.037068043005</v>
      </c>
      <c r="L2" s="3" cm="1">
        <f t="array" ref="L2:L122">_xll.FDS(L1,"FMA_PE(NTMA,-10AY,0,AM,""PORTAGG"",""MEANR"")")</f>
        <v>11.939450542327</v>
      </c>
      <c r="M2" s="3" cm="1">
        <f t="array" ref="M2:M122">_xll.FDS(M1,"FMA_PE(NTMA,-10AY,0,AM,""PORTAGG"",""MEANR"")")</f>
        <v>15.086050318881201</v>
      </c>
      <c r="N2" s="3" cm="1">
        <f t="array" ref="N2:N122">_xll.FDS(N1,"FMA_PE(NTMA,-10AY,0,AM,""PORTAGG"",""MEANR"")")</f>
        <v>8.99050726266527</v>
      </c>
      <c r="O2" s="3" cm="1">
        <f t="array" ref="O2:O122">_xll.FDS(O1,"FMA_PE(NTMA,-10AY,0,AM,""PORTAGG"",""MEANR"")")</f>
        <v>16.794562088199299</v>
      </c>
      <c r="P2" s="3" cm="1">
        <f t="array" ref="P2:P122">_xll.FDS(P1,"FMA_PE(NTMA,-10AY,0,AM,""PORTAGG"",""MEANR"")")</f>
        <v>9.2832974525482594</v>
      </c>
      <c r="Q2" s="3" cm="1">
        <f t="array" ref="Q2:Q122">_xll.FDS(Q1,"FMA_PE(NTMA,-10AY,0,AM,""PORTAGG"",""MEANR"")")</f>
        <v>15.3499361651906</v>
      </c>
      <c r="R2" s="3" cm="1">
        <f t="array" ref="R2:R122">_xll.FDS(R1,"FMA_PE(NTMA,-10AY,0,AM,""PORTAGG"",""MEANR"")")</f>
        <v>14.6220493320317</v>
      </c>
      <c r="S2" s="3" cm="1">
        <f t="array" ref="S2:S122">_xll.FDS(S1,"FMA_PE(NTMA,-10AY,0,AM,""PORTAGG"",""MEANR"")")</f>
        <v>11.073956793474499</v>
      </c>
      <c r="T2" s="3" cm="1">
        <f t="array" ref="T2:T122">_xll.FDS(T1,"FMA_PE(NTMA,-10AY,0,AM,""PORTAGG"",""MEANR"")")</f>
        <v>14.3653666841989</v>
      </c>
      <c r="U2" s="3" cm="1">
        <f t="array" ref="U2:U122">_xll.FDS(U1,"FMA_PE(NTMA,-10AY,0,AM,""PORTAGG"",""MEANR"")")</f>
        <v>12.8942447455335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41877</v>
      </c>
      <c r="B3" s="3" t="e">
        <v>#N/A</v>
      </c>
      <c r="C3" s="3">
        <v>14.496554687872701</v>
      </c>
      <c r="D3" s="3">
        <v>14.8090305438422</v>
      </c>
      <c r="E3" s="3">
        <v>17.693206535281298</v>
      </c>
      <c r="F3" s="3">
        <v>13.5820709215206</v>
      </c>
      <c r="G3" s="3">
        <v>13.685321234098099</v>
      </c>
      <c r="H3" s="3">
        <v>15.726607931062</v>
      </c>
      <c r="I3" s="3">
        <v>13.813889942433301</v>
      </c>
      <c r="J3" s="3" t="e">
        <v>#N/A</v>
      </c>
      <c r="K3" s="3">
        <v>10.288107942992699</v>
      </c>
      <c r="L3" s="3">
        <v>12.386097851069801</v>
      </c>
      <c r="M3" s="3">
        <v>15.307440382887799</v>
      </c>
      <c r="N3" s="3">
        <v>8.4400093808452894</v>
      </c>
      <c r="O3" s="3">
        <v>16.627578707381701</v>
      </c>
      <c r="P3" s="3">
        <v>9.2929828916184203</v>
      </c>
      <c r="Q3" s="3">
        <v>16.301164614209199</v>
      </c>
      <c r="R3" s="3">
        <v>15.8340086147929</v>
      </c>
      <c r="S3" s="3">
        <v>10.336490277747099</v>
      </c>
      <c r="T3" s="3">
        <v>15.0430266210303</v>
      </c>
      <c r="U3" s="3">
        <v>13.168549374791301</v>
      </c>
      <c r="V3" s="3" t="e">
        <v>#N/A</v>
      </c>
    </row>
    <row r="4" spans="1:22" x14ac:dyDescent="0.35">
      <c r="A4" s="2">
        <v>41908</v>
      </c>
      <c r="B4" s="3" t="e">
        <v>#N/A</v>
      </c>
      <c r="C4" s="3">
        <v>14.441093785999</v>
      </c>
      <c r="D4" s="3">
        <v>14.481483082608801</v>
      </c>
      <c r="E4" s="3">
        <v>17.750954564972201</v>
      </c>
      <c r="F4" s="3">
        <v>13.4960320980591</v>
      </c>
      <c r="G4" s="3">
        <v>12.916689877448301</v>
      </c>
      <c r="H4" s="3">
        <v>15.6543876724608</v>
      </c>
      <c r="I4" s="3">
        <v>13.0644195224531</v>
      </c>
      <c r="J4" s="3" t="e">
        <v>#N/A</v>
      </c>
      <c r="K4" s="3">
        <v>10.2539998449008</v>
      </c>
      <c r="L4" s="3">
        <v>11.847686290494</v>
      </c>
      <c r="M4" s="3">
        <v>14.4787703410639</v>
      </c>
      <c r="N4" s="3">
        <v>7.3200507369813002</v>
      </c>
      <c r="O4" s="3">
        <v>16.6220858624533</v>
      </c>
      <c r="P4" s="3">
        <v>8.7144961182248295</v>
      </c>
      <c r="Q4" s="3">
        <v>15.558028100259</v>
      </c>
      <c r="R4" s="3">
        <v>16.037113656908801</v>
      </c>
      <c r="S4" s="3">
        <v>9.43183185150456</v>
      </c>
      <c r="T4" s="3">
        <v>15.190779419777201</v>
      </c>
      <c r="U4" s="3">
        <v>11.703328104704299</v>
      </c>
      <c r="V4" s="3" t="e">
        <v>#N/A</v>
      </c>
    </row>
    <row r="5" spans="1:22" x14ac:dyDescent="0.35">
      <c r="A5" s="2">
        <v>41936</v>
      </c>
      <c r="B5" s="3" t="e">
        <v>#N/A</v>
      </c>
      <c r="C5" s="3">
        <v>13.7749230909467</v>
      </c>
      <c r="D5" s="3">
        <v>14.455333537269601</v>
      </c>
      <c r="E5" s="3">
        <v>17.138465653250801</v>
      </c>
      <c r="F5" s="3">
        <v>13.4479835943996</v>
      </c>
      <c r="G5" s="3">
        <v>12.156897863687799</v>
      </c>
      <c r="H5" s="3">
        <v>15.4258017352495</v>
      </c>
      <c r="I5" s="3">
        <v>12.6585110902189</v>
      </c>
      <c r="J5" s="3" t="e">
        <v>#N/A</v>
      </c>
      <c r="K5" s="3">
        <v>9.3573035373082103</v>
      </c>
      <c r="L5" s="3">
        <v>11.0309097364091</v>
      </c>
      <c r="M5" s="3">
        <v>14.3237538204174</v>
      </c>
      <c r="N5" s="3">
        <v>6.8396085424175501</v>
      </c>
      <c r="O5" s="3">
        <v>16.465891003258101</v>
      </c>
      <c r="P5" s="3">
        <v>8.5429391707424607</v>
      </c>
      <c r="Q5" s="3">
        <v>15.1458828626422</v>
      </c>
      <c r="R5" s="3">
        <v>15.197984590386101</v>
      </c>
      <c r="S5" s="3">
        <v>9.9704292523889997</v>
      </c>
      <c r="T5" s="3">
        <v>14.066009127864501</v>
      </c>
      <c r="U5" s="3">
        <v>11.999597371783601</v>
      </c>
      <c r="V5" s="3" t="e">
        <v>#N/A</v>
      </c>
    </row>
    <row r="6" spans="1:22" x14ac:dyDescent="0.35">
      <c r="A6" s="2">
        <v>41969</v>
      </c>
      <c r="B6" s="3" t="e">
        <v>#N/A</v>
      </c>
      <c r="C6" s="3">
        <v>14.270133888430401</v>
      </c>
      <c r="D6" s="3">
        <v>14.9142355661676</v>
      </c>
      <c r="E6" s="3">
        <v>17.804517758860499</v>
      </c>
      <c r="F6" s="3">
        <v>13.3807152223789</v>
      </c>
      <c r="G6" s="3">
        <v>12.4928294837599</v>
      </c>
      <c r="H6" s="3">
        <v>15.7328087203189</v>
      </c>
      <c r="I6" s="3">
        <v>13.231857192301399</v>
      </c>
      <c r="J6" s="3" t="e">
        <v>#N/A</v>
      </c>
      <c r="K6" s="3">
        <v>9.7736943930897997</v>
      </c>
      <c r="L6" s="3">
        <v>11.7264164420732</v>
      </c>
      <c r="M6" s="3">
        <v>15.270981573668999</v>
      </c>
      <c r="N6" s="3">
        <v>7.1029130809930301</v>
      </c>
      <c r="O6" s="3">
        <v>17.3966678269305</v>
      </c>
      <c r="P6" s="3">
        <v>9.0713953989575096</v>
      </c>
      <c r="Q6" s="3">
        <v>14.8507732659486</v>
      </c>
      <c r="R6" s="3">
        <v>15.6955212410165</v>
      </c>
      <c r="S6" s="3">
        <v>10.4623411373696</v>
      </c>
      <c r="T6" s="3">
        <v>13.523137187682099</v>
      </c>
      <c r="U6" s="3">
        <v>12.1861356562697</v>
      </c>
      <c r="V6" s="3" t="e">
        <v>#N/A</v>
      </c>
    </row>
    <row r="7" spans="1:22" x14ac:dyDescent="0.35">
      <c r="A7" s="2">
        <v>41999</v>
      </c>
      <c r="B7" s="3" t="e">
        <v>#N/A</v>
      </c>
      <c r="C7" s="3">
        <v>13.3895024899655</v>
      </c>
      <c r="D7" s="3">
        <v>14.8838181868616</v>
      </c>
      <c r="E7" s="3">
        <v>17.130770577857099</v>
      </c>
      <c r="F7" s="3">
        <v>13.374061618963999</v>
      </c>
      <c r="G7" s="3">
        <v>12.3651355432338</v>
      </c>
      <c r="H7" s="3">
        <v>15.160357319163399</v>
      </c>
      <c r="I7" s="3">
        <v>13.0433948543575</v>
      </c>
      <c r="J7" s="3" t="e">
        <v>#N/A</v>
      </c>
      <c r="K7" s="3">
        <v>9.6932128064491003</v>
      </c>
      <c r="L7" s="3">
        <v>11.106881442389801</v>
      </c>
      <c r="M7" s="3">
        <v>15.561648885193099</v>
      </c>
      <c r="N7" s="3">
        <v>5.1934303291809103</v>
      </c>
      <c r="O7" s="3">
        <v>16.621534022886301</v>
      </c>
      <c r="P7" s="3">
        <v>9.1640554186500207</v>
      </c>
      <c r="Q7" s="3">
        <v>13.5012498700967</v>
      </c>
      <c r="R7" s="3">
        <v>14.875725253878</v>
      </c>
      <c r="S7" s="3">
        <v>10.482674394436399</v>
      </c>
      <c r="T7" s="3">
        <v>12.230311946667999</v>
      </c>
      <c r="U7" s="3">
        <v>11.5654181561667</v>
      </c>
      <c r="V7" s="3" t="e">
        <v>#N/A</v>
      </c>
    </row>
    <row r="8" spans="1:22" x14ac:dyDescent="0.35">
      <c r="A8" s="2">
        <v>42030</v>
      </c>
      <c r="B8" s="3" t="e">
        <v>#N/A</v>
      </c>
      <c r="C8" s="3">
        <v>13.161914405978701</v>
      </c>
      <c r="D8" s="3">
        <v>15.1955185241219</v>
      </c>
      <c r="E8" s="3">
        <v>17.873748366580401</v>
      </c>
      <c r="F8" s="3">
        <v>13.253325081106</v>
      </c>
      <c r="G8" s="3">
        <v>12.8390604235813</v>
      </c>
      <c r="H8" s="3">
        <v>15.280678364639501</v>
      </c>
      <c r="I8" s="3">
        <v>12.944261326663399</v>
      </c>
      <c r="J8" s="3" t="e">
        <v>#N/A</v>
      </c>
      <c r="K8" s="3">
        <v>9.7508342243226291</v>
      </c>
      <c r="L8" s="3">
        <v>11.239129681947601</v>
      </c>
      <c r="M8" s="3">
        <v>16.819153486974798</v>
      </c>
      <c r="N8" s="3">
        <v>4.4091140065667904</v>
      </c>
      <c r="O8" s="3">
        <v>18.0879363440805</v>
      </c>
      <c r="P8" s="3">
        <v>10.262029348416499</v>
      </c>
      <c r="Q8" s="3">
        <v>13.321011607096199</v>
      </c>
      <c r="R8" s="3">
        <v>15.9583768853196</v>
      </c>
      <c r="S8" s="3">
        <v>11.207928439857</v>
      </c>
      <c r="T8" s="3">
        <v>11.633519021941201</v>
      </c>
      <c r="U8" s="3">
        <v>12.1892419226757</v>
      </c>
      <c r="V8" s="3" t="e">
        <v>#N/A</v>
      </c>
    </row>
    <row r="9" spans="1:22" x14ac:dyDescent="0.35">
      <c r="A9" s="2">
        <v>42061</v>
      </c>
      <c r="B9" s="3" t="e">
        <v>#N/A</v>
      </c>
      <c r="C9" s="3">
        <v>13.4871085187531</v>
      </c>
      <c r="D9" s="3">
        <v>16.138205313338499</v>
      </c>
      <c r="E9" s="3">
        <v>18.216775419103602</v>
      </c>
      <c r="F9" s="3">
        <v>13.5149285887777</v>
      </c>
      <c r="G9" s="3">
        <v>12.9958116830344</v>
      </c>
      <c r="H9" s="3">
        <v>15.874402074776199</v>
      </c>
      <c r="I9" s="3">
        <v>12.8570252025707</v>
      </c>
      <c r="J9" s="3" t="e">
        <v>#N/A</v>
      </c>
      <c r="K9" s="3">
        <v>9.9142371845966508</v>
      </c>
      <c r="L9" s="3">
        <v>12.3875867652919</v>
      </c>
      <c r="M9" s="3">
        <v>17.036807114240201</v>
      </c>
      <c r="N9" s="3">
        <v>5.2496789820922602</v>
      </c>
      <c r="O9" s="3">
        <v>18.140263572002699</v>
      </c>
      <c r="P9" s="3">
        <v>10.3718614497845</v>
      </c>
      <c r="Q9" s="3">
        <v>13.922301524241099</v>
      </c>
      <c r="R9" s="3">
        <v>15.827119266663299</v>
      </c>
      <c r="S9" s="3">
        <v>10.5789618286255</v>
      </c>
      <c r="T9" s="3">
        <v>12.822228214887801</v>
      </c>
      <c r="U9" s="3">
        <v>12.9563444393442</v>
      </c>
      <c r="V9" s="3" t="e">
        <v>#N/A</v>
      </c>
    </row>
    <row r="10" spans="1:22" x14ac:dyDescent="0.35">
      <c r="A10" s="2">
        <v>42089</v>
      </c>
      <c r="B10" s="3" t="e">
        <v>#N/A</v>
      </c>
      <c r="C10" s="3">
        <v>13.2469347691449</v>
      </c>
      <c r="D10" s="3">
        <v>15.7342505015996</v>
      </c>
      <c r="E10" s="3">
        <v>18.3743268803468</v>
      </c>
      <c r="F10" s="3">
        <v>13.7032207113393</v>
      </c>
      <c r="G10" s="3">
        <v>12.481491926373501</v>
      </c>
      <c r="H10" s="3">
        <v>15.906921094605099</v>
      </c>
      <c r="I10" s="3">
        <v>12.680443128476499</v>
      </c>
      <c r="J10" s="3" t="e">
        <v>#N/A</v>
      </c>
      <c r="K10" s="3">
        <v>9.94961142015182</v>
      </c>
      <c r="L10" s="3">
        <v>12.5978815909611</v>
      </c>
      <c r="M10" s="3">
        <v>16.6086230885855</v>
      </c>
      <c r="N10" s="3">
        <v>5.0051149600111202</v>
      </c>
      <c r="O10" s="3">
        <v>17.4599050129458</v>
      </c>
      <c r="P10" s="3">
        <v>10.1961666461061</v>
      </c>
      <c r="Q10" s="3">
        <v>12.9010290686897</v>
      </c>
      <c r="R10" s="3">
        <v>14.7581642090696</v>
      </c>
      <c r="S10" s="3">
        <v>10.004725858645401</v>
      </c>
      <c r="T10" s="3">
        <v>11.6464306559285</v>
      </c>
      <c r="U10" s="3">
        <v>11.8981388263468</v>
      </c>
      <c r="V10" s="3" t="e">
        <v>#N/A</v>
      </c>
    </row>
    <row r="11" spans="1:22" x14ac:dyDescent="0.35">
      <c r="A11" s="2">
        <v>42118</v>
      </c>
      <c r="B11" s="3" t="e">
        <v>#N/A</v>
      </c>
      <c r="C11" s="3">
        <v>14.260258511599099</v>
      </c>
      <c r="D11" s="3">
        <v>15.9249382963194</v>
      </c>
      <c r="E11" s="3">
        <v>18.230554097288302</v>
      </c>
      <c r="F11" s="3">
        <v>14.991586665319501</v>
      </c>
      <c r="G11" s="3">
        <v>12.3829191372766</v>
      </c>
      <c r="H11" s="3">
        <v>16.181036772756201</v>
      </c>
      <c r="I11" s="3">
        <v>13.1657578037689</v>
      </c>
      <c r="J11" s="3" t="e">
        <v>#N/A</v>
      </c>
      <c r="K11" s="3">
        <v>10.3917882221022</v>
      </c>
      <c r="L11" s="3">
        <v>14.4898819740161</v>
      </c>
      <c r="M11" s="3">
        <v>17.872805782839301</v>
      </c>
      <c r="N11" s="3">
        <v>4.9685812015992301</v>
      </c>
      <c r="O11" s="3">
        <v>17.249911675176101</v>
      </c>
      <c r="P11" s="3">
        <v>12.381433517667899</v>
      </c>
      <c r="Q11" s="3">
        <v>13.4834048995477</v>
      </c>
      <c r="R11" s="3">
        <v>15.365617430654201</v>
      </c>
      <c r="S11" s="3">
        <v>10.4069057353801</v>
      </c>
      <c r="T11" s="3">
        <v>13.9934945319291</v>
      </c>
      <c r="U11" s="3">
        <v>13.546810457376001</v>
      </c>
      <c r="V11" s="3" t="e">
        <v>#N/A</v>
      </c>
    </row>
    <row r="12" spans="1:22" x14ac:dyDescent="0.35">
      <c r="A12" s="2">
        <v>42150</v>
      </c>
      <c r="B12" s="3" t="e">
        <v>#N/A</v>
      </c>
      <c r="C12" s="3">
        <v>13.917359093212401</v>
      </c>
      <c r="D12" s="3">
        <v>15.653556213946599</v>
      </c>
      <c r="E12" s="3">
        <v>17.939472968930101</v>
      </c>
      <c r="F12" s="3">
        <v>14.116808828059099</v>
      </c>
      <c r="G12" s="3">
        <v>12.966762644592</v>
      </c>
      <c r="H12" s="3">
        <v>15.5576405016139</v>
      </c>
      <c r="I12" s="3">
        <v>12.8706115843228</v>
      </c>
      <c r="J12" s="3" t="e">
        <v>#N/A</v>
      </c>
      <c r="K12" s="3">
        <v>9.9755791311072208</v>
      </c>
      <c r="L12" s="3">
        <v>13.4711300570908</v>
      </c>
      <c r="M12" s="3">
        <v>16.564931856978401</v>
      </c>
      <c r="N12" s="3">
        <v>4.8506171192146503</v>
      </c>
      <c r="O12" s="3">
        <v>17.579378281077801</v>
      </c>
      <c r="P12" s="3">
        <v>12.1220689016893</v>
      </c>
      <c r="Q12" s="3">
        <v>13.424753050753001</v>
      </c>
      <c r="R12" s="3">
        <v>15.228658393886899</v>
      </c>
      <c r="S12" s="3">
        <v>10.209923304026301</v>
      </c>
      <c r="T12" s="3">
        <v>13.807345444255001</v>
      </c>
      <c r="U12" s="3">
        <v>13.820644132523601</v>
      </c>
      <c r="V12" s="3" t="e">
        <v>#N/A</v>
      </c>
    </row>
    <row r="13" spans="1:22" x14ac:dyDescent="0.35">
      <c r="A13" s="2">
        <v>42181</v>
      </c>
      <c r="B13" s="3" t="e">
        <v>#N/A</v>
      </c>
      <c r="C13" s="3">
        <v>13.325371690662401</v>
      </c>
      <c r="D13" s="3">
        <v>14.5018901740464</v>
      </c>
      <c r="E13" s="3">
        <v>17.5202193364469</v>
      </c>
      <c r="F13" s="3">
        <v>13.368989127980001</v>
      </c>
      <c r="G13" s="3">
        <v>13.995065909279001</v>
      </c>
      <c r="H13" s="3">
        <v>15.1394660720864</v>
      </c>
      <c r="I13" s="3">
        <v>12.782657412446399</v>
      </c>
      <c r="J13" s="3" t="e">
        <v>#N/A</v>
      </c>
      <c r="K13" s="3">
        <v>9.6952541234993905</v>
      </c>
      <c r="L13" s="3">
        <v>13.2651542617249</v>
      </c>
      <c r="M13" s="3">
        <v>16.3825299806463</v>
      </c>
      <c r="N13" s="3">
        <v>5.4928828553242601</v>
      </c>
      <c r="O13" s="3">
        <v>17.588751620402299</v>
      </c>
      <c r="P13" s="3">
        <v>10.9971027544858</v>
      </c>
      <c r="Q13" s="3">
        <v>13.2300072230996</v>
      </c>
      <c r="R13" s="3">
        <v>15.3405082342358</v>
      </c>
      <c r="S13" s="3">
        <v>10.168701177791499</v>
      </c>
      <c r="T13" s="3">
        <v>12.994183241754801</v>
      </c>
      <c r="U13" s="3">
        <v>13.891220113094899</v>
      </c>
      <c r="V13" s="3" t="e">
        <v>#N/A</v>
      </c>
    </row>
    <row r="14" spans="1:22" x14ac:dyDescent="0.35">
      <c r="A14" s="2">
        <v>42209</v>
      </c>
      <c r="B14" s="3" t="e">
        <v>#N/A</v>
      </c>
      <c r="C14" s="3">
        <v>12.572386306514099</v>
      </c>
      <c r="D14" s="3">
        <v>14.2882393873659</v>
      </c>
      <c r="E14" s="3">
        <v>17.893839017198101</v>
      </c>
      <c r="F14" s="3">
        <v>12.640363975042201</v>
      </c>
      <c r="G14" s="3">
        <v>12.3999198712844</v>
      </c>
      <c r="H14" s="3">
        <v>15.3170302584395</v>
      </c>
      <c r="I14" s="3">
        <v>11.891250614254799</v>
      </c>
      <c r="J14" s="3" t="e">
        <v>#N/A</v>
      </c>
      <c r="K14" s="3">
        <v>9.4315509172961196</v>
      </c>
      <c r="L14" s="3">
        <v>12.1014743075207</v>
      </c>
      <c r="M14" s="3">
        <v>15.939786045836</v>
      </c>
      <c r="N14" s="3">
        <v>4.6644033778523504</v>
      </c>
      <c r="O14" s="3">
        <v>18.584116153689902</v>
      </c>
      <c r="P14" s="3">
        <v>9.8823135403602294</v>
      </c>
      <c r="Q14" s="3">
        <v>13.2914136989358</v>
      </c>
      <c r="R14" s="3">
        <v>14.6525018167117</v>
      </c>
      <c r="S14" s="3">
        <v>9.4542608291167909</v>
      </c>
      <c r="T14" s="3">
        <v>13.1529386994952</v>
      </c>
      <c r="U14" s="3">
        <v>14.577423267662301</v>
      </c>
      <c r="V14" s="3" t="e">
        <v>#N/A</v>
      </c>
    </row>
    <row r="15" spans="1:22" x14ac:dyDescent="0.35">
      <c r="A15" s="2">
        <v>42242</v>
      </c>
      <c r="B15" s="3" t="e">
        <v>#N/A</v>
      </c>
      <c r="C15" s="3">
        <v>12.1618173078441</v>
      </c>
      <c r="D15" s="3">
        <v>12.2989486785839</v>
      </c>
      <c r="E15" s="3">
        <v>15.957401355340799</v>
      </c>
      <c r="F15" s="3">
        <v>11.923391989324299</v>
      </c>
      <c r="G15" s="3">
        <v>10.318919452401101</v>
      </c>
      <c r="H15" s="3">
        <v>14.126939758191099</v>
      </c>
      <c r="I15" s="3">
        <v>10.890564579321101</v>
      </c>
      <c r="J15" s="3" t="e">
        <v>#N/A</v>
      </c>
      <c r="K15" s="3">
        <v>9.1407677781241397</v>
      </c>
      <c r="L15" s="3">
        <v>10.988202176352999</v>
      </c>
      <c r="M15" s="3">
        <v>14.7700399651429</v>
      </c>
      <c r="N15" s="3">
        <v>4.1341761598636602</v>
      </c>
      <c r="O15" s="3">
        <v>17.350761196661001</v>
      </c>
      <c r="P15" s="3">
        <v>8.3389359041914997</v>
      </c>
      <c r="Q15" s="3">
        <v>12.041288638954001</v>
      </c>
      <c r="R15" s="3">
        <v>13.464366045824899</v>
      </c>
      <c r="S15" s="3">
        <v>8.7265983595414998</v>
      </c>
      <c r="T15" s="3">
        <v>10.8868605146449</v>
      </c>
      <c r="U15" s="3">
        <v>12.8676912751113</v>
      </c>
      <c r="V15" s="3" t="e">
        <v>#N/A</v>
      </c>
    </row>
    <row r="16" spans="1:22" x14ac:dyDescent="0.35">
      <c r="A16" s="2">
        <v>42272</v>
      </c>
      <c r="B16" s="3" t="e">
        <v>#N/A</v>
      </c>
      <c r="C16" s="3">
        <v>12.263659102210299</v>
      </c>
      <c r="D16" s="3">
        <v>12.717658402932299</v>
      </c>
      <c r="E16" s="3">
        <v>16.195169266430501</v>
      </c>
      <c r="F16" s="3">
        <v>11.975717572231099</v>
      </c>
      <c r="G16" s="3">
        <v>10.918515750976001</v>
      </c>
      <c r="H16" s="3">
        <v>14.655076853806801</v>
      </c>
      <c r="I16" s="3">
        <v>11.4421173399396</v>
      </c>
      <c r="J16" s="3" t="e">
        <v>#N/A</v>
      </c>
      <c r="K16" s="3">
        <v>9.4482716122396901</v>
      </c>
      <c r="L16" s="3">
        <v>10.6940278080976</v>
      </c>
      <c r="M16" s="3">
        <v>15.0111558429409</v>
      </c>
      <c r="N16" s="3">
        <v>4.06056295669464</v>
      </c>
      <c r="O16" s="3">
        <v>17.377669958817599</v>
      </c>
      <c r="P16" s="3">
        <v>8.7551432969026806</v>
      </c>
      <c r="Q16" s="3">
        <v>12.6556791969229</v>
      </c>
      <c r="R16" s="3">
        <v>14.066408839755599</v>
      </c>
      <c r="S16" s="3">
        <v>8.9028577720840492</v>
      </c>
      <c r="T16" s="3">
        <v>11.9398428435276</v>
      </c>
      <c r="U16" s="3">
        <v>13.677111359644901</v>
      </c>
      <c r="V16" s="3" t="e">
        <v>#N/A</v>
      </c>
    </row>
    <row r="17" spans="1:22" x14ac:dyDescent="0.35">
      <c r="A17" s="2">
        <v>42303</v>
      </c>
      <c r="B17" s="3" t="e">
        <v>#N/A</v>
      </c>
      <c r="C17" s="3">
        <v>13.223099123554899</v>
      </c>
      <c r="D17" s="3">
        <v>14.862912276226901</v>
      </c>
      <c r="E17" s="3">
        <v>17.2394373044161</v>
      </c>
      <c r="F17" s="3">
        <v>12.389639145504001</v>
      </c>
      <c r="G17" s="3">
        <v>8.2178627660958306</v>
      </c>
      <c r="H17" s="3">
        <v>15.6190006750632</v>
      </c>
      <c r="I17" s="3">
        <v>12.3372345020019</v>
      </c>
      <c r="J17" s="3" t="e">
        <v>#N/A</v>
      </c>
      <c r="K17" s="3">
        <v>10.3408252253582</v>
      </c>
      <c r="L17" s="3">
        <v>11.174265422537999</v>
      </c>
      <c r="M17" s="3">
        <v>16.0620482342058</v>
      </c>
      <c r="N17" s="3">
        <v>3.9793628807263102</v>
      </c>
      <c r="O17" s="3">
        <v>17.988274472863299</v>
      </c>
      <c r="P17" s="3">
        <v>9.7025537513936104</v>
      </c>
      <c r="Q17" s="3">
        <v>12.816781855491801</v>
      </c>
      <c r="R17" s="3">
        <v>14.494118071748799</v>
      </c>
      <c r="S17" s="3">
        <v>9.3327568471527105</v>
      </c>
      <c r="T17" s="3">
        <v>11.7418902704222</v>
      </c>
      <c r="U17" s="3">
        <v>14.977889465145701</v>
      </c>
      <c r="V17" s="3">
        <v>12.644937386377901</v>
      </c>
    </row>
    <row r="18" spans="1:22" x14ac:dyDescent="0.35">
      <c r="A18" s="2">
        <v>42333</v>
      </c>
      <c r="B18" s="3" t="e">
        <v>#N/A</v>
      </c>
      <c r="C18" s="3">
        <v>13.4703000173044</v>
      </c>
      <c r="D18" s="3">
        <v>14.4924628980528</v>
      </c>
      <c r="E18" s="3">
        <v>16.234416494467698</v>
      </c>
      <c r="F18" s="3">
        <v>11.6626292365605</v>
      </c>
      <c r="G18" s="3">
        <v>7.6192844861644398</v>
      </c>
      <c r="H18" s="3">
        <v>15.404571319555</v>
      </c>
      <c r="I18" s="3">
        <v>11.9984180866568</v>
      </c>
      <c r="J18" s="3" t="e">
        <v>#N/A</v>
      </c>
      <c r="K18" s="3">
        <v>10.2192175299614</v>
      </c>
      <c r="L18" s="3">
        <v>10.984718624340299</v>
      </c>
      <c r="M18" s="3">
        <v>15.4100752142531</v>
      </c>
      <c r="N18" s="3">
        <v>4.2525931175249196</v>
      </c>
      <c r="O18" s="3">
        <v>17.1632213894123</v>
      </c>
      <c r="P18" s="3">
        <v>9.5075615843820191</v>
      </c>
      <c r="Q18" s="3">
        <v>11.4820439946383</v>
      </c>
      <c r="R18" s="3">
        <v>13.561100821504599</v>
      </c>
      <c r="S18" s="3">
        <v>8.9084005733617406</v>
      </c>
      <c r="T18" s="3">
        <v>10.7562221339538</v>
      </c>
      <c r="U18" s="3">
        <v>14.1293481586124</v>
      </c>
      <c r="V18" s="3">
        <v>12.6620442771125</v>
      </c>
    </row>
    <row r="19" spans="1:22" x14ac:dyDescent="0.35">
      <c r="A19" s="2">
        <v>42362</v>
      </c>
      <c r="B19" s="3" t="e">
        <v>#N/A</v>
      </c>
      <c r="C19" s="3">
        <v>12.339424104305101</v>
      </c>
      <c r="D19" s="3">
        <v>14.181678411677</v>
      </c>
      <c r="E19" s="3">
        <v>16.205054784920101</v>
      </c>
      <c r="F19" s="3">
        <v>12.2043701767318</v>
      </c>
      <c r="G19" s="3">
        <v>7.5069202788701501</v>
      </c>
      <c r="H19" s="3">
        <v>15.360524660027</v>
      </c>
      <c r="I19" s="3">
        <v>11.793211849578199</v>
      </c>
      <c r="J19" s="3" t="e">
        <v>#N/A</v>
      </c>
      <c r="K19" s="3">
        <v>10.1439565632782</v>
      </c>
      <c r="L19" s="3">
        <v>10.515089961829201</v>
      </c>
      <c r="M19" s="3">
        <v>14.828354045267499</v>
      </c>
      <c r="N19" s="3">
        <v>4.8082465896792996</v>
      </c>
      <c r="O19" s="3">
        <v>17.2408434686748</v>
      </c>
      <c r="P19" s="3">
        <v>9.4445222957911401</v>
      </c>
      <c r="Q19" s="3">
        <v>10.412163085060801</v>
      </c>
      <c r="R19" s="3">
        <v>12.5808672534201</v>
      </c>
      <c r="S19" s="3">
        <v>8.3904591362180607</v>
      </c>
      <c r="T19" s="3">
        <v>11.017746925785399</v>
      </c>
      <c r="U19" s="3">
        <v>11.831708054721499</v>
      </c>
      <c r="V19" s="3">
        <v>12.468824731962799</v>
      </c>
    </row>
    <row r="20" spans="1:22" x14ac:dyDescent="0.35">
      <c r="A20" s="2">
        <v>42395</v>
      </c>
      <c r="B20" s="3" t="e">
        <v>#N/A</v>
      </c>
      <c r="C20" s="3">
        <v>11.8692240375916</v>
      </c>
      <c r="D20" s="3">
        <v>14.174755296316301</v>
      </c>
      <c r="E20" s="3">
        <v>14.5463653735543</v>
      </c>
      <c r="F20" s="3">
        <v>11.740047762091301</v>
      </c>
      <c r="G20" s="3">
        <v>11.5476974966864</v>
      </c>
      <c r="H20" s="3">
        <v>14.9666093386627</v>
      </c>
      <c r="I20" s="3">
        <v>11.1896187918391</v>
      </c>
      <c r="J20" s="3">
        <v>16.465932811742</v>
      </c>
      <c r="K20" s="3">
        <v>9.8210423509782103</v>
      </c>
      <c r="L20" s="3">
        <v>9.5503937502835292</v>
      </c>
      <c r="M20" s="3">
        <v>13.3357385330326</v>
      </c>
      <c r="N20" s="3">
        <v>9.8899111830975492</v>
      </c>
      <c r="O20" s="3">
        <v>16.3395921289972</v>
      </c>
      <c r="P20" s="3">
        <v>8.8188329500729292</v>
      </c>
      <c r="Q20" s="3">
        <v>9.8977792381912302</v>
      </c>
      <c r="R20" s="3">
        <v>12.7519084661007</v>
      </c>
      <c r="S20" s="3">
        <v>8.0866704464540895</v>
      </c>
      <c r="T20" s="3">
        <v>9.97024258503059</v>
      </c>
      <c r="U20" s="3">
        <v>12.3366285979781</v>
      </c>
      <c r="V20" s="3">
        <v>11.055359602945201</v>
      </c>
    </row>
    <row r="21" spans="1:22" x14ac:dyDescent="0.35">
      <c r="A21" s="2">
        <v>42426</v>
      </c>
      <c r="B21" s="3" t="e">
        <v>#N/A</v>
      </c>
      <c r="C21" s="3">
        <v>12.2797681534162</v>
      </c>
      <c r="D21" s="3">
        <v>14.8452879832438</v>
      </c>
      <c r="E21" s="3">
        <v>15.0828749548037</v>
      </c>
      <c r="F21" s="3">
        <v>13.063578502597</v>
      </c>
      <c r="G21" s="3">
        <v>13.8731689751078</v>
      </c>
      <c r="H21" s="3">
        <v>15.599515514504001</v>
      </c>
      <c r="I21" s="3">
        <v>12.225314642180599</v>
      </c>
      <c r="J21" s="3">
        <v>17.606958722840101</v>
      </c>
      <c r="K21" s="3">
        <v>10.284499860588401</v>
      </c>
      <c r="L21" s="3">
        <v>10.9444823607844</v>
      </c>
      <c r="M21" s="3">
        <v>13.9204506551298</v>
      </c>
      <c r="N21" s="3">
        <v>8.5306209990739497</v>
      </c>
      <c r="O21" s="3">
        <v>16.248659469710098</v>
      </c>
      <c r="P21" s="3">
        <v>9.0288584914546401</v>
      </c>
      <c r="Q21" s="3">
        <v>11.4009116154265</v>
      </c>
      <c r="R21" s="3">
        <v>13.8240344887753</v>
      </c>
      <c r="S21" s="3">
        <v>8.4330028132114698</v>
      </c>
      <c r="T21" s="3">
        <v>11.145700815293701</v>
      </c>
      <c r="U21" s="3">
        <v>15.0644352816773</v>
      </c>
      <c r="V21" s="3">
        <v>11.7760191941999</v>
      </c>
    </row>
    <row r="22" spans="1:22" x14ac:dyDescent="0.35">
      <c r="A22" s="2">
        <v>42453</v>
      </c>
      <c r="B22" s="3" t="e">
        <v>#N/A</v>
      </c>
      <c r="C22" s="3">
        <v>13.245491619447799</v>
      </c>
      <c r="D22" s="3">
        <v>15.1764160450322</v>
      </c>
      <c r="E22" s="3">
        <v>17.0534753829008</v>
      </c>
      <c r="F22" s="3">
        <v>13.4234297128839</v>
      </c>
      <c r="G22" s="3">
        <v>15.146417648069701</v>
      </c>
      <c r="H22" s="3">
        <v>16.1431817465153</v>
      </c>
      <c r="I22" s="3">
        <v>12.8128322924525</v>
      </c>
      <c r="J22" s="3">
        <v>18.576996638565902</v>
      </c>
      <c r="K22" s="3">
        <v>10.6763572898191</v>
      </c>
      <c r="L22" s="3">
        <v>13.3115345007268</v>
      </c>
      <c r="M22" s="3">
        <v>14.714147842809099</v>
      </c>
      <c r="N22" s="3">
        <v>8.6373575146019999</v>
      </c>
      <c r="O22" s="3">
        <v>17.3371912904576</v>
      </c>
      <c r="P22" s="3">
        <v>10.010042863425401</v>
      </c>
      <c r="Q22" s="3">
        <v>11.9975188032586</v>
      </c>
      <c r="R22" s="3">
        <v>14.5074120410459</v>
      </c>
      <c r="S22" s="3">
        <v>9.0747008384336301</v>
      </c>
      <c r="T22" s="3">
        <v>12.1184907590007</v>
      </c>
      <c r="U22" s="3">
        <v>12.5856413404961</v>
      </c>
      <c r="V22" s="3">
        <v>12.853246442531001</v>
      </c>
    </row>
    <row r="23" spans="1:22" x14ac:dyDescent="0.35">
      <c r="A23" s="2">
        <v>42486</v>
      </c>
      <c r="B23" s="3" t="e">
        <v>#N/A</v>
      </c>
      <c r="C23" s="3">
        <v>13.804979293678601</v>
      </c>
      <c r="D23" s="3">
        <v>14.871902104084599</v>
      </c>
      <c r="E23" s="3">
        <v>16.234015946694299</v>
      </c>
      <c r="F23" s="3">
        <v>12.843257687103</v>
      </c>
      <c r="G23" s="3">
        <v>16.2428905461115</v>
      </c>
      <c r="H23" s="3">
        <v>15.9572598456772</v>
      </c>
      <c r="I23" s="3">
        <v>12.5524671620944</v>
      </c>
      <c r="J23" s="3">
        <v>19.381886109271498</v>
      </c>
      <c r="K23" s="3">
        <v>10.527184795693699</v>
      </c>
      <c r="L23" s="3">
        <v>13.6282064020041</v>
      </c>
      <c r="M23" s="3">
        <v>15.1083735479064</v>
      </c>
      <c r="N23" s="3">
        <v>10.4223902421564</v>
      </c>
      <c r="O23" s="3">
        <v>17.620900106781399</v>
      </c>
      <c r="P23" s="3">
        <v>10.259329647320101</v>
      </c>
      <c r="Q23" s="3">
        <v>12.236177390498799</v>
      </c>
      <c r="R23" s="3">
        <v>14.6491621123775</v>
      </c>
      <c r="S23" s="3">
        <v>9.3905629360806007</v>
      </c>
      <c r="T23" s="3">
        <v>13.248333881410799</v>
      </c>
      <c r="U23" s="3">
        <v>12.4589245358192</v>
      </c>
      <c r="V23" s="3">
        <v>13.4393587513495</v>
      </c>
    </row>
    <row r="24" spans="1:22" x14ac:dyDescent="0.35">
      <c r="A24" s="2">
        <v>42516</v>
      </c>
      <c r="B24" s="3" t="e">
        <v>#N/A</v>
      </c>
      <c r="C24" s="3">
        <v>13.8290862918921</v>
      </c>
      <c r="D24" s="3">
        <v>14.5588646697179</v>
      </c>
      <c r="E24" s="3">
        <v>16.296748451161299</v>
      </c>
      <c r="F24" s="3">
        <v>12.1123671857129</v>
      </c>
      <c r="G24" s="3">
        <v>14.613014465946099</v>
      </c>
      <c r="H24" s="3">
        <v>15.578773920172001</v>
      </c>
      <c r="I24" s="3">
        <v>12.5432252045307</v>
      </c>
      <c r="J24" s="3">
        <v>19.284986068316002</v>
      </c>
      <c r="K24" s="3">
        <v>9.8765018253841799</v>
      </c>
      <c r="L24" s="3">
        <v>12.1979105793776</v>
      </c>
      <c r="M24" s="3">
        <v>14.574040134073</v>
      </c>
      <c r="N24" s="3">
        <v>10.8526844808266</v>
      </c>
      <c r="O24" s="3">
        <v>17.5844914474145</v>
      </c>
      <c r="P24" s="3">
        <v>9.7896830384200104</v>
      </c>
      <c r="Q24" s="3">
        <v>11.595891807707501</v>
      </c>
      <c r="R24" s="3">
        <v>14.2985421325531</v>
      </c>
      <c r="S24" s="3">
        <v>8.4856569228287597</v>
      </c>
      <c r="T24" s="3">
        <v>12.5847258020039</v>
      </c>
      <c r="U24" s="3">
        <v>12.357550879890701</v>
      </c>
      <c r="V24" s="3">
        <v>13.1457603512803</v>
      </c>
    </row>
    <row r="25" spans="1:22" x14ac:dyDescent="0.35">
      <c r="A25" s="2">
        <v>42545</v>
      </c>
      <c r="B25" s="3" t="e">
        <v>#N/A</v>
      </c>
      <c r="C25" s="3">
        <v>13.6964460379864</v>
      </c>
      <c r="D25" s="3">
        <v>14.909062398054401</v>
      </c>
      <c r="E25" s="3">
        <v>17.158943661843299</v>
      </c>
      <c r="F25" s="3">
        <v>11.5969621565309</v>
      </c>
      <c r="G25" s="3">
        <v>13.835281873237401</v>
      </c>
      <c r="H25" s="3">
        <v>16.088077866837299</v>
      </c>
      <c r="I25" s="3">
        <v>12.806759340267201</v>
      </c>
      <c r="J25" s="3">
        <v>18.1284084535773</v>
      </c>
      <c r="K25" s="3">
        <v>9.7465621733584307</v>
      </c>
      <c r="L25" s="3">
        <v>12.2405896965696</v>
      </c>
      <c r="M25" s="3">
        <v>14.485768665761301</v>
      </c>
      <c r="N25" s="3">
        <v>8.4325307943902299</v>
      </c>
      <c r="O25" s="3">
        <v>17.3547023384412</v>
      </c>
      <c r="P25" s="3">
        <v>10.530636725716301</v>
      </c>
      <c r="Q25" s="3">
        <v>11.9491652324329</v>
      </c>
      <c r="R25" s="3">
        <v>14.4119584415054</v>
      </c>
      <c r="S25" s="3">
        <v>8.1713151279307805</v>
      </c>
      <c r="T25" s="3">
        <v>12.5885070390491</v>
      </c>
      <c r="U25" s="3">
        <v>11.783245553297499</v>
      </c>
      <c r="V25" s="3">
        <v>13.5542484277117</v>
      </c>
    </row>
    <row r="26" spans="1:22" x14ac:dyDescent="0.35">
      <c r="A26" s="2">
        <v>42577</v>
      </c>
      <c r="B26" s="3">
        <v>13.9080706158597</v>
      </c>
      <c r="C26" s="3">
        <v>15.286051425278499</v>
      </c>
      <c r="D26" s="3">
        <v>16.371747146310401</v>
      </c>
      <c r="E26" s="3">
        <v>17.932431378472</v>
      </c>
      <c r="F26" s="3">
        <v>11.853695908263701</v>
      </c>
      <c r="G26" s="3">
        <v>14.134022234178399</v>
      </c>
      <c r="H26" s="3">
        <v>16.460643361407499</v>
      </c>
      <c r="I26" s="3">
        <v>13.5580087345501</v>
      </c>
      <c r="J26" s="3">
        <v>18.543557471344698</v>
      </c>
      <c r="K26" s="3">
        <v>10.142203364382</v>
      </c>
      <c r="L26" s="3">
        <v>13.5677614088757</v>
      </c>
      <c r="M26" s="3">
        <v>15.5113353127458</v>
      </c>
      <c r="N26" s="3">
        <v>9.0296615691845901</v>
      </c>
      <c r="O26" s="3">
        <v>18.235012032706301</v>
      </c>
      <c r="P26" s="3">
        <v>11.4987872451222</v>
      </c>
      <c r="Q26" s="3">
        <v>12.5209232563409</v>
      </c>
      <c r="R26" s="3">
        <v>15.2340591849504</v>
      </c>
      <c r="S26" s="3">
        <v>7.9279865562085696</v>
      </c>
      <c r="T26" s="3">
        <v>12.841204541244499</v>
      </c>
      <c r="U26" s="3">
        <v>12.2012577639659</v>
      </c>
      <c r="V26" s="3">
        <v>13.2816367059641</v>
      </c>
    </row>
    <row r="27" spans="1:22" x14ac:dyDescent="0.35">
      <c r="A27" s="2">
        <v>42608</v>
      </c>
      <c r="B27" s="3">
        <v>13.7978494815428</v>
      </c>
      <c r="C27" s="3">
        <v>15.837097046777901</v>
      </c>
      <c r="D27" s="3">
        <v>16.775554998097299</v>
      </c>
      <c r="E27" s="3">
        <v>18.3528798425695</v>
      </c>
      <c r="F27" s="3">
        <v>12.016686123976401</v>
      </c>
      <c r="G27" s="3">
        <v>14.0140350818071</v>
      </c>
      <c r="H27" s="3">
        <v>16.798382315072502</v>
      </c>
      <c r="I27" s="3">
        <v>13.7124415960243</v>
      </c>
      <c r="J27" s="3">
        <v>18.423170247325999</v>
      </c>
      <c r="K27" s="3">
        <v>10.0311093419683</v>
      </c>
      <c r="L27" s="3">
        <v>13.666756269468401</v>
      </c>
      <c r="M27" s="3">
        <v>15.4766806062634</v>
      </c>
      <c r="N27" s="3">
        <v>8.5155106677695702</v>
      </c>
      <c r="O27" s="3">
        <v>17.9286621657808</v>
      </c>
      <c r="P27" s="3">
        <v>12.012050638117501</v>
      </c>
      <c r="Q27" s="3">
        <v>13.4400751251535</v>
      </c>
      <c r="R27" s="3">
        <v>15.362229327051599</v>
      </c>
      <c r="S27" s="3">
        <v>8.3802730883958692</v>
      </c>
      <c r="T27" s="3">
        <v>12.351141896259801</v>
      </c>
      <c r="U27" s="3">
        <v>11.943101525836299</v>
      </c>
      <c r="V27" s="3">
        <v>12.2361563299393</v>
      </c>
    </row>
    <row r="28" spans="1:22" x14ac:dyDescent="0.35">
      <c r="A28" s="2">
        <v>42639</v>
      </c>
      <c r="B28" s="3">
        <v>13.456755792293899</v>
      </c>
      <c r="C28" s="3">
        <v>15.5091665959604</v>
      </c>
      <c r="D28" s="3">
        <v>16.518103399463801</v>
      </c>
      <c r="E28" s="3">
        <v>17.037329155855701</v>
      </c>
      <c r="F28" s="3">
        <v>11.602350416839201</v>
      </c>
      <c r="G28" s="3">
        <v>13.448610799934899</v>
      </c>
      <c r="H28" s="3">
        <v>16.769934709508501</v>
      </c>
      <c r="I28" s="3">
        <v>13.6587007123777</v>
      </c>
      <c r="J28" s="3">
        <v>17.739467591465601</v>
      </c>
      <c r="K28" s="3">
        <v>10.0736254715636</v>
      </c>
      <c r="L28" s="3">
        <v>13.6127790065893</v>
      </c>
      <c r="M28" s="3">
        <v>14.834725096833999</v>
      </c>
      <c r="N28" s="3">
        <v>8.6899003887396091</v>
      </c>
      <c r="O28" s="3">
        <v>17.8278532313307</v>
      </c>
      <c r="P28" s="3">
        <v>12.3436789069415</v>
      </c>
      <c r="Q28" s="3">
        <v>12.8098072400626</v>
      </c>
      <c r="R28" s="3">
        <v>14.5792404019092</v>
      </c>
      <c r="S28" s="3">
        <v>8.2648854547975397</v>
      </c>
      <c r="T28" s="3">
        <v>12.2731687579293</v>
      </c>
      <c r="U28" s="3">
        <v>13.5963794712675</v>
      </c>
      <c r="V28" s="3">
        <v>12.1807040208821</v>
      </c>
    </row>
    <row r="29" spans="1:22" x14ac:dyDescent="0.35">
      <c r="A29" s="2">
        <v>42669</v>
      </c>
      <c r="B29" s="3">
        <v>13.871486991583399</v>
      </c>
      <c r="C29" s="3">
        <v>16.922719257952298</v>
      </c>
      <c r="D29" s="3">
        <v>16.274536136706601</v>
      </c>
      <c r="E29" s="3">
        <v>16.6045784385242</v>
      </c>
      <c r="F29" s="3">
        <v>11.8203392547773</v>
      </c>
      <c r="G29" s="3">
        <v>12.3403826133653</v>
      </c>
      <c r="H29" s="3">
        <v>16.727856356301</v>
      </c>
      <c r="I29" s="3">
        <v>13.7468163990943</v>
      </c>
      <c r="J29" s="3">
        <v>18.0514631207561</v>
      </c>
      <c r="K29" s="3">
        <v>9.8922756913432703</v>
      </c>
      <c r="L29" s="3">
        <v>14.727833649118599</v>
      </c>
      <c r="M29" s="3">
        <v>14.736543629109899</v>
      </c>
      <c r="N29" s="3">
        <v>8.8677807760969092</v>
      </c>
      <c r="O29" s="3">
        <v>17.5907044680973</v>
      </c>
      <c r="P29" s="3">
        <v>12.211813979059</v>
      </c>
      <c r="Q29" s="3">
        <v>12.978119417013</v>
      </c>
      <c r="R29" s="3">
        <v>14.5846349032186</v>
      </c>
      <c r="S29" s="3">
        <v>8.3237046753959696</v>
      </c>
      <c r="T29" s="3">
        <v>12.069982089178399</v>
      </c>
      <c r="U29" s="3">
        <v>12.799870032156299</v>
      </c>
      <c r="V29" s="3">
        <v>11.975031529096499</v>
      </c>
    </row>
    <row r="30" spans="1:22" x14ac:dyDescent="0.35">
      <c r="A30" s="2">
        <v>42699</v>
      </c>
      <c r="B30" s="3">
        <v>14.3038990326601</v>
      </c>
      <c r="C30" s="3">
        <v>15.9644791327758</v>
      </c>
      <c r="D30" s="3">
        <v>14.749172492290599</v>
      </c>
      <c r="E30" s="3">
        <v>15.360795463616499</v>
      </c>
      <c r="F30" s="3">
        <v>11.5741619363765</v>
      </c>
      <c r="G30" s="3">
        <v>11.7005174033696</v>
      </c>
      <c r="H30" s="3">
        <v>16.268504482950899</v>
      </c>
      <c r="I30" s="3">
        <v>13.0710111127506</v>
      </c>
      <c r="J30" s="3">
        <v>16.663339756674901</v>
      </c>
      <c r="K30" s="3">
        <v>9.6547334911060805</v>
      </c>
      <c r="L30" s="3">
        <v>13.674141221492601</v>
      </c>
      <c r="M30" s="3">
        <v>14.050760759218599</v>
      </c>
      <c r="N30" s="3">
        <v>9.3862553616494004</v>
      </c>
      <c r="O30" s="3">
        <v>16.296243065510101</v>
      </c>
      <c r="P30" s="3">
        <v>11.9454535556898</v>
      </c>
      <c r="Q30" s="3">
        <v>12.084654935689301</v>
      </c>
      <c r="R30" s="3">
        <v>14.6381557326128</v>
      </c>
      <c r="S30" s="3">
        <v>7.54964606902195</v>
      </c>
      <c r="T30" s="3">
        <v>11.371035904674301</v>
      </c>
      <c r="U30" s="3">
        <v>12.9696453973208</v>
      </c>
      <c r="V30" s="3">
        <v>14.2254536575551</v>
      </c>
    </row>
    <row r="31" spans="1:22" x14ac:dyDescent="0.35">
      <c r="A31" s="2">
        <v>42727</v>
      </c>
      <c r="B31" s="3">
        <v>13.175842305407601</v>
      </c>
      <c r="C31" s="3">
        <v>15.1261973034365</v>
      </c>
      <c r="D31" s="3">
        <v>14.1759027007794</v>
      </c>
      <c r="E31" s="3">
        <v>14.8999693688025</v>
      </c>
      <c r="F31" s="3">
        <v>11.8410751376548</v>
      </c>
      <c r="G31" s="3">
        <v>11.276230115901001</v>
      </c>
      <c r="H31" s="3">
        <v>16.1832009872588</v>
      </c>
      <c r="I31" s="3">
        <v>12.718126705180801</v>
      </c>
      <c r="J31" s="3">
        <v>16.074728822242701</v>
      </c>
      <c r="K31" s="3">
        <v>9.7772961308783799</v>
      </c>
      <c r="L31" s="3">
        <v>12.297922239843</v>
      </c>
      <c r="M31" s="3">
        <v>14.0968537422465</v>
      </c>
      <c r="N31" s="3">
        <v>8.7573840679057593</v>
      </c>
      <c r="O31" s="3">
        <v>15.8093838097274</v>
      </c>
      <c r="P31" s="3">
        <v>11.136075025760899</v>
      </c>
      <c r="Q31" s="3">
        <v>13.248567619816701</v>
      </c>
      <c r="R31" s="3">
        <v>14.643751188554001</v>
      </c>
      <c r="S31" s="3">
        <v>7.6582530196960601</v>
      </c>
      <c r="T31" s="3">
        <v>11.482690779376099</v>
      </c>
      <c r="U31" s="3">
        <v>12.494523142671101</v>
      </c>
      <c r="V31" s="3">
        <v>14.0643689956363</v>
      </c>
    </row>
    <row r="32" spans="1:22" x14ac:dyDescent="0.35">
      <c r="A32" s="2">
        <v>42761</v>
      </c>
      <c r="B32" s="3">
        <v>13.2620181554268</v>
      </c>
      <c r="C32" s="3">
        <v>15.8981303323388</v>
      </c>
      <c r="D32" s="3">
        <v>15.206521177186</v>
      </c>
      <c r="E32" s="3">
        <v>16.8292947234598</v>
      </c>
      <c r="F32" s="3">
        <v>12.4575628652638</v>
      </c>
      <c r="G32" s="3">
        <v>12.9013091682628</v>
      </c>
      <c r="H32" s="3">
        <v>16.7902101243597</v>
      </c>
      <c r="I32" s="3">
        <v>13.090698677120001</v>
      </c>
      <c r="J32" s="3">
        <v>16.4798409324573</v>
      </c>
      <c r="K32" s="3">
        <v>9.5844904263870792</v>
      </c>
      <c r="L32" s="3">
        <v>13.4890165295622</v>
      </c>
      <c r="M32" s="3">
        <v>15.2216297335441</v>
      </c>
      <c r="N32" s="3">
        <v>9.4276529583639501</v>
      </c>
      <c r="O32" s="3">
        <v>17.028114438053102</v>
      </c>
      <c r="P32" s="3">
        <v>12.0610145483022</v>
      </c>
      <c r="Q32" s="3">
        <v>13.9296032037198</v>
      </c>
      <c r="R32" s="3">
        <v>15.2784880135272</v>
      </c>
      <c r="S32" s="3">
        <v>8.2351474862512397</v>
      </c>
      <c r="T32" s="3">
        <v>12.4402152236433</v>
      </c>
      <c r="U32" s="3">
        <v>12.422296014364401</v>
      </c>
      <c r="V32" s="3">
        <v>14.625311385918</v>
      </c>
    </row>
    <row r="33" spans="1:22" x14ac:dyDescent="0.35">
      <c r="A33" s="2">
        <v>42790</v>
      </c>
      <c r="B33" s="3">
        <v>13.297645218007199</v>
      </c>
      <c r="C33" s="3">
        <v>16.091223831757599</v>
      </c>
      <c r="D33" s="3">
        <v>15.31243663125</v>
      </c>
      <c r="E33" s="3">
        <v>16.340158527744801</v>
      </c>
      <c r="F33" s="3">
        <v>12.648395355892401</v>
      </c>
      <c r="G33" s="3">
        <v>13.027925374808699</v>
      </c>
      <c r="H33" s="3">
        <v>16.708384238967199</v>
      </c>
      <c r="I33" s="3">
        <v>13.104388499439001</v>
      </c>
      <c r="J33" s="3">
        <v>16.4340397481756</v>
      </c>
      <c r="K33" s="3">
        <v>9.4442621856875206</v>
      </c>
      <c r="L33" s="3">
        <v>13.4739516926858</v>
      </c>
      <c r="M33" s="3">
        <v>15.464436862506201</v>
      </c>
      <c r="N33" s="3">
        <v>9.1324971978504799</v>
      </c>
      <c r="O33" s="3">
        <v>17.8696495949964</v>
      </c>
      <c r="P33" s="3">
        <v>12.410912008719601</v>
      </c>
      <c r="Q33" s="3">
        <v>13.4963077892944</v>
      </c>
      <c r="R33" s="3">
        <v>14.907790957570001</v>
      </c>
      <c r="S33" s="3">
        <v>8.5244870460508206</v>
      </c>
      <c r="T33" s="3">
        <v>12.398384354121101</v>
      </c>
      <c r="U33" s="3">
        <v>13.3931680086105</v>
      </c>
      <c r="V33" s="3">
        <v>14.461364811602801</v>
      </c>
    </row>
    <row r="34" spans="1:22" x14ac:dyDescent="0.35">
      <c r="A34" s="2">
        <v>42818</v>
      </c>
      <c r="B34" s="3">
        <v>13.334771386212401</v>
      </c>
      <c r="C34" s="3">
        <v>16.9838439127846</v>
      </c>
      <c r="D34" s="3">
        <v>15.490706422554201</v>
      </c>
      <c r="E34" s="3">
        <v>16.698631769759601</v>
      </c>
      <c r="F34" s="3">
        <v>12.3513977183358</v>
      </c>
      <c r="G34" s="3">
        <v>13.2563661832921</v>
      </c>
      <c r="H34" s="3">
        <v>16.9572840925868</v>
      </c>
      <c r="I34" s="3">
        <v>13.239699560006599</v>
      </c>
      <c r="J34" s="3">
        <v>17.222063577682</v>
      </c>
      <c r="K34" s="3">
        <v>9.6118759099993891</v>
      </c>
      <c r="L34" s="3">
        <v>12.724018864898801</v>
      </c>
      <c r="M34" s="3">
        <v>16.088490987826901</v>
      </c>
      <c r="N34" s="3">
        <v>8.9502606470449901</v>
      </c>
      <c r="O34" s="3">
        <v>17.829769989669401</v>
      </c>
      <c r="P34" s="3">
        <v>12.5536158760594</v>
      </c>
      <c r="Q34" s="3">
        <v>12.8970510960726</v>
      </c>
      <c r="R34" s="3">
        <v>14.9789728779628</v>
      </c>
      <c r="S34" s="3">
        <v>8.4631720718732701</v>
      </c>
      <c r="T34" s="3">
        <v>11.910156332590899</v>
      </c>
      <c r="U34" s="3">
        <v>14.2019950447276</v>
      </c>
      <c r="V34" s="3">
        <v>13.6620301267206</v>
      </c>
    </row>
    <row r="35" spans="1:22" x14ac:dyDescent="0.35">
      <c r="A35" s="2">
        <v>42851</v>
      </c>
      <c r="B35" s="3">
        <v>13.4101663381274</v>
      </c>
      <c r="C35" s="3">
        <v>17.220322961469702</v>
      </c>
      <c r="D35" s="3">
        <v>15.755226303702701</v>
      </c>
      <c r="E35" s="3">
        <v>17.7090694667531</v>
      </c>
      <c r="F35" s="3">
        <v>12.9026017357717</v>
      </c>
      <c r="G35" s="3">
        <v>11.262669090478299</v>
      </c>
      <c r="H35" s="3">
        <v>17.047264617477701</v>
      </c>
      <c r="I35" s="3">
        <v>13.154981082508099</v>
      </c>
      <c r="J35" s="3">
        <v>16.990635913008798</v>
      </c>
      <c r="K35" s="3">
        <v>9.2347108867537298</v>
      </c>
      <c r="L35" s="3">
        <v>12.5906578099959</v>
      </c>
      <c r="M35" s="3">
        <v>16.2152689152622</v>
      </c>
      <c r="N35" s="3">
        <v>11.107511616411299</v>
      </c>
      <c r="O35" s="3">
        <v>18.334622979702701</v>
      </c>
      <c r="P35" s="3">
        <v>12.6504930036148</v>
      </c>
      <c r="Q35" s="3">
        <v>12.9386872877767</v>
      </c>
      <c r="R35" s="3">
        <v>14.808445794191501</v>
      </c>
      <c r="S35" s="3">
        <v>8.6685551658506093</v>
      </c>
      <c r="T35" s="3">
        <v>11.972826407231899</v>
      </c>
      <c r="U35" s="3">
        <v>14.278318975077701</v>
      </c>
      <c r="V35" s="3">
        <v>13.6040893013712</v>
      </c>
    </row>
    <row r="36" spans="1:22" x14ac:dyDescent="0.35">
      <c r="A36" s="2">
        <v>42881</v>
      </c>
      <c r="B36" s="3">
        <v>13.459070818320299</v>
      </c>
      <c r="C36" s="3">
        <v>17.434720737634201</v>
      </c>
      <c r="D36" s="3">
        <v>15.6191639744788</v>
      </c>
      <c r="E36" s="3">
        <v>17.466809198902101</v>
      </c>
      <c r="F36" s="3">
        <v>12.3659463442345</v>
      </c>
      <c r="G36" s="3">
        <v>11.873905231692801</v>
      </c>
      <c r="H36" s="3">
        <v>16.887295556657701</v>
      </c>
      <c r="I36" s="3">
        <v>13.479971882516701</v>
      </c>
      <c r="J36" s="3">
        <v>16.665736543714299</v>
      </c>
      <c r="K36" s="3">
        <v>9.61116199746942</v>
      </c>
      <c r="L36" s="3">
        <v>12.359838609854799</v>
      </c>
      <c r="M36" s="3">
        <v>16.364906063576701</v>
      </c>
      <c r="N36" s="3">
        <v>13.5534041922106</v>
      </c>
      <c r="O36" s="3">
        <v>18.473391022704099</v>
      </c>
      <c r="P36" s="3">
        <v>13.131343012766701</v>
      </c>
      <c r="Q36" s="3">
        <v>13.1125261253934</v>
      </c>
      <c r="R36" s="3">
        <v>14.7318193814599</v>
      </c>
      <c r="S36" s="3">
        <v>8.6252972637580996</v>
      </c>
      <c r="T36" s="3">
        <v>11.5364647010965</v>
      </c>
      <c r="U36" s="3">
        <v>14.408862556606501</v>
      </c>
      <c r="V36" s="3">
        <v>13.557960616860401</v>
      </c>
    </row>
    <row r="37" spans="1:22" x14ac:dyDescent="0.35">
      <c r="A37" s="2">
        <v>42912</v>
      </c>
      <c r="B37" s="3">
        <v>14.297118025699801</v>
      </c>
      <c r="C37" s="3">
        <v>16.8626743400512</v>
      </c>
      <c r="D37" s="3">
        <v>15.778294947744101</v>
      </c>
      <c r="E37" s="3">
        <v>17.104839761132801</v>
      </c>
      <c r="F37" s="3">
        <v>12.495887907014</v>
      </c>
      <c r="G37" s="3">
        <v>11.836103858193299</v>
      </c>
      <c r="H37" s="3">
        <v>16.5938360832209</v>
      </c>
      <c r="I37" s="3">
        <v>14.099568608772</v>
      </c>
      <c r="J37" s="3">
        <v>16.509264444213802</v>
      </c>
      <c r="K37" s="3">
        <v>9.5879712754217596</v>
      </c>
      <c r="L37" s="3">
        <v>11.9086680137016</v>
      </c>
      <c r="M37" s="3">
        <v>15.247360915392299</v>
      </c>
      <c r="N37" s="3">
        <v>12.817137372076401</v>
      </c>
      <c r="O37" s="3">
        <v>17.942594994183001</v>
      </c>
      <c r="P37" s="3">
        <v>13.1675562483817</v>
      </c>
      <c r="Q37" s="3">
        <v>11.977126653510901</v>
      </c>
      <c r="R37" s="3">
        <v>14.8985471443268</v>
      </c>
      <c r="S37" s="3">
        <v>8.6832128654873593</v>
      </c>
      <c r="T37" s="3">
        <v>11.116931739235101</v>
      </c>
      <c r="U37" s="3">
        <v>15.375093190167499</v>
      </c>
      <c r="V37" s="3">
        <v>14.8181319880537</v>
      </c>
    </row>
    <row r="38" spans="1:22" x14ac:dyDescent="0.35">
      <c r="A38" s="2">
        <v>42942</v>
      </c>
      <c r="B38" s="3">
        <v>14.128435311877601</v>
      </c>
      <c r="C38" s="3">
        <v>17.813112847675601</v>
      </c>
      <c r="D38" s="3">
        <v>15.5866837070727</v>
      </c>
      <c r="E38" s="3">
        <v>16.911716080197401</v>
      </c>
      <c r="F38" s="3">
        <v>12.621151187092</v>
      </c>
      <c r="G38" s="3">
        <v>12.6209837370183</v>
      </c>
      <c r="H38" s="3">
        <v>16.3513107680755</v>
      </c>
      <c r="I38" s="3">
        <v>13.9842667983679</v>
      </c>
      <c r="J38" s="3">
        <v>17.189669638771498</v>
      </c>
      <c r="K38" s="3">
        <v>9.5339589676780694</v>
      </c>
      <c r="L38" s="3">
        <v>12.272381986339401</v>
      </c>
      <c r="M38" s="3">
        <v>15.903062524541401</v>
      </c>
      <c r="N38" s="3">
        <v>12.794113385718401</v>
      </c>
      <c r="O38" s="3">
        <v>18.8791078769252</v>
      </c>
      <c r="P38" s="3">
        <v>13.5724665031325</v>
      </c>
      <c r="Q38" s="3">
        <v>12.6073275669652</v>
      </c>
      <c r="R38" s="3">
        <v>14.757421159438101</v>
      </c>
      <c r="S38" s="3">
        <v>8.9061435227496393</v>
      </c>
      <c r="T38" s="3">
        <v>11.6723260003864</v>
      </c>
      <c r="U38" s="3">
        <v>14.7824436132936</v>
      </c>
      <c r="V38" s="3">
        <v>14.554889851236901</v>
      </c>
    </row>
    <row r="39" spans="1:22" x14ac:dyDescent="0.35">
      <c r="A39" s="2">
        <v>42972</v>
      </c>
      <c r="B39" s="3">
        <v>14.2168354092328</v>
      </c>
      <c r="C39" s="3">
        <v>18.596654510842001</v>
      </c>
      <c r="D39" s="3">
        <v>15.7157998225625</v>
      </c>
      <c r="E39" s="3">
        <v>16.8533295316062</v>
      </c>
      <c r="F39" s="3">
        <v>12.872218696819701</v>
      </c>
      <c r="G39" s="3">
        <v>12.3842163703038</v>
      </c>
      <c r="H39" s="3">
        <v>16.3540096340015</v>
      </c>
      <c r="I39" s="3">
        <v>14.0309975614039</v>
      </c>
      <c r="J39" s="3">
        <v>17.2499766433491</v>
      </c>
      <c r="K39" s="3">
        <v>9.1881458257488298</v>
      </c>
      <c r="L39" s="3">
        <v>13.4287483114112</v>
      </c>
      <c r="M39" s="3">
        <v>16.102162525732801</v>
      </c>
      <c r="N39" s="3">
        <v>12.259840262640701</v>
      </c>
      <c r="O39" s="3">
        <v>18.601940857578398</v>
      </c>
      <c r="P39" s="3">
        <v>13.674040608398</v>
      </c>
      <c r="Q39" s="3">
        <v>11.786465491621399</v>
      </c>
      <c r="R39" s="3">
        <v>14.6935457751831</v>
      </c>
      <c r="S39" s="3">
        <v>8.7124408088295695</v>
      </c>
      <c r="T39" s="3">
        <v>11.4435249921943</v>
      </c>
      <c r="U39" s="3">
        <v>15.4501523418744</v>
      </c>
      <c r="V39" s="3">
        <v>13.955607334144201</v>
      </c>
    </row>
    <row r="40" spans="1:22" x14ac:dyDescent="0.35">
      <c r="A40" s="2">
        <v>43004</v>
      </c>
      <c r="B40" s="3">
        <v>14.2020198570745</v>
      </c>
      <c r="C40" s="3">
        <v>19.021841013414999</v>
      </c>
      <c r="D40" s="3">
        <v>15.3882141992749</v>
      </c>
      <c r="E40" s="3">
        <v>16.986123080201299</v>
      </c>
      <c r="F40" s="3">
        <v>12.2942819059963</v>
      </c>
      <c r="G40" s="3">
        <v>12.7069006940871</v>
      </c>
      <c r="H40" s="3">
        <v>16.296529713388399</v>
      </c>
      <c r="I40" s="3">
        <v>13.1264921849464</v>
      </c>
      <c r="J40" s="3">
        <v>16.782040960882</v>
      </c>
      <c r="K40" s="3">
        <v>9.15021287868713</v>
      </c>
      <c r="L40" s="3">
        <v>13.766101106241701</v>
      </c>
      <c r="M40" s="3">
        <v>14.761419194454099</v>
      </c>
      <c r="N40" s="3">
        <v>10.4874463216543</v>
      </c>
      <c r="O40" s="3">
        <v>18.384425557492101</v>
      </c>
      <c r="P40" s="3">
        <v>13.3503800049953</v>
      </c>
      <c r="Q40" s="3">
        <v>11.154283443802999</v>
      </c>
      <c r="R40" s="3">
        <v>15.4554127208479</v>
      </c>
      <c r="S40" s="3">
        <v>8.1335869967218706</v>
      </c>
      <c r="T40" s="3">
        <v>10.9433711142807</v>
      </c>
      <c r="U40" s="3">
        <v>15.1781026397678</v>
      </c>
      <c r="V40" s="3">
        <v>13.468184515846399</v>
      </c>
    </row>
    <row r="41" spans="1:22" x14ac:dyDescent="0.35">
      <c r="A41" s="2">
        <v>43034</v>
      </c>
      <c r="B41" s="3">
        <v>14.526763426500301</v>
      </c>
      <c r="C41" s="3">
        <v>15.448048014065</v>
      </c>
      <c r="D41" s="3">
        <v>15.503259613773499</v>
      </c>
      <c r="E41" s="3">
        <v>17.511174576101698</v>
      </c>
      <c r="F41" s="3">
        <v>12.021217121814701</v>
      </c>
      <c r="G41" s="3">
        <v>13.222833133315801</v>
      </c>
      <c r="H41" s="3">
        <v>15.926245847187401</v>
      </c>
      <c r="I41" s="3">
        <v>13.694507125150301</v>
      </c>
      <c r="J41" s="3">
        <v>15.9515004073633</v>
      </c>
      <c r="K41" s="3">
        <v>9.3390816898829101</v>
      </c>
      <c r="L41" s="3">
        <v>13.735814406466799</v>
      </c>
      <c r="M41" s="3">
        <v>15.2203544839104</v>
      </c>
      <c r="N41" s="3">
        <v>11.843735607718299</v>
      </c>
      <c r="O41" s="3">
        <v>18.929436943466499</v>
      </c>
      <c r="P41" s="3">
        <v>13.531814085975199</v>
      </c>
      <c r="Q41" s="3">
        <v>10.9345780599827</v>
      </c>
      <c r="R41" s="3">
        <v>15.6717133723046</v>
      </c>
      <c r="S41" s="3">
        <v>8.2049034955654996</v>
      </c>
      <c r="T41" s="3">
        <v>11.4340498416533</v>
      </c>
      <c r="U41" s="3">
        <v>16.0181094671699</v>
      </c>
      <c r="V41" s="3">
        <v>12.8209914831902</v>
      </c>
    </row>
    <row r="42" spans="1:22" x14ac:dyDescent="0.35">
      <c r="A42" s="2">
        <v>43063</v>
      </c>
      <c r="B42" s="3">
        <v>14.529290976232801</v>
      </c>
      <c r="C42" s="3">
        <v>12.9674778936834</v>
      </c>
      <c r="D42" s="3">
        <v>15.5084684126748</v>
      </c>
      <c r="E42" s="3">
        <v>17.254796745295799</v>
      </c>
      <c r="F42" s="3">
        <v>11.9189079563902</v>
      </c>
      <c r="G42" s="3">
        <v>12.7741565499255</v>
      </c>
      <c r="H42" s="3">
        <v>15.6288079853786</v>
      </c>
      <c r="I42" s="3">
        <v>13.8067658878606</v>
      </c>
      <c r="J42" s="3">
        <v>15.7155486490204</v>
      </c>
      <c r="K42" s="3">
        <v>9.3854218832571199</v>
      </c>
      <c r="L42" s="3">
        <v>13.1442286834102</v>
      </c>
      <c r="M42" s="3">
        <v>15.7315369061852</v>
      </c>
      <c r="N42" s="3">
        <v>11.692603830243799</v>
      </c>
      <c r="O42" s="3">
        <v>18.889000258120198</v>
      </c>
      <c r="P42" s="3">
        <v>14.1446804782053</v>
      </c>
      <c r="Q42" s="3">
        <v>10.703919144499499</v>
      </c>
      <c r="R42" s="3">
        <v>15.460126302450099</v>
      </c>
      <c r="S42" s="3">
        <v>7.7392307724615703</v>
      </c>
      <c r="T42" s="3">
        <v>10.750102438630201</v>
      </c>
      <c r="U42" s="3">
        <v>17.847286879934501</v>
      </c>
      <c r="V42" s="3">
        <v>12.851457967779</v>
      </c>
    </row>
    <row r="43" spans="1:22" x14ac:dyDescent="0.35">
      <c r="A43" s="2">
        <v>43095</v>
      </c>
      <c r="B43" s="3">
        <v>13.8783226038433</v>
      </c>
      <c r="C43" s="3">
        <v>14.0618078436608</v>
      </c>
      <c r="D43" s="3">
        <v>15.5276785859936</v>
      </c>
      <c r="E43" s="3">
        <v>17.394287019623899</v>
      </c>
      <c r="F43" s="3">
        <v>11.7956747288179</v>
      </c>
      <c r="G43" s="3">
        <v>13.244948060556601</v>
      </c>
      <c r="H43" s="3">
        <v>16.103965516107699</v>
      </c>
      <c r="I43" s="3">
        <v>13.0092183988365</v>
      </c>
      <c r="J43" s="3">
        <v>15.677540091077001</v>
      </c>
      <c r="K43" s="3">
        <v>8.9202463937180791</v>
      </c>
      <c r="L43" s="3">
        <v>13.369976876344801</v>
      </c>
      <c r="M43" s="3">
        <v>14.873233790029399</v>
      </c>
      <c r="N43" s="3">
        <v>14.061099806829301</v>
      </c>
      <c r="O43" s="3">
        <v>19.0167094648709</v>
      </c>
      <c r="P43" s="3">
        <v>13.323719149060199</v>
      </c>
      <c r="Q43" s="3">
        <v>11.7823863247283</v>
      </c>
      <c r="R43" s="3">
        <v>15.878424237745801</v>
      </c>
      <c r="S43" s="3">
        <v>7.9919675465368396</v>
      </c>
      <c r="T43" s="3">
        <v>10.7311243416135</v>
      </c>
      <c r="U43" s="3">
        <v>18.778062802119301</v>
      </c>
      <c r="V43" s="3">
        <v>13.1454758440298</v>
      </c>
    </row>
    <row r="44" spans="1:22" x14ac:dyDescent="0.35">
      <c r="A44" s="2">
        <v>43126</v>
      </c>
      <c r="B44" s="3">
        <v>14.623347261544</v>
      </c>
      <c r="C44" s="3">
        <v>14.861316549386499</v>
      </c>
      <c r="D44" s="3">
        <v>16.3079613389896</v>
      </c>
      <c r="E44" s="3">
        <v>18.105707118610798</v>
      </c>
      <c r="F44" s="3">
        <v>12.8081710547429</v>
      </c>
      <c r="G44" s="3">
        <v>14.6013665053627</v>
      </c>
      <c r="H44" s="3">
        <v>16.950125783914</v>
      </c>
      <c r="I44" s="3">
        <v>13.8609556660866</v>
      </c>
      <c r="J44" s="3">
        <v>16.400403387153698</v>
      </c>
      <c r="K44" s="3">
        <v>9.4056671835296495</v>
      </c>
      <c r="L44" s="3">
        <v>14.3108041255717</v>
      </c>
      <c r="M44" s="3">
        <v>15.7137537547714</v>
      </c>
      <c r="N44" s="3">
        <v>14.916221960435699</v>
      </c>
      <c r="O44" s="3">
        <v>19.560423046598899</v>
      </c>
      <c r="P44" s="3">
        <v>14.60594637657</v>
      </c>
      <c r="Q44" s="3">
        <v>12.3595006830858</v>
      </c>
      <c r="R44" s="3">
        <v>16.495930599194999</v>
      </c>
      <c r="S44" s="3">
        <v>8.5066425246778596</v>
      </c>
      <c r="T44" s="3">
        <v>11.7246085219211</v>
      </c>
      <c r="U44" s="3">
        <v>21.518346319630201</v>
      </c>
      <c r="V44" s="3">
        <v>13.9312519604877</v>
      </c>
    </row>
    <row r="45" spans="1:22" x14ac:dyDescent="0.35">
      <c r="A45" s="2">
        <v>43157</v>
      </c>
      <c r="B45" s="3">
        <v>13.581521128504299</v>
      </c>
      <c r="C45" s="3">
        <v>14.2736709565312</v>
      </c>
      <c r="D45" s="3">
        <v>15.3645478489296</v>
      </c>
      <c r="E45" s="3">
        <v>17.2070124121391</v>
      </c>
      <c r="F45" s="3">
        <v>11.6178065221597</v>
      </c>
      <c r="G45" s="3">
        <v>13.9981345349414</v>
      </c>
      <c r="H45" s="3">
        <v>16.678387340053401</v>
      </c>
      <c r="I45" s="3">
        <v>13.407237655798699</v>
      </c>
      <c r="J45" s="3">
        <v>15.684609125343799</v>
      </c>
      <c r="K45" s="3">
        <v>9.0906512914592703</v>
      </c>
      <c r="L45" s="3">
        <v>13.923009019342899</v>
      </c>
      <c r="M45" s="3">
        <v>15.1919806842185</v>
      </c>
      <c r="N45" s="3">
        <v>14.516896124455799</v>
      </c>
      <c r="O45" s="3">
        <v>18.5795890667235</v>
      </c>
      <c r="P45" s="3">
        <v>13.6425095388238</v>
      </c>
      <c r="Q45" s="3">
        <v>11.521258243743601</v>
      </c>
      <c r="R45" s="3">
        <v>16.239663478899701</v>
      </c>
      <c r="S45" s="3">
        <v>8.1926220722721101</v>
      </c>
      <c r="T45" s="3">
        <v>11.125464581277299</v>
      </c>
      <c r="U45" s="3">
        <v>20.7624087505056</v>
      </c>
      <c r="V45" s="3">
        <v>13.6917811998477</v>
      </c>
    </row>
    <row r="46" spans="1:22" x14ac:dyDescent="0.35">
      <c r="A46" s="2">
        <v>43185</v>
      </c>
      <c r="B46" s="3">
        <v>12.611688839751301</v>
      </c>
      <c r="C46" s="3">
        <v>13.596563624158399</v>
      </c>
      <c r="D46" s="3">
        <v>14.4538156244774</v>
      </c>
      <c r="E46" s="3">
        <v>16.0110741221139</v>
      </c>
      <c r="F46" s="3">
        <v>10.891437761651</v>
      </c>
      <c r="G46" s="3">
        <v>13.5195869387243</v>
      </c>
      <c r="H46" s="3">
        <v>16.415713360028999</v>
      </c>
      <c r="I46" s="3">
        <v>13.452256862273</v>
      </c>
      <c r="J46" s="3">
        <v>15.1039132871691</v>
      </c>
      <c r="K46" s="3">
        <v>8.9480414517956</v>
      </c>
      <c r="L46" s="3">
        <v>12.632610216853699</v>
      </c>
      <c r="M46" s="3">
        <v>15.489263113151599</v>
      </c>
      <c r="N46" s="3">
        <v>13.419010699324</v>
      </c>
      <c r="O46" s="3">
        <v>17.766759711094199</v>
      </c>
      <c r="P46" s="3">
        <v>12.8458895550538</v>
      </c>
      <c r="Q46" s="3">
        <v>11.1582081304142</v>
      </c>
      <c r="R46" s="3">
        <v>15.564334480186499</v>
      </c>
      <c r="S46" s="3">
        <v>7.7913616347916799</v>
      </c>
      <c r="T46" s="3">
        <v>10.8046354834364</v>
      </c>
      <c r="U46" s="3">
        <v>21.5843556822647</v>
      </c>
      <c r="V46" s="3">
        <v>14.813233340685301</v>
      </c>
    </row>
    <row r="47" spans="1:22" x14ac:dyDescent="0.35">
      <c r="A47" s="2">
        <v>43216</v>
      </c>
      <c r="B47" s="3">
        <v>11.6176762328517</v>
      </c>
      <c r="C47" s="3">
        <v>13.9605804515051</v>
      </c>
      <c r="D47" s="3">
        <v>13.6545769069462</v>
      </c>
      <c r="E47" s="3">
        <v>15.3940503934258</v>
      </c>
      <c r="F47" s="3">
        <v>11.342221235294801</v>
      </c>
      <c r="G47" s="3">
        <v>13.8065682046813</v>
      </c>
      <c r="H47" s="3">
        <v>16.266524377190802</v>
      </c>
      <c r="I47" s="3">
        <v>13.037030510498299</v>
      </c>
      <c r="J47" s="3">
        <v>15.418005795890799</v>
      </c>
      <c r="K47" s="3">
        <v>8.9316417777810404</v>
      </c>
      <c r="L47" s="3">
        <v>12.8463335595206</v>
      </c>
      <c r="M47" s="3">
        <v>15.091502291145799</v>
      </c>
      <c r="N47" s="3">
        <v>14.8556224999266</v>
      </c>
      <c r="O47" s="3">
        <v>18.652710810265699</v>
      </c>
      <c r="P47" s="3">
        <v>12.129001704735501</v>
      </c>
      <c r="Q47" s="3">
        <v>11.547504234527601</v>
      </c>
      <c r="R47" s="3">
        <v>15.2025917702609</v>
      </c>
      <c r="S47" s="3">
        <v>7.1051209875889896</v>
      </c>
      <c r="T47" s="3">
        <v>11.3432383481474</v>
      </c>
      <c r="U47" s="3">
        <v>20.3192331033197</v>
      </c>
      <c r="V47" s="3">
        <v>15.169020384032899</v>
      </c>
    </row>
    <row r="48" spans="1:22" x14ac:dyDescent="0.35">
      <c r="A48" s="2">
        <v>43245</v>
      </c>
      <c r="B48" s="3">
        <v>11.6956450690484</v>
      </c>
      <c r="C48" s="3">
        <v>12.9624976381516</v>
      </c>
      <c r="D48" s="3">
        <v>13.7258170140981</v>
      </c>
      <c r="E48" s="3">
        <v>15.944061832367</v>
      </c>
      <c r="F48" s="3">
        <v>10.931517758244199</v>
      </c>
      <c r="G48" s="3">
        <v>13.481929118468299</v>
      </c>
      <c r="H48" s="3">
        <v>16.013210942596601</v>
      </c>
      <c r="I48" s="3">
        <v>13.524635385473299</v>
      </c>
      <c r="J48" s="3">
        <v>14.364550628183901</v>
      </c>
      <c r="K48" s="3">
        <v>8.8477288682314104</v>
      </c>
      <c r="L48" s="3">
        <v>11.4726101658917</v>
      </c>
      <c r="M48" s="3">
        <v>14.5901498775763</v>
      </c>
      <c r="N48" s="3">
        <v>14.172987532473799</v>
      </c>
      <c r="O48" s="3">
        <v>18.203345511193099</v>
      </c>
      <c r="P48" s="3">
        <v>12.5733373596657</v>
      </c>
      <c r="Q48" s="3">
        <v>11.4161426908432</v>
      </c>
      <c r="R48" s="3">
        <v>15.1983189389183</v>
      </c>
      <c r="S48" s="3">
        <v>6.7719554824853301</v>
      </c>
      <c r="T48" s="3">
        <v>10.633721089084901</v>
      </c>
      <c r="U48" s="3">
        <v>19.235448834612001</v>
      </c>
      <c r="V48" s="3">
        <v>14.8614959507567</v>
      </c>
    </row>
    <row r="49" spans="1:22" x14ac:dyDescent="0.35">
      <c r="A49" s="2">
        <v>43277</v>
      </c>
      <c r="B49" s="3">
        <v>10.9571042020519</v>
      </c>
      <c r="C49" s="3">
        <v>11.689438628134599</v>
      </c>
      <c r="D49" s="3">
        <v>12.7381235998972</v>
      </c>
      <c r="E49" s="3">
        <v>14.6059250154456</v>
      </c>
      <c r="F49" s="3">
        <v>10.460838862152499</v>
      </c>
      <c r="G49" s="3">
        <v>13.373326650633601</v>
      </c>
      <c r="H49" s="3">
        <v>15.330942229648199</v>
      </c>
      <c r="I49" s="3">
        <v>13.1668941037045</v>
      </c>
      <c r="J49" s="3">
        <v>14.935582080902</v>
      </c>
      <c r="K49" s="3">
        <v>8.5551685320509705</v>
      </c>
      <c r="L49" s="3">
        <v>10.379565545483601</v>
      </c>
      <c r="M49" s="3">
        <v>13.788922979253099</v>
      </c>
      <c r="N49" s="3">
        <v>15.204708439891499</v>
      </c>
      <c r="O49" s="3">
        <v>18.489906836659902</v>
      </c>
      <c r="P49" s="3">
        <v>11.896151671443899</v>
      </c>
      <c r="Q49" s="3">
        <v>11.144301179972601</v>
      </c>
      <c r="R49" s="3">
        <v>14.111374369559799</v>
      </c>
      <c r="S49" s="3">
        <v>6.1778067421425202</v>
      </c>
      <c r="T49" s="3">
        <v>10.695197185059</v>
      </c>
      <c r="U49" s="3">
        <v>17.3778279347016</v>
      </c>
      <c r="V49" s="3">
        <v>15.081426584182299</v>
      </c>
    </row>
    <row r="50" spans="1:22" x14ac:dyDescent="0.35">
      <c r="A50" s="2">
        <v>43307</v>
      </c>
      <c r="B50" s="3">
        <v>10.7523830606599</v>
      </c>
      <c r="C50" s="3">
        <v>12.053645507050399</v>
      </c>
      <c r="D50" s="3">
        <v>13.097645052787399</v>
      </c>
      <c r="E50" s="3">
        <v>15.564791645849301</v>
      </c>
      <c r="F50" s="3">
        <v>11.076346586955699</v>
      </c>
      <c r="G50" s="3">
        <v>13.6919904034513</v>
      </c>
      <c r="H50" s="3">
        <v>16.1854760776347</v>
      </c>
      <c r="I50" s="3">
        <v>13.4826836709733</v>
      </c>
      <c r="J50" s="3">
        <v>15.600962235534199</v>
      </c>
      <c r="K50" s="3">
        <v>8.3052904403402099</v>
      </c>
      <c r="L50" s="3">
        <v>11.220950221640299</v>
      </c>
      <c r="M50" s="3">
        <v>13.9428054264006</v>
      </c>
      <c r="N50" s="3">
        <v>14.6251261403079</v>
      </c>
      <c r="O50" s="3">
        <v>18.999499015895999</v>
      </c>
      <c r="P50" s="3">
        <v>12.103074588100601</v>
      </c>
      <c r="Q50" s="3">
        <v>11.826288354909501</v>
      </c>
      <c r="R50" s="3">
        <v>14.759770177968299</v>
      </c>
      <c r="S50" s="3">
        <v>6.1558185036699404</v>
      </c>
      <c r="T50" s="3">
        <v>11.4036252696991</v>
      </c>
      <c r="U50" s="3">
        <v>17.391133428293401</v>
      </c>
      <c r="V50" s="3">
        <v>14.930897840003199</v>
      </c>
    </row>
    <row r="51" spans="1:22" x14ac:dyDescent="0.35">
      <c r="A51" s="2">
        <v>43336</v>
      </c>
      <c r="B51" s="3">
        <v>9.9952809037561305</v>
      </c>
      <c r="C51" s="3">
        <v>12.164626203161699</v>
      </c>
      <c r="D51" s="3">
        <v>13.6629579006235</v>
      </c>
      <c r="E51" s="3">
        <v>15.3127881974451</v>
      </c>
      <c r="F51" s="3">
        <v>11.1560427879791</v>
      </c>
      <c r="G51" s="3">
        <v>13.4519104760254</v>
      </c>
      <c r="H51" s="3">
        <v>16.543393165242101</v>
      </c>
      <c r="I51" s="3">
        <v>13.313932839349301</v>
      </c>
      <c r="J51" s="3">
        <v>15.2918505172194</v>
      </c>
      <c r="K51" s="3">
        <v>8.2527459252195907</v>
      </c>
      <c r="L51" s="3">
        <v>10.620254178531299</v>
      </c>
      <c r="M51" s="3">
        <v>14.0105239613578</v>
      </c>
      <c r="N51" s="3">
        <v>14.5445595238381</v>
      </c>
      <c r="O51" s="3">
        <v>19.8694370587402</v>
      </c>
      <c r="P51" s="3">
        <v>11.413512931631001</v>
      </c>
      <c r="Q51" s="3">
        <v>12.016413451587299</v>
      </c>
      <c r="R51" s="3">
        <v>14.693043235665399</v>
      </c>
      <c r="S51" s="3">
        <v>5.7736155928576602</v>
      </c>
      <c r="T51" s="3">
        <v>11.371302765386799</v>
      </c>
      <c r="U51" s="3">
        <v>17.789629194494498</v>
      </c>
      <c r="V51" s="3">
        <v>13.8410739582628</v>
      </c>
    </row>
    <row r="52" spans="1:22" x14ac:dyDescent="0.35">
      <c r="A52" s="2">
        <v>43369</v>
      </c>
      <c r="B52" s="3">
        <v>10.518425677912701</v>
      </c>
      <c r="C52" s="3">
        <v>12.114496249652101</v>
      </c>
      <c r="D52" s="3">
        <v>13.1904775720096</v>
      </c>
      <c r="E52" s="3">
        <v>14.014289323205499</v>
      </c>
      <c r="F52" s="3">
        <v>10.9155970310208</v>
      </c>
      <c r="G52" s="3">
        <v>13.0585447899982</v>
      </c>
      <c r="H52" s="3">
        <v>16.3850968789713</v>
      </c>
      <c r="I52" s="3">
        <v>13.213236753290699</v>
      </c>
      <c r="J52" s="3">
        <v>15.0837759288698</v>
      </c>
      <c r="K52" s="3">
        <v>8.4211514938974403</v>
      </c>
      <c r="L52" s="3">
        <v>10.593623394632299</v>
      </c>
      <c r="M52" s="3">
        <v>13.194130103664</v>
      </c>
      <c r="N52" s="3">
        <v>14.600628536642599</v>
      </c>
      <c r="O52" s="3">
        <v>18.6771633447146</v>
      </c>
      <c r="P52" s="3">
        <v>11.239716447893899</v>
      </c>
      <c r="Q52" s="3">
        <v>12.2136846020059</v>
      </c>
      <c r="R52" s="3">
        <v>14.999115613912</v>
      </c>
      <c r="S52" s="3">
        <v>6.11307598334737</v>
      </c>
      <c r="T52" s="3">
        <v>11.8920589080673</v>
      </c>
      <c r="U52" s="3">
        <v>16.549782904288499</v>
      </c>
      <c r="V52" s="3">
        <v>13.9916828561553</v>
      </c>
    </row>
    <row r="53" spans="1:22" x14ac:dyDescent="0.35">
      <c r="A53" s="2">
        <v>43399</v>
      </c>
      <c r="B53" s="3">
        <v>9.7196045804602598</v>
      </c>
      <c r="C53" s="3">
        <v>14.978148335039499</v>
      </c>
      <c r="D53" s="3">
        <v>12.906466798599901</v>
      </c>
      <c r="E53" s="3">
        <v>13.6554590330412</v>
      </c>
      <c r="F53" s="3">
        <v>9.8926840904726898</v>
      </c>
      <c r="G53" s="3">
        <v>12.6664016241075</v>
      </c>
      <c r="H53" s="3">
        <v>15.290796364053</v>
      </c>
      <c r="I53" s="3">
        <v>11.5531082856458</v>
      </c>
      <c r="J53" s="3">
        <v>13.8893186024176</v>
      </c>
      <c r="K53" s="3">
        <v>7.5468531158846304</v>
      </c>
      <c r="L53" s="3">
        <v>11.3534727340547</v>
      </c>
      <c r="M53" s="3">
        <v>11.6298321227094</v>
      </c>
      <c r="N53" s="3">
        <v>12.289712841134399</v>
      </c>
      <c r="O53" s="3">
        <v>16.6799437487917</v>
      </c>
      <c r="P53" s="3">
        <v>9.8427330560208706</v>
      </c>
      <c r="Q53" s="3">
        <v>12.8562042509409</v>
      </c>
      <c r="R53" s="3">
        <v>13.929126339643799</v>
      </c>
      <c r="S53" s="3">
        <v>5.6113186579163399</v>
      </c>
      <c r="T53" s="3">
        <v>11.326161736588</v>
      </c>
      <c r="U53" s="3">
        <v>14.550162515123301</v>
      </c>
      <c r="V53" s="3">
        <v>13.9571779442084</v>
      </c>
    </row>
    <row r="54" spans="1:22" x14ac:dyDescent="0.35">
      <c r="A54" s="2">
        <v>43430</v>
      </c>
      <c r="B54" s="3">
        <v>9.6675247773545294</v>
      </c>
      <c r="C54" s="3">
        <v>14.99450713871</v>
      </c>
      <c r="D54" s="3">
        <v>13.806637020592699</v>
      </c>
      <c r="E54" s="3">
        <v>14.270236875751401</v>
      </c>
      <c r="F54" s="3">
        <v>10.428614147045201</v>
      </c>
      <c r="G54" s="3">
        <v>12.792698259249599</v>
      </c>
      <c r="H54" s="3">
        <v>15.801978784530601</v>
      </c>
      <c r="I54" s="3">
        <v>12.345337666359001</v>
      </c>
      <c r="J54" s="3">
        <v>11.741329130736201</v>
      </c>
      <c r="K54" s="3">
        <v>7.8828771957772803</v>
      </c>
      <c r="L54" s="3">
        <v>11.1860602190284</v>
      </c>
      <c r="M54" s="3">
        <v>12.539960733395001</v>
      </c>
      <c r="N54" s="3">
        <v>11.653075892229699</v>
      </c>
      <c r="O54" s="3">
        <v>17.838005800495701</v>
      </c>
      <c r="P54" s="3">
        <v>10.532893212190601</v>
      </c>
      <c r="Q54" s="3">
        <v>12.938663721218701</v>
      </c>
      <c r="R54" s="3">
        <v>14.0087533752837</v>
      </c>
      <c r="S54" s="3">
        <v>5.7744310149558897</v>
      </c>
      <c r="T54" s="3">
        <v>11.905797886737201</v>
      </c>
      <c r="U54" s="3">
        <v>15.619473768891501</v>
      </c>
      <c r="V54" s="3">
        <v>13.2794850686888</v>
      </c>
    </row>
    <row r="55" spans="1:22" x14ac:dyDescent="0.35">
      <c r="A55" s="2">
        <v>43460</v>
      </c>
      <c r="B55" s="3">
        <v>9.3883467943597907</v>
      </c>
      <c r="C55" s="3">
        <v>14.3280808049506</v>
      </c>
      <c r="D55" s="3">
        <v>13.950894058497401</v>
      </c>
      <c r="E55" s="3">
        <v>14.962110873709401</v>
      </c>
      <c r="F55" s="3">
        <v>10.5533419344516</v>
      </c>
      <c r="G55" s="3">
        <v>13.054886132149701</v>
      </c>
      <c r="H55" s="3">
        <v>15.7936191090746</v>
      </c>
      <c r="I55" s="3">
        <v>12.0911819608238</v>
      </c>
      <c r="J55" s="3">
        <v>12.4245562957577</v>
      </c>
      <c r="K55" s="3">
        <v>8.21206844472316</v>
      </c>
      <c r="L55" s="3">
        <v>11.122468509627399</v>
      </c>
      <c r="M55" s="3">
        <v>12.480202644857</v>
      </c>
      <c r="N55" s="3">
        <v>11.0726536054368</v>
      </c>
      <c r="O55" s="3">
        <v>17.752887327173202</v>
      </c>
      <c r="P55" s="3">
        <v>10.0841912964747</v>
      </c>
      <c r="Q55" s="3">
        <v>12.7733573911589</v>
      </c>
      <c r="R55" s="3">
        <v>13.4318012803496</v>
      </c>
      <c r="S55" s="3">
        <v>5.9436585356131699</v>
      </c>
      <c r="T55" s="3">
        <v>10.928005256211801</v>
      </c>
      <c r="U55" s="3">
        <v>14.2540385590908</v>
      </c>
      <c r="V55" s="3">
        <v>14.093187526547499</v>
      </c>
    </row>
    <row r="56" spans="1:22" x14ac:dyDescent="0.35">
      <c r="A56" s="2">
        <v>43490</v>
      </c>
      <c r="B56" s="3">
        <v>10.021930142590699</v>
      </c>
      <c r="C56" s="3">
        <v>15.7958323704711</v>
      </c>
      <c r="D56" s="3">
        <v>14.811566128926801</v>
      </c>
      <c r="E56" s="3">
        <v>15.752575119566</v>
      </c>
      <c r="F56" s="3">
        <v>10.9647396284559</v>
      </c>
      <c r="G56" s="3">
        <v>14.9004578946614</v>
      </c>
      <c r="H56" s="3">
        <v>16.354272809622501</v>
      </c>
      <c r="I56" s="3">
        <v>13.4734765566484</v>
      </c>
      <c r="J56" s="3">
        <v>13.163543520300401</v>
      </c>
      <c r="K56" s="3">
        <v>9.68353086151326</v>
      </c>
      <c r="L56" s="3">
        <v>13.2281138875154</v>
      </c>
      <c r="M56" s="3">
        <v>13.218882566174701</v>
      </c>
      <c r="N56" s="3">
        <v>11.5457974662562</v>
      </c>
      <c r="O56" s="3">
        <v>18.005867603799501</v>
      </c>
      <c r="P56" s="3">
        <v>10.960039501748501</v>
      </c>
      <c r="Q56" s="3">
        <v>13.5410626145609</v>
      </c>
      <c r="R56" s="3">
        <v>14.3435151573083</v>
      </c>
      <c r="S56" s="3">
        <v>7.02881680279022</v>
      </c>
      <c r="T56" s="3">
        <v>10.9166668331219</v>
      </c>
      <c r="U56" s="3">
        <v>15.1671315081334</v>
      </c>
      <c r="V56" s="3">
        <v>15.7396143836249</v>
      </c>
    </row>
    <row r="57" spans="1:22" x14ac:dyDescent="0.35">
      <c r="A57" s="2">
        <v>43522</v>
      </c>
      <c r="B57" s="3">
        <v>11.358677557571101</v>
      </c>
      <c r="C57" s="3">
        <v>16.133011707778</v>
      </c>
      <c r="D57" s="3">
        <v>14.609249209844901</v>
      </c>
      <c r="E57" s="3">
        <v>15.487430639146099</v>
      </c>
      <c r="F57" s="3">
        <v>10.838308887399799</v>
      </c>
      <c r="G57" s="3">
        <v>15.6609197464132</v>
      </c>
      <c r="H57" s="3">
        <v>16.676672849062399</v>
      </c>
      <c r="I57" s="3">
        <v>14.330139692527901</v>
      </c>
      <c r="J57" s="3">
        <v>13.1198435318826</v>
      </c>
      <c r="K57" s="3">
        <v>10.442596002371699</v>
      </c>
      <c r="L57" s="3">
        <v>12.650926920459399</v>
      </c>
      <c r="M57" s="3">
        <v>13.349012993828399</v>
      </c>
      <c r="N57" s="3">
        <v>12.274885671699</v>
      </c>
      <c r="O57" s="3">
        <v>18.253172373983801</v>
      </c>
      <c r="P57" s="3">
        <v>11.5804355876113</v>
      </c>
      <c r="Q57" s="3">
        <v>12.7671793101823</v>
      </c>
      <c r="R57" s="3">
        <v>15.0543580153889</v>
      </c>
      <c r="S57" s="3">
        <v>7.1346255751810199</v>
      </c>
      <c r="T57" s="3">
        <v>11.3363353038723</v>
      </c>
      <c r="U57" s="3">
        <v>16.905353894412301</v>
      </c>
      <c r="V57" s="3">
        <v>15.860748239729</v>
      </c>
    </row>
    <row r="58" spans="1:22" x14ac:dyDescent="0.35">
      <c r="A58" s="2">
        <v>43550</v>
      </c>
      <c r="B58" s="3">
        <v>11.243550641927101</v>
      </c>
      <c r="C58" s="3">
        <v>14.6198733775484</v>
      </c>
      <c r="D58" s="3">
        <v>14.564302648140201</v>
      </c>
      <c r="E58" s="3">
        <v>15.2764300318505</v>
      </c>
      <c r="F58" s="3">
        <v>11.2129601501422</v>
      </c>
      <c r="G58" s="3">
        <v>15.573861401947299</v>
      </c>
      <c r="H58" s="3">
        <v>16.150512641910701</v>
      </c>
      <c r="I58" s="3">
        <v>14.740411244157</v>
      </c>
      <c r="J58" s="3">
        <v>12.950583572137999</v>
      </c>
      <c r="K58" s="3">
        <v>10.569493154736699</v>
      </c>
      <c r="L58" s="3">
        <v>12.0842486467375</v>
      </c>
      <c r="M58" s="3">
        <v>12.741902859556401</v>
      </c>
      <c r="N58" s="3">
        <v>13.387428752664499</v>
      </c>
      <c r="O58" s="3">
        <v>18.854593022283701</v>
      </c>
      <c r="P58" s="3">
        <v>11.516494582124</v>
      </c>
      <c r="Q58" s="3">
        <v>12.3853375137908</v>
      </c>
      <c r="R58" s="3">
        <v>14.746007298313</v>
      </c>
      <c r="S58" s="3">
        <v>6.7746603946634503</v>
      </c>
      <c r="T58" s="3">
        <v>11.7554487856207</v>
      </c>
      <c r="U58" s="3">
        <v>16.9196886073962</v>
      </c>
      <c r="V58" s="3">
        <v>16.214196525493101</v>
      </c>
    </row>
    <row r="59" spans="1:22" x14ac:dyDescent="0.35">
      <c r="A59" s="2">
        <v>43581</v>
      </c>
      <c r="B59" s="3">
        <v>11.7832170056761</v>
      </c>
      <c r="C59" s="3">
        <v>14.7603987160561</v>
      </c>
      <c r="D59" s="3">
        <v>14.143996272578701</v>
      </c>
      <c r="E59" s="3">
        <v>15.333201627994301</v>
      </c>
      <c r="F59" s="3">
        <v>11.328279959203099</v>
      </c>
      <c r="G59" s="3">
        <v>14.3673867537865</v>
      </c>
      <c r="H59" s="3">
        <v>16.100997667973999</v>
      </c>
      <c r="I59" s="3">
        <v>15.2418616775487</v>
      </c>
      <c r="J59" s="3">
        <v>13.6505027209293</v>
      </c>
      <c r="K59" s="3">
        <v>11.0972127404674</v>
      </c>
      <c r="L59" s="3">
        <v>11.661571959592999</v>
      </c>
      <c r="M59" s="3">
        <v>13.700304529008401</v>
      </c>
      <c r="N59" s="3">
        <v>14.117461131646699</v>
      </c>
      <c r="O59" s="3">
        <v>19.226159248723899</v>
      </c>
      <c r="P59" s="3">
        <v>12.0739704884702</v>
      </c>
      <c r="Q59" s="3">
        <v>13.3089618303389</v>
      </c>
      <c r="R59" s="3">
        <v>15.075783429681</v>
      </c>
      <c r="S59" s="3">
        <v>6.1247346218125696</v>
      </c>
      <c r="T59" s="3">
        <v>12.3071704798437</v>
      </c>
      <c r="U59" s="3">
        <v>18.0197777164191</v>
      </c>
      <c r="V59" s="3">
        <v>17.307600131644101</v>
      </c>
    </row>
    <row r="60" spans="1:22" x14ac:dyDescent="0.35">
      <c r="A60" s="2">
        <v>43609</v>
      </c>
      <c r="B60" s="3">
        <v>10.7989408608559</v>
      </c>
      <c r="C60" s="3">
        <v>13.919629098829899</v>
      </c>
      <c r="D60" s="3">
        <v>13.1039480302193</v>
      </c>
      <c r="E60" s="3">
        <v>15.097162195494001</v>
      </c>
      <c r="F60" s="3">
        <v>10.2505011851313</v>
      </c>
      <c r="G60" s="3">
        <v>12.865345809603401</v>
      </c>
      <c r="H60" s="3">
        <v>15.6842615212163</v>
      </c>
      <c r="I60" s="3">
        <v>14.190944766314599</v>
      </c>
      <c r="J60" s="3">
        <v>12.765941762713499</v>
      </c>
      <c r="K60" s="3">
        <v>10.530626422060999</v>
      </c>
      <c r="L60" s="3">
        <v>11.5002451261446</v>
      </c>
      <c r="M60" s="3">
        <v>12.454288066930101</v>
      </c>
      <c r="N60" s="3">
        <v>12.198100789763799</v>
      </c>
      <c r="O60" s="3">
        <v>19.1714629073997</v>
      </c>
      <c r="P60" s="3">
        <v>10.641018233702001</v>
      </c>
      <c r="Q60" s="3">
        <v>12.0076142488793</v>
      </c>
      <c r="R60" s="3">
        <v>14.6620075748933</v>
      </c>
      <c r="S60" s="3">
        <v>5.5756983506884703</v>
      </c>
      <c r="T60" s="3">
        <v>11.161134871326899</v>
      </c>
      <c r="U60" s="3">
        <v>17.363155396110901</v>
      </c>
      <c r="V60" s="3">
        <v>16.061891352549601</v>
      </c>
    </row>
    <row r="61" spans="1:22" x14ac:dyDescent="0.35">
      <c r="A61" s="2">
        <v>43642</v>
      </c>
      <c r="B61" s="3">
        <v>11.746770986207601</v>
      </c>
      <c r="C61" s="3">
        <v>15.073912269364101</v>
      </c>
      <c r="D61" s="3">
        <v>13.9690302281805</v>
      </c>
      <c r="E61" s="3">
        <v>15.4892670205817</v>
      </c>
      <c r="F61" s="3">
        <v>10.854608558777599</v>
      </c>
      <c r="G61" s="3">
        <v>13.5746514056846</v>
      </c>
      <c r="H61" s="3">
        <v>16.756776785976701</v>
      </c>
      <c r="I61" s="3">
        <v>14.7871763324168</v>
      </c>
      <c r="J61" s="3">
        <v>13.148727151139401</v>
      </c>
      <c r="K61" s="3">
        <v>11.156847159958801</v>
      </c>
      <c r="L61" s="3">
        <v>12.3784978730048</v>
      </c>
      <c r="M61" s="3">
        <v>13.226057234719599</v>
      </c>
      <c r="N61" s="3">
        <v>13.497638088234201</v>
      </c>
      <c r="O61" s="3">
        <v>19.0919613254555</v>
      </c>
      <c r="P61" s="3">
        <v>11.395844724751999</v>
      </c>
      <c r="Q61" s="3">
        <v>13.1311305941943</v>
      </c>
      <c r="R61" s="3">
        <v>15.7254878539337</v>
      </c>
      <c r="S61" s="3">
        <v>6.1485929384309097</v>
      </c>
      <c r="T61" s="3">
        <v>11.868829693893799</v>
      </c>
      <c r="U61" s="3">
        <v>16.6062901555506</v>
      </c>
      <c r="V61" s="3">
        <v>16.319398780706301</v>
      </c>
    </row>
    <row r="62" spans="1:22" x14ac:dyDescent="0.35">
      <c r="A62" s="2">
        <v>43672</v>
      </c>
      <c r="B62" s="3">
        <v>11.679623036750799</v>
      </c>
      <c r="C62" s="3">
        <v>14.7745730828855</v>
      </c>
      <c r="D62" s="3">
        <v>14.7481110195304</v>
      </c>
      <c r="E62" s="3">
        <v>15.6072852426077</v>
      </c>
      <c r="F62" s="3">
        <v>10.6230530919439</v>
      </c>
      <c r="G62" s="3">
        <v>14.889230283994699</v>
      </c>
      <c r="H62" s="3">
        <v>16.460766464056501</v>
      </c>
      <c r="I62" s="3">
        <v>15.130506277941199</v>
      </c>
      <c r="J62" s="3">
        <v>12.459235636920701</v>
      </c>
      <c r="K62" s="3">
        <v>11.228472307791399</v>
      </c>
      <c r="L62" s="3">
        <v>12.7301990793817</v>
      </c>
      <c r="M62" s="3">
        <v>12.771293309673601</v>
      </c>
      <c r="N62" s="3">
        <v>13.928313952703901</v>
      </c>
      <c r="O62" s="3">
        <v>18.1906650373706</v>
      </c>
      <c r="P62" s="3">
        <v>11.5525713384677</v>
      </c>
      <c r="Q62" s="3">
        <v>13.4536595674093</v>
      </c>
      <c r="R62" s="3">
        <v>15.6766678970573</v>
      </c>
      <c r="S62" s="3">
        <v>6.5834831113044601</v>
      </c>
      <c r="T62" s="3">
        <v>12.4428067445269</v>
      </c>
      <c r="U62" s="3">
        <v>15.996481687953199</v>
      </c>
      <c r="V62" s="3">
        <v>16.665700622188801</v>
      </c>
    </row>
    <row r="63" spans="1:22" x14ac:dyDescent="0.35">
      <c r="A63" s="2">
        <v>43703</v>
      </c>
      <c r="B63" s="3">
        <v>11.4543996246713</v>
      </c>
      <c r="C63" s="3">
        <v>13.500862774262</v>
      </c>
      <c r="D63" s="3">
        <v>14.4859145831083</v>
      </c>
      <c r="E63" s="3">
        <v>14.721748900323799</v>
      </c>
      <c r="F63" s="3">
        <v>9.7047237600952698</v>
      </c>
      <c r="G63" s="3">
        <v>14.064792641835201</v>
      </c>
      <c r="H63" s="3">
        <v>16.006781233916101</v>
      </c>
      <c r="I63" s="3">
        <v>14.356459968302</v>
      </c>
      <c r="J63" s="3">
        <v>12.3605471919293</v>
      </c>
      <c r="K63" s="3">
        <v>10.402205827233599</v>
      </c>
      <c r="L63" s="3">
        <v>11.9756279015247</v>
      </c>
      <c r="M63" s="3">
        <v>11.7339110139916</v>
      </c>
      <c r="N63" s="3">
        <v>13.351329564502301</v>
      </c>
      <c r="O63" s="3">
        <v>18.134018583107999</v>
      </c>
      <c r="P63" s="3">
        <v>10.9441543803585</v>
      </c>
      <c r="Q63" s="3">
        <v>12.5193232116809</v>
      </c>
      <c r="R63" s="3">
        <v>15.099056817641801</v>
      </c>
      <c r="S63" s="3">
        <v>6.2780773905978604</v>
      </c>
      <c r="T63" s="3">
        <v>11.9504474358466</v>
      </c>
      <c r="U63" s="3">
        <v>14.048429971665801</v>
      </c>
      <c r="V63" s="3">
        <v>16.818659782994899</v>
      </c>
    </row>
    <row r="64" spans="1:22" x14ac:dyDescent="0.35">
      <c r="A64" s="2">
        <v>43734</v>
      </c>
      <c r="B64" s="3">
        <v>11.657407633732401</v>
      </c>
      <c r="C64" s="3">
        <v>15.1432407670706</v>
      </c>
      <c r="D64" s="3">
        <v>14.4655098516872</v>
      </c>
      <c r="E64" s="3">
        <v>13.9094337112088</v>
      </c>
      <c r="F64" s="3">
        <v>9.8606104644542398</v>
      </c>
      <c r="G64" s="3">
        <v>14.048355147649101</v>
      </c>
      <c r="H64" s="3">
        <v>16.025886501970302</v>
      </c>
      <c r="I64" s="3">
        <v>15.160407688604799</v>
      </c>
      <c r="J64" s="3">
        <v>13.3747251366069</v>
      </c>
      <c r="K64" s="3">
        <v>11.101197107766801</v>
      </c>
      <c r="L64" s="3">
        <v>12.942206077682</v>
      </c>
      <c r="M64" s="3">
        <v>11.734447882870001</v>
      </c>
      <c r="N64" s="3">
        <v>13.4897288187026</v>
      </c>
      <c r="O64" s="3">
        <v>18.5259536083081</v>
      </c>
      <c r="P64" s="3">
        <v>11.158673287297599</v>
      </c>
      <c r="Q64" s="3">
        <v>13.386388726929299</v>
      </c>
      <c r="R64" s="3">
        <v>15.261977708812299</v>
      </c>
      <c r="S64" s="3">
        <v>6.3468541377386396</v>
      </c>
      <c r="T64" s="3">
        <v>12.691084551432001</v>
      </c>
      <c r="U64" s="3">
        <v>13.7680270983165</v>
      </c>
      <c r="V64" s="3">
        <v>17.0701313757816</v>
      </c>
    </row>
    <row r="65" spans="1:22" x14ac:dyDescent="0.35">
      <c r="A65" s="2">
        <v>43763</v>
      </c>
      <c r="B65" s="3">
        <v>11.636779714537401</v>
      </c>
      <c r="C65" s="3">
        <v>14.804414359142401</v>
      </c>
      <c r="D65" s="3">
        <v>14.8050083130434</v>
      </c>
      <c r="E65" s="3">
        <v>13.839419103759999</v>
      </c>
      <c r="F65" s="3">
        <v>9.9570184467517802</v>
      </c>
      <c r="G65" s="3">
        <v>13.9559348356124</v>
      </c>
      <c r="H65" s="3">
        <v>15.7355648510314</v>
      </c>
      <c r="I65" s="3">
        <v>15.4536159338451</v>
      </c>
      <c r="J65" s="3">
        <v>13.7674557240555</v>
      </c>
      <c r="K65" s="3">
        <v>11.238844275809001</v>
      </c>
      <c r="L65" s="3">
        <v>13.475187866103701</v>
      </c>
      <c r="M65" s="3">
        <v>11.485250830542601</v>
      </c>
      <c r="N65" s="3">
        <v>11.9464917755848</v>
      </c>
      <c r="O65" s="3">
        <v>18.514325487053501</v>
      </c>
      <c r="P65" s="3">
        <v>11.159691856883599</v>
      </c>
      <c r="Q65" s="3">
        <v>13.675787060436599</v>
      </c>
      <c r="R65" s="3">
        <v>15.140758547219299</v>
      </c>
      <c r="S65" s="3">
        <v>6.1743219332880397</v>
      </c>
      <c r="T65" s="3">
        <v>13.2802515049943</v>
      </c>
      <c r="U65" s="3">
        <v>14.4109813714899</v>
      </c>
      <c r="V65" s="3">
        <v>16.846608443805</v>
      </c>
    </row>
    <row r="66" spans="1:22" x14ac:dyDescent="0.35">
      <c r="A66" s="2">
        <v>43795</v>
      </c>
      <c r="B66" s="3">
        <v>11.4630172960198</v>
      </c>
      <c r="C66" s="3">
        <v>13.314788593025201</v>
      </c>
      <c r="D66" s="3">
        <v>14.5020766033812</v>
      </c>
      <c r="E66" s="3">
        <v>13.4340706234387</v>
      </c>
      <c r="F66" s="3">
        <v>10.145648093740901</v>
      </c>
      <c r="G66" s="3">
        <v>13.7598317021342</v>
      </c>
      <c r="H66" s="3">
        <v>15.9159782878613</v>
      </c>
      <c r="I66" s="3">
        <v>15.516084299644501</v>
      </c>
      <c r="J66" s="3">
        <v>13.5461221605966</v>
      </c>
      <c r="K66" s="3">
        <v>11.3201984020419</v>
      </c>
      <c r="L66" s="3">
        <v>13.369142994828101</v>
      </c>
      <c r="M66" s="3">
        <v>11.6625871471587</v>
      </c>
      <c r="N66" s="3">
        <v>11.659710155713</v>
      </c>
      <c r="O66" s="3">
        <v>19.441499273502501</v>
      </c>
      <c r="P66" s="3">
        <v>11.4165877113173</v>
      </c>
      <c r="Q66" s="3">
        <v>13.058209506000599</v>
      </c>
      <c r="R66" s="3">
        <v>15.7389729091808</v>
      </c>
      <c r="S66" s="3">
        <v>6.2702716766815501</v>
      </c>
      <c r="T66" s="3">
        <v>12.8529889239986</v>
      </c>
      <c r="U66" s="3">
        <v>14.636788970082099</v>
      </c>
      <c r="V66" s="3">
        <v>16.3385425967851</v>
      </c>
    </row>
    <row r="67" spans="1:22" x14ac:dyDescent="0.35">
      <c r="A67" s="2">
        <v>43825</v>
      </c>
      <c r="B67" s="3">
        <v>12.5214100501684</v>
      </c>
      <c r="C67" s="3">
        <v>13.3049290283387</v>
      </c>
      <c r="D67" s="3">
        <v>15.1183255124563</v>
      </c>
      <c r="E67" s="3">
        <v>14.106611477923201</v>
      </c>
      <c r="F67" s="3">
        <v>10.2368968220668</v>
      </c>
      <c r="G67" s="3">
        <v>15.2682213038923</v>
      </c>
      <c r="H67" s="3">
        <v>16.191959493774199</v>
      </c>
      <c r="I67" s="3">
        <v>15.79896121036</v>
      </c>
      <c r="J67" s="3">
        <v>14.0679710895865</v>
      </c>
      <c r="K67" s="3">
        <v>11.433627279197999</v>
      </c>
      <c r="L67" s="3">
        <v>14.611858311535601</v>
      </c>
      <c r="M67" s="3">
        <v>12.365430696613901</v>
      </c>
      <c r="N67" s="3">
        <v>11.365636858872501</v>
      </c>
      <c r="O67" s="3">
        <v>19.058366373205399</v>
      </c>
      <c r="P67" s="3">
        <v>12.286676067063</v>
      </c>
      <c r="Q67" s="3">
        <v>13.845437392146399</v>
      </c>
      <c r="R67" s="3">
        <v>15.3693321130811</v>
      </c>
      <c r="S67" s="3">
        <v>6.4781650334947303</v>
      </c>
      <c r="T67" s="3">
        <v>13.68021484104</v>
      </c>
      <c r="U67" s="3">
        <v>14.360980771171</v>
      </c>
      <c r="V67" s="3">
        <v>17.030097256595301</v>
      </c>
    </row>
    <row r="68" spans="1:22" x14ac:dyDescent="0.35">
      <c r="A68" s="2">
        <v>43854</v>
      </c>
      <c r="B68" s="3">
        <v>12.461698014147499</v>
      </c>
      <c r="C68" s="3">
        <v>13.444817507817</v>
      </c>
      <c r="D68" s="3">
        <v>15.6059319035257</v>
      </c>
      <c r="E68" s="3">
        <v>13.6278027576945</v>
      </c>
      <c r="F68" s="3">
        <v>10.3379747082053</v>
      </c>
      <c r="G68" s="3">
        <v>14.720735934331</v>
      </c>
      <c r="H68" s="3">
        <v>15.8089267927283</v>
      </c>
      <c r="I68" s="3">
        <v>15.611846120071499</v>
      </c>
      <c r="J68" s="3">
        <v>14.3933353847763</v>
      </c>
      <c r="K68" s="3">
        <v>11.5394380380891</v>
      </c>
      <c r="L68" s="3">
        <v>14.4779097162181</v>
      </c>
      <c r="M68" s="3">
        <v>12.028568773110701</v>
      </c>
      <c r="N68" s="3">
        <v>11.3464906429703</v>
      </c>
      <c r="O68" s="3">
        <v>19.447081229671301</v>
      </c>
      <c r="P68" s="3">
        <v>12.0974420310847</v>
      </c>
      <c r="Q68" s="3">
        <v>14.023086680555201</v>
      </c>
      <c r="R68" s="3">
        <v>15.521170433778</v>
      </c>
      <c r="S68" s="3">
        <v>6.7347936327254203</v>
      </c>
      <c r="T68" s="3">
        <v>13.7104423908069</v>
      </c>
      <c r="U68" s="3">
        <v>14.1678851124336</v>
      </c>
      <c r="V68" s="3">
        <v>16.955399090318402</v>
      </c>
    </row>
    <row r="69" spans="1:22" x14ac:dyDescent="0.35">
      <c r="A69" s="2">
        <v>43887</v>
      </c>
      <c r="B69" s="3">
        <v>12.766323754014699</v>
      </c>
      <c r="C69" s="3">
        <v>12.091623549561699</v>
      </c>
      <c r="D69" s="3">
        <v>13.9827834236574</v>
      </c>
      <c r="E69" s="3">
        <v>12.233500844817501</v>
      </c>
      <c r="F69" s="3">
        <v>9.7971712618743894</v>
      </c>
      <c r="G69" s="3">
        <v>14.1097271388401</v>
      </c>
      <c r="H69" s="3">
        <v>15.285665307209801</v>
      </c>
      <c r="I69" s="3">
        <v>14.608608511191999</v>
      </c>
      <c r="J69" s="3">
        <v>13.571118039401901</v>
      </c>
      <c r="K69" s="3">
        <v>10.6671608510468</v>
      </c>
      <c r="L69" s="3">
        <v>13.076751639902801</v>
      </c>
      <c r="M69" s="3">
        <v>11.4904114619029</v>
      </c>
      <c r="N69" s="3">
        <v>9.8629604928685009</v>
      </c>
      <c r="O69" s="3">
        <v>18.4316697729979</v>
      </c>
      <c r="P69" s="3">
        <v>12.0542242215957</v>
      </c>
      <c r="Q69" s="3">
        <v>12.7719316379304</v>
      </c>
      <c r="R69" s="3">
        <v>14.122078497798499</v>
      </c>
      <c r="S69" s="3">
        <v>6.34611448632175</v>
      </c>
      <c r="T69" s="3">
        <v>12.2078260389167</v>
      </c>
      <c r="U69" s="3">
        <v>12.4052659367409</v>
      </c>
      <c r="V69" s="3">
        <v>15.3818941692001</v>
      </c>
    </row>
    <row r="70" spans="1:22" x14ac:dyDescent="0.35">
      <c r="A70" s="2">
        <v>43916</v>
      </c>
      <c r="B70" s="3">
        <v>11.765327904210499</v>
      </c>
      <c r="C70" s="3">
        <v>9.2029978671311294</v>
      </c>
      <c r="D70" s="3">
        <v>10.139528436316199</v>
      </c>
      <c r="E70" s="3">
        <v>9.8909735210792906</v>
      </c>
      <c r="F70" s="3">
        <v>8.4536900387866591</v>
      </c>
      <c r="G70" s="3">
        <v>10.640089287990101</v>
      </c>
      <c r="H70" s="3">
        <v>14.430953700363901</v>
      </c>
      <c r="I70" s="3">
        <v>13.253480317849</v>
      </c>
      <c r="J70" s="3">
        <v>11.0351720747306</v>
      </c>
      <c r="K70" s="3">
        <v>8.9382725666951597</v>
      </c>
      <c r="L70" s="3">
        <v>10.932763574405801</v>
      </c>
      <c r="M70" s="3">
        <v>8.7541180154305493</v>
      </c>
      <c r="N70" s="3">
        <v>6.8764450017755303</v>
      </c>
      <c r="O70" s="3">
        <v>14.0616574577487</v>
      </c>
      <c r="P70" s="3">
        <v>11.604070716529799</v>
      </c>
      <c r="Q70" s="3">
        <v>11.688137768217</v>
      </c>
      <c r="R70" s="3">
        <v>12.4434267884244</v>
      </c>
      <c r="S70" s="3">
        <v>5.1929243080872203</v>
      </c>
      <c r="T70" s="3">
        <v>10.0377555207069</v>
      </c>
      <c r="U70" s="3">
        <v>10.952178513789599</v>
      </c>
      <c r="V70" s="3">
        <v>13.891093530035601</v>
      </c>
    </row>
    <row r="71" spans="1:22" x14ac:dyDescent="0.35">
      <c r="A71" s="2">
        <v>43945</v>
      </c>
      <c r="B71" s="3">
        <v>12.486759036281001</v>
      </c>
      <c r="C71" s="3">
        <v>10.8169077241194</v>
      </c>
      <c r="D71" s="3">
        <v>10.693508501887001</v>
      </c>
      <c r="E71" s="3">
        <v>11.1236385519026</v>
      </c>
      <c r="F71" s="3">
        <v>11.092055483485399</v>
      </c>
      <c r="G71" s="3">
        <v>12.3589332980106</v>
      </c>
      <c r="H71" s="3">
        <v>15.69682175594</v>
      </c>
      <c r="I71" s="3">
        <v>14.392405875866601</v>
      </c>
      <c r="J71" s="3">
        <v>12.289716455999701</v>
      </c>
      <c r="K71" s="3">
        <v>11.0068088845071</v>
      </c>
      <c r="L71" s="3">
        <v>12.065646821325601</v>
      </c>
      <c r="M71" s="3">
        <v>9.9699854887553201</v>
      </c>
      <c r="N71" s="3">
        <v>8.7205816422924993</v>
      </c>
      <c r="O71" s="3">
        <v>16.678151273196701</v>
      </c>
      <c r="P71" s="3">
        <v>12.211412276678701</v>
      </c>
      <c r="Q71" s="3">
        <v>12.506012975651901</v>
      </c>
      <c r="R71" s="3">
        <v>15.485851159766201</v>
      </c>
      <c r="S71" s="3">
        <v>6.11824632317626</v>
      </c>
      <c r="T71" s="3">
        <v>14.7667648183777</v>
      </c>
      <c r="U71" s="3">
        <v>14.1652151298129</v>
      </c>
      <c r="V71" s="3">
        <v>16.303252464641499</v>
      </c>
    </row>
    <row r="72" spans="1:22" x14ac:dyDescent="0.35">
      <c r="A72" s="2">
        <v>43977</v>
      </c>
      <c r="B72" s="3">
        <v>12.997693933028399</v>
      </c>
      <c r="C72" s="3">
        <v>12.7576897855872</v>
      </c>
      <c r="D72" s="3">
        <v>12.916935856718</v>
      </c>
      <c r="E72" s="3">
        <v>12.958084188454</v>
      </c>
      <c r="F72" s="3">
        <v>12.4764193137541</v>
      </c>
      <c r="G72" s="3">
        <v>16.4895042370499</v>
      </c>
      <c r="H72" s="3">
        <v>18.078454119320401</v>
      </c>
      <c r="I72" s="3">
        <v>15.4674406937868</v>
      </c>
      <c r="J72" s="3">
        <v>15.025337382264301</v>
      </c>
      <c r="K72" s="3">
        <v>12.1881410496591</v>
      </c>
      <c r="L72" s="3">
        <v>16.492006654817299</v>
      </c>
      <c r="M72" s="3">
        <v>10.745728814527601</v>
      </c>
      <c r="N72" s="3">
        <v>10.6770500131855</v>
      </c>
      <c r="O72" s="3">
        <v>18.447886932062701</v>
      </c>
      <c r="P72" s="3">
        <v>12.507143654836501</v>
      </c>
      <c r="Q72" s="3">
        <v>13.9067567665618</v>
      </c>
      <c r="R72" s="3">
        <v>18.724149518547101</v>
      </c>
      <c r="S72" s="3">
        <v>7.3996235777179198</v>
      </c>
      <c r="T72" s="3">
        <v>16.038183611361401</v>
      </c>
      <c r="U72" s="3">
        <v>15.3867595098118</v>
      </c>
      <c r="V72" s="3">
        <v>18.591216684127399</v>
      </c>
    </row>
    <row r="73" spans="1:22" x14ac:dyDescent="0.35">
      <c r="A73" s="2">
        <v>44008</v>
      </c>
      <c r="B73" s="3">
        <v>14.2066023254533</v>
      </c>
      <c r="C73" s="3">
        <v>14.6419360798472</v>
      </c>
      <c r="D73" s="3">
        <v>15.9139427711932</v>
      </c>
      <c r="E73" s="3">
        <v>15.4718490226143</v>
      </c>
      <c r="F73" s="3">
        <v>12.451847901394901</v>
      </c>
      <c r="G73" s="3">
        <v>19.646381670923699</v>
      </c>
      <c r="H73" s="3">
        <v>18.882947193840302</v>
      </c>
      <c r="I73" s="3">
        <v>16.3734293735676</v>
      </c>
      <c r="J73" s="3">
        <v>16.897954083116598</v>
      </c>
      <c r="K73" s="3">
        <v>12.6216555543207</v>
      </c>
      <c r="L73" s="3">
        <v>17.807598698143298</v>
      </c>
      <c r="M73" s="3">
        <v>11.1816093769493</v>
      </c>
      <c r="N73" s="3">
        <v>13.5351590669641</v>
      </c>
      <c r="O73" s="3">
        <v>22.366566376061499</v>
      </c>
      <c r="P73" s="3">
        <v>14.003663252149</v>
      </c>
      <c r="Q73" s="3">
        <v>14.7643220568744</v>
      </c>
      <c r="R73" s="3">
        <v>18.933278327871399</v>
      </c>
      <c r="S73" s="3">
        <v>8.4396064042774608</v>
      </c>
      <c r="T73" s="3">
        <v>17.284095466738801</v>
      </c>
      <c r="U73" s="3">
        <v>14.8271055428879</v>
      </c>
      <c r="V73" s="3">
        <v>18.9090394886105</v>
      </c>
    </row>
    <row r="74" spans="1:22" x14ac:dyDescent="0.35">
      <c r="A74" s="2">
        <v>44036</v>
      </c>
      <c r="B74" s="3">
        <v>15.3695808108353</v>
      </c>
      <c r="C74" s="3">
        <v>15.285133062606199</v>
      </c>
      <c r="D74" s="3">
        <v>16.318602675935999</v>
      </c>
      <c r="E74" s="3">
        <v>15.161104878185</v>
      </c>
      <c r="F74" s="3">
        <v>12.173050659621101</v>
      </c>
      <c r="G74" s="3">
        <v>20.740270142919599</v>
      </c>
      <c r="H74" s="3">
        <v>19.5151455919905</v>
      </c>
      <c r="I74" s="3">
        <v>16.816185195822801</v>
      </c>
      <c r="J74" s="3">
        <v>17.0307807369534</v>
      </c>
      <c r="K74" s="3">
        <v>12.476548506838499</v>
      </c>
      <c r="L74" s="3">
        <v>26.188460309277001</v>
      </c>
      <c r="M74" s="3">
        <v>11.689123792907001</v>
      </c>
      <c r="N74" s="3">
        <v>13.373508142404701</v>
      </c>
      <c r="O74" s="3">
        <v>23.8711132765362</v>
      </c>
      <c r="P74" s="3">
        <v>14.7325959159104</v>
      </c>
      <c r="Q74" s="3">
        <v>15.1581685504635</v>
      </c>
      <c r="R74" s="3">
        <v>19.454144407312299</v>
      </c>
      <c r="S74" s="3">
        <v>8.4633532431696796</v>
      </c>
      <c r="T74" s="3">
        <v>15.7868991488443</v>
      </c>
      <c r="U74" s="3">
        <v>14.4769316303988</v>
      </c>
      <c r="V74" s="3">
        <v>19.542909257388501</v>
      </c>
    </row>
    <row r="75" spans="1:22" x14ac:dyDescent="0.35">
      <c r="A75" s="2">
        <v>44069</v>
      </c>
      <c r="B75" s="3">
        <v>15.9918598352237</v>
      </c>
      <c r="C75" s="3">
        <v>15.4794436425138</v>
      </c>
      <c r="D75" s="3">
        <v>17.309267215912399</v>
      </c>
      <c r="E75" s="3">
        <v>15.839485428552299</v>
      </c>
      <c r="F75" s="3">
        <v>12.5987925737293</v>
      </c>
      <c r="G75" s="3">
        <v>22.931611651156</v>
      </c>
      <c r="H75" s="3">
        <v>18.415402334919801</v>
      </c>
      <c r="I75" s="3">
        <v>16.314058717814799</v>
      </c>
      <c r="J75" s="3">
        <v>16.713101166961099</v>
      </c>
      <c r="K75" s="3">
        <v>13.098681396913699</v>
      </c>
      <c r="L75" s="3">
        <v>23.478317920046901</v>
      </c>
      <c r="M75" s="3">
        <v>11.2997125942812</v>
      </c>
      <c r="N75" s="3">
        <v>12.0099819608189</v>
      </c>
      <c r="O75" s="3">
        <v>23.607397246701399</v>
      </c>
      <c r="P75" s="3">
        <v>15.485289971019499</v>
      </c>
      <c r="Q75" s="3">
        <v>15.4765546400583</v>
      </c>
      <c r="R75" s="3">
        <v>19.318111988429401</v>
      </c>
      <c r="S75" s="3">
        <v>7.6012572142007402</v>
      </c>
      <c r="T75" s="3">
        <v>13.976677318186701</v>
      </c>
      <c r="U75" s="3">
        <v>14.8613940260799</v>
      </c>
      <c r="V75" s="3">
        <v>20.527019541678701</v>
      </c>
    </row>
    <row r="76" spans="1:22" x14ac:dyDescent="0.35">
      <c r="A76" s="2">
        <v>44099</v>
      </c>
      <c r="B76" s="3">
        <v>15.631262130010899</v>
      </c>
      <c r="C76" s="3">
        <v>13.9243681603218</v>
      </c>
      <c r="D76" s="3">
        <v>15.2001504479456</v>
      </c>
      <c r="E76" s="3">
        <v>15.5034570072908</v>
      </c>
      <c r="F76" s="3">
        <v>11.233455138465899</v>
      </c>
      <c r="G76" s="3">
        <v>21.090032722023999</v>
      </c>
      <c r="H76" s="3">
        <v>17.449591782532298</v>
      </c>
      <c r="I76" s="3">
        <v>14.835671986924201</v>
      </c>
      <c r="J76" s="3">
        <v>15.187664968885599</v>
      </c>
      <c r="K76" s="3">
        <v>12.213257322269399</v>
      </c>
      <c r="L76" s="3">
        <v>18.212787952828101</v>
      </c>
      <c r="M76" s="3">
        <v>10.167356105454701</v>
      </c>
      <c r="N76" s="3">
        <v>11.5086308653204</v>
      </c>
      <c r="O76" s="3">
        <v>22.210822088238501</v>
      </c>
      <c r="P76" s="3">
        <v>14.4789791949462</v>
      </c>
      <c r="Q76" s="3">
        <v>14.8926503026075</v>
      </c>
      <c r="R76" s="3">
        <v>18.155940969407499</v>
      </c>
      <c r="S76" s="3">
        <v>7.4941853273096504</v>
      </c>
      <c r="T76" s="3">
        <v>13.0197414479341</v>
      </c>
      <c r="U76" s="3">
        <v>15.350431294627899</v>
      </c>
      <c r="V76" s="3">
        <v>21.197110826703401</v>
      </c>
    </row>
    <row r="77" spans="1:22" x14ac:dyDescent="0.35">
      <c r="A77" s="2">
        <v>44130</v>
      </c>
      <c r="B77" s="3">
        <v>15.668518536243401</v>
      </c>
      <c r="C77" s="3">
        <v>13.8978690782823</v>
      </c>
      <c r="D77" s="3">
        <v>15.907560349703401</v>
      </c>
      <c r="E77" s="3">
        <v>16.962625362661001</v>
      </c>
      <c r="F77" s="3">
        <v>12.1545895129382</v>
      </c>
      <c r="G77" s="3">
        <v>18.530322525876599</v>
      </c>
      <c r="H77" s="3">
        <v>16.715442933904999</v>
      </c>
      <c r="I77" s="3">
        <v>15.159341509934499</v>
      </c>
      <c r="J77" s="3">
        <v>14.7464167639079</v>
      </c>
      <c r="K77" s="3">
        <v>11.9438879163168</v>
      </c>
      <c r="L77" s="3">
        <v>16.346555474126902</v>
      </c>
      <c r="M77" s="3">
        <v>10.4613029566341</v>
      </c>
      <c r="N77" s="3">
        <v>9.7805530159533802</v>
      </c>
      <c r="O77" s="3">
        <v>22.366717183798698</v>
      </c>
      <c r="P77" s="3">
        <v>15.366894004302701</v>
      </c>
      <c r="Q77" s="3">
        <v>15.153244247837501</v>
      </c>
      <c r="R77" s="3">
        <v>17.127937326317198</v>
      </c>
      <c r="S77" s="3">
        <v>7.5242409773420196</v>
      </c>
      <c r="T77" s="3">
        <v>15.010660760712099</v>
      </c>
      <c r="U77" s="3">
        <v>15.233062271743901</v>
      </c>
      <c r="V77" s="3">
        <v>20.567119894600399</v>
      </c>
    </row>
    <row r="78" spans="1:22" x14ac:dyDescent="0.35">
      <c r="A78" s="2">
        <v>44160</v>
      </c>
      <c r="B78" s="3">
        <v>16.073082949333699</v>
      </c>
      <c r="C78" s="3">
        <v>14.873903172355799</v>
      </c>
      <c r="D78" s="3">
        <v>17.659319761143401</v>
      </c>
      <c r="E78" s="3">
        <v>17.697962569681199</v>
      </c>
      <c r="F78" s="3">
        <v>13.579625371769099</v>
      </c>
      <c r="G78" s="3">
        <v>17.333491746800501</v>
      </c>
      <c r="H78" s="3">
        <v>16.230060506982898</v>
      </c>
      <c r="I78" s="3">
        <v>15.3846496272108</v>
      </c>
      <c r="J78" s="3">
        <v>15.402036308346201</v>
      </c>
      <c r="K78" s="3">
        <v>12.7551643632604</v>
      </c>
      <c r="L78" s="3">
        <v>14.5888609263201</v>
      </c>
      <c r="M78" s="3">
        <v>10.1659176433488</v>
      </c>
      <c r="N78" s="3">
        <v>10.998041019605999</v>
      </c>
      <c r="O78" s="3">
        <v>22.5844745821272</v>
      </c>
      <c r="P78" s="3">
        <v>15.1592821101707</v>
      </c>
      <c r="Q78" s="3">
        <v>15.2469968771975</v>
      </c>
      <c r="R78" s="3">
        <v>19.494093663236299</v>
      </c>
      <c r="S78" s="3">
        <v>8.1359272555529003</v>
      </c>
      <c r="T78" s="3">
        <v>16.974779543534002</v>
      </c>
      <c r="U78" s="3">
        <v>15.6531993562855</v>
      </c>
      <c r="V78" s="3">
        <v>20.400968598749401</v>
      </c>
    </row>
    <row r="79" spans="1:22" x14ac:dyDescent="0.35">
      <c r="A79" s="2">
        <v>44189</v>
      </c>
      <c r="B79" s="3">
        <v>16.5498242966733</v>
      </c>
      <c r="C79" s="3">
        <v>13.758571757222599</v>
      </c>
      <c r="D79" s="3">
        <v>17.999307034073201</v>
      </c>
      <c r="E79" s="3">
        <v>16.5816794929978</v>
      </c>
      <c r="F79" s="3">
        <v>13.444706413464299</v>
      </c>
      <c r="G79" s="3">
        <v>15.0694313411995</v>
      </c>
      <c r="H79" s="3">
        <v>15.12906659273</v>
      </c>
      <c r="I79" s="3">
        <v>15.6035447994918</v>
      </c>
      <c r="J79" s="3">
        <v>14.979499917873</v>
      </c>
      <c r="K79" s="3">
        <v>13.343185902862</v>
      </c>
      <c r="L79" s="3">
        <v>13.094628789363799</v>
      </c>
      <c r="M79" s="3">
        <v>9.8284104831837809</v>
      </c>
      <c r="N79" s="3">
        <v>12.1788242385809</v>
      </c>
      <c r="O79" s="3">
        <v>24.011417376223999</v>
      </c>
      <c r="P79" s="3">
        <v>15.063956983491201</v>
      </c>
      <c r="Q79" s="3">
        <v>14.2450987602405</v>
      </c>
      <c r="R79" s="3">
        <v>20.154763603282099</v>
      </c>
      <c r="S79" s="3">
        <v>7.7561687985308199</v>
      </c>
      <c r="T79" s="3">
        <v>15.1304469277629</v>
      </c>
      <c r="U79" s="3">
        <v>16.4386410310229</v>
      </c>
      <c r="V79" s="3">
        <v>19.311621875816101</v>
      </c>
    </row>
    <row r="80" spans="1:22" x14ac:dyDescent="0.35">
      <c r="A80" s="2">
        <v>44222</v>
      </c>
      <c r="B80" s="3">
        <v>18.175381179355099</v>
      </c>
      <c r="C80" s="3">
        <v>14.5636747358135</v>
      </c>
      <c r="D80" s="3">
        <v>17.457301799864101</v>
      </c>
      <c r="E80" s="3">
        <v>16.242180024512699</v>
      </c>
      <c r="F80" s="3">
        <v>11.3641321081756</v>
      </c>
      <c r="G80" s="3">
        <v>14.2940928829342</v>
      </c>
      <c r="H80" s="3">
        <v>14.2387795364242</v>
      </c>
      <c r="I80" s="3">
        <v>16.487424427533298</v>
      </c>
      <c r="J80" s="3">
        <v>14.8712957165424</v>
      </c>
      <c r="K80" s="3">
        <v>14.5184906238793</v>
      </c>
      <c r="L80" s="3">
        <v>11.6437352227452</v>
      </c>
      <c r="M80" s="3">
        <v>10.1277240452155</v>
      </c>
      <c r="N80" s="3">
        <v>11.0482534046702</v>
      </c>
      <c r="O80" s="3">
        <v>23.681827697912698</v>
      </c>
      <c r="P80" s="3">
        <v>17.8116619651808</v>
      </c>
      <c r="Q80" s="3">
        <v>14.0944465324188</v>
      </c>
      <c r="R80" s="3">
        <v>19.726237892688602</v>
      </c>
      <c r="S80" s="3">
        <v>7.7151866948203498</v>
      </c>
      <c r="T80" s="3">
        <v>16.210520705449898</v>
      </c>
      <c r="U80" s="3">
        <v>17.104883408418601</v>
      </c>
      <c r="V80" s="3">
        <v>18.821364846415101</v>
      </c>
    </row>
    <row r="81" spans="1:22" x14ac:dyDescent="0.35">
      <c r="A81" s="2">
        <v>44253</v>
      </c>
      <c r="B81" s="3">
        <v>17.159794164913801</v>
      </c>
      <c r="C81" s="3">
        <v>14.4469431281138</v>
      </c>
      <c r="D81" s="3">
        <v>17.1935505814624</v>
      </c>
      <c r="E81" s="3">
        <v>15.505382022108501</v>
      </c>
      <c r="F81" s="3">
        <v>11.344683286097199</v>
      </c>
      <c r="G81" s="3">
        <v>15.0765337307382</v>
      </c>
      <c r="H81" s="3">
        <v>14.0255274272844</v>
      </c>
      <c r="I81" s="3">
        <v>15.621410243038801</v>
      </c>
      <c r="J81" s="3">
        <v>14.154072489534601</v>
      </c>
      <c r="K81" s="3">
        <v>13.34081931545</v>
      </c>
      <c r="L81" s="3">
        <v>9.8848473000050294</v>
      </c>
      <c r="M81" s="3">
        <v>10.0332236641992</v>
      </c>
      <c r="N81" s="3">
        <v>11.7619187069586</v>
      </c>
      <c r="O81" s="3">
        <v>22.699026793625301</v>
      </c>
      <c r="P81" s="3">
        <v>16.856909054271799</v>
      </c>
      <c r="Q81" s="3">
        <v>13.3680486152985</v>
      </c>
      <c r="R81" s="3">
        <v>18.9542185492638</v>
      </c>
      <c r="S81" s="3">
        <v>6.9490380613723897</v>
      </c>
      <c r="T81" s="3">
        <v>14.9300752481951</v>
      </c>
      <c r="U81" s="3">
        <v>16.656183823447002</v>
      </c>
      <c r="V81" s="3">
        <v>18.602892341285902</v>
      </c>
    </row>
    <row r="82" spans="1:22" x14ac:dyDescent="0.35">
      <c r="A82" s="2">
        <v>44281</v>
      </c>
      <c r="B82" s="3">
        <v>16.068417205039399</v>
      </c>
      <c r="C82" s="3">
        <v>14.4971912797327</v>
      </c>
      <c r="D82" s="3">
        <v>16.301009463531202</v>
      </c>
      <c r="E82" s="3">
        <v>15.031366098437299</v>
      </c>
      <c r="F82" s="3">
        <v>11.770988020219701</v>
      </c>
      <c r="G82" s="3">
        <v>13.5348772702256</v>
      </c>
      <c r="H82" s="3">
        <v>14.238655110542901</v>
      </c>
      <c r="I82" s="3">
        <v>15.4244501458356</v>
      </c>
      <c r="J82" s="3">
        <v>14.8306549386292</v>
      </c>
      <c r="K82" s="3">
        <v>13.0494334778744</v>
      </c>
      <c r="L82" s="3">
        <v>9.4148190064434001</v>
      </c>
      <c r="M82" s="3">
        <v>10.0693660933569</v>
      </c>
      <c r="N82" s="3">
        <v>12.1539471142693</v>
      </c>
      <c r="O82" s="3">
        <v>22.514700928913602</v>
      </c>
      <c r="P82" s="3">
        <v>16.037877017351001</v>
      </c>
      <c r="Q82" s="3">
        <v>13.3342704022511</v>
      </c>
      <c r="R82" s="3">
        <v>19.424353680875601</v>
      </c>
      <c r="S82" s="3">
        <v>6.3829124916711599</v>
      </c>
      <c r="T82" s="3">
        <v>15.057320218214</v>
      </c>
      <c r="U82" s="3">
        <v>16.4549695328231</v>
      </c>
      <c r="V82" s="3">
        <v>18.1002259075285</v>
      </c>
    </row>
    <row r="83" spans="1:22" x14ac:dyDescent="0.35">
      <c r="A83" s="2">
        <v>44312</v>
      </c>
      <c r="B83" s="3">
        <v>16.098700987626099</v>
      </c>
      <c r="C83" s="3">
        <v>13.771684141565</v>
      </c>
      <c r="D83" s="3">
        <v>15.969884093580699</v>
      </c>
      <c r="E83" s="3">
        <v>14.658950493227</v>
      </c>
      <c r="F83" s="3">
        <v>11.9586431317263</v>
      </c>
      <c r="G83" s="3">
        <v>11.0950308988242</v>
      </c>
      <c r="H83" s="3">
        <v>14.360220754743899</v>
      </c>
      <c r="I83" s="3">
        <v>15.444883640407999</v>
      </c>
      <c r="J83" s="3">
        <v>15.1348335225948</v>
      </c>
      <c r="K83" s="3">
        <v>12.935659511665801</v>
      </c>
      <c r="L83" s="3">
        <v>9.14151508817897</v>
      </c>
      <c r="M83" s="3">
        <v>9.6596545420984601</v>
      </c>
      <c r="N83" s="3">
        <v>13.0720412390808</v>
      </c>
      <c r="O83" s="3">
        <v>22.051359692907599</v>
      </c>
      <c r="P83" s="3">
        <v>16.1447346003463</v>
      </c>
      <c r="Q83" s="3">
        <v>14.0424747438515</v>
      </c>
      <c r="R83" s="3">
        <v>18.639614159892599</v>
      </c>
      <c r="S83" s="3">
        <v>6.1152659460150902</v>
      </c>
      <c r="T83" s="3">
        <v>14.120931006055001</v>
      </c>
      <c r="U83" s="3">
        <v>16.5170931877174</v>
      </c>
      <c r="V83" s="3">
        <v>19.323196377909198</v>
      </c>
    </row>
    <row r="84" spans="1:22" x14ac:dyDescent="0.35">
      <c r="A84" s="2">
        <v>44342</v>
      </c>
      <c r="B84" s="3">
        <v>16.698146601155301</v>
      </c>
      <c r="C84" s="3">
        <v>11.061134168230099</v>
      </c>
      <c r="D84" s="3">
        <v>15.204060215763301</v>
      </c>
      <c r="E84" s="3">
        <v>15.0060500194739</v>
      </c>
      <c r="F84" s="3">
        <v>12.887059214450399</v>
      </c>
      <c r="G84" s="3">
        <v>10.8065631678221</v>
      </c>
      <c r="H84" s="3">
        <v>14.0710062504495</v>
      </c>
      <c r="I84" s="3">
        <v>13.24818309117</v>
      </c>
      <c r="J84" s="3">
        <v>14.698637350967701</v>
      </c>
      <c r="K84" s="3">
        <v>11.1159726292736</v>
      </c>
      <c r="L84" s="3">
        <v>9.0547387568213704</v>
      </c>
      <c r="M84" s="3">
        <v>9.7821671500497391</v>
      </c>
      <c r="N84" s="3">
        <v>11.955438464056099</v>
      </c>
      <c r="O84" s="3">
        <v>22.576049746578398</v>
      </c>
      <c r="P84" s="3">
        <v>15.6288870935725</v>
      </c>
      <c r="Q84" s="3">
        <v>13.566996159780899</v>
      </c>
      <c r="R84" s="3">
        <v>17.6675643534521</v>
      </c>
      <c r="S84" s="3">
        <v>6.11187291658233</v>
      </c>
      <c r="T84" s="3">
        <v>14.632079703673099</v>
      </c>
      <c r="U84" s="3">
        <v>17.003896787758102</v>
      </c>
      <c r="V84" s="3">
        <v>19.066982542196001</v>
      </c>
    </row>
    <row r="85" spans="1:22" x14ac:dyDescent="0.35">
      <c r="A85" s="2">
        <v>44372</v>
      </c>
      <c r="B85" s="3">
        <v>16.765845178183699</v>
      </c>
      <c r="C85" s="3">
        <v>11.303950350291901</v>
      </c>
      <c r="D85" s="3">
        <v>15.015212213261799</v>
      </c>
      <c r="E85" s="3">
        <v>16.493335982282002</v>
      </c>
      <c r="F85" s="3">
        <v>12.7947800500146</v>
      </c>
      <c r="G85" s="3">
        <v>8.9392035430429395</v>
      </c>
      <c r="H85" s="3">
        <v>13.7867781338574</v>
      </c>
      <c r="I85" s="3">
        <v>13.8357963534663</v>
      </c>
      <c r="J85" s="3">
        <v>14.9696769305468</v>
      </c>
      <c r="K85" s="3">
        <v>11.4054013185005</v>
      </c>
      <c r="L85" s="3">
        <v>9.1995543959878905</v>
      </c>
      <c r="M85" s="3">
        <v>9.4240128401577294</v>
      </c>
      <c r="N85" s="3">
        <v>12.482787960789899</v>
      </c>
      <c r="O85" s="3">
        <v>23.3462302933907</v>
      </c>
      <c r="P85" s="3">
        <v>16.249801833676599</v>
      </c>
      <c r="Q85" s="3">
        <v>13.6040479652555</v>
      </c>
      <c r="R85" s="3">
        <v>17.4018442689643</v>
      </c>
      <c r="S85" s="3">
        <v>5.7653033159511198</v>
      </c>
      <c r="T85" s="3">
        <v>14.7282703692961</v>
      </c>
      <c r="U85" s="3">
        <v>17.843428927724201</v>
      </c>
      <c r="V85" s="3">
        <v>19.446891293928601</v>
      </c>
    </row>
    <row r="86" spans="1:22" x14ac:dyDescent="0.35">
      <c r="A86" s="2">
        <v>44403</v>
      </c>
      <c r="B86" s="3">
        <v>15.525361177754499</v>
      </c>
      <c r="C86" s="3">
        <v>10.2332450859996</v>
      </c>
      <c r="D86" s="3">
        <v>14.639851034057701</v>
      </c>
      <c r="E86" s="3">
        <v>14.7469934289393</v>
      </c>
      <c r="F86" s="3">
        <v>11.8686633624823</v>
      </c>
      <c r="G86" s="3">
        <v>9.21667559624224</v>
      </c>
      <c r="H86" s="3">
        <v>13.469514286443401</v>
      </c>
      <c r="I86" s="3">
        <v>13.470963130490199</v>
      </c>
      <c r="J86" s="3">
        <v>14.4450966819602</v>
      </c>
      <c r="K86" s="3">
        <v>10.7476592445419</v>
      </c>
      <c r="L86" s="3">
        <v>8.4775879885081604</v>
      </c>
      <c r="M86" s="3">
        <v>9.2329445855986396</v>
      </c>
      <c r="N86" s="3">
        <v>10.528694448466901</v>
      </c>
      <c r="O86" s="3">
        <v>23.1813541233569</v>
      </c>
      <c r="P86" s="3">
        <v>13.8170021532859</v>
      </c>
      <c r="Q86" s="3">
        <v>12.8391328989252</v>
      </c>
      <c r="R86" s="3">
        <v>16.816066728597399</v>
      </c>
      <c r="S86" s="3">
        <v>5.4208941525213596</v>
      </c>
      <c r="T86" s="3">
        <v>14.2589283530672</v>
      </c>
      <c r="U86" s="3">
        <v>16.461994790488198</v>
      </c>
      <c r="V86" s="3">
        <v>19.1071852051492</v>
      </c>
    </row>
    <row r="87" spans="1:22" x14ac:dyDescent="0.35">
      <c r="A87" s="2">
        <v>44434</v>
      </c>
      <c r="B87" s="3">
        <v>23.615683863810599</v>
      </c>
      <c r="C87" s="3">
        <v>10.1967042027507</v>
      </c>
      <c r="D87" s="3">
        <v>14.8592798318034</v>
      </c>
      <c r="E87" s="3">
        <v>15.6193897551105</v>
      </c>
      <c r="F87" s="3">
        <v>11.9212062226692</v>
      </c>
      <c r="G87" s="3">
        <v>8.8835365037124792</v>
      </c>
      <c r="H87" s="3">
        <v>14.0886887420747</v>
      </c>
      <c r="I87" s="3">
        <v>12.7910217420101</v>
      </c>
      <c r="J87" s="3">
        <v>14.610544752247</v>
      </c>
      <c r="K87" s="3">
        <v>10.230876981009301</v>
      </c>
      <c r="L87" s="3">
        <v>7.8102344767388603</v>
      </c>
      <c r="M87" s="3">
        <v>8.8849712294243908</v>
      </c>
      <c r="N87" s="3">
        <v>11.1574028525873</v>
      </c>
      <c r="O87" s="3">
        <v>23.752618016566199</v>
      </c>
      <c r="P87" s="3">
        <v>13.4525412612154</v>
      </c>
      <c r="Q87" s="3">
        <v>13.559757038177599</v>
      </c>
      <c r="R87" s="3">
        <v>17.4243279344164</v>
      </c>
      <c r="S87" s="3">
        <v>5.4991082414407204</v>
      </c>
      <c r="T87" s="3">
        <v>14.7905692504303</v>
      </c>
      <c r="U87" s="3">
        <v>16.057458375822499</v>
      </c>
      <c r="V87" s="3">
        <v>18.7908664294891</v>
      </c>
    </row>
    <row r="88" spans="1:22" x14ac:dyDescent="0.35">
      <c r="A88" s="2">
        <v>44463</v>
      </c>
      <c r="B88" s="3">
        <v>21.724218931332899</v>
      </c>
      <c r="C88" s="3">
        <v>10.1062510766139</v>
      </c>
      <c r="D88" s="3">
        <v>14.797749135970101</v>
      </c>
      <c r="E88" s="3">
        <v>15.7927930891255</v>
      </c>
      <c r="F88" s="3">
        <v>11.3902097988768</v>
      </c>
      <c r="G88" s="3">
        <v>8.8897684713891501</v>
      </c>
      <c r="H88" s="3">
        <v>13.9756617749245</v>
      </c>
      <c r="I88" s="3">
        <v>12.9623379064608</v>
      </c>
      <c r="J88" s="3">
        <v>13.9098264429976</v>
      </c>
      <c r="K88" s="3">
        <v>10.301163239212499</v>
      </c>
      <c r="L88" s="3">
        <v>7.5992049122762397</v>
      </c>
      <c r="M88" s="3">
        <v>9.1309748436873495</v>
      </c>
      <c r="N88" s="3">
        <v>10.154300956558201</v>
      </c>
      <c r="O88" s="3">
        <v>24.984001648811901</v>
      </c>
      <c r="P88" s="3">
        <v>13.0664920375451</v>
      </c>
      <c r="Q88" s="3">
        <v>13.236101649953101</v>
      </c>
      <c r="R88" s="3">
        <v>17.477198193170501</v>
      </c>
      <c r="S88" s="3">
        <v>5.0677226846935604</v>
      </c>
      <c r="T88" s="3">
        <v>14.6448652746863</v>
      </c>
      <c r="U88" s="3">
        <v>16.482942524380899</v>
      </c>
      <c r="V88" s="3">
        <v>18.575558528955199</v>
      </c>
    </row>
    <row r="89" spans="1:22" x14ac:dyDescent="0.35">
      <c r="A89" s="2">
        <v>44495</v>
      </c>
      <c r="B89" s="3">
        <v>15.4191903230096</v>
      </c>
      <c r="C89" s="3">
        <v>9.4802253079026109</v>
      </c>
      <c r="D89" s="3">
        <v>15.642381257788999</v>
      </c>
      <c r="E89" s="3">
        <v>16.5878291084586</v>
      </c>
      <c r="F89" s="3">
        <v>12.137190670165101</v>
      </c>
      <c r="G89" s="3">
        <v>10.2747779099198</v>
      </c>
      <c r="H89" s="3">
        <v>14.7301385418133</v>
      </c>
      <c r="I89" s="3">
        <v>12.853419837052501</v>
      </c>
      <c r="J89" s="3">
        <v>14.0664783534995</v>
      </c>
      <c r="K89" s="3">
        <v>10.216984862184001</v>
      </c>
      <c r="L89" s="3">
        <v>7.5185591938321803</v>
      </c>
      <c r="M89" s="3">
        <v>9.5601827645512305</v>
      </c>
      <c r="N89" s="3">
        <v>10.413363962311299</v>
      </c>
      <c r="O89" s="3">
        <v>24.422711761754702</v>
      </c>
      <c r="P89" s="3">
        <v>13.705759424430999</v>
      </c>
      <c r="Q89" s="3">
        <v>13.354647778056799</v>
      </c>
      <c r="R89" s="3">
        <v>17.302662083895999</v>
      </c>
      <c r="S89" s="3">
        <v>5.3308189962508603</v>
      </c>
      <c r="T89" s="3">
        <v>14.6527731361557</v>
      </c>
      <c r="U89" s="3">
        <v>15.8625044937731</v>
      </c>
      <c r="V89" s="3">
        <v>19.051843238251902</v>
      </c>
    </row>
    <row r="90" spans="1:22" x14ac:dyDescent="0.35">
      <c r="A90" s="2">
        <v>44526</v>
      </c>
      <c r="B90" s="3">
        <v>15.177813033590001</v>
      </c>
      <c r="C90" s="3">
        <v>9.7412459062136705</v>
      </c>
      <c r="D90" s="3">
        <v>14.9070477793547</v>
      </c>
      <c r="E90" s="3">
        <v>15.9852985549786</v>
      </c>
      <c r="F90" s="3">
        <v>10.4626386434238</v>
      </c>
      <c r="G90" s="3">
        <v>9.6019113199008608</v>
      </c>
      <c r="H90" s="3">
        <v>14.323687991904301</v>
      </c>
      <c r="I90" s="3">
        <v>13.008647306924299</v>
      </c>
      <c r="J90" s="3">
        <v>12.8429891320422</v>
      </c>
      <c r="K90" s="3">
        <v>9.9591626422365795</v>
      </c>
      <c r="L90" s="3">
        <v>7.3300512373596298</v>
      </c>
      <c r="M90" s="3">
        <v>8.9992387952704398</v>
      </c>
      <c r="N90" s="3">
        <v>10.3305075428935</v>
      </c>
      <c r="O90" s="3">
        <v>22.503850712624899</v>
      </c>
      <c r="P90" s="3">
        <v>12.8015301389834</v>
      </c>
      <c r="Q90" s="3">
        <v>13.3754616878946</v>
      </c>
      <c r="R90" s="3">
        <v>16.9796434394869</v>
      </c>
      <c r="S90" s="3">
        <v>5.8065588534779398</v>
      </c>
      <c r="T90" s="3">
        <v>15.047654564654801</v>
      </c>
      <c r="U90" s="3">
        <v>16.314993759209401</v>
      </c>
      <c r="V90" s="3">
        <v>17.8774847569406</v>
      </c>
    </row>
    <row r="91" spans="1:22" x14ac:dyDescent="0.35">
      <c r="A91" s="2">
        <v>44553</v>
      </c>
      <c r="B91" s="3">
        <v>15.3614159805739</v>
      </c>
      <c r="C91" s="3">
        <v>9.2491528811643793</v>
      </c>
      <c r="D91" s="3">
        <v>14.4999396319381</v>
      </c>
      <c r="E91" s="3">
        <v>15.4444760689679</v>
      </c>
      <c r="F91" s="3">
        <v>10.2315774232564</v>
      </c>
      <c r="G91" s="3">
        <v>9.8426190491279595</v>
      </c>
      <c r="H91" s="3">
        <v>15.2440116502222</v>
      </c>
      <c r="I91" s="3">
        <v>13.575123200719499</v>
      </c>
      <c r="J91" s="3">
        <v>13.7680073519074</v>
      </c>
      <c r="K91" s="3">
        <v>10.3308349013764</v>
      </c>
      <c r="L91" s="3">
        <v>7.7143013444179598</v>
      </c>
      <c r="M91" s="3">
        <v>9.6276875691319503</v>
      </c>
      <c r="N91" s="3">
        <v>9.5933513457044004</v>
      </c>
      <c r="O91" s="3">
        <v>22.873783697775401</v>
      </c>
      <c r="P91" s="3">
        <v>12.411038560136801</v>
      </c>
      <c r="Q91" s="3">
        <v>13.1211950483692</v>
      </c>
      <c r="R91" s="3">
        <v>17.0996194400029</v>
      </c>
      <c r="S91" s="3">
        <v>5.44404907577613</v>
      </c>
      <c r="T91" s="3">
        <v>15.535782029666599</v>
      </c>
      <c r="U91" s="3">
        <v>16.3321292399831</v>
      </c>
      <c r="V91" s="3">
        <v>17.740963161825398</v>
      </c>
    </row>
    <row r="92" spans="1:22" x14ac:dyDescent="0.35">
      <c r="A92" s="2">
        <v>44587</v>
      </c>
      <c r="B92" s="3">
        <v>14.178314153235499</v>
      </c>
      <c r="C92" s="3">
        <v>9.9302088742309493</v>
      </c>
      <c r="D92" s="3">
        <v>14.876625337339</v>
      </c>
      <c r="E92" s="3">
        <v>15.0955322246216</v>
      </c>
      <c r="F92" s="3">
        <v>10.294312803501001</v>
      </c>
      <c r="G92" s="3">
        <v>10.9813995311215</v>
      </c>
      <c r="H92" s="3">
        <v>15.1144436175968</v>
      </c>
      <c r="I92" s="3">
        <v>12.683362708842299</v>
      </c>
      <c r="J92" s="3">
        <v>13.152311478919</v>
      </c>
      <c r="K92" s="3">
        <v>9.2384124123721296</v>
      </c>
      <c r="L92" s="3">
        <v>8.1087654516368008</v>
      </c>
      <c r="M92" s="3">
        <v>9.7241952394073596</v>
      </c>
      <c r="N92" s="3">
        <v>9.8326089524830405</v>
      </c>
      <c r="O92" s="3">
        <v>22.374232160254799</v>
      </c>
      <c r="P92" s="3">
        <v>12.113323128721399</v>
      </c>
      <c r="Q92" s="3">
        <v>13.7214482273609</v>
      </c>
      <c r="R92" s="3">
        <v>17.058260188364301</v>
      </c>
      <c r="S92" s="3">
        <v>4.8633922536742897</v>
      </c>
      <c r="T92" s="3">
        <v>15.942865833460001</v>
      </c>
      <c r="U92" s="3">
        <v>14.9172191155187</v>
      </c>
      <c r="V92" s="3">
        <v>19.049461679187601</v>
      </c>
    </row>
    <row r="93" spans="1:22" x14ac:dyDescent="0.35">
      <c r="A93" s="2">
        <v>44617</v>
      </c>
      <c r="B93" s="3">
        <v>13.8240410736525</v>
      </c>
      <c r="C93" s="3">
        <v>9.8798595351835399</v>
      </c>
      <c r="D93" s="3">
        <v>15.319465944502699</v>
      </c>
      <c r="E93" s="3">
        <v>14.8636291853906</v>
      </c>
      <c r="F93" s="3">
        <v>9.18796924380859</v>
      </c>
      <c r="G93" s="3">
        <v>10.771688450934001</v>
      </c>
      <c r="H93" s="3">
        <v>15.303578196706001</v>
      </c>
      <c r="I93" s="3">
        <v>12.470224682546499</v>
      </c>
      <c r="J93" s="3">
        <v>13.4228555950702</v>
      </c>
      <c r="K93" s="3">
        <v>9.3221883597245103</v>
      </c>
      <c r="L93" s="3">
        <v>8.07217421213665</v>
      </c>
      <c r="M93" s="3">
        <v>9.8396846493413808</v>
      </c>
      <c r="N93" s="3">
        <v>9.9253378936851302</v>
      </c>
      <c r="O93" s="3">
        <v>21.228116506876301</v>
      </c>
      <c r="P93" s="3">
        <v>11.4233941586941</v>
      </c>
      <c r="Q93" s="3">
        <v>13.566269387077</v>
      </c>
      <c r="R93" s="3">
        <v>17.219540641924599</v>
      </c>
      <c r="S93" s="3">
        <v>4.3615202175691703</v>
      </c>
      <c r="T93" s="3">
        <v>15.7487013691789</v>
      </c>
      <c r="U93" s="3">
        <v>14.747086011427699</v>
      </c>
      <c r="V93" s="3">
        <v>18.948631863474301</v>
      </c>
    </row>
    <row r="94" spans="1:22" x14ac:dyDescent="0.35">
      <c r="A94" s="2">
        <v>44645</v>
      </c>
      <c r="B94" s="3">
        <v>12.5667664862666</v>
      </c>
      <c r="C94" s="3">
        <v>10.017893919330399</v>
      </c>
      <c r="D94" s="3">
        <v>14.9394483240916</v>
      </c>
      <c r="E94" s="3">
        <v>14.317819401947</v>
      </c>
      <c r="F94" s="3">
        <v>9.4017978623310494</v>
      </c>
      <c r="G94" s="3">
        <v>11.702173726720799</v>
      </c>
      <c r="H94" s="3">
        <v>15.4087921035837</v>
      </c>
      <c r="I94" s="3">
        <v>12.392258461416301</v>
      </c>
      <c r="J94" s="3">
        <v>14.053099277071301</v>
      </c>
      <c r="K94" s="3">
        <v>9.3129386479415608</v>
      </c>
      <c r="L94" s="3">
        <v>7.7776860541953798</v>
      </c>
      <c r="M94" s="3">
        <v>9.9194849418243596</v>
      </c>
      <c r="N94" s="3">
        <v>9.5060558172160707</v>
      </c>
      <c r="O94" s="3">
        <v>21.784044562670601</v>
      </c>
      <c r="P94" s="3">
        <v>10.5333600479744</v>
      </c>
      <c r="Q94" s="3">
        <v>14.150867991685001</v>
      </c>
      <c r="R94" s="3">
        <v>17.195323137080798</v>
      </c>
      <c r="S94" s="3">
        <v>4.6185457655713202</v>
      </c>
      <c r="T94" s="3">
        <v>16.389409687238299</v>
      </c>
      <c r="U94" s="3">
        <v>14.6007066902202</v>
      </c>
      <c r="V94" s="3">
        <v>19.1269245173116</v>
      </c>
    </row>
    <row r="95" spans="1:22" x14ac:dyDescent="0.35">
      <c r="A95" s="2">
        <v>44677</v>
      </c>
      <c r="B95" s="3">
        <v>11.4645770318273</v>
      </c>
      <c r="C95" s="3">
        <v>8.7073823049076395</v>
      </c>
      <c r="D95" s="3">
        <v>14.6998624623686</v>
      </c>
      <c r="E95" s="3">
        <v>14.1431638382613</v>
      </c>
      <c r="F95" s="3">
        <v>7.8312547833746304</v>
      </c>
      <c r="G95" s="3">
        <v>8.9784434227258902</v>
      </c>
      <c r="H95" s="3">
        <v>15.0395851360067</v>
      </c>
      <c r="I95" s="3">
        <v>11.6618899479282</v>
      </c>
      <c r="J95" s="3">
        <v>13.1558228337088</v>
      </c>
      <c r="K95" s="3">
        <v>8.9620789083179702</v>
      </c>
      <c r="L95" s="3">
        <v>6.8267224621550398</v>
      </c>
      <c r="M95" s="3">
        <v>9.1471349286105905</v>
      </c>
      <c r="N95" s="3">
        <v>10.4309546479905</v>
      </c>
      <c r="O95" s="3">
        <v>21.906263747707001</v>
      </c>
      <c r="P95" s="3">
        <v>9.7597781640342305</v>
      </c>
      <c r="Q95" s="3">
        <v>13.787205067261899</v>
      </c>
      <c r="R95" s="3">
        <v>16.4038311127699</v>
      </c>
      <c r="S95" s="3">
        <v>4.6836666968255001</v>
      </c>
      <c r="T95" s="3">
        <v>16.318463585560199</v>
      </c>
      <c r="U95" s="3">
        <v>13.142854473005</v>
      </c>
      <c r="V95" s="3">
        <v>19.0875797393265</v>
      </c>
    </row>
    <row r="96" spans="1:22" x14ac:dyDescent="0.35">
      <c r="A96" s="2">
        <v>44707</v>
      </c>
      <c r="B96" s="3">
        <v>12.514687859591699</v>
      </c>
      <c r="C96" s="3">
        <v>8.6691905170216099</v>
      </c>
      <c r="D96" s="3">
        <v>13.256697898174799</v>
      </c>
      <c r="E96" s="3">
        <v>13.054300378728801</v>
      </c>
      <c r="F96" s="3">
        <v>6.9014060216756796</v>
      </c>
      <c r="G96" s="3">
        <v>8.3628179076033309</v>
      </c>
      <c r="H96" s="3">
        <v>14.3990990341107</v>
      </c>
      <c r="I96" s="3">
        <v>11.250680130406501</v>
      </c>
      <c r="J96" s="3">
        <v>12.875646378079001</v>
      </c>
      <c r="K96" s="3">
        <v>8.7904465256833806</v>
      </c>
      <c r="L96" s="3">
        <v>6.7160525928497199</v>
      </c>
      <c r="M96" s="3">
        <v>8.9163369323398403</v>
      </c>
      <c r="N96" s="3">
        <v>9.3884222120890897</v>
      </c>
      <c r="O96" s="3">
        <v>20.207867153644401</v>
      </c>
      <c r="P96" s="3">
        <v>10.51576031402</v>
      </c>
      <c r="Q96" s="3">
        <v>12.5353290654381</v>
      </c>
      <c r="R96" s="3">
        <v>16.139712902426599</v>
      </c>
      <c r="S96" s="3">
        <v>4.4847823527547002</v>
      </c>
      <c r="T96" s="3">
        <v>14.005105626123999</v>
      </c>
      <c r="U96" s="3">
        <v>12.343084186255201</v>
      </c>
      <c r="V96" s="3">
        <v>16.781257730704802</v>
      </c>
    </row>
    <row r="97" spans="1:22" x14ac:dyDescent="0.35">
      <c r="A97" s="2">
        <v>44736</v>
      </c>
      <c r="B97" s="3">
        <v>13.5468218025048</v>
      </c>
      <c r="C97" s="3">
        <v>6.44278146516017</v>
      </c>
      <c r="D97" s="3">
        <v>12.747768354489301</v>
      </c>
      <c r="E97" s="3">
        <v>12.516449942513299</v>
      </c>
      <c r="F97" s="3">
        <v>6.5657368441115604</v>
      </c>
      <c r="G97" s="3">
        <v>7.1820027330154597</v>
      </c>
      <c r="H97" s="3">
        <v>13.400672457773499</v>
      </c>
      <c r="I97" s="3">
        <v>10.741234829374999</v>
      </c>
      <c r="J97" s="3">
        <v>11.720618971107299</v>
      </c>
      <c r="K97" s="3">
        <v>8.1490051306875504</v>
      </c>
      <c r="L97" s="3">
        <v>5.8480542506408399</v>
      </c>
      <c r="M97" s="3">
        <v>8.5308745092254092</v>
      </c>
      <c r="N97" s="3">
        <v>8.4134233093785191</v>
      </c>
      <c r="O97" s="3">
        <v>19.815155281938502</v>
      </c>
      <c r="P97" s="3">
        <v>12.0386870336951</v>
      </c>
      <c r="Q97" s="3">
        <v>11.7812233323576</v>
      </c>
      <c r="R97" s="3">
        <v>15.182640756018699</v>
      </c>
      <c r="S97" s="3">
        <v>4.7457750902229403</v>
      </c>
      <c r="T97" s="3">
        <v>12.9216638273101</v>
      </c>
      <c r="U97" s="3">
        <v>11.0927350837706</v>
      </c>
      <c r="V97" s="3">
        <v>15.0915403819448</v>
      </c>
    </row>
    <row r="98" spans="1:22" x14ac:dyDescent="0.35">
      <c r="A98" s="2">
        <v>44768</v>
      </c>
      <c r="B98" s="3">
        <v>13.038774414393201</v>
      </c>
      <c r="C98" s="3">
        <v>6.5999073191089801</v>
      </c>
      <c r="D98" s="3">
        <v>12.5461003388906</v>
      </c>
      <c r="E98" s="3">
        <v>12.527889328396199</v>
      </c>
      <c r="F98" s="3">
        <v>5.9631757327582697</v>
      </c>
      <c r="G98" s="3">
        <v>7.3508439000219603</v>
      </c>
      <c r="H98" s="3">
        <v>13.6463818491655</v>
      </c>
      <c r="I98" s="3">
        <v>10.466717829285599</v>
      </c>
      <c r="J98" s="3">
        <v>11.449610614552199</v>
      </c>
      <c r="K98" s="3">
        <v>8.4559953637478298</v>
      </c>
      <c r="L98" s="3">
        <v>5.8703320177803198</v>
      </c>
      <c r="M98" s="3">
        <v>8.8349148953493604</v>
      </c>
      <c r="N98" s="3">
        <v>7.8919860071825001</v>
      </c>
      <c r="O98" s="3">
        <v>20.9285261256871</v>
      </c>
      <c r="P98" s="3">
        <v>11.336628822557399</v>
      </c>
      <c r="Q98" s="3">
        <v>13.1178168396226</v>
      </c>
      <c r="R98" s="3">
        <v>14.927075676822399</v>
      </c>
      <c r="S98" s="3">
        <v>4.1145490206480604</v>
      </c>
      <c r="T98" s="3">
        <v>13.2937266881349</v>
      </c>
      <c r="U98" s="3">
        <v>10.8689859683356</v>
      </c>
      <c r="V98" s="3">
        <v>16.256178880100698</v>
      </c>
    </row>
    <row r="99" spans="1:22" x14ac:dyDescent="0.35">
      <c r="A99" s="2">
        <v>44799</v>
      </c>
      <c r="B99" s="3">
        <v>12.622970234158499</v>
      </c>
      <c r="C99" s="3">
        <v>6.7867436937426104</v>
      </c>
      <c r="D99" s="3">
        <v>12.835962114457599</v>
      </c>
      <c r="E99" s="3">
        <v>13.253571537464699</v>
      </c>
      <c r="F99" s="3">
        <v>6.1532933228284197</v>
      </c>
      <c r="G99" s="3">
        <v>7.8774209122310204</v>
      </c>
      <c r="H99" s="3">
        <v>13.958248393319099</v>
      </c>
      <c r="I99" s="3">
        <v>11.2023529618972</v>
      </c>
      <c r="J99" s="3">
        <v>11.474571705623401</v>
      </c>
      <c r="K99" s="3">
        <v>8.75111721854935</v>
      </c>
      <c r="L99" s="3">
        <v>6.48182944918877</v>
      </c>
      <c r="M99" s="3">
        <v>8.7867917120405199</v>
      </c>
      <c r="N99" s="3">
        <v>8.2537064041808605</v>
      </c>
      <c r="O99" s="3">
        <v>22.4522650695274</v>
      </c>
      <c r="P99" s="3">
        <v>11.096262354090801</v>
      </c>
      <c r="Q99" s="3">
        <v>13.533334370720601</v>
      </c>
      <c r="R99" s="3">
        <v>15.6210295315829</v>
      </c>
      <c r="S99" s="3">
        <v>4.6346306840261704</v>
      </c>
      <c r="T99" s="3">
        <v>13.478329592889001</v>
      </c>
      <c r="U99" s="3">
        <v>11.498553750733301</v>
      </c>
      <c r="V99" s="3">
        <v>16.5260184536249</v>
      </c>
    </row>
    <row r="100" spans="1:22" x14ac:dyDescent="0.35">
      <c r="A100" s="2">
        <v>44830</v>
      </c>
      <c r="B100" s="3">
        <v>11.731969804437799</v>
      </c>
      <c r="C100" s="3">
        <v>7.2011678730481998</v>
      </c>
      <c r="D100" s="3">
        <v>12.944796156263999</v>
      </c>
      <c r="E100" s="3">
        <v>12.009434174388099</v>
      </c>
      <c r="F100" s="3">
        <v>5.60341784074219</v>
      </c>
      <c r="G100" s="3">
        <v>7.5838800440899199</v>
      </c>
      <c r="H100" s="3">
        <v>12.953062878302701</v>
      </c>
      <c r="I100" s="3">
        <v>10.324269249658199</v>
      </c>
      <c r="J100" s="3">
        <v>11.046947501099799</v>
      </c>
      <c r="K100" s="3">
        <v>8.2212010296924305</v>
      </c>
      <c r="L100" s="3">
        <v>6.4327761097417904</v>
      </c>
      <c r="M100" s="3">
        <v>7.8004964457908796</v>
      </c>
      <c r="N100" s="3">
        <v>6.4064685636038803</v>
      </c>
      <c r="O100" s="3">
        <v>21.430356696753002</v>
      </c>
      <c r="P100" s="3">
        <v>10.022867752702499</v>
      </c>
      <c r="Q100" s="3">
        <v>12.2620853443571</v>
      </c>
      <c r="R100" s="3">
        <v>15.374466303143899</v>
      </c>
      <c r="S100" s="3">
        <v>4.4171661131442601</v>
      </c>
      <c r="T100" s="3">
        <v>12.6181655719537</v>
      </c>
      <c r="U100" s="3">
        <v>10.847946324878601</v>
      </c>
      <c r="V100" s="3">
        <v>14.2389294480729</v>
      </c>
    </row>
    <row r="101" spans="1:22" x14ac:dyDescent="0.35">
      <c r="A101" s="2">
        <v>44860</v>
      </c>
      <c r="B101" s="3">
        <v>11.2244058577019</v>
      </c>
      <c r="C101" s="3">
        <v>7.3279278626973099</v>
      </c>
      <c r="D101" s="3">
        <v>12.662508942333201</v>
      </c>
      <c r="E101" s="3">
        <v>11.7542867743591</v>
      </c>
      <c r="F101" s="3">
        <v>6.2714820862754204</v>
      </c>
      <c r="G101" s="3">
        <v>8.7962173019680794</v>
      </c>
      <c r="H101" s="3">
        <v>13.201474481848599</v>
      </c>
      <c r="I101" s="3">
        <v>10.3755799332957</v>
      </c>
      <c r="J101" s="3">
        <v>12.085480167096</v>
      </c>
      <c r="K101" s="3">
        <v>9.38396225830523</v>
      </c>
      <c r="L101" s="3">
        <v>6.9049812250690099</v>
      </c>
      <c r="M101" s="3">
        <v>8.3664768552575506</v>
      </c>
      <c r="N101" s="3">
        <v>6.9960304745434403</v>
      </c>
      <c r="O101" s="3">
        <v>21.7950646454177</v>
      </c>
      <c r="P101" s="3">
        <v>8.6388337785655995</v>
      </c>
      <c r="Q101" s="3">
        <v>12.218150240585899</v>
      </c>
      <c r="R101" s="3">
        <v>15.1491526329309</v>
      </c>
      <c r="S101" s="3">
        <v>4.8673491508291802</v>
      </c>
      <c r="T101" s="3">
        <v>12.465781076384101</v>
      </c>
      <c r="U101" s="3">
        <v>9.9630728960004902</v>
      </c>
      <c r="V101" s="3">
        <v>15.4254964802701</v>
      </c>
    </row>
    <row r="102" spans="1:22" x14ac:dyDescent="0.35">
      <c r="A102" s="2">
        <v>44890</v>
      </c>
      <c r="B102" s="3">
        <v>11.6591976067511</v>
      </c>
      <c r="C102" s="3">
        <v>6.9376567943362604</v>
      </c>
      <c r="D102" s="3">
        <v>12.739541338936499</v>
      </c>
      <c r="E102" s="3">
        <v>12.266108017047401</v>
      </c>
      <c r="F102" s="3">
        <v>7.3638180766130796</v>
      </c>
      <c r="G102" s="3">
        <v>9.6830673013108903</v>
      </c>
      <c r="H102" s="3">
        <v>13.507703061898001</v>
      </c>
      <c r="I102" s="3">
        <v>12.7927418293758</v>
      </c>
      <c r="J102" s="3">
        <v>12.6673387755236</v>
      </c>
      <c r="K102" s="3">
        <v>10.6590583115225</v>
      </c>
      <c r="L102" s="3">
        <v>6.62353125665412</v>
      </c>
      <c r="M102" s="3">
        <v>9.1172854387033393</v>
      </c>
      <c r="N102" s="3">
        <v>6.9909607999897601</v>
      </c>
      <c r="O102" s="3">
        <v>22.602517453913102</v>
      </c>
      <c r="P102" s="3">
        <v>9.7787543281657197</v>
      </c>
      <c r="Q102" s="3">
        <v>12.436524952571199</v>
      </c>
      <c r="R102" s="3">
        <v>15.5483672655657</v>
      </c>
      <c r="S102" s="3">
        <v>5.7206731152579602</v>
      </c>
      <c r="T102" s="3">
        <v>12.212586716200001</v>
      </c>
      <c r="U102" s="3">
        <v>10.7075925932432</v>
      </c>
      <c r="V102" s="3">
        <v>14.719799129938099</v>
      </c>
    </row>
    <row r="103" spans="1:22" x14ac:dyDescent="0.35">
      <c r="A103" s="2">
        <v>44918</v>
      </c>
      <c r="B103" s="3">
        <v>11.621594566345101</v>
      </c>
      <c r="C103" s="3">
        <v>7.3135007795981597</v>
      </c>
      <c r="D103" s="3">
        <v>12.2152752803889</v>
      </c>
      <c r="E103" s="3">
        <v>12.400337467362</v>
      </c>
      <c r="F103" s="3">
        <v>7.5764406342422097</v>
      </c>
      <c r="G103" s="3">
        <v>9.0973290755632696</v>
      </c>
      <c r="H103" s="3">
        <v>13.4007227639379</v>
      </c>
      <c r="I103" s="3">
        <v>12.6052965462733</v>
      </c>
      <c r="J103" s="3">
        <v>12.212078016183</v>
      </c>
      <c r="K103" s="3">
        <v>10.7227704039807</v>
      </c>
      <c r="L103" s="3">
        <v>6.9695897099094504</v>
      </c>
      <c r="M103" s="3">
        <v>8.9830010159822908</v>
      </c>
      <c r="N103" s="3">
        <v>6.6922481600607</v>
      </c>
      <c r="O103" s="3">
        <v>21.596098329301899</v>
      </c>
      <c r="P103" s="3">
        <v>10.6399578787019</v>
      </c>
      <c r="Q103" s="3">
        <v>11.425931269785799</v>
      </c>
      <c r="R103" s="3">
        <v>15.609985316066201</v>
      </c>
      <c r="S103" s="3">
        <v>5.8315840691171204</v>
      </c>
      <c r="T103" s="3">
        <v>12.136221073381</v>
      </c>
      <c r="U103" s="3">
        <v>10.997846260267</v>
      </c>
      <c r="V103" s="3">
        <v>13.994075801181101</v>
      </c>
    </row>
    <row r="104" spans="1:22" x14ac:dyDescent="0.35">
      <c r="A104" s="2">
        <v>44952</v>
      </c>
      <c r="B104" s="3">
        <v>12.656922480271099</v>
      </c>
      <c r="C104" s="3">
        <v>7.8082601545744996</v>
      </c>
      <c r="D104" s="3">
        <v>12.2035908595163</v>
      </c>
      <c r="E104" s="3">
        <v>13.3209669981297</v>
      </c>
      <c r="F104" s="3">
        <v>8.0491366875919095</v>
      </c>
      <c r="G104" s="3">
        <v>10.4215608552679</v>
      </c>
      <c r="H104" s="3">
        <v>13.5773827901657</v>
      </c>
      <c r="I104" s="3">
        <v>13.805072022773301</v>
      </c>
      <c r="J104" s="3">
        <v>13.1500002832564</v>
      </c>
      <c r="K104" s="3">
        <v>12.093219105192301</v>
      </c>
      <c r="L104" s="3">
        <v>7.2667098550898004</v>
      </c>
      <c r="M104" s="3">
        <v>9.4674816137682392</v>
      </c>
      <c r="N104" s="3">
        <v>6.7124169113254899</v>
      </c>
      <c r="O104" s="3">
        <v>21.378474460656498</v>
      </c>
      <c r="P104" s="3">
        <v>12.2396902801602</v>
      </c>
      <c r="Q104" s="3">
        <v>11.6560926244138</v>
      </c>
      <c r="R104" s="3">
        <v>15.9043290720494</v>
      </c>
      <c r="S104" s="3">
        <v>5.2865305466854302</v>
      </c>
      <c r="T104" s="3">
        <v>11.941560183526599</v>
      </c>
      <c r="U104" s="3">
        <v>11.7196191413327</v>
      </c>
      <c r="V104" s="3">
        <v>14.9790318834666</v>
      </c>
    </row>
    <row r="105" spans="1:22" x14ac:dyDescent="0.35">
      <c r="A105" s="2">
        <v>44981</v>
      </c>
      <c r="B105" s="3">
        <v>12.2392989159395</v>
      </c>
      <c r="C105" s="3">
        <v>7.87011264872908</v>
      </c>
      <c r="D105" s="3">
        <v>12.2344477030764</v>
      </c>
      <c r="E105" s="3">
        <v>12.378715200074501</v>
      </c>
      <c r="F105" s="3">
        <v>7.5989995499572203</v>
      </c>
      <c r="G105" s="3">
        <v>9.4642382442528401</v>
      </c>
      <c r="H105" s="3">
        <v>13.314612197524999</v>
      </c>
      <c r="I105" s="3">
        <v>14.4040909159057</v>
      </c>
      <c r="J105" s="3">
        <v>12.636495107447701</v>
      </c>
      <c r="K105" s="3">
        <v>12.8531808110474</v>
      </c>
      <c r="L105" s="3">
        <v>6.9044035198984499</v>
      </c>
      <c r="M105" s="3">
        <v>8.7895759547848407</v>
      </c>
      <c r="N105" s="3">
        <v>7.9240551415399496</v>
      </c>
      <c r="O105" s="3">
        <v>20.441239428202099</v>
      </c>
      <c r="P105" s="3">
        <v>10.774080960872499</v>
      </c>
      <c r="Q105" s="3">
        <v>10.998119048847901</v>
      </c>
      <c r="R105" s="3">
        <v>15.6368993707818</v>
      </c>
      <c r="S105" s="3">
        <v>4.9427919884958502</v>
      </c>
      <c r="T105" s="3">
        <v>11.773550126626599</v>
      </c>
      <c r="U105" s="3">
        <v>12.0079017046743</v>
      </c>
      <c r="V105" s="3">
        <v>14.456470651414101</v>
      </c>
    </row>
    <row r="106" spans="1:22" x14ac:dyDescent="0.35">
      <c r="A106" s="2">
        <v>45009</v>
      </c>
      <c r="B106" s="3">
        <v>11.9722179229612</v>
      </c>
      <c r="C106" s="3">
        <v>7.3295101647367202</v>
      </c>
      <c r="D106" s="3">
        <v>11.8403815840369</v>
      </c>
      <c r="E106" s="3">
        <v>11.793008929164399</v>
      </c>
      <c r="F106" s="3">
        <v>6.5268004479505901</v>
      </c>
      <c r="G106" s="3">
        <v>9.4246106934354401</v>
      </c>
      <c r="H106" s="3">
        <v>12.810353579499299</v>
      </c>
      <c r="I106" s="3">
        <v>15.148600654851</v>
      </c>
      <c r="J106" s="3">
        <v>12.446426134747201</v>
      </c>
      <c r="K106" s="3">
        <v>13.131854311878699</v>
      </c>
      <c r="L106" s="3">
        <v>6.3477303657541402</v>
      </c>
      <c r="M106" s="3">
        <v>8.7887065933351103</v>
      </c>
      <c r="N106" s="3">
        <v>6.9218274657798897</v>
      </c>
      <c r="O106" s="3">
        <v>19.572478207112301</v>
      </c>
      <c r="P106" s="3">
        <v>10.772389021805999</v>
      </c>
      <c r="Q106" s="3">
        <v>10.6921762701093</v>
      </c>
      <c r="R106" s="3">
        <v>15.682016948826799</v>
      </c>
      <c r="S106" s="3">
        <v>4.8553889470122202</v>
      </c>
      <c r="T106" s="3">
        <v>10.774759017163399</v>
      </c>
      <c r="U106" s="3">
        <v>13.495718862357201</v>
      </c>
      <c r="V106" s="3">
        <v>15.1714263612294</v>
      </c>
    </row>
    <row r="107" spans="1:22" x14ac:dyDescent="0.35">
      <c r="A107" s="2">
        <v>45042</v>
      </c>
      <c r="B107" s="3">
        <v>11.9924770400693</v>
      </c>
      <c r="C107" s="3">
        <v>7.7529022793419999</v>
      </c>
      <c r="D107" s="3">
        <v>12.326066354892401</v>
      </c>
      <c r="E107" s="3">
        <v>11.460910830785201</v>
      </c>
      <c r="F107" s="3">
        <v>7.0262383537206503</v>
      </c>
      <c r="G107" s="3">
        <v>9.6940240187450009</v>
      </c>
      <c r="H107" s="3">
        <v>12.979725404264601</v>
      </c>
      <c r="I107" s="3">
        <v>14.7893703145517</v>
      </c>
      <c r="J107" s="3">
        <v>12.4496431857084</v>
      </c>
      <c r="K107" s="3">
        <v>13.248365060174599</v>
      </c>
      <c r="L107" s="3">
        <v>6.6835449989565996</v>
      </c>
      <c r="M107" s="3">
        <v>9.1113228690949004</v>
      </c>
      <c r="N107" s="3">
        <v>7.1399644145591097</v>
      </c>
      <c r="O107" s="3">
        <v>20.264104397985701</v>
      </c>
      <c r="P107" s="3">
        <v>10.4536849778325</v>
      </c>
      <c r="Q107" s="3">
        <v>10.7268319473696</v>
      </c>
      <c r="R107" s="3">
        <v>15.370098422010001</v>
      </c>
      <c r="S107" s="3">
        <v>4.3957104051442597</v>
      </c>
      <c r="T107" s="3">
        <v>11.3437029664517</v>
      </c>
      <c r="U107" s="3">
        <v>13.535664828834101</v>
      </c>
      <c r="V107" s="3">
        <v>16.496043635968</v>
      </c>
    </row>
    <row r="108" spans="1:22" x14ac:dyDescent="0.35">
      <c r="A108" s="2">
        <v>45072</v>
      </c>
      <c r="B108" s="3">
        <v>11.697668212415399</v>
      </c>
      <c r="C108" s="3">
        <v>8.2841168350257792</v>
      </c>
      <c r="D108" s="3">
        <v>12.0284564655813</v>
      </c>
      <c r="E108" s="3">
        <v>10.8081391963148</v>
      </c>
      <c r="F108" s="3">
        <v>7.3486556336007096</v>
      </c>
      <c r="G108" s="3">
        <v>9.1564246553428905</v>
      </c>
      <c r="H108" s="3">
        <v>13.134608200897899</v>
      </c>
      <c r="I108" s="3">
        <v>16.173258407688699</v>
      </c>
      <c r="J108" s="3">
        <v>12.031712262653</v>
      </c>
      <c r="K108" s="3">
        <v>13.0456284121718</v>
      </c>
      <c r="L108" s="3">
        <v>7.1552720266554202</v>
      </c>
      <c r="M108" s="3">
        <v>8.6338400711877306</v>
      </c>
      <c r="N108" s="3">
        <v>7.5518685040650304</v>
      </c>
      <c r="O108" s="3">
        <v>21.1952821944544</v>
      </c>
      <c r="P108" s="3">
        <v>9.9082634685578697</v>
      </c>
      <c r="Q108" s="3">
        <v>11.1673684635618</v>
      </c>
      <c r="R108" s="3">
        <v>15.529486398732301</v>
      </c>
      <c r="S108" s="3">
        <v>4.0257284024266999</v>
      </c>
      <c r="T108" s="3">
        <v>10.799439144653499</v>
      </c>
      <c r="U108" s="3">
        <v>14.497795961960399</v>
      </c>
      <c r="V108" s="3">
        <v>16.507908561932801</v>
      </c>
    </row>
    <row r="109" spans="1:22" x14ac:dyDescent="0.35">
      <c r="A109" s="2">
        <v>45103</v>
      </c>
      <c r="B109" s="3">
        <v>11.699709414496599</v>
      </c>
      <c r="C109" s="3">
        <v>8.4326072645579799</v>
      </c>
      <c r="D109" s="3">
        <v>13.314099643683599</v>
      </c>
      <c r="E109" s="3">
        <v>10.196926721227999</v>
      </c>
      <c r="F109" s="3">
        <v>8.0760832109545397</v>
      </c>
      <c r="G109" s="3">
        <v>9.9568870486618692</v>
      </c>
      <c r="H109" s="3">
        <v>13.3068065387177</v>
      </c>
      <c r="I109" s="3">
        <v>16.357043337976901</v>
      </c>
      <c r="J109" s="3">
        <v>11.673954774413501</v>
      </c>
      <c r="K109" s="3">
        <v>12.337678404922</v>
      </c>
      <c r="L109" s="3">
        <v>7.8420530800262496</v>
      </c>
      <c r="M109" s="3">
        <v>8.9978154649744209</v>
      </c>
      <c r="N109" s="3">
        <v>7.5947618697911299</v>
      </c>
      <c r="O109" s="3">
        <v>21.362797601507499</v>
      </c>
      <c r="P109" s="3">
        <v>10.117812514470099</v>
      </c>
      <c r="Q109" s="3">
        <v>10.9550837081841</v>
      </c>
      <c r="R109" s="3">
        <v>15.1716285033328</v>
      </c>
      <c r="S109" s="3">
        <v>5.0236166575748804</v>
      </c>
      <c r="T109" s="3">
        <v>11.178935070436699</v>
      </c>
      <c r="U109" s="3">
        <v>15.0990024710027</v>
      </c>
      <c r="V109" s="3">
        <v>17.0398619584772</v>
      </c>
    </row>
    <row r="110" spans="1:22" x14ac:dyDescent="0.35">
      <c r="A110" s="2">
        <v>45133</v>
      </c>
      <c r="B110" s="3">
        <v>11.958211705030401</v>
      </c>
      <c r="C110" s="3">
        <v>9.3941551042968303</v>
      </c>
      <c r="D110" s="3">
        <v>13.702395104628501</v>
      </c>
      <c r="E110" s="3">
        <v>10.3665449502807</v>
      </c>
      <c r="F110" s="3">
        <v>8.1770070853837602</v>
      </c>
      <c r="G110" s="3">
        <v>10.816567683456499</v>
      </c>
      <c r="H110" s="3">
        <v>13.8184156759954</v>
      </c>
      <c r="I110" s="3">
        <v>16.727568717310401</v>
      </c>
      <c r="J110" s="3">
        <v>12.016461640425</v>
      </c>
      <c r="K110" s="3">
        <v>11.993816194011201</v>
      </c>
      <c r="L110" s="3">
        <v>8.3054524151222608</v>
      </c>
      <c r="M110" s="3">
        <v>9.9424199774311308</v>
      </c>
      <c r="N110" s="3">
        <v>8.2585405471846993</v>
      </c>
      <c r="O110" s="3">
        <v>21.5232396880088</v>
      </c>
      <c r="P110" s="3">
        <v>10.6407320941408</v>
      </c>
      <c r="Q110" s="3">
        <v>11.696038706798699</v>
      </c>
      <c r="R110" s="3">
        <v>15.755548399349401</v>
      </c>
      <c r="S110" s="3">
        <v>5.4891413636480202</v>
      </c>
      <c r="T110" s="3">
        <v>11.5603219610473</v>
      </c>
      <c r="U110" s="3">
        <v>13.998430555049699</v>
      </c>
      <c r="V110" s="3">
        <v>17.809344054358899</v>
      </c>
    </row>
    <row r="111" spans="1:22" x14ac:dyDescent="0.35">
      <c r="A111" s="2">
        <v>45163</v>
      </c>
      <c r="B111" s="3">
        <v>11.4568431564521</v>
      </c>
      <c r="C111" s="3">
        <v>9.0434904919719408</v>
      </c>
      <c r="D111" s="3">
        <v>13.648214385037001</v>
      </c>
      <c r="E111" s="3">
        <v>9.4470130178727008</v>
      </c>
      <c r="F111" s="3">
        <v>8.0948393876146501</v>
      </c>
      <c r="G111" s="3">
        <v>10.3262091249047</v>
      </c>
      <c r="H111" s="3">
        <v>13.8207843579862</v>
      </c>
      <c r="I111" s="3">
        <v>15.760064946612101</v>
      </c>
      <c r="J111" s="3">
        <v>11.7342091105186</v>
      </c>
      <c r="K111" s="3">
        <v>11.090552213536</v>
      </c>
      <c r="L111" s="3">
        <v>7.8162859593572698</v>
      </c>
      <c r="M111" s="3">
        <v>9.5662388147213395</v>
      </c>
      <c r="N111" s="3">
        <v>7.45506934792005</v>
      </c>
      <c r="O111" s="3">
        <v>20.708793097911101</v>
      </c>
      <c r="P111" s="3">
        <v>10.0160847943894</v>
      </c>
      <c r="Q111" s="3">
        <v>11.1408284164504</v>
      </c>
      <c r="R111" s="3">
        <v>16.0972985415209</v>
      </c>
      <c r="S111" s="3">
        <v>6.0643049946713399</v>
      </c>
      <c r="T111" s="3">
        <v>11.185536041372499</v>
      </c>
      <c r="U111" s="3">
        <v>14.108930316659301</v>
      </c>
      <c r="V111" s="3">
        <v>17.058135422026499</v>
      </c>
    </row>
    <row r="112" spans="1:22" x14ac:dyDescent="0.35">
      <c r="A112" s="2">
        <v>45195</v>
      </c>
      <c r="B112" s="3">
        <v>11.676899717135001</v>
      </c>
      <c r="C112" s="3">
        <v>8.3473820462901998</v>
      </c>
      <c r="D112" s="3">
        <v>13.1550045129985</v>
      </c>
      <c r="E112" s="3">
        <v>9.8132717780547001</v>
      </c>
      <c r="F112" s="3">
        <v>7.8498348815656502</v>
      </c>
      <c r="G112" s="3">
        <v>9.6114154378988896</v>
      </c>
      <c r="H112" s="3">
        <v>13.738697276308701</v>
      </c>
      <c r="I112" s="3">
        <v>15.240225440393001</v>
      </c>
      <c r="J112" s="3">
        <v>11.3871926980931</v>
      </c>
      <c r="K112" s="3">
        <v>10.6344405023198</v>
      </c>
      <c r="L112" s="3">
        <v>7.5812907711553699</v>
      </c>
      <c r="M112" s="3">
        <v>9.3897521345397905</v>
      </c>
      <c r="N112" s="3">
        <v>6.8678620787856799</v>
      </c>
      <c r="O112" s="3">
        <v>20.646191263106601</v>
      </c>
      <c r="P112" s="3">
        <v>9.8508523308217892</v>
      </c>
      <c r="Q112" s="3">
        <v>10.9392372243006</v>
      </c>
      <c r="R112" s="3">
        <v>15.3284066069956</v>
      </c>
      <c r="S112" s="3">
        <v>5.9938527033867004</v>
      </c>
      <c r="T112" s="3">
        <v>11.229074825718</v>
      </c>
      <c r="U112" s="3">
        <v>12.5698278698649</v>
      </c>
      <c r="V112" s="3">
        <v>15.9928821773888</v>
      </c>
    </row>
    <row r="113" spans="1:37" x14ac:dyDescent="0.35">
      <c r="A113" s="2">
        <v>45225</v>
      </c>
      <c r="B113" s="3">
        <v>11.0412743492448</v>
      </c>
      <c r="C113" s="3">
        <v>8.3702865732188894</v>
      </c>
      <c r="D113" s="3">
        <v>12.2126627942444</v>
      </c>
      <c r="E113" s="3">
        <v>9.4110389163834292</v>
      </c>
      <c r="F113" s="3">
        <v>8.3870533593068206</v>
      </c>
      <c r="G113" s="3">
        <v>9.4423929669530597</v>
      </c>
      <c r="H113" s="3">
        <v>13.590634610071</v>
      </c>
      <c r="I113" s="3">
        <v>14.763414676067599</v>
      </c>
      <c r="J113" s="3">
        <v>11.0570920372322</v>
      </c>
      <c r="K113" s="3">
        <v>9.6866108993952391</v>
      </c>
      <c r="L113" s="3">
        <v>7.2709624510561301</v>
      </c>
      <c r="M113" s="3">
        <v>9.1203435635037504</v>
      </c>
      <c r="N113" s="3">
        <v>6.5110803106242301</v>
      </c>
      <c r="O113" s="3">
        <v>19.553161853265099</v>
      </c>
      <c r="P113" s="3">
        <v>9.4569793192539002</v>
      </c>
      <c r="Q113" s="3">
        <v>9.8882649704065706</v>
      </c>
      <c r="R113" s="3">
        <v>14.0786079134795</v>
      </c>
      <c r="S113" s="3">
        <v>5.0065594036406402</v>
      </c>
      <c r="T113" s="3">
        <v>9.6564730142538</v>
      </c>
      <c r="U113" s="3">
        <v>12.672463991993499</v>
      </c>
      <c r="V113" s="3">
        <v>15.1751163617492</v>
      </c>
    </row>
    <row r="114" spans="1:37" x14ac:dyDescent="0.35">
      <c r="A114" s="2">
        <v>45254</v>
      </c>
      <c r="B114" s="3">
        <v>11.5039066626902</v>
      </c>
      <c r="C114" s="3">
        <v>8.8788566673626796</v>
      </c>
      <c r="D114" s="3">
        <v>12.491323963172601</v>
      </c>
      <c r="E114" s="3">
        <v>9.5669849024576195</v>
      </c>
      <c r="F114" s="3">
        <v>8.2318335795417692</v>
      </c>
      <c r="G114" s="3">
        <v>10.149640148263501</v>
      </c>
      <c r="H114" s="3">
        <v>13.5596191579305</v>
      </c>
      <c r="I114" s="3">
        <v>15.678076925279299</v>
      </c>
      <c r="J114" s="3">
        <v>12.039407347316301</v>
      </c>
      <c r="K114" s="3">
        <v>10.210724833590399</v>
      </c>
      <c r="L114" s="3">
        <v>7.7756476762047697</v>
      </c>
      <c r="M114" s="3">
        <v>9.8466277422757003</v>
      </c>
      <c r="N114" s="3">
        <v>6.8239820743431299</v>
      </c>
      <c r="O114" s="3">
        <v>20.3337659967899</v>
      </c>
      <c r="P114" s="3">
        <v>9.7063850769798794</v>
      </c>
      <c r="Q114" s="3">
        <v>10.645975496486701</v>
      </c>
      <c r="R114" s="3">
        <v>14.440147013494</v>
      </c>
      <c r="S114" s="3">
        <v>4.8843109100050501</v>
      </c>
      <c r="T114" s="3">
        <v>10.3391678910937</v>
      </c>
      <c r="U114" s="3">
        <v>14.1071315367252</v>
      </c>
      <c r="V114" s="3">
        <v>16.368479899752099</v>
      </c>
    </row>
    <row r="115" spans="1:37" x14ac:dyDescent="0.35">
      <c r="A115" s="2">
        <v>45286</v>
      </c>
      <c r="B115" s="3">
        <v>11.0202737734114</v>
      </c>
      <c r="C115" s="3">
        <v>7.6442080407823498</v>
      </c>
      <c r="D115" s="3">
        <v>12.716921571947299</v>
      </c>
      <c r="E115" s="3">
        <v>9.4133455027535895</v>
      </c>
      <c r="F115" s="3">
        <v>8.5165082286172105</v>
      </c>
      <c r="G115" s="3">
        <v>11.839637380978701</v>
      </c>
      <c r="H115" s="3">
        <v>13.586523030848801</v>
      </c>
      <c r="I115" s="3">
        <v>16.094264993581799</v>
      </c>
      <c r="J115" s="3">
        <v>13.03496023996</v>
      </c>
      <c r="K115" s="3">
        <v>10.2203653028962</v>
      </c>
      <c r="L115" s="3">
        <v>7.9658330036942102</v>
      </c>
      <c r="M115" s="3">
        <v>9.6969271026432509</v>
      </c>
      <c r="N115" s="3">
        <v>6.6164206907776402</v>
      </c>
      <c r="O115" s="3">
        <v>21.775310694462501</v>
      </c>
      <c r="P115" s="3">
        <v>8.9439746784121397</v>
      </c>
      <c r="Q115" s="3">
        <v>10.745708170955901</v>
      </c>
      <c r="R115" s="3">
        <v>14.589922194124201</v>
      </c>
      <c r="S115" s="3">
        <v>4.3352387706140503</v>
      </c>
      <c r="T115" s="3">
        <v>10.404154546326801</v>
      </c>
      <c r="U115" s="3">
        <v>14.3797910215594</v>
      </c>
      <c r="V115" s="3">
        <v>17.945743365048301</v>
      </c>
    </row>
    <row r="116" spans="1:37" x14ac:dyDescent="0.35">
      <c r="A116" s="2">
        <v>45317</v>
      </c>
      <c r="B116" s="3">
        <v>10.8789791746613</v>
      </c>
      <c r="C116" s="3">
        <v>8.0944975068131004</v>
      </c>
      <c r="D116" s="3">
        <v>12.5387995844738</v>
      </c>
      <c r="E116" s="3">
        <v>9.6390408398493701</v>
      </c>
      <c r="F116" s="3">
        <v>8.1805837942495696</v>
      </c>
      <c r="G116" s="3">
        <v>11.416727389880499</v>
      </c>
      <c r="H116" s="3">
        <v>13.8190804987516</v>
      </c>
      <c r="I116" s="3">
        <v>15.977932849205599</v>
      </c>
      <c r="J116" s="3">
        <v>12.7902285345717</v>
      </c>
      <c r="K116" s="3">
        <v>9.6656761923724197</v>
      </c>
      <c r="L116" s="3">
        <v>7.7876641497486396</v>
      </c>
      <c r="M116" s="3">
        <v>9.6676187685229795</v>
      </c>
      <c r="N116" s="3">
        <v>6.87002953318434</v>
      </c>
      <c r="O116" s="3">
        <v>21.920826842064599</v>
      </c>
      <c r="P116" s="3">
        <v>8.7942338160225404</v>
      </c>
      <c r="Q116" s="3">
        <v>10.7290703318097</v>
      </c>
      <c r="R116" s="3">
        <v>14.119876795071701</v>
      </c>
      <c r="S116" s="3">
        <v>4.9422899897006198</v>
      </c>
      <c r="T116" s="3">
        <v>10.550911926540699</v>
      </c>
      <c r="U116" s="3">
        <v>14.4988895286376</v>
      </c>
      <c r="V116" s="3">
        <v>18.4849305847365</v>
      </c>
    </row>
    <row r="117" spans="1:37" x14ac:dyDescent="0.35">
      <c r="A117" s="2">
        <v>45348</v>
      </c>
      <c r="B117" s="3">
        <v>11.343412510515</v>
      </c>
      <c r="C117" s="3">
        <v>1.38341032510889E-2</v>
      </c>
      <c r="D117" s="3">
        <v>13.011121966221401</v>
      </c>
      <c r="E117" s="3">
        <v>10.038110854299401</v>
      </c>
      <c r="F117" s="3">
        <v>9.4920537333624893</v>
      </c>
      <c r="G117" s="3">
        <v>11.6814384462704</v>
      </c>
      <c r="H117" s="3">
        <v>14.1803042325693</v>
      </c>
      <c r="I117" s="3">
        <v>16.4987895615924</v>
      </c>
      <c r="J117" s="3">
        <v>12.6428104961189</v>
      </c>
      <c r="K117" s="3">
        <v>10.354694937861501</v>
      </c>
      <c r="L117" s="3">
        <v>7.9499762620316199</v>
      </c>
      <c r="M117" s="3">
        <v>9.3641999985906494</v>
      </c>
      <c r="N117" s="3">
        <v>7.0521406067641204</v>
      </c>
      <c r="O117" s="3">
        <v>22.636037786276599</v>
      </c>
      <c r="P117" s="3">
        <v>9.2098660464273792</v>
      </c>
      <c r="Q117" s="3">
        <v>10.6374407408336</v>
      </c>
      <c r="R117" s="3">
        <v>14.518091978725201</v>
      </c>
      <c r="S117" s="3">
        <v>5.2127608698568704</v>
      </c>
      <c r="T117" s="3">
        <v>10.010234585511</v>
      </c>
      <c r="U117" s="3">
        <v>16.242449857472199</v>
      </c>
      <c r="V117" s="3">
        <v>18.948606281211902</v>
      </c>
    </row>
    <row r="118" spans="1:37" x14ac:dyDescent="0.35">
      <c r="A118" s="2">
        <v>45377</v>
      </c>
      <c r="B118" s="3">
        <v>11.745969335217399</v>
      </c>
      <c r="C118" s="3">
        <v>1.6880410551441301E-2</v>
      </c>
      <c r="D118" s="3">
        <v>13.0917575223979</v>
      </c>
      <c r="E118" s="3">
        <v>9.4917995632104493</v>
      </c>
      <c r="F118" s="3">
        <v>8.5332403208457794</v>
      </c>
      <c r="G118" s="3">
        <v>12.5838580666714</v>
      </c>
      <c r="H118" s="3">
        <v>13.912297907172899</v>
      </c>
      <c r="I118" s="3">
        <v>17.3148533695609</v>
      </c>
      <c r="J118" s="3">
        <v>12.636115673829</v>
      </c>
      <c r="K118" s="3">
        <v>10.7700274636898</v>
      </c>
      <c r="L118" s="3">
        <v>7.6882031360491796</v>
      </c>
      <c r="M118" s="3">
        <v>9.3367489562928991</v>
      </c>
      <c r="N118" s="3">
        <v>7.0292315841325701</v>
      </c>
      <c r="O118" s="3">
        <v>22.165836571366299</v>
      </c>
      <c r="P118" s="3">
        <v>9.2128335838495605</v>
      </c>
      <c r="Q118" s="3">
        <v>10.292972347553301</v>
      </c>
      <c r="R118" s="3">
        <v>14.2111639559023</v>
      </c>
      <c r="S118" s="3">
        <v>4.9569260437963498</v>
      </c>
      <c r="T118" s="3">
        <v>9.6807428639819406</v>
      </c>
      <c r="U118" s="3">
        <v>16.901998226676501</v>
      </c>
      <c r="V118" s="3">
        <v>18.166853038096601</v>
      </c>
    </row>
    <row r="119" spans="1:37" x14ac:dyDescent="0.35">
      <c r="A119" s="2">
        <v>45408</v>
      </c>
      <c r="B119" s="3">
        <v>12.494642010071599</v>
      </c>
      <c r="C119" s="3">
        <v>1.6565125001749299E-2</v>
      </c>
      <c r="D119" s="3">
        <v>11.7782847574325</v>
      </c>
      <c r="E119" s="3">
        <v>9.0330757766235905</v>
      </c>
      <c r="F119" s="3">
        <v>8.6798572386888893</v>
      </c>
      <c r="G119" s="3">
        <v>13.188391133530001</v>
      </c>
      <c r="H119" s="3">
        <v>14.1763815625504</v>
      </c>
      <c r="I119" s="3">
        <v>16.938358900755802</v>
      </c>
      <c r="J119" s="3">
        <v>12.682384843629899</v>
      </c>
      <c r="K119" s="3">
        <v>9.7574441454083392</v>
      </c>
      <c r="L119" s="3">
        <v>7.5444395311683197</v>
      </c>
      <c r="M119" s="3">
        <v>9.3088343546514807</v>
      </c>
      <c r="N119" s="3">
        <v>7.2955590746832799</v>
      </c>
      <c r="O119" s="3">
        <v>22.581024127271</v>
      </c>
      <c r="P119" s="3">
        <v>9.9315011104480604</v>
      </c>
      <c r="Q119" s="3">
        <v>9.9326077104334303</v>
      </c>
      <c r="R119" s="3">
        <v>14.068171617999701</v>
      </c>
      <c r="S119" s="3">
        <v>5.5306350546181404</v>
      </c>
      <c r="T119" s="3">
        <v>9.0310590677019995</v>
      </c>
      <c r="U119" s="3">
        <v>15.243045928814499</v>
      </c>
      <c r="V119" s="3">
        <v>17.322801376097502</v>
      </c>
    </row>
    <row r="120" spans="1:37" x14ac:dyDescent="0.35">
      <c r="A120" s="2">
        <v>45436</v>
      </c>
      <c r="B120" s="3">
        <v>12.681700384260999</v>
      </c>
      <c r="C120" s="3">
        <v>8.8554027715856007E-2</v>
      </c>
      <c r="D120" s="3">
        <v>11.8726979917036</v>
      </c>
      <c r="E120" s="3">
        <v>8.8805097630984893</v>
      </c>
      <c r="F120" s="3">
        <v>8.9120156659030698</v>
      </c>
      <c r="G120" s="3">
        <v>13.395344073894901</v>
      </c>
      <c r="H120" s="3">
        <v>14.436588497384699</v>
      </c>
      <c r="I120" s="3">
        <v>17.765524072736198</v>
      </c>
      <c r="J120" s="3">
        <v>12.110849908859</v>
      </c>
      <c r="K120" s="3">
        <v>9.6900410071745604</v>
      </c>
      <c r="L120" s="3">
        <v>7.2077865397543599</v>
      </c>
      <c r="M120" s="3">
        <v>9.7663561563345098</v>
      </c>
      <c r="N120" s="3">
        <v>7.2119270161757303</v>
      </c>
      <c r="O120" s="3">
        <v>22.989610895982398</v>
      </c>
      <c r="P120" s="3">
        <v>10.2433613475404</v>
      </c>
      <c r="Q120" s="3">
        <v>9.7880784779907799</v>
      </c>
      <c r="R120" s="3">
        <v>14.117994797924</v>
      </c>
      <c r="S120" s="3">
        <v>5.8939724635035597</v>
      </c>
      <c r="T120" s="3">
        <v>8.4971165716033106</v>
      </c>
      <c r="U120" s="3">
        <v>15.7805621907332</v>
      </c>
      <c r="V120" s="3">
        <v>16.8219710904383</v>
      </c>
    </row>
    <row r="121" spans="1:37" x14ac:dyDescent="0.35">
      <c r="A121" s="2">
        <v>45469</v>
      </c>
      <c r="B121" s="3">
        <v>12.063606565765699</v>
      </c>
      <c r="C121" s="3">
        <v>1.9316175495328099E-2</v>
      </c>
      <c r="D121" s="3">
        <v>11.8210349853402</v>
      </c>
      <c r="E121" s="3">
        <v>8.6555757262916799</v>
      </c>
      <c r="F121" s="3">
        <v>8.9279833328533105</v>
      </c>
      <c r="G121" s="3">
        <v>11.5669774547071</v>
      </c>
      <c r="H121" s="3">
        <v>13.908771184430901</v>
      </c>
      <c r="I121" s="3">
        <v>18.343687373423599</v>
      </c>
      <c r="J121" s="3">
        <v>11.2318672491305</v>
      </c>
      <c r="K121" s="3">
        <v>9.7109535892653192</v>
      </c>
      <c r="L121" s="3">
        <v>7.03654688203037</v>
      </c>
      <c r="M121" s="3">
        <v>9.6047398897107303</v>
      </c>
      <c r="N121" s="3">
        <v>7.04328592255502</v>
      </c>
      <c r="O121" s="3">
        <v>23.5462758611589</v>
      </c>
      <c r="P121" s="3">
        <v>9.79459266357782</v>
      </c>
      <c r="Q121" s="3">
        <v>10.0822157012967</v>
      </c>
      <c r="R121" s="3">
        <v>13.583058630966899</v>
      </c>
      <c r="S121" s="3">
        <v>5.86414931308855</v>
      </c>
      <c r="T121" s="3">
        <v>8.4952180918493703</v>
      </c>
      <c r="U121" s="3">
        <v>14.516639661458401</v>
      </c>
      <c r="V121" s="3">
        <v>16.6390573022538</v>
      </c>
    </row>
    <row r="122" spans="1:37" x14ac:dyDescent="0.35">
      <c r="A122" s="2">
        <v>45498</v>
      </c>
      <c r="B122" s="3">
        <v>11.6106360479824</v>
      </c>
      <c r="C122" s="3">
        <v>1.7833054978522798E-2</v>
      </c>
      <c r="D122" s="3">
        <v>12.366808161965899</v>
      </c>
      <c r="E122" s="3">
        <v>9.3801265361437896</v>
      </c>
      <c r="F122" s="3">
        <v>8.36394816211509</v>
      </c>
      <c r="G122" s="3">
        <v>11.1202160884494</v>
      </c>
      <c r="H122" s="3">
        <v>14.1042718927794</v>
      </c>
      <c r="I122" s="3">
        <v>17.323521680304001</v>
      </c>
      <c r="J122" s="3">
        <v>11.1725685122043</v>
      </c>
      <c r="K122" s="3">
        <v>9.22222361187705</v>
      </c>
      <c r="L122" s="3">
        <v>7.1665726156269196</v>
      </c>
      <c r="M122" s="3">
        <v>9.8893799838408594</v>
      </c>
      <c r="N122" s="3">
        <v>7.1605555018354696</v>
      </c>
      <c r="O122" s="3">
        <v>23.950291447862</v>
      </c>
      <c r="P122" s="3">
        <v>9.2735265740364508</v>
      </c>
      <c r="Q122" s="3">
        <v>10.4108973893212</v>
      </c>
      <c r="R122" s="3">
        <v>13.4298923421655</v>
      </c>
      <c r="S122" s="3">
        <v>6.3108564836926497</v>
      </c>
      <c r="T122" s="3">
        <v>8.9361957482324001</v>
      </c>
      <c r="U122" s="3">
        <v>13.8226155077516</v>
      </c>
      <c r="V122" s="3">
        <v>17.168026559680101</v>
      </c>
    </row>
    <row r="124" spans="1:37" x14ac:dyDescent="0.35">
      <c r="A124" s="2" t="s">
        <v>91</v>
      </c>
      <c r="B124" s="3" cm="1">
        <f t="array" ref="B124">MIN(_xlfn._xlws.FILTER(B1:B122, ISNUMBER(B1:B122)))</f>
        <v>9.3883467943597907</v>
      </c>
      <c r="C124" s="3" cm="1">
        <f t="array" ref="C124">MIN(_xlfn._xlws.FILTER(C1:C122, ISNUMBER(C1:C122)))</f>
        <v>1.38341032510889E-2</v>
      </c>
      <c r="D124" s="3" cm="1">
        <f t="array" ref="D124">MIN(_xlfn._xlws.FILTER(D1:D122, ISNUMBER(D1:D122)))</f>
        <v>10.139528436316199</v>
      </c>
      <c r="E124" s="3" cm="1">
        <f t="array" ref="E124">MIN(_xlfn._xlws.FILTER(E1:E122, ISNUMBER(E1:E122)))</f>
        <v>8.6555757262916799</v>
      </c>
      <c r="F124" s="3" cm="1">
        <f t="array" ref="F124">MIN(_xlfn._xlws.FILTER(F1:F122, ISNUMBER(F1:F122)))</f>
        <v>5.60341784074219</v>
      </c>
      <c r="G124" s="3" cm="1">
        <f t="array" ref="G124">MIN(_xlfn._xlws.FILTER(G1:G122, ISNUMBER(G1:G122)))</f>
        <v>7.1820027330154597</v>
      </c>
      <c r="H124" s="3" cm="1">
        <f t="array" ref="H124">MIN(_xlfn._xlws.FILTER(H1:H122, ISNUMBER(H1:H122)))</f>
        <v>12.810353579499299</v>
      </c>
      <c r="I124" s="3" cm="1">
        <f t="array" ref="I124">MIN(_xlfn._xlws.FILTER(I1:I122, ISNUMBER(I1:I122)))</f>
        <v>10.324269249658199</v>
      </c>
      <c r="J124" s="3" cm="1">
        <f t="array" ref="J124">MIN(_xlfn._xlws.FILTER(J1:J122, ISNUMBER(J1:J122)))</f>
        <v>11.0351720747306</v>
      </c>
      <c r="K124" s="3" cm="1">
        <f t="array" ref="K124">MIN(_xlfn._xlws.FILTER(K1:K122, ISNUMBER(K1:K122)))</f>
        <v>7.5468531158846304</v>
      </c>
      <c r="L124" s="3" cm="1">
        <f t="array" ref="L124">MIN(_xlfn._xlws.FILTER(L1:L122, ISNUMBER(L1:L122)))</f>
        <v>5.8480542506408399</v>
      </c>
      <c r="M124" s="3" cm="1">
        <f t="array" ref="M124">MIN(_xlfn._xlws.FILTER(M1:M122, ISNUMBER(M1:M122)))</f>
        <v>7.8004964457908796</v>
      </c>
      <c r="N124" s="3" cm="1">
        <f t="array" ref="N124">MIN(_xlfn._xlws.FILTER(N1:N122, ISNUMBER(N1:N122)))</f>
        <v>3.9793628807263102</v>
      </c>
      <c r="O124" s="3" cm="1">
        <f t="array" ref="O124">MIN(_xlfn._xlws.FILTER(O1:O122, ISNUMBER(O1:O122)))</f>
        <v>14.0616574577487</v>
      </c>
      <c r="P124" s="3" cm="1">
        <f t="array" ref="P124">MIN(_xlfn._xlws.FILTER(P1:P122, ISNUMBER(P1:P122)))</f>
        <v>8.3389359041914997</v>
      </c>
      <c r="Q124" s="3" cm="1">
        <f t="array" ref="Q124">MIN(_xlfn._xlws.FILTER(Q1:Q122, ISNUMBER(Q1:Q122)))</f>
        <v>9.7880784779907799</v>
      </c>
      <c r="R124" s="3" cm="1">
        <f t="array" ref="R124">MIN(_xlfn._xlws.FILTER(R1:R122, ISNUMBER(R1:R122)))</f>
        <v>12.4434267884244</v>
      </c>
      <c r="S124" s="3" cm="1">
        <f t="array" ref="S124">MIN(_xlfn._xlws.FILTER(S1:S122, ISNUMBER(S1:S122)))</f>
        <v>4.0257284024266999</v>
      </c>
      <c r="T124" s="3" cm="1">
        <f t="array" ref="T124">MIN(_xlfn._xlws.FILTER(T1:T122, ISNUMBER(T1:T122)))</f>
        <v>8.4952180918493703</v>
      </c>
      <c r="U124" s="3" cm="1">
        <f t="array" ref="U124">MIN(_xlfn._xlws.FILTER(U1:U122, ISNUMBER(U1:U122)))</f>
        <v>9.9630728960004902</v>
      </c>
      <c r="V124" s="3" cm="1">
        <f t="array" ref="V124">MIN(_xlfn._xlws.FILTER(V1:V122, ISNUMBER(V1:V122)))</f>
        <v>11.055359602945201</v>
      </c>
    </row>
    <row r="125" spans="1:37" x14ac:dyDescent="0.35">
      <c r="A125" s="2" t="s">
        <v>92</v>
      </c>
      <c r="B125" s="3" cm="1">
        <f t="array" ref="B125">MAX(_xlfn._xlws.FILTER(B1:B122, ISNUMBER(B1:B122)))</f>
        <v>23.615683863810599</v>
      </c>
      <c r="C125" s="3" cm="1">
        <f t="array" ref="C125">MAX(_xlfn._xlws.FILTER(C1:C122, ISNUMBER(C1:C122)))</f>
        <v>19.021841013414999</v>
      </c>
      <c r="D125" s="3" cm="1">
        <f t="array" ref="D125">MAX(_xlfn._xlws.FILTER(D1:D122, ISNUMBER(D1:D122)))</f>
        <v>17.999307034073201</v>
      </c>
      <c r="E125" s="3" cm="1">
        <f t="array" ref="E125">MAX(_xlfn._xlws.FILTER(E1:E122, ISNUMBER(E1:E122)))</f>
        <v>18.3743268803468</v>
      </c>
      <c r="F125" s="3" cm="1">
        <f t="array" ref="F125">MAX(_xlfn._xlws.FILTER(F1:F122, ISNUMBER(F1:F122)))</f>
        <v>14.991586665319501</v>
      </c>
      <c r="G125" s="3" cm="1">
        <f t="array" ref="G125">MAX(_xlfn._xlws.FILTER(G1:G122, ISNUMBER(G1:G122)))</f>
        <v>22.931611651156</v>
      </c>
      <c r="H125" s="3" cm="1">
        <f t="array" ref="H125">MAX(_xlfn._xlws.FILTER(H1:H122, ISNUMBER(H1:H122)))</f>
        <v>19.5151455919905</v>
      </c>
      <c r="I125" s="3" cm="1">
        <f t="array" ref="I125">MAX(_xlfn._xlws.FILTER(I1:I122, ISNUMBER(I1:I122)))</f>
        <v>18.343687373423599</v>
      </c>
      <c r="J125" s="3" cm="1">
        <f t="array" ref="J125">MAX(_xlfn._xlws.FILTER(J1:J122, ISNUMBER(J1:J122)))</f>
        <v>19.381886109271498</v>
      </c>
      <c r="K125" s="3" cm="1">
        <f t="array" ref="K125">MAX(_xlfn._xlws.FILTER(K1:K122, ISNUMBER(K1:K122)))</f>
        <v>14.5184906238793</v>
      </c>
      <c r="L125" s="3" cm="1">
        <f t="array" ref="L125">MAX(_xlfn._xlws.FILTER(L1:L122, ISNUMBER(L1:L122)))</f>
        <v>26.188460309277001</v>
      </c>
      <c r="M125" s="3" cm="1">
        <f t="array" ref="M125">MAX(_xlfn._xlws.FILTER(M1:M122, ISNUMBER(M1:M122)))</f>
        <v>17.872805782839301</v>
      </c>
      <c r="N125" s="3" cm="1">
        <f t="array" ref="N125">MAX(_xlfn._xlws.FILTER(N1:N122, ISNUMBER(N1:N122)))</f>
        <v>15.204708439891499</v>
      </c>
      <c r="O125" s="3" cm="1">
        <f t="array" ref="O125">MAX(_xlfn._xlws.FILTER(O1:O122, ISNUMBER(O1:O122)))</f>
        <v>24.984001648811901</v>
      </c>
      <c r="P125" s="3" cm="1">
        <f t="array" ref="P125">MAX(_xlfn._xlws.FILTER(P1:P122, ISNUMBER(P1:P122)))</f>
        <v>17.8116619651808</v>
      </c>
      <c r="Q125" s="3" cm="1">
        <f t="array" ref="Q125">MAX(_xlfn._xlws.FILTER(Q1:Q122, ISNUMBER(Q1:Q122)))</f>
        <v>16.301164614209199</v>
      </c>
      <c r="R125" s="3" cm="1">
        <f t="array" ref="R125">MAX(_xlfn._xlws.FILTER(R1:R122, ISNUMBER(R1:R122)))</f>
        <v>20.154763603282099</v>
      </c>
      <c r="S125" s="3" cm="1">
        <f t="array" ref="S125">MAX(_xlfn._xlws.FILTER(S1:S122, ISNUMBER(S1:S122)))</f>
        <v>11.207928439857</v>
      </c>
      <c r="T125" s="3" cm="1">
        <f t="array" ref="T125">MAX(_xlfn._xlws.FILTER(T1:T122, ISNUMBER(T1:T122)))</f>
        <v>17.284095466738801</v>
      </c>
      <c r="U125" s="3" cm="1">
        <f t="array" ref="U125">MAX(_xlfn._xlws.FILTER(U1:U122, ISNUMBER(U1:U122)))</f>
        <v>21.5843556822647</v>
      </c>
      <c r="V125" s="3" cm="1">
        <f t="array" ref="V125">MAX(_xlfn._xlws.FILTER(V1:V122, ISNUMBER(V1:V122)))</f>
        <v>21.197110826703401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0.224</v>
      </c>
      <c r="C127" s="9" cm="1">
        <f t="array" ref="C127">_xlfn.PERCENTRANK.EXC(_xlfn._xlws.FILTER(C1:C122, ISNUMBER(C1:C122)),C122)</f>
        <v>3.2000000000000001E-2</v>
      </c>
      <c r="D127" s="9" cm="1">
        <f t="array" ref="D127">_xlfn.PERCENTRANK.EXC(_xlfn._xlws.FILTER(D1:D122, ISNUMBER(D1:D122)),D122)</f>
        <v>0.114</v>
      </c>
      <c r="E127" s="9" cm="1">
        <f t="array" ref="E127">_xlfn.PERCENTRANK.EXC(_xlfn._xlws.FILTER(E1:E122, ISNUMBER(E1:E122)),E122)</f>
        <v>3.2000000000000001E-2</v>
      </c>
      <c r="F127" s="9" cm="1">
        <f t="array" ref="F127">_xlfn.PERCENTRANK.EXC(_xlfn._xlws.FILTER(F1:F122, ISNUMBER(F1:F122)),F122)</f>
        <v>0.17199999999999999</v>
      </c>
      <c r="G127" s="9" cm="1">
        <f t="array" ref="G127">_xlfn.PERCENTRANK.EXC(_xlfn._xlws.FILTER(G1:G122, ISNUMBER(G1:G122)),G122)</f>
        <v>0.311</v>
      </c>
      <c r="H127" s="9" cm="1">
        <f t="array" ref="H127">_xlfn.PERCENTRANK.EXC(_xlfn._xlws.FILTER(H1:H122, ISNUMBER(H1:H122)),H122)</f>
        <v>0.23699999999999999</v>
      </c>
      <c r="I127" s="9" cm="1">
        <f t="array" ref="I127">_xlfn.PERCENTRANK.EXC(_xlfn._xlws.FILTER(I1:I122, ISNUMBER(I1:I122)),I122)</f>
        <v>0.97499999999999998</v>
      </c>
      <c r="J127" s="9" cm="1">
        <f t="array" ref="J127">_xlfn.PERCENTRANK.EXC(_xlfn._xlws.FILTER(J1:J122, ISNUMBER(J1:J122)),J122)</f>
        <v>3.7999999999999999E-2</v>
      </c>
      <c r="K127" s="9" cm="1">
        <f t="array" ref="K127">_xlfn.PERCENTRANK.EXC(_xlfn._xlws.FILTER(K1:K122, ISNUMBER(K1:K122)),K122)</f>
        <v>0.188</v>
      </c>
      <c r="L127" s="9" cm="1">
        <f t="array" ref="L127">_xlfn.PERCENTRANK.EXC(_xlfn._xlws.FILTER(L1:L122, ISNUMBER(L1:L122)),L122)</f>
        <v>0.122</v>
      </c>
      <c r="M127" s="9" cm="1">
        <f t="array" ref="M127">_xlfn.PERCENTRANK.EXC(_xlfn._xlws.FILTER(M1:M122, ISNUMBER(M1:M122)),M122)</f>
        <v>0.32700000000000001</v>
      </c>
      <c r="N127" s="9" cm="1">
        <f t="array" ref="N127">_xlfn.PERCENTRANK.EXC(_xlfn._xlws.FILTER(N1:N122, ISNUMBER(N1:N122)),N122)</f>
        <v>0.26200000000000001</v>
      </c>
      <c r="O127" s="9" cm="1">
        <f t="array" ref="O127">_xlfn.PERCENTRANK.EXC(_xlfn._xlws.FILTER(O1:O122, ISNUMBER(O1:O122)),O122)</f>
        <v>0.96699999999999997</v>
      </c>
      <c r="P127" s="9" cm="1">
        <f t="array" ref="P127">_xlfn.PERCENTRANK.EXC(_xlfn._xlws.FILTER(P1:P122, ISNUMBER(P1:P122)),P122)</f>
        <v>0.114</v>
      </c>
      <c r="Q127" s="9" cm="1">
        <f t="array" ref="Q127">_xlfn.PERCENTRANK.EXC(_xlfn._xlws.FILTER(Q1:Q122, ISNUMBER(Q1:Q122)),Q122)</f>
        <v>5.7000000000000002E-2</v>
      </c>
      <c r="R127" s="9" cm="1">
        <f t="array" ref="R127">_xlfn.PERCENTRANK.EXC(_xlfn._xlws.FILTER(R1:R122, ISNUMBER(R1:R122)),R122)</f>
        <v>3.2000000000000001E-2</v>
      </c>
      <c r="S127" s="9" cm="1">
        <f t="array" ref="S127">_xlfn.PERCENTRANK.EXC(_xlfn._xlws.FILTER(S1:S122, ISNUMBER(S1:S122)),S122)</f>
        <v>0.45</v>
      </c>
      <c r="T127" s="9" cm="1">
        <f t="array" ref="T127">_xlfn.PERCENTRANK.EXC(_xlfn._xlws.FILTER(T1:T122, ISNUMBER(T1:T122)),T122)</f>
        <v>2.4E-2</v>
      </c>
      <c r="U127" s="9" cm="1">
        <f t="array" ref="U127">_xlfn.PERCENTRANK.EXC(_xlfn._xlws.FILTER(U1:U122, ISNUMBER(U1:U122)),U122)</f>
        <v>0.377</v>
      </c>
      <c r="V127" s="9" cm="1">
        <f t="array" ref="V127">_xlfn.PERCENTRANK.EXC(_xlfn._xlws.FILTER(V1:V122, ISNUMBER(V1:V122)),V122)</f>
        <v>0.7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41845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3.0554461037468199</v>
      </c>
      <c r="D2" s="3" cm="1">
        <f t="array" ref="D2:D122">_xll.FDS(D1,"FMA_DIV_YLD(NTMA,-10AY,0,AM,""PORTAGG"",""MEANR"")")</f>
        <v>2.5372449777589701</v>
      </c>
      <c r="E2" s="3" cm="1">
        <f t="array" ref="E2:E122">_xll.FDS(E1,"FMA_DIV_YLD(NTMA,-10AY,0,AM,""PORTAGG"",""MEANR"")")</f>
        <v>2.0868988381501898</v>
      </c>
      <c r="F2" s="3" cm="1">
        <f t="array" ref="F2:F122">_xll.FDS(F1,"FMA_DIV_YLD(NTMA,-10AY,0,AM,""PORTAGG"",""MEANR"")")</f>
        <v>4.0728905906343602</v>
      </c>
      <c r="G2" s="3" cm="1">
        <f t="array" ref="G2:G122">_xll.FDS(G1,"FMA_DIV_YLD(NTMA,-10AY,0,AM,""PORTAGG"",""MEANR"")")</f>
        <v>2.1785811324419</v>
      </c>
      <c r="H2" s="3" cm="1">
        <f t="array" ref="H2:H122">_xll.FDS(H1,"FMA_DIV_YLD(NTMA,-10AY,0,AM,""PORTAGG"",""MEANR"")")</f>
        <v>3.1544948138388702</v>
      </c>
      <c r="I2" s="3" cm="1">
        <f t="array" ref="I2:I122">_xll.FDS(I1,"FMA_DIV_YLD(NTMA,-10AY,0,AM,""PORTAGG"",""MEANR"")")</f>
        <v>3.1719942203054998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1.2796343923814999</v>
      </c>
      <c r="L2" s="3" cm="1">
        <f t="array" ref="L2:L122">_xll.FDS(L1,"FMA_DIV_YLD(NTMA,-10AY,0,AM,""PORTAGG"",""MEANR"")")</f>
        <v>3.7442065334576098</v>
      </c>
      <c r="M2" s="3" cm="1">
        <f t="array" ref="M2:M122">_xll.FDS(M1,"FMA_DIV_YLD(NTMA,-10AY,0,AM,""PORTAGG"",""MEANR"")")</f>
        <v>3.2452636715499601</v>
      </c>
      <c r="N2" s="3" cm="1">
        <f t="array" ref="N2:N122">_xll.FDS(N1,"FMA_DIV_YLD(NTMA,-10AY,0,AM,""PORTAGG"",""MEANR"")")</f>
        <v>2.00843483751617</v>
      </c>
      <c r="O2" s="3" cm="1">
        <f t="array" ref="O2:O122">_xll.FDS(O1,"FMA_DIV_YLD(NTMA,-10AY,0,AM,""PORTAGG"",""MEANR"")")</f>
        <v>1.56221380270205</v>
      </c>
      <c r="P2" s="3" cm="1">
        <f t="array" ref="P2:P122">_xll.FDS(P1,"FMA_DIV_YLD(NTMA,-10AY,0,AM,""PORTAGG"",""MEANR"")")</f>
        <v>3.4923744110334498</v>
      </c>
      <c r="Q2" s="3" cm="1">
        <f t="array" ref="Q2:Q122">_xll.FDS(Q1,"FMA_DIV_YLD(NTMA,-10AY,0,AM,""PORTAGG"",""MEANR"")")</f>
        <v>4.0613281148901601</v>
      </c>
      <c r="R2" s="3" cm="1">
        <f t="array" ref="R2:R122">_xll.FDS(R1,"FMA_DIV_YLD(NTMA,-10AY,0,AM,""PORTAGG"",""MEANR"")")</f>
        <v>5.5683580046475702</v>
      </c>
      <c r="S2" s="3" cm="1">
        <f t="array" ref="S2:S122">_xll.FDS(S1,"FMA_DIV_YLD(NTMA,-10AY,0,AM,""PORTAGG"",""MEANR"")")</f>
        <v>2.6383730597768902</v>
      </c>
      <c r="T2" s="3" cm="1">
        <f t="array" ref="T2:T122">_xll.FDS(T1,"FMA_DIV_YLD(NTMA,-10AY,0,AM,""PORTAGG"",""MEANR"")")</f>
        <v>2.7446608241505901</v>
      </c>
      <c r="U2" s="3" cm="1">
        <f t="array" ref="U2:U122">_xll.FDS(U1,"FMA_DIV_YLD(NTMA,-10AY,0,AM,""PORTAGG"",""MEANR"")")</f>
        <v>3.4362483675151898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41877</v>
      </c>
      <c r="B3" s="3" t="e">
        <v>#N/A</v>
      </c>
      <c r="C3" s="3">
        <v>3.10348102979962</v>
      </c>
      <c r="D3" s="3">
        <v>2.5091107146613401</v>
      </c>
      <c r="E3" s="3">
        <v>2.0220670474653302</v>
      </c>
      <c r="F3" s="3">
        <v>4.1626203813756</v>
      </c>
      <c r="G3" s="3">
        <v>2.1486946396462301</v>
      </c>
      <c r="H3" s="3">
        <v>3.1635202966842799</v>
      </c>
      <c r="I3" s="3">
        <v>3.2392049962264799</v>
      </c>
      <c r="J3" s="3" t="e">
        <v>#N/A</v>
      </c>
      <c r="K3" s="3">
        <v>1.2935099992880399</v>
      </c>
      <c r="L3" s="3">
        <v>3.5834746745748398</v>
      </c>
      <c r="M3" s="3">
        <v>3.22432628247461</v>
      </c>
      <c r="N3" s="3">
        <v>2.0209921384487899</v>
      </c>
      <c r="O3" s="3">
        <v>1.5746312038333301</v>
      </c>
      <c r="P3" s="3">
        <v>3.4811787077119498</v>
      </c>
      <c r="Q3" s="3">
        <v>3.8683589046193898</v>
      </c>
      <c r="R3" s="3">
        <v>3.4092479349177598</v>
      </c>
      <c r="S3" s="3">
        <v>3.0036236282924</v>
      </c>
      <c r="T3" s="3">
        <v>2.5277054928048499</v>
      </c>
      <c r="U3" s="3">
        <v>2.9723310867325301</v>
      </c>
      <c r="V3" s="3" t="e">
        <v>#N/A</v>
      </c>
    </row>
    <row r="4" spans="1:22" x14ac:dyDescent="0.35">
      <c r="A4" s="2">
        <v>41908</v>
      </c>
      <c r="B4" s="3" t="e">
        <v>#N/A</v>
      </c>
      <c r="C4" s="3">
        <v>3.0865903928827598</v>
      </c>
      <c r="D4" s="3">
        <v>2.53900915192893</v>
      </c>
      <c r="E4" s="3">
        <v>1.94704993493235</v>
      </c>
      <c r="F4" s="3">
        <v>4.15895990086468</v>
      </c>
      <c r="G4" s="3">
        <v>2.1944513504621299</v>
      </c>
      <c r="H4" s="3">
        <v>3.20903565468392</v>
      </c>
      <c r="I4" s="3">
        <v>3.4737313058185002</v>
      </c>
      <c r="J4" s="3" t="e">
        <v>#N/A</v>
      </c>
      <c r="K4" s="3">
        <v>1.3466061640920299</v>
      </c>
      <c r="L4" s="3">
        <v>3.7287579014246699</v>
      </c>
      <c r="M4" s="3">
        <v>3.4616525304324499</v>
      </c>
      <c r="N4" s="3">
        <v>2.2748700382766698</v>
      </c>
      <c r="O4" s="3">
        <v>1.5796845616713</v>
      </c>
      <c r="P4" s="3">
        <v>3.6935421295839701</v>
      </c>
      <c r="Q4" s="3">
        <v>4.0058750352855004</v>
      </c>
      <c r="R4" s="3">
        <v>3.3138960114964999</v>
      </c>
      <c r="S4" s="3">
        <v>3.1971465760986799</v>
      </c>
      <c r="T4" s="3">
        <v>2.54128845116663</v>
      </c>
      <c r="U4" s="3">
        <v>3.2763275845803799</v>
      </c>
      <c r="V4" s="3" t="e">
        <v>#N/A</v>
      </c>
    </row>
    <row r="5" spans="1:22" x14ac:dyDescent="0.35">
      <c r="A5" s="2">
        <v>41936</v>
      </c>
      <c r="B5" s="3" t="e">
        <v>#N/A</v>
      </c>
      <c r="C5" s="3">
        <v>3.1845982867215898</v>
      </c>
      <c r="D5" s="3">
        <v>2.5894476530431199</v>
      </c>
      <c r="E5" s="3">
        <v>2.25586217907808</v>
      </c>
      <c r="F5" s="3">
        <v>3.9964299324810901</v>
      </c>
      <c r="G5" s="3">
        <v>2.2965126542104799</v>
      </c>
      <c r="H5" s="3">
        <v>3.2497846638084402</v>
      </c>
      <c r="I5" s="3">
        <v>3.5960795326030799</v>
      </c>
      <c r="J5" s="3" t="e">
        <v>#N/A</v>
      </c>
      <c r="K5" s="3">
        <v>1.46901191707666</v>
      </c>
      <c r="L5" s="3">
        <v>3.9814284305354799</v>
      </c>
      <c r="M5" s="3">
        <v>3.5129944739062902</v>
      </c>
      <c r="N5" s="3">
        <v>2.4497720835695702</v>
      </c>
      <c r="O5" s="3">
        <v>1.6043015298588801</v>
      </c>
      <c r="P5" s="3">
        <v>3.7598126989993998</v>
      </c>
      <c r="Q5" s="3">
        <v>4.0838632557310097</v>
      </c>
      <c r="R5" s="3">
        <v>3.4534224182189401</v>
      </c>
      <c r="S5" s="3">
        <v>2.98485043590957</v>
      </c>
      <c r="T5" s="3">
        <v>2.8093286402241202</v>
      </c>
      <c r="U5" s="3">
        <v>2.8899242272615302</v>
      </c>
      <c r="V5" s="3" t="e">
        <v>#N/A</v>
      </c>
    </row>
    <row r="6" spans="1:22" x14ac:dyDescent="0.35">
      <c r="A6" s="2">
        <v>41969</v>
      </c>
      <c r="B6" s="3" t="e">
        <v>#N/A</v>
      </c>
      <c r="C6" s="3">
        <v>3.0534315638246401</v>
      </c>
      <c r="D6" s="3">
        <v>2.4857280980940701</v>
      </c>
      <c r="E6" s="3">
        <v>2.1395158641555598</v>
      </c>
      <c r="F6" s="3">
        <v>3.97662201780363</v>
      </c>
      <c r="G6" s="3">
        <v>2.1833845191901999</v>
      </c>
      <c r="H6" s="3">
        <v>3.1756132819749698</v>
      </c>
      <c r="I6" s="3">
        <v>3.39911301177652</v>
      </c>
      <c r="J6" s="3" t="e">
        <v>#N/A</v>
      </c>
      <c r="K6" s="3">
        <v>1.39384472990043</v>
      </c>
      <c r="L6" s="3">
        <v>3.6524708435608901</v>
      </c>
      <c r="M6" s="3">
        <v>3.3011910891509499</v>
      </c>
      <c r="N6" s="3">
        <v>2.5813759619638601</v>
      </c>
      <c r="O6" s="3">
        <v>1.5255166957167701</v>
      </c>
      <c r="P6" s="3">
        <v>3.55335910147351</v>
      </c>
      <c r="Q6" s="3">
        <v>3.9382314989895302</v>
      </c>
      <c r="R6" s="3">
        <v>3.31828457218118</v>
      </c>
      <c r="S6" s="3">
        <v>2.7880172097732299</v>
      </c>
      <c r="T6" s="3">
        <v>2.9539032352193302</v>
      </c>
      <c r="U6" s="3">
        <v>3.0720527333504699</v>
      </c>
      <c r="V6" s="3" t="e">
        <v>#N/A</v>
      </c>
    </row>
    <row r="7" spans="1:22" x14ac:dyDescent="0.35">
      <c r="A7" s="2">
        <v>41999</v>
      </c>
      <c r="B7" s="3" t="e">
        <v>#N/A</v>
      </c>
      <c r="C7" s="3">
        <v>3.1965410875789302</v>
      </c>
      <c r="D7" s="3">
        <v>2.4742764363023699</v>
      </c>
      <c r="E7" s="3">
        <v>2.1701475385468099</v>
      </c>
      <c r="F7" s="3">
        <v>4.0314237668824102</v>
      </c>
      <c r="G7" s="3">
        <v>2.1547168659192399</v>
      </c>
      <c r="H7" s="3">
        <v>3.2931231630451299</v>
      </c>
      <c r="I7" s="3">
        <v>3.40802718796348</v>
      </c>
      <c r="J7" s="3" t="e">
        <v>#N/A</v>
      </c>
      <c r="K7" s="3">
        <v>1.39965471639886</v>
      </c>
      <c r="L7" s="3">
        <v>4.1173441764330301</v>
      </c>
      <c r="M7" s="3">
        <v>3.3647212469226702</v>
      </c>
      <c r="N7" s="3">
        <v>2.9696423739420199</v>
      </c>
      <c r="O7" s="3">
        <v>1.6021798509401799</v>
      </c>
      <c r="P7" s="3">
        <v>3.47328002130685</v>
      </c>
      <c r="Q7" s="3">
        <v>4.4351867430344596</v>
      </c>
      <c r="R7" s="3">
        <v>3.46076334403643</v>
      </c>
      <c r="S7" s="3">
        <v>2.7228660217630098</v>
      </c>
      <c r="T7" s="3">
        <v>3.3620059223472398</v>
      </c>
      <c r="U7" s="3">
        <v>3.3870955408848098</v>
      </c>
      <c r="V7" s="3" t="e">
        <v>#N/A</v>
      </c>
    </row>
    <row r="8" spans="1:22" x14ac:dyDescent="0.35">
      <c r="A8" s="2">
        <v>42030</v>
      </c>
      <c r="B8" s="3" t="e">
        <v>#N/A</v>
      </c>
      <c r="C8" s="3">
        <v>3.1986283239674602</v>
      </c>
      <c r="D8" s="3">
        <v>2.4551764642749898</v>
      </c>
      <c r="E8" s="3">
        <v>2.0830078984562999</v>
      </c>
      <c r="F8" s="3">
        <v>3.9980951480006599</v>
      </c>
      <c r="G8" s="3">
        <v>2.2464014568208901</v>
      </c>
      <c r="H8" s="3">
        <v>3.2416070937712802</v>
      </c>
      <c r="I8" s="3">
        <v>3.39309051411592</v>
      </c>
      <c r="J8" s="3" t="e">
        <v>#N/A</v>
      </c>
      <c r="K8" s="3">
        <v>1.5466806897552301</v>
      </c>
      <c r="L8" s="3">
        <v>4.0902902595395396</v>
      </c>
      <c r="M8" s="3">
        <v>3.16287704085727</v>
      </c>
      <c r="N8" s="3">
        <v>3.1495673609190198</v>
      </c>
      <c r="O8" s="3">
        <v>1.4850036358943499</v>
      </c>
      <c r="P8" s="3">
        <v>3.08651178156902</v>
      </c>
      <c r="Q8" s="3">
        <v>4.4525616661182896</v>
      </c>
      <c r="R8" s="3">
        <v>3.2305519443076598</v>
      </c>
      <c r="S8" s="3">
        <v>2.66111474899505</v>
      </c>
      <c r="T8" s="3">
        <v>3.5111570011854401</v>
      </c>
      <c r="U8" s="3">
        <v>3.0320818144141199</v>
      </c>
      <c r="V8" s="3" t="e">
        <v>#N/A</v>
      </c>
    </row>
    <row r="9" spans="1:22" x14ac:dyDescent="0.35">
      <c r="A9" s="2">
        <v>42061</v>
      </c>
      <c r="B9" s="3" t="e">
        <v>#N/A</v>
      </c>
      <c r="C9" s="3">
        <v>3.1432900065389799</v>
      </c>
      <c r="D9" s="3">
        <v>2.2843991225802598</v>
      </c>
      <c r="E9" s="3">
        <v>1.94547117686715</v>
      </c>
      <c r="F9" s="3">
        <v>3.74923952347672</v>
      </c>
      <c r="G9" s="3">
        <v>2.2290412467466201</v>
      </c>
      <c r="H9" s="3">
        <v>3.15379014104807</v>
      </c>
      <c r="I9" s="3">
        <v>3.3848009525157599</v>
      </c>
      <c r="J9" s="3" t="e">
        <v>#N/A</v>
      </c>
      <c r="K9" s="3">
        <v>1.5696854676262</v>
      </c>
      <c r="L9" s="3">
        <v>3.9283651869886098</v>
      </c>
      <c r="M9" s="3">
        <v>3.0496437286536602</v>
      </c>
      <c r="N9" s="3">
        <v>3.07979876082661</v>
      </c>
      <c r="O9" s="3">
        <v>1.4938312433483201</v>
      </c>
      <c r="P9" s="3">
        <v>3.0601422720870199</v>
      </c>
      <c r="Q9" s="3">
        <v>4.1260240820605398</v>
      </c>
      <c r="R9" s="3">
        <v>3.2310877469365802</v>
      </c>
      <c r="S9" s="3">
        <v>2.8390715811535698</v>
      </c>
      <c r="T9" s="3">
        <v>3.3992938691323502</v>
      </c>
      <c r="U9" s="3">
        <v>3.2199088363597199</v>
      </c>
      <c r="V9" s="3" t="e">
        <v>#N/A</v>
      </c>
    </row>
    <row r="10" spans="1:22" x14ac:dyDescent="0.35">
      <c r="A10" s="2">
        <v>42089</v>
      </c>
      <c r="B10" s="3" t="e">
        <v>#N/A</v>
      </c>
      <c r="C10" s="3">
        <v>3.3017388915640802</v>
      </c>
      <c r="D10" s="3">
        <v>2.3543324816220998</v>
      </c>
      <c r="E10" s="3">
        <v>1.90356518998935</v>
      </c>
      <c r="F10" s="3">
        <v>3.7277458640779502</v>
      </c>
      <c r="G10" s="3">
        <v>2.3650513760667899</v>
      </c>
      <c r="H10" s="3">
        <v>3.17948159318003</v>
      </c>
      <c r="I10" s="3">
        <v>3.4857648512930801</v>
      </c>
      <c r="J10" s="3" t="e">
        <v>#N/A</v>
      </c>
      <c r="K10" s="3">
        <v>1.5492765963125199</v>
      </c>
      <c r="L10" s="3">
        <v>3.8959300479696299</v>
      </c>
      <c r="M10" s="3">
        <v>3.1102344062419598</v>
      </c>
      <c r="N10" s="3">
        <v>3.4489000306350199</v>
      </c>
      <c r="O10" s="3">
        <v>1.5570029356474799</v>
      </c>
      <c r="P10" s="3">
        <v>3.0714842364148098</v>
      </c>
      <c r="Q10" s="3">
        <v>4.5941669979427697</v>
      </c>
      <c r="R10" s="3">
        <v>3.4603901860967898</v>
      </c>
      <c r="S10" s="3">
        <v>3.0281398141899301</v>
      </c>
      <c r="T10" s="3">
        <v>3.7481369829162698</v>
      </c>
      <c r="U10" s="3">
        <v>2.9495786096351</v>
      </c>
      <c r="V10" s="3" t="e">
        <v>#N/A</v>
      </c>
    </row>
    <row r="11" spans="1:22" x14ac:dyDescent="0.35">
      <c r="A11" s="2">
        <v>42118</v>
      </c>
      <c r="B11" s="3" t="e">
        <v>#N/A</v>
      </c>
      <c r="C11" s="3">
        <v>3.17450190102912</v>
      </c>
      <c r="D11" s="3">
        <v>2.2919929595812101</v>
      </c>
      <c r="E11" s="3">
        <v>1.89791879298988</v>
      </c>
      <c r="F11" s="3">
        <v>3.2919080333634398</v>
      </c>
      <c r="G11" s="3">
        <v>2.21714918002177</v>
      </c>
      <c r="H11" s="3">
        <v>3.07900683201041</v>
      </c>
      <c r="I11" s="3">
        <v>3.4472064356857901</v>
      </c>
      <c r="J11" s="3" t="e">
        <v>#N/A</v>
      </c>
      <c r="K11" s="3">
        <v>1.4871969941729399</v>
      </c>
      <c r="L11" s="3">
        <v>3.5828311784476901</v>
      </c>
      <c r="M11" s="3">
        <v>2.92702688300382</v>
      </c>
      <c r="N11" s="3">
        <v>3.5401480745914999</v>
      </c>
      <c r="O11" s="3">
        <v>1.6381448989156</v>
      </c>
      <c r="P11" s="3">
        <v>2.5052896490444998</v>
      </c>
      <c r="Q11" s="3">
        <v>4.5497178443696802</v>
      </c>
      <c r="R11" s="3">
        <v>3.3388941030275001</v>
      </c>
      <c r="S11" s="3">
        <v>2.83927726445711</v>
      </c>
      <c r="T11" s="3">
        <v>3.1597411200588899</v>
      </c>
      <c r="U11" s="3">
        <v>2.86779424198166</v>
      </c>
      <c r="V11" s="3" t="e">
        <v>#N/A</v>
      </c>
    </row>
    <row r="12" spans="1:22" x14ac:dyDescent="0.35">
      <c r="A12" s="2">
        <v>42150</v>
      </c>
      <c r="B12" s="3" t="e">
        <v>#N/A</v>
      </c>
      <c r="C12" s="3">
        <v>3.2823245326496102</v>
      </c>
      <c r="D12" s="3">
        <v>2.31388508411621</v>
      </c>
      <c r="E12" s="3">
        <v>1.9551101793535499</v>
      </c>
      <c r="F12" s="3">
        <v>3.4272410091433199</v>
      </c>
      <c r="G12" s="3">
        <v>1.8561599514220799</v>
      </c>
      <c r="H12" s="3">
        <v>3.2208711625137498</v>
      </c>
      <c r="I12" s="3">
        <v>3.70295578521239</v>
      </c>
      <c r="J12" s="3" t="e">
        <v>#N/A</v>
      </c>
      <c r="K12" s="3">
        <v>1.56149997675999</v>
      </c>
      <c r="L12" s="3">
        <v>3.8067181244289898</v>
      </c>
      <c r="M12" s="3">
        <v>3.17500142124134</v>
      </c>
      <c r="N12" s="3">
        <v>3.2936989054763299</v>
      </c>
      <c r="O12" s="3">
        <v>1.63661494799226</v>
      </c>
      <c r="P12" s="3">
        <v>2.5341989165402001</v>
      </c>
      <c r="Q12" s="3">
        <v>4.5672310978632202</v>
      </c>
      <c r="R12" s="3">
        <v>3.4463037162174301</v>
      </c>
      <c r="S12" s="3">
        <v>2.9094327128678401</v>
      </c>
      <c r="T12" s="3">
        <v>3.28028566679306</v>
      </c>
      <c r="U12" s="3">
        <v>2.8874066084396</v>
      </c>
      <c r="V12" s="3" t="e">
        <v>#N/A</v>
      </c>
    </row>
    <row r="13" spans="1:22" x14ac:dyDescent="0.35">
      <c r="A13" s="2">
        <v>42181</v>
      </c>
      <c r="B13" s="3" t="e">
        <v>#N/A</v>
      </c>
      <c r="C13" s="3">
        <v>3.47519138838509</v>
      </c>
      <c r="D13" s="3">
        <v>2.4581091028121498</v>
      </c>
      <c r="E13" s="3">
        <v>1.9674913540599299</v>
      </c>
      <c r="F13" s="3">
        <v>3.5994003007566202</v>
      </c>
      <c r="G13" s="3">
        <v>1.98545435168338</v>
      </c>
      <c r="H13" s="3">
        <v>3.29648225012019</v>
      </c>
      <c r="I13" s="3">
        <v>3.7954569571971799</v>
      </c>
      <c r="J13" s="3" t="e">
        <v>#N/A</v>
      </c>
      <c r="K13" s="3">
        <v>1.6459685054177799</v>
      </c>
      <c r="L13" s="3">
        <v>3.8682569417232502</v>
      </c>
      <c r="M13" s="3">
        <v>3.16336875427058</v>
      </c>
      <c r="N13" s="3">
        <v>3.4720063504372698</v>
      </c>
      <c r="O13" s="3">
        <v>1.6507508226774801</v>
      </c>
      <c r="P13" s="3">
        <v>2.7929838018527602</v>
      </c>
      <c r="Q13" s="3">
        <v>4.6360632106969204</v>
      </c>
      <c r="R13" s="3">
        <v>3.4050050483432699</v>
      </c>
      <c r="S13" s="3">
        <v>2.9925691729772099</v>
      </c>
      <c r="T13" s="3">
        <v>3.4613327639418299</v>
      </c>
      <c r="U13" s="3">
        <v>2.7876904757797498</v>
      </c>
      <c r="V13" s="3" t="e">
        <v>#N/A</v>
      </c>
    </row>
    <row r="14" spans="1:22" x14ac:dyDescent="0.35">
      <c r="A14" s="2">
        <v>42209</v>
      </c>
      <c r="B14" s="3" t="e">
        <v>#N/A</v>
      </c>
      <c r="C14" s="3">
        <v>3.60685944736132</v>
      </c>
      <c r="D14" s="3">
        <v>2.4859038267488298</v>
      </c>
      <c r="E14" s="3">
        <v>1.88074222707088</v>
      </c>
      <c r="F14" s="3">
        <v>3.7029185583087099</v>
      </c>
      <c r="G14" s="3">
        <v>2.0922727047536802</v>
      </c>
      <c r="H14" s="3">
        <v>3.2787863112412401</v>
      </c>
      <c r="I14" s="3">
        <v>4.14606025379131</v>
      </c>
      <c r="J14" s="3" t="e">
        <v>#N/A</v>
      </c>
      <c r="K14" s="3">
        <v>1.74737956531406</v>
      </c>
      <c r="L14" s="3">
        <v>4.0907404081347698</v>
      </c>
      <c r="M14" s="3">
        <v>3.23442286476187</v>
      </c>
      <c r="N14" s="3">
        <v>3.34415669819523</v>
      </c>
      <c r="O14" s="3">
        <v>1.5419768334395101</v>
      </c>
      <c r="P14" s="3">
        <v>3.10273425906224</v>
      </c>
      <c r="Q14" s="3">
        <v>4.6718840774899597</v>
      </c>
      <c r="R14" s="3">
        <v>3.5605482194062099</v>
      </c>
      <c r="S14" s="3">
        <v>3.1288346799243301</v>
      </c>
      <c r="T14" s="3">
        <v>3.4923632667157798</v>
      </c>
      <c r="U14" s="3">
        <v>4.0668513714378101</v>
      </c>
      <c r="V14" s="3" t="e">
        <v>#N/A</v>
      </c>
    </row>
    <row r="15" spans="1:22" x14ac:dyDescent="0.35">
      <c r="A15" s="2">
        <v>42242</v>
      </c>
      <c r="B15" s="3" t="e">
        <v>#N/A</v>
      </c>
      <c r="C15" s="3">
        <v>3.7053230712633698</v>
      </c>
      <c r="D15" s="3">
        <v>2.8887577643105802</v>
      </c>
      <c r="E15" s="3">
        <v>2.11374398702119</v>
      </c>
      <c r="F15" s="3">
        <v>3.8832973980646699</v>
      </c>
      <c r="G15" s="3">
        <v>2.55794554260408</v>
      </c>
      <c r="H15" s="3">
        <v>3.55800124066764</v>
      </c>
      <c r="I15" s="3">
        <v>4.5639946345400801</v>
      </c>
      <c r="J15" s="3" t="e">
        <v>#N/A</v>
      </c>
      <c r="K15" s="3">
        <v>1.8864979624778</v>
      </c>
      <c r="L15" s="3">
        <v>4.2269127700593998</v>
      </c>
      <c r="M15" s="3">
        <v>3.4452601881249998</v>
      </c>
      <c r="N15" s="3">
        <v>4.2509040285417203</v>
      </c>
      <c r="O15" s="3">
        <v>1.6897049749462201</v>
      </c>
      <c r="P15" s="3">
        <v>3.67403884190285</v>
      </c>
      <c r="Q15" s="3">
        <v>5.1826427910694903</v>
      </c>
      <c r="R15" s="3">
        <v>3.8447255017610802</v>
      </c>
      <c r="S15" s="3">
        <v>3.36448481001334</v>
      </c>
      <c r="T15" s="3">
        <v>4.21305206884273</v>
      </c>
      <c r="U15" s="3">
        <v>4.2630846881771802</v>
      </c>
      <c r="V15" s="3" t="e">
        <v>#N/A</v>
      </c>
    </row>
    <row r="16" spans="1:22" x14ac:dyDescent="0.35">
      <c r="A16" s="2">
        <v>42272</v>
      </c>
      <c r="B16" s="3" t="e">
        <v>#N/A</v>
      </c>
      <c r="C16" s="3">
        <v>3.7263131997136001</v>
      </c>
      <c r="D16" s="3">
        <v>2.8992705128546401</v>
      </c>
      <c r="E16" s="3">
        <v>2.0935839854314802</v>
      </c>
      <c r="F16" s="3">
        <v>3.7203343126887898</v>
      </c>
      <c r="G16" s="3">
        <v>2.6009822617513301</v>
      </c>
      <c r="H16" s="3">
        <v>3.43192346668063</v>
      </c>
      <c r="I16" s="3">
        <v>4.4072604302688001</v>
      </c>
      <c r="J16" s="3" t="e">
        <v>#N/A</v>
      </c>
      <c r="K16" s="3">
        <v>1.8508693122059101</v>
      </c>
      <c r="L16" s="3">
        <v>4.3548625441690101</v>
      </c>
      <c r="M16" s="3">
        <v>3.4317652321263798</v>
      </c>
      <c r="N16" s="3">
        <v>3.2160494608530601</v>
      </c>
      <c r="O16" s="3">
        <v>1.6937908585205499</v>
      </c>
      <c r="P16" s="3">
        <v>3.5038026811033198</v>
      </c>
      <c r="Q16" s="3">
        <v>4.9324553703705796</v>
      </c>
      <c r="R16" s="3">
        <v>3.6610178256084702</v>
      </c>
      <c r="S16" s="3">
        <v>3.4083277163130399</v>
      </c>
      <c r="T16" s="3">
        <v>4.0415241887797704</v>
      </c>
      <c r="U16" s="3">
        <v>3.34188204391713</v>
      </c>
      <c r="V16" s="3" t="e">
        <v>#N/A</v>
      </c>
    </row>
    <row r="17" spans="1:22" x14ac:dyDescent="0.35">
      <c r="A17" s="2">
        <v>42303</v>
      </c>
      <c r="B17" s="3" t="e">
        <v>#N/A</v>
      </c>
      <c r="C17" s="3">
        <v>3.4516724292259902</v>
      </c>
      <c r="D17" s="3">
        <v>2.47400018347142</v>
      </c>
      <c r="E17" s="3">
        <v>1.92511079610916</v>
      </c>
      <c r="F17" s="3">
        <v>3.59732665319294</v>
      </c>
      <c r="G17" s="3">
        <v>2.49644901000848</v>
      </c>
      <c r="H17" s="3">
        <v>3.2257565794790399</v>
      </c>
      <c r="I17" s="3">
        <v>4.04236555840171</v>
      </c>
      <c r="J17" s="3" t="e">
        <v>#N/A</v>
      </c>
      <c r="K17" s="3">
        <v>1.71056191816673</v>
      </c>
      <c r="L17" s="3">
        <v>4.0174123438554901</v>
      </c>
      <c r="M17" s="3">
        <v>3.19078341043299</v>
      </c>
      <c r="N17" s="3">
        <v>2.7546710520842201</v>
      </c>
      <c r="O17" s="3">
        <v>1.64293411883945</v>
      </c>
      <c r="P17" s="3">
        <v>3.15239644327088</v>
      </c>
      <c r="Q17" s="3">
        <v>4.8186121906875403</v>
      </c>
      <c r="R17" s="3">
        <v>3.5643657718153499</v>
      </c>
      <c r="S17" s="3">
        <v>3.1697840889898798</v>
      </c>
      <c r="T17" s="3">
        <v>4.0162300677160498</v>
      </c>
      <c r="U17" s="3">
        <v>3.1761641576606401</v>
      </c>
      <c r="V17" s="3">
        <v>4.5202884023442804</v>
      </c>
    </row>
    <row r="18" spans="1:22" x14ac:dyDescent="0.35">
      <c r="A18" s="2">
        <v>42333</v>
      </c>
      <c r="B18" s="3" t="e">
        <v>#N/A</v>
      </c>
      <c r="C18" s="3">
        <v>3.6268088645188601</v>
      </c>
      <c r="D18" s="3">
        <v>2.5011384938736301</v>
      </c>
      <c r="E18" s="3">
        <v>1.99412780480612</v>
      </c>
      <c r="F18" s="3">
        <v>4.0106567911623898</v>
      </c>
      <c r="G18" s="3">
        <v>2.42394399359969</v>
      </c>
      <c r="H18" s="3">
        <v>3.2719682709508402</v>
      </c>
      <c r="I18" s="3">
        <v>4.1826422441581999</v>
      </c>
      <c r="J18" s="3" t="e">
        <v>#N/A</v>
      </c>
      <c r="K18" s="3">
        <v>1.8625767678610701</v>
      </c>
      <c r="L18" s="3">
        <v>3.9521358593257001</v>
      </c>
      <c r="M18" s="3">
        <v>3.2891556862739999</v>
      </c>
      <c r="N18" s="3">
        <v>3.2176322135487898</v>
      </c>
      <c r="O18" s="3">
        <v>1.73764543461367</v>
      </c>
      <c r="P18" s="3">
        <v>3.21136168460328</v>
      </c>
      <c r="Q18" s="3">
        <v>5.4204454991854698</v>
      </c>
      <c r="R18" s="3">
        <v>3.6939397287135698</v>
      </c>
      <c r="S18" s="3">
        <v>3.36515441211546</v>
      </c>
      <c r="T18" s="3">
        <v>4.3052855801162897</v>
      </c>
      <c r="U18" s="3">
        <v>2.9623352909089098</v>
      </c>
      <c r="V18" s="3">
        <v>4.6082058910568602</v>
      </c>
    </row>
    <row r="19" spans="1:22" x14ac:dyDescent="0.35">
      <c r="A19" s="2">
        <v>42362</v>
      </c>
      <c r="B19" s="3" t="e">
        <v>#N/A</v>
      </c>
      <c r="C19" s="3">
        <v>3.7912851270077601</v>
      </c>
      <c r="D19" s="3">
        <v>2.5404036721271601</v>
      </c>
      <c r="E19" s="3">
        <v>1.93629491777553</v>
      </c>
      <c r="F19" s="3">
        <v>4.0637850717985096</v>
      </c>
      <c r="G19" s="3">
        <v>2.47768293774647</v>
      </c>
      <c r="H19" s="3">
        <v>3.29389974028153</v>
      </c>
      <c r="I19" s="3">
        <v>4.2028510958256398</v>
      </c>
      <c r="J19" s="3" t="e">
        <v>#N/A</v>
      </c>
      <c r="K19" s="3">
        <v>1.92350143239191</v>
      </c>
      <c r="L19" s="3">
        <v>4.10264212392301</v>
      </c>
      <c r="M19" s="3">
        <v>3.3993386271121699</v>
      </c>
      <c r="N19" s="3">
        <v>3.1334744078513102</v>
      </c>
      <c r="O19" s="3">
        <v>1.71801491318803</v>
      </c>
      <c r="P19" s="3">
        <v>3.2259945824661802</v>
      </c>
      <c r="Q19" s="3">
        <v>5.5195780465796602</v>
      </c>
      <c r="R19" s="3">
        <v>3.8651677711159098</v>
      </c>
      <c r="S19" s="3">
        <v>3.5222700475376598</v>
      </c>
      <c r="T19" s="3">
        <v>4.0945365855269298</v>
      </c>
      <c r="U19" s="3">
        <v>2.6472379413368201</v>
      </c>
      <c r="V19" s="3">
        <v>4.7521394446658496</v>
      </c>
    </row>
    <row r="20" spans="1:22" x14ac:dyDescent="0.35">
      <c r="A20" s="2">
        <v>42395</v>
      </c>
      <c r="B20" s="3" t="e">
        <v>#N/A</v>
      </c>
      <c r="C20" s="3">
        <v>3.9611237007905702</v>
      </c>
      <c r="D20" s="3">
        <v>2.5385418484426401</v>
      </c>
      <c r="E20" s="3">
        <v>2.1715247959427999</v>
      </c>
      <c r="F20" s="3">
        <v>4.3576783343882699</v>
      </c>
      <c r="G20" s="3">
        <v>2.7899443241878799</v>
      </c>
      <c r="H20" s="3">
        <v>3.3770155416899299</v>
      </c>
      <c r="I20" s="3">
        <v>4.60052824124236</v>
      </c>
      <c r="J20" s="3">
        <v>2.1837124142434901</v>
      </c>
      <c r="K20" s="3">
        <v>2.0820864944502802</v>
      </c>
      <c r="L20" s="3">
        <v>4.9785095780518898</v>
      </c>
      <c r="M20" s="3">
        <v>3.7313120935507298</v>
      </c>
      <c r="N20" s="3">
        <v>2.4561456288071799</v>
      </c>
      <c r="O20" s="3">
        <v>1.80013674011459</v>
      </c>
      <c r="P20" s="3">
        <v>3.3165227258058301</v>
      </c>
      <c r="Q20" s="3">
        <v>6.1749959628805398</v>
      </c>
      <c r="R20" s="3">
        <v>3.79133286730054</v>
      </c>
      <c r="S20" s="3">
        <v>3.5978617133803699</v>
      </c>
      <c r="T20" s="3">
        <v>4.9406542315045598</v>
      </c>
      <c r="U20" s="3" t="e">
        <v>#N/A</v>
      </c>
      <c r="V20" s="3">
        <v>5.4281740467628499</v>
      </c>
    </row>
    <row r="21" spans="1:22" x14ac:dyDescent="0.35">
      <c r="A21" s="2">
        <v>42426</v>
      </c>
      <c r="B21" s="3" t="e">
        <v>#N/A</v>
      </c>
      <c r="C21" s="3">
        <v>3.6951993568037498</v>
      </c>
      <c r="D21" s="3">
        <v>2.43731097773798</v>
      </c>
      <c r="E21" s="3">
        <v>2.0019857424786802</v>
      </c>
      <c r="F21" s="3">
        <v>3.99304120706209</v>
      </c>
      <c r="G21" s="3">
        <v>2.35079716479596</v>
      </c>
      <c r="H21" s="3">
        <v>3.1522838824088599</v>
      </c>
      <c r="I21" s="3">
        <v>4.2561451640185197</v>
      </c>
      <c r="J21" s="3">
        <v>2.1236055647828098</v>
      </c>
      <c r="K21" s="3">
        <v>1.96178327382173</v>
      </c>
      <c r="L21" s="3">
        <v>4.2659304329034402</v>
      </c>
      <c r="M21" s="3">
        <v>3.52596030718425</v>
      </c>
      <c r="N21" s="3">
        <v>2.7567160998721398</v>
      </c>
      <c r="O21" s="3">
        <v>1.86302937421243</v>
      </c>
      <c r="P21" s="3">
        <v>3.25974255439003</v>
      </c>
      <c r="Q21" s="3">
        <v>5.0779509800363103</v>
      </c>
      <c r="R21" s="3">
        <v>3.5119573845777898</v>
      </c>
      <c r="S21" s="3">
        <v>3.4209715674962702</v>
      </c>
      <c r="T21" s="3">
        <v>4.4743618349737</v>
      </c>
      <c r="U21" s="3" t="e">
        <v>#N/A</v>
      </c>
      <c r="V21" s="3">
        <v>5.0558078182511199</v>
      </c>
    </row>
    <row r="22" spans="1:22" x14ac:dyDescent="0.35">
      <c r="A22" s="2">
        <v>42453</v>
      </c>
      <c r="B22" s="3" t="e">
        <v>#N/A</v>
      </c>
      <c r="C22" s="3">
        <v>3.4232067916573299</v>
      </c>
      <c r="D22" s="3">
        <v>2.36309920424344</v>
      </c>
      <c r="E22" s="3">
        <v>1.7764690974971</v>
      </c>
      <c r="F22" s="3">
        <v>3.6933509725370599</v>
      </c>
      <c r="G22" s="3">
        <v>2.0983260039306502</v>
      </c>
      <c r="H22" s="3">
        <v>3.0648350661183299</v>
      </c>
      <c r="I22" s="3">
        <v>4.1053558781945299</v>
      </c>
      <c r="J22" s="3">
        <v>2.0553505570415398</v>
      </c>
      <c r="K22" s="3">
        <v>1.90449338222016</v>
      </c>
      <c r="L22" s="3">
        <v>3.3031038836162798</v>
      </c>
      <c r="M22" s="3">
        <v>3.2998143664470998</v>
      </c>
      <c r="N22" s="3">
        <v>3.3642243353753898</v>
      </c>
      <c r="O22" s="3">
        <v>1.73085228368801</v>
      </c>
      <c r="P22" s="3">
        <v>2.9913829545899202</v>
      </c>
      <c r="Q22" s="3">
        <v>4.2556305453058201</v>
      </c>
      <c r="R22" s="3">
        <v>3.3876890281410699</v>
      </c>
      <c r="S22" s="3">
        <v>3.1675666490043799</v>
      </c>
      <c r="T22" s="3">
        <v>4.0680072038339903</v>
      </c>
      <c r="U22" s="3">
        <v>3.0289489836994901</v>
      </c>
      <c r="V22" s="3">
        <v>4.6041707547068498</v>
      </c>
    </row>
    <row r="23" spans="1:22" x14ac:dyDescent="0.35">
      <c r="A23" s="2">
        <v>42486</v>
      </c>
      <c r="B23" s="3" t="e">
        <v>#N/A</v>
      </c>
      <c r="C23" s="3">
        <v>3.3393855150512399</v>
      </c>
      <c r="D23" s="3">
        <v>2.4175895225797901</v>
      </c>
      <c r="E23" s="3">
        <v>1.82077947108084</v>
      </c>
      <c r="F23" s="3">
        <v>3.66353631233804</v>
      </c>
      <c r="G23" s="3">
        <v>1.7182742784495499</v>
      </c>
      <c r="H23" s="3">
        <v>3.10314577416408</v>
      </c>
      <c r="I23" s="3">
        <v>4.3173586857553401</v>
      </c>
      <c r="J23" s="3">
        <v>2.0369954687324299</v>
      </c>
      <c r="K23" s="3">
        <v>1.9142097376593199</v>
      </c>
      <c r="L23" s="3">
        <v>3.14353318003326</v>
      </c>
      <c r="M23" s="3">
        <v>3.2335960812735101</v>
      </c>
      <c r="N23" s="3">
        <v>2.9244434677853701</v>
      </c>
      <c r="O23" s="3">
        <v>1.67823833166476</v>
      </c>
      <c r="P23" s="3">
        <v>2.8727105694536501</v>
      </c>
      <c r="Q23" s="3">
        <v>4.3346988128512498</v>
      </c>
      <c r="R23" s="3">
        <v>3.3402717665622101</v>
      </c>
      <c r="S23" s="3">
        <v>3.1700527884341301</v>
      </c>
      <c r="T23" s="3">
        <v>4.0125602632907702</v>
      </c>
      <c r="U23" s="3">
        <v>3.0794878655186002</v>
      </c>
      <c r="V23" s="3">
        <v>4.04785011787442</v>
      </c>
    </row>
    <row r="24" spans="1:22" x14ac:dyDescent="0.35">
      <c r="A24" s="2">
        <v>42516</v>
      </c>
      <c r="B24" s="3" t="e">
        <v>#N/A</v>
      </c>
      <c r="C24" s="3">
        <v>3.27747261158911</v>
      </c>
      <c r="D24" s="3">
        <v>2.4179397450451399</v>
      </c>
      <c r="E24" s="3">
        <v>1.7593052804454801</v>
      </c>
      <c r="F24" s="3">
        <v>3.7813156643370598</v>
      </c>
      <c r="G24" s="3">
        <v>1.8610913993542999</v>
      </c>
      <c r="H24" s="3">
        <v>3.1796298207757001</v>
      </c>
      <c r="I24" s="3">
        <v>4.3802804594835099</v>
      </c>
      <c r="J24" s="3">
        <v>2.06291169091363</v>
      </c>
      <c r="K24" s="3">
        <v>1.9990686744538</v>
      </c>
      <c r="L24" s="3">
        <v>3.4457197773364099</v>
      </c>
      <c r="M24" s="3">
        <v>3.2812828302350101</v>
      </c>
      <c r="N24" s="3">
        <v>2.3094845636752299</v>
      </c>
      <c r="O24" s="3">
        <v>1.6845705292572499</v>
      </c>
      <c r="P24" s="3">
        <v>2.9920454835771699</v>
      </c>
      <c r="Q24" s="3">
        <v>4.3442127552266498</v>
      </c>
      <c r="R24" s="3">
        <v>3.3928295935715802</v>
      </c>
      <c r="S24" s="3">
        <v>3.4715880429336399</v>
      </c>
      <c r="T24" s="3">
        <v>3.9793629477947099</v>
      </c>
      <c r="U24" s="3">
        <v>3.3174940692916901</v>
      </c>
      <c r="V24" s="3">
        <v>4.1764861860872804</v>
      </c>
    </row>
    <row r="25" spans="1:22" x14ac:dyDescent="0.35">
      <c r="A25" s="2">
        <v>42545</v>
      </c>
      <c r="B25" s="3" t="e">
        <v>#N/A</v>
      </c>
      <c r="C25" s="3">
        <v>3.2355218353747501</v>
      </c>
      <c r="D25" s="3">
        <v>2.3727123461679498</v>
      </c>
      <c r="E25" s="3">
        <v>1.68720755129308</v>
      </c>
      <c r="F25" s="3">
        <v>3.89903190830724</v>
      </c>
      <c r="G25" s="3">
        <v>1.81178463487162</v>
      </c>
      <c r="H25" s="3">
        <v>3.0812815215405598</v>
      </c>
      <c r="I25" s="3">
        <v>4.2805469254885002</v>
      </c>
      <c r="J25" s="3">
        <v>2.1692640651851498</v>
      </c>
      <c r="K25" s="3">
        <v>2.0032880528788501</v>
      </c>
      <c r="L25" s="3">
        <v>3.4142479300415398</v>
      </c>
      <c r="M25" s="3">
        <v>3.18506087033062</v>
      </c>
      <c r="N25" s="3">
        <v>3.0342968336870899</v>
      </c>
      <c r="O25" s="3">
        <v>1.6280782531451701</v>
      </c>
      <c r="P25" s="3">
        <v>2.6670926888090198</v>
      </c>
      <c r="Q25" s="3">
        <v>4.2029570250180104</v>
      </c>
      <c r="R25" s="3">
        <v>3.3689490958289099</v>
      </c>
      <c r="S25" s="3">
        <v>3.6552548387423101</v>
      </c>
      <c r="T25" s="3">
        <v>3.9162109341100799</v>
      </c>
      <c r="U25" s="3">
        <v>3.31836759604872</v>
      </c>
      <c r="V25" s="3">
        <v>4.1337688902360803</v>
      </c>
    </row>
    <row r="26" spans="1:22" x14ac:dyDescent="0.35">
      <c r="A26" s="2">
        <v>42577</v>
      </c>
      <c r="B26" s="3">
        <v>2.2124426232415999</v>
      </c>
      <c r="C26" s="3">
        <v>2.86430860801214</v>
      </c>
      <c r="D26" s="3">
        <v>2.17380530373255</v>
      </c>
      <c r="E26" s="3">
        <v>1.63711585505079</v>
      </c>
      <c r="F26" s="3">
        <v>3.5897959912741699</v>
      </c>
      <c r="G26" s="3">
        <v>1.6841498994576301</v>
      </c>
      <c r="H26" s="3">
        <v>3.0121204853093402</v>
      </c>
      <c r="I26" s="3">
        <v>4.0666459137570499</v>
      </c>
      <c r="J26" s="3">
        <v>2.0695411937525701</v>
      </c>
      <c r="K26" s="3">
        <v>1.91648237141064</v>
      </c>
      <c r="L26" s="3">
        <v>2.9527704132598398</v>
      </c>
      <c r="M26" s="3">
        <v>2.9406492256471202</v>
      </c>
      <c r="N26" s="3">
        <v>2.9383021621206602</v>
      </c>
      <c r="O26" s="3">
        <v>1.5378249834567099</v>
      </c>
      <c r="P26" s="3">
        <v>2.4555707665736</v>
      </c>
      <c r="Q26" s="3">
        <v>4.0615757531140098</v>
      </c>
      <c r="R26" s="3">
        <v>3.1797262615592499</v>
      </c>
      <c r="S26" s="3">
        <v>3.7016229905264701</v>
      </c>
      <c r="T26" s="3">
        <v>3.7689212559858398</v>
      </c>
      <c r="U26" s="3">
        <v>3.2494158307246299</v>
      </c>
      <c r="V26" s="3">
        <v>4.2784466036534203</v>
      </c>
    </row>
    <row r="27" spans="1:22" x14ac:dyDescent="0.35">
      <c r="A27" s="2">
        <v>42608</v>
      </c>
      <c r="B27" s="3">
        <v>2.2293042312440501</v>
      </c>
      <c r="C27" s="3">
        <v>2.9054775238716299</v>
      </c>
      <c r="D27" s="3">
        <v>2.1475089377887602</v>
      </c>
      <c r="E27" s="3">
        <v>1.62859387217221</v>
      </c>
      <c r="F27" s="3">
        <v>3.5569291038857198</v>
      </c>
      <c r="G27" s="3">
        <v>1.5056514038384201</v>
      </c>
      <c r="H27" s="3">
        <v>2.9548207922718599</v>
      </c>
      <c r="I27" s="3">
        <v>4.0377044063985403</v>
      </c>
      <c r="J27" s="3">
        <v>2.06880427211388</v>
      </c>
      <c r="K27" s="3">
        <v>1.88859384308946</v>
      </c>
      <c r="L27" s="3">
        <v>3.1582176236160202</v>
      </c>
      <c r="M27" s="3">
        <v>2.9921522519783998</v>
      </c>
      <c r="N27" s="3">
        <v>3.0272886556205498</v>
      </c>
      <c r="O27" s="3">
        <v>1.5556792315452701</v>
      </c>
      <c r="P27" s="3">
        <v>2.3380116199012799</v>
      </c>
      <c r="Q27" s="3">
        <v>3.6180267023593702</v>
      </c>
      <c r="R27" s="3">
        <v>3.1122581829343301</v>
      </c>
      <c r="S27" s="3">
        <v>3.51889890736097</v>
      </c>
      <c r="T27" s="3">
        <v>3.7495489262142998</v>
      </c>
      <c r="U27" s="3">
        <v>3.2494195038956599</v>
      </c>
      <c r="V27" s="3">
        <v>4.7578595877342202</v>
      </c>
    </row>
    <row r="28" spans="1:22" x14ac:dyDescent="0.35">
      <c r="A28" s="2">
        <v>42639</v>
      </c>
      <c r="B28" s="3">
        <v>2.3083188407785902</v>
      </c>
      <c r="C28" s="3">
        <v>3.0388853117553101</v>
      </c>
      <c r="D28" s="3">
        <v>2.20270989799939</v>
      </c>
      <c r="E28" s="3">
        <v>1.6616777142541701</v>
      </c>
      <c r="F28" s="3">
        <v>3.5920432788643502</v>
      </c>
      <c r="G28" s="3">
        <v>1.55204284843574</v>
      </c>
      <c r="H28" s="3">
        <v>2.9502309286997002</v>
      </c>
      <c r="I28" s="3">
        <v>4.0250350291019004</v>
      </c>
      <c r="J28" s="3">
        <v>2.0900425954211501</v>
      </c>
      <c r="K28" s="3">
        <v>1.8702433020306599</v>
      </c>
      <c r="L28" s="3">
        <v>3.1584529691231902</v>
      </c>
      <c r="M28" s="3">
        <v>3.1679391362520399</v>
      </c>
      <c r="N28" s="3">
        <v>3.2371713468377901</v>
      </c>
      <c r="O28" s="3">
        <v>1.53269059312373</v>
      </c>
      <c r="P28" s="3">
        <v>2.26504985747659</v>
      </c>
      <c r="Q28" s="3">
        <v>3.9071914878645901</v>
      </c>
      <c r="R28" s="3">
        <v>3.2921826163058201</v>
      </c>
      <c r="S28" s="3">
        <v>3.65895909834946</v>
      </c>
      <c r="T28" s="3">
        <v>3.69096828527737</v>
      </c>
      <c r="U28" s="3">
        <v>2.6763887985785799</v>
      </c>
      <c r="V28" s="3">
        <v>4.7566536209820196</v>
      </c>
    </row>
    <row r="29" spans="1:22" x14ac:dyDescent="0.35">
      <c r="A29" s="2">
        <v>42669</v>
      </c>
      <c r="B29" s="3">
        <v>2.2583266217408</v>
      </c>
      <c r="C29" s="3">
        <v>2.6581326006474999</v>
      </c>
      <c r="D29" s="3">
        <v>2.2635216014424402</v>
      </c>
      <c r="E29" s="3">
        <v>1.64515726796582</v>
      </c>
      <c r="F29" s="3">
        <v>3.31658526975145</v>
      </c>
      <c r="G29" s="3">
        <v>1.58737827510086</v>
      </c>
      <c r="H29" s="3">
        <v>2.9457725248150401</v>
      </c>
      <c r="I29" s="3">
        <v>3.9625618537616201</v>
      </c>
      <c r="J29" s="3">
        <v>2.10597027635843</v>
      </c>
      <c r="K29" s="3">
        <v>1.9385167985487199</v>
      </c>
      <c r="L29" s="3">
        <v>2.8730061823499198</v>
      </c>
      <c r="M29" s="3">
        <v>3.1991650445362398</v>
      </c>
      <c r="N29" s="3">
        <v>2.9946648266307299</v>
      </c>
      <c r="O29" s="3">
        <v>1.56401543614196</v>
      </c>
      <c r="P29" s="3">
        <v>2.2748110012057499</v>
      </c>
      <c r="Q29" s="3">
        <v>3.9647271075214099</v>
      </c>
      <c r="R29" s="3">
        <v>3.3097319872563302</v>
      </c>
      <c r="S29" s="3">
        <v>3.53283863510375</v>
      </c>
      <c r="T29" s="3">
        <v>3.7597899717482699</v>
      </c>
      <c r="U29" s="3">
        <v>2.6918923844221401</v>
      </c>
      <c r="V29" s="3">
        <v>4.7095397953535096</v>
      </c>
    </row>
    <row r="30" spans="1:22" x14ac:dyDescent="0.35">
      <c r="A30" s="2">
        <v>42699</v>
      </c>
      <c r="B30" s="3">
        <v>2.1710456975568402</v>
      </c>
      <c r="C30" s="3">
        <v>2.88976442036653</v>
      </c>
      <c r="D30" s="3">
        <v>2.5136051027166699</v>
      </c>
      <c r="E30" s="3">
        <v>1.78039338768199</v>
      </c>
      <c r="F30" s="3">
        <v>3.22996803508887</v>
      </c>
      <c r="G30" s="3">
        <v>1.99231944589577</v>
      </c>
      <c r="H30" s="3">
        <v>3.0086138323766498</v>
      </c>
      <c r="I30" s="3">
        <v>4.1871602467143099</v>
      </c>
      <c r="J30" s="3">
        <v>2.2872774016547801</v>
      </c>
      <c r="K30" s="3">
        <v>2.0000220863253602</v>
      </c>
      <c r="L30" s="3">
        <v>3.15295922781833</v>
      </c>
      <c r="M30" s="3">
        <v>3.3411065329040701</v>
      </c>
      <c r="N30" s="3">
        <v>2.72215335518993</v>
      </c>
      <c r="O30" s="3">
        <v>1.69103763922239</v>
      </c>
      <c r="P30" s="3">
        <v>2.3099375368219599</v>
      </c>
      <c r="Q30" s="3">
        <v>4.2170017184799402</v>
      </c>
      <c r="R30" s="3">
        <v>3.2733132294940201</v>
      </c>
      <c r="S30" s="3">
        <v>3.8302842203799101</v>
      </c>
      <c r="T30" s="3">
        <v>4.0494350975886704</v>
      </c>
      <c r="U30" s="3" t="e">
        <v>#N/A</v>
      </c>
      <c r="V30" s="3">
        <v>4.0116884591740796</v>
      </c>
    </row>
    <row r="31" spans="1:22" x14ac:dyDescent="0.35">
      <c r="A31" s="2">
        <v>42727</v>
      </c>
      <c r="B31" s="3">
        <v>2.32787349277474</v>
      </c>
      <c r="C31" s="3">
        <v>2.9690856018469098</v>
      </c>
      <c r="D31" s="3">
        <v>2.6084128182958302</v>
      </c>
      <c r="E31" s="3">
        <v>1.8360677154962599</v>
      </c>
      <c r="F31" s="3">
        <v>3.1028513978505399</v>
      </c>
      <c r="G31" s="3">
        <v>2.3125364523267899</v>
      </c>
      <c r="H31" s="3">
        <v>3.0632236809976199</v>
      </c>
      <c r="I31" s="3">
        <v>4.2895294460849698</v>
      </c>
      <c r="J31" s="3">
        <v>2.3973285578037302</v>
      </c>
      <c r="K31" s="3">
        <v>1.9501025796714699</v>
      </c>
      <c r="L31" s="3">
        <v>3.6465211832536202</v>
      </c>
      <c r="M31" s="3">
        <v>3.3356719202954102</v>
      </c>
      <c r="N31" s="3">
        <v>2.91423991387571</v>
      </c>
      <c r="O31" s="3">
        <v>1.73389399231897</v>
      </c>
      <c r="P31" s="3">
        <v>2.4622199826654598</v>
      </c>
      <c r="Q31" s="3">
        <v>3.8511033209344698</v>
      </c>
      <c r="R31" s="3">
        <v>3.2782444618511599</v>
      </c>
      <c r="S31" s="3">
        <v>3.8258647177994298</v>
      </c>
      <c r="T31" s="3">
        <v>4.1838257506758101</v>
      </c>
      <c r="U31" s="3">
        <v>2.8774359787789701</v>
      </c>
      <c r="V31" s="3">
        <v>3.8972296140179101</v>
      </c>
    </row>
    <row r="32" spans="1:22" x14ac:dyDescent="0.35">
      <c r="A32" s="2">
        <v>42761</v>
      </c>
      <c r="B32" s="3">
        <v>2.2751755489147398</v>
      </c>
      <c r="C32" s="3">
        <v>2.8502750295016899</v>
      </c>
      <c r="D32" s="3">
        <v>2.4245542918694398</v>
      </c>
      <c r="E32" s="3">
        <v>1.63224644775617</v>
      </c>
      <c r="F32" s="3">
        <v>2.7321841847595998</v>
      </c>
      <c r="G32" s="3">
        <v>2.14691864161093</v>
      </c>
      <c r="H32" s="3">
        <v>2.97538309363151</v>
      </c>
      <c r="I32" s="3">
        <v>4.1527328282782001</v>
      </c>
      <c r="J32" s="3">
        <v>2.31860965533027</v>
      </c>
      <c r="K32" s="3">
        <v>1.9079960496992301</v>
      </c>
      <c r="L32" s="3">
        <v>3.3150789589178</v>
      </c>
      <c r="M32" s="3">
        <v>3.1348460843236099</v>
      </c>
      <c r="N32" s="3">
        <v>2.82650243614163</v>
      </c>
      <c r="O32" s="3">
        <v>1.6256434755241</v>
      </c>
      <c r="P32" s="3">
        <v>2.3005419934576401</v>
      </c>
      <c r="Q32" s="3">
        <v>3.5945607537777899</v>
      </c>
      <c r="R32" s="3">
        <v>3.1194908128427699</v>
      </c>
      <c r="S32" s="3">
        <v>3.6102826871572198</v>
      </c>
      <c r="T32" s="3">
        <v>4.0945406059591303</v>
      </c>
      <c r="U32" s="3" t="e">
        <v>#N/A</v>
      </c>
      <c r="V32" s="3">
        <v>3.71967434940471</v>
      </c>
    </row>
    <row r="33" spans="1:22" x14ac:dyDescent="0.35">
      <c r="A33" s="2">
        <v>42790</v>
      </c>
      <c r="B33" s="3">
        <v>2.2770107357680098</v>
      </c>
      <c r="C33" s="3">
        <v>2.7713960493222198</v>
      </c>
      <c r="D33" s="3">
        <v>2.4154320422922999</v>
      </c>
      <c r="E33" s="3">
        <v>1.63568248307734</v>
      </c>
      <c r="F33" s="3">
        <v>2.5919309530998298</v>
      </c>
      <c r="G33" s="3">
        <v>2.0260843965306101</v>
      </c>
      <c r="H33" s="3">
        <v>2.9989047997460099</v>
      </c>
      <c r="I33" s="3">
        <v>4.1073876598728001</v>
      </c>
      <c r="J33" s="3">
        <v>2.3710111218682202</v>
      </c>
      <c r="K33" s="3">
        <v>1.9277398270995201</v>
      </c>
      <c r="L33" s="3">
        <v>3.36385135714043</v>
      </c>
      <c r="M33" s="3">
        <v>3.1743761722291901</v>
      </c>
      <c r="N33" s="3">
        <v>3.0315081024797301</v>
      </c>
      <c r="O33" s="3">
        <v>1.57694611366001</v>
      </c>
      <c r="P33" s="3">
        <v>2.2481241873181799</v>
      </c>
      <c r="Q33" s="3">
        <v>3.6683518782189202</v>
      </c>
      <c r="R33" s="3">
        <v>3.1389293630281001</v>
      </c>
      <c r="S33" s="3">
        <v>3.5181766547825601</v>
      </c>
      <c r="T33" s="3">
        <v>4.0815351210332196</v>
      </c>
      <c r="U33" s="3">
        <v>3.1437868472800101</v>
      </c>
      <c r="V33" s="3">
        <v>3.7968969544616402</v>
      </c>
    </row>
    <row r="34" spans="1:22" x14ac:dyDescent="0.35">
      <c r="A34" s="2">
        <v>42818</v>
      </c>
      <c r="B34" s="3">
        <v>2.2908925516478198</v>
      </c>
      <c r="C34" s="3">
        <v>2.5750550502854201</v>
      </c>
      <c r="D34" s="3">
        <v>2.39786800212207</v>
      </c>
      <c r="E34" s="3">
        <v>1.6552885038523799</v>
      </c>
      <c r="F34" s="3">
        <v>2.42668336347417</v>
      </c>
      <c r="G34" s="3">
        <v>2.21403167703822</v>
      </c>
      <c r="H34" s="3">
        <v>2.9600462825054401</v>
      </c>
      <c r="I34" s="3">
        <v>4.1071840650982798</v>
      </c>
      <c r="J34" s="3">
        <v>2.3569520050739201</v>
      </c>
      <c r="K34" s="3">
        <v>1.8816403367385</v>
      </c>
      <c r="L34" s="3">
        <v>3.6533625824404399</v>
      </c>
      <c r="M34" s="3">
        <v>3.1574227284526399</v>
      </c>
      <c r="N34" s="3">
        <v>3.09670904926055</v>
      </c>
      <c r="O34" s="3">
        <v>1.56350795130709</v>
      </c>
      <c r="P34" s="3">
        <v>2.2330662987329299</v>
      </c>
      <c r="Q34" s="3">
        <v>3.8982974735616902</v>
      </c>
      <c r="R34" s="3">
        <v>3.1356084147942598</v>
      </c>
      <c r="S34" s="3">
        <v>3.5348423308175998</v>
      </c>
      <c r="T34" s="3">
        <v>4.1836949674260397</v>
      </c>
      <c r="U34" s="3">
        <v>2.6566277529664699</v>
      </c>
      <c r="V34" s="3">
        <v>4.04963809000603</v>
      </c>
    </row>
    <row r="35" spans="1:22" x14ac:dyDescent="0.35">
      <c r="A35" s="2">
        <v>42851</v>
      </c>
      <c r="B35" s="3">
        <v>2.2678034287483602</v>
      </c>
      <c r="C35" s="3">
        <v>2.5034852489499801</v>
      </c>
      <c r="D35" s="3">
        <v>2.3930728917494299</v>
      </c>
      <c r="E35" s="3">
        <v>1.56806408154</v>
      </c>
      <c r="F35" s="3">
        <v>2.3340742289829399</v>
      </c>
      <c r="G35" s="3">
        <v>1.99559642220328</v>
      </c>
      <c r="H35" s="3">
        <v>2.9491029848053798</v>
      </c>
      <c r="I35" s="3">
        <v>4.1198931906948904</v>
      </c>
      <c r="J35" s="3">
        <v>2.3619675523824601</v>
      </c>
      <c r="K35" s="3">
        <v>1.9064112243452001</v>
      </c>
      <c r="L35" s="3">
        <v>3.6174129309091199</v>
      </c>
      <c r="M35" s="3">
        <v>3.0882402159347802</v>
      </c>
      <c r="N35" s="3">
        <v>2.53482905085664</v>
      </c>
      <c r="O35" s="3">
        <v>1.5474394144710699</v>
      </c>
      <c r="P35" s="3">
        <v>2.25344041156518</v>
      </c>
      <c r="Q35" s="3">
        <v>3.9516205810135201</v>
      </c>
      <c r="R35" s="3">
        <v>3.1626537385344702</v>
      </c>
      <c r="S35" s="3">
        <v>3.57837567770948</v>
      </c>
      <c r="T35" s="3">
        <v>4.0089810891987296</v>
      </c>
      <c r="U35" s="3">
        <v>2.5500877977280099</v>
      </c>
      <c r="V35" s="3">
        <v>4.0323592162806401</v>
      </c>
    </row>
    <row r="36" spans="1:22" x14ac:dyDescent="0.35">
      <c r="A36" s="2">
        <v>42881</v>
      </c>
      <c r="B36" s="3">
        <v>2.2163435629231301</v>
      </c>
      <c r="C36" s="3">
        <v>2.3969565374717599</v>
      </c>
      <c r="D36" s="3">
        <v>2.4779625015425801</v>
      </c>
      <c r="E36" s="3">
        <v>1.5555682544509599</v>
      </c>
      <c r="F36" s="3">
        <v>2.4974508639410402</v>
      </c>
      <c r="G36" s="3">
        <v>2.2632778002102598</v>
      </c>
      <c r="H36" s="3">
        <v>2.9782544043908601</v>
      </c>
      <c r="I36" s="3">
        <v>4.0466783319155999</v>
      </c>
      <c r="J36" s="3">
        <v>2.37547295376518</v>
      </c>
      <c r="K36" s="3">
        <v>1.7824490888525</v>
      </c>
      <c r="L36" s="3">
        <v>3.6716960638637399</v>
      </c>
      <c r="M36" s="3">
        <v>3.0160197590892399</v>
      </c>
      <c r="N36" s="3">
        <v>2.6114043937550901</v>
      </c>
      <c r="O36" s="3">
        <v>1.5736773903457999</v>
      </c>
      <c r="P36" s="3">
        <v>2.1731502369367202</v>
      </c>
      <c r="Q36" s="3">
        <v>3.89983354870329</v>
      </c>
      <c r="R36" s="3">
        <v>3.1755443491283799</v>
      </c>
      <c r="S36" s="3">
        <v>3.6115309252267598</v>
      </c>
      <c r="T36" s="3">
        <v>4.0089904013213298</v>
      </c>
      <c r="U36" s="3">
        <v>2.4143260862859002</v>
      </c>
      <c r="V36" s="3">
        <v>4.1081353092206196</v>
      </c>
    </row>
    <row r="37" spans="1:22" x14ac:dyDescent="0.35">
      <c r="A37" s="2">
        <v>42912</v>
      </c>
      <c r="B37" s="3">
        <v>2.0917998008243899</v>
      </c>
      <c r="C37" s="3">
        <v>2.6931402375541298</v>
      </c>
      <c r="D37" s="3">
        <v>2.5363611352497601</v>
      </c>
      <c r="E37" s="3">
        <v>1.5709080134595701</v>
      </c>
      <c r="F37" s="3">
        <v>2.4544086737754802</v>
      </c>
      <c r="G37" s="3">
        <v>2.25175411168332</v>
      </c>
      <c r="H37" s="3">
        <v>3.0135087451306801</v>
      </c>
      <c r="I37" s="3">
        <v>3.93762967827693</v>
      </c>
      <c r="J37" s="3">
        <v>2.47155975092919</v>
      </c>
      <c r="K37" s="3">
        <v>1.7548843485097201</v>
      </c>
      <c r="L37" s="3">
        <v>3.6839926091802901</v>
      </c>
      <c r="M37" s="3">
        <v>3.3416855143388999</v>
      </c>
      <c r="N37" s="3">
        <v>2.5404713237724201</v>
      </c>
      <c r="O37" s="3">
        <v>1.63145583731179</v>
      </c>
      <c r="P37" s="3">
        <v>2.1436951725045899</v>
      </c>
      <c r="Q37" s="3">
        <v>4.4791645010203904</v>
      </c>
      <c r="R37" s="3">
        <v>3.1856635965797699</v>
      </c>
      <c r="S37" s="3">
        <v>3.5730675923020399</v>
      </c>
      <c r="T37" s="3">
        <v>4.03673386839362</v>
      </c>
      <c r="U37" s="3">
        <v>1.8878556682929399</v>
      </c>
      <c r="V37" s="3">
        <v>3.62657796831625</v>
      </c>
    </row>
    <row r="38" spans="1:22" x14ac:dyDescent="0.35">
      <c r="A38" s="2">
        <v>42942</v>
      </c>
      <c r="B38" s="3">
        <v>2.1522655943694802</v>
      </c>
      <c r="C38" s="3">
        <v>2.5995631083549</v>
      </c>
      <c r="D38" s="3">
        <v>2.5802906738973101</v>
      </c>
      <c r="E38" s="3">
        <v>1.56704039199189</v>
      </c>
      <c r="F38" s="3">
        <v>2.2705566592315001</v>
      </c>
      <c r="G38" s="3">
        <v>2.2890383787858002</v>
      </c>
      <c r="H38" s="3">
        <v>3.0454366594429998</v>
      </c>
      <c r="I38" s="3">
        <v>3.98387368247728</v>
      </c>
      <c r="J38" s="3">
        <v>2.33847347267676</v>
      </c>
      <c r="K38" s="3">
        <v>1.7542424329524</v>
      </c>
      <c r="L38" s="3">
        <v>3.5356224642693999</v>
      </c>
      <c r="M38" s="3">
        <v>3.1734768341694899</v>
      </c>
      <c r="N38" s="3">
        <v>2.5079082403814001</v>
      </c>
      <c r="O38" s="3">
        <v>1.529265000311</v>
      </c>
      <c r="P38" s="3">
        <v>2.0862677206020201</v>
      </c>
      <c r="Q38" s="3">
        <v>4.1089772932207396</v>
      </c>
      <c r="R38" s="3">
        <v>3.2327251853200898</v>
      </c>
      <c r="S38" s="3">
        <v>3.5437752839836301</v>
      </c>
      <c r="T38" s="3">
        <v>3.8930781110783301</v>
      </c>
      <c r="U38" s="3">
        <v>1.54764182786219</v>
      </c>
      <c r="V38" s="3">
        <v>3.7917939216557301</v>
      </c>
    </row>
    <row r="39" spans="1:22" x14ac:dyDescent="0.35">
      <c r="A39" s="2">
        <v>42972</v>
      </c>
      <c r="B39" s="3">
        <v>2.1414402703975202</v>
      </c>
      <c r="C39" s="3">
        <v>2.5045435980548398</v>
      </c>
      <c r="D39" s="3">
        <v>2.54783062062674</v>
      </c>
      <c r="E39" s="3">
        <v>1.5508341300389299</v>
      </c>
      <c r="F39" s="3">
        <v>2.3627250495783301</v>
      </c>
      <c r="G39" s="3">
        <v>2.0426805006318198</v>
      </c>
      <c r="H39" s="3">
        <v>3.05894295500749</v>
      </c>
      <c r="I39" s="3">
        <v>4.0278955555223304</v>
      </c>
      <c r="J39" s="3">
        <v>2.35291163695419</v>
      </c>
      <c r="K39" s="3">
        <v>1.82285182588857</v>
      </c>
      <c r="L39" s="3">
        <v>3.2875967567956401</v>
      </c>
      <c r="M39" s="3">
        <v>3.0974079166219002</v>
      </c>
      <c r="N39" s="3">
        <v>2.5207941783094099</v>
      </c>
      <c r="O39" s="3">
        <v>1.5482665147421499</v>
      </c>
      <c r="P39" s="3">
        <v>2.1010101221797499</v>
      </c>
      <c r="Q39" s="3">
        <v>4.4407359904047699</v>
      </c>
      <c r="R39" s="3">
        <v>3.21778340810953</v>
      </c>
      <c r="S39" s="3">
        <v>3.7312101590996498</v>
      </c>
      <c r="T39" s="3">
        <v>4.0299068700579497</v>
      </c>
      <c r="U39" s="3">
        <v>1.77768145436904</v>
      </c>
      <c r="V39" s="3">
        <v>4.06749110590256</v>
      </c>
    </row>
    <row r="40" spans="1:22" x14ac:dyDescent="0.35">
      <c r="A40" s="2">
        <v>43004</v>
      </c>
      <c r="B40" s="3">
        <v>2.1640869839624699</v>
      </c>
      <c r="C40" s="3">
        <v>2.4685872929799801</v>
      </c>
      <c r="D40" s="3">
        <v>2.5812072885597499</v>
      </c>
      <c r="E40" s="3">
        <v>1.5122518646513401</v>
      </c>
      <c r="F40" s="3">
        <v>2.4900927992862099</v>
      </c>
      <c r="G40" s="3">
        <v>2.28473739384857</v>
      </c>
      <c r="H40" s="3">
        <v>3.05272534022847</v>
      </c>
      <c r="I40" s="3">
        <v>4.1966110093765199</v>
      </c>
      <c r="J40" s="3">
        <v>2.4664773165155101</v>
      </c>
      <c r="K40" s="3">
        <v>1.8110236678523199</v>
      </c>
      <c r="L40" s="3">
        <v>3.2266035747803299</v>
      </c>
      <c r="M40" s="3">
        <v>3.3982613663253698</v>
      </c>
      <c r="N40" s="3">
        <v>2.9030672468576801</v>
      </c>
      <c r="O40" s="3">
        <v>1.5683078416009799</v>
      </c>
      <c r="P40" s="3">
        <v>2.1451274039385</v>
      </c>
      <c r="Q40" s="3">
        <v>4.5536736611725699</v>
      </c>
      <c r="R40" s="3">
        <v>3.0202049693789901</v>
      </c>
      <c r="S40" s="3">
        <v>4.0730108050171596</v>
      </c>
      <c r="T40" s="3">
        <v>4.2234613059849302</v>
      </c>
      <c r="U40" s="3">
        <v>1.7254626446250401</v>
      </c>
      <c r="V40" s="3">
        <v>4.3331781988689801</v>
      </c>
    </row>
    <row r="41" spans="1:22" x14ac:dyDescent="0.35">
      <c r="A41" s="2">
        <v>43034</v>
      </c>
      <c r="B41" s="3">
        <v>2.1244335684518698</v>
      </c>
      <c r="C41" s="3">
        <v>2.84181339207379</v>
      </c>
      <c r="D41" s="3">
        <v>2.5774547954536899</v>
      </c>
      <c r="E41" s="3">
        <v>1.4834398000392499</v>
      </c>
      <c r="F41" s="3">
        <v>2.43293302718335</v>
      </c>
      <c r="G41" s="3">
        <v>2.33753433022031</v>
      </c>
      <c r="H41" s="3">
        <v>3.2131883930309502</v>
      </c>
      <c r="I41" s="3">
        <v>4.0457716542430298</v>
      </c>
      <c r="J41" s="3">
        <v>2.5364710872540801</v>
      </c>
      <c r="K41" s="3">
        <v>1.7407125051129999</v>
      </c>
      <c r="L41" s="3">
        <v>3.2179768111206699</v>
      </c>
      <c r="M41" s="3">
        <v>3.2675358314175802</v>
      </c>
      <c r="N41" s="3">
        <v>2.8991893243035398</v>
      </c>
      <c r="O41" s="3">
        <v>1.51748344460809</v>
      </c>
      <c r="P41" s="3">
        <v>2.0892692431471098</v>
      </c>
      <c r="Q41" s="3">
        <v>4.5354179609270302</v>
      </c>
      <c r="R41" s="3">
        <v>3.01113749338773</v>
      </c>
      <c r="S41" s="3">
        <v>4.1855303870542899</v>
      </c>
      <c r="T41" s="3">
        <v>4.19968545427517</v>
      </c>
      <c r="U41" s="3">
        <v>1.9233881199779099</v>
      </c>
      <c r="V41" s="3">
        <v>4.4594272929151604</v>
      </c>
    </row>
    <row r="42" spans="1:22" x14ac:dyDescent="0.35">
      <c r="A42" s="2">
        <v>43063</v>
      </c>
      <c r="B42" s="3">
        <v>2.10337733650633</v>
      </c>
      <c r="C42" s="3">
        <v>3.19743082359635</v>
      </c>
      <c r="D42" s="3">
        <v>2.5860977616522298</v>
      </c>
      <c r="E42" s="3">
        <v>1.5190511285625901</v>
      </c>
      <c r="F42" s="3">
        <v>2.46958339642479</v>
      </c>
      <c r="G42" s="3">
        <v>2.6426491839333401</v>
      </c>
      <c r="H42" s="3">
        <v>3.29515626453595</v>
      </c>
      <c r="I42" s="3">
        <v>4.0166965846987699</v>
      </c>
      <c r="J42" s="3">
        <v>2.5221751974519901</v>
      </c>
      <c r="K42" s="3">
        <v>1.9657663436724699</v>
      </c>
      <c r="L42" s="3">
        <v>3.4582830754943199</v>
      </c>
      <c r="M42" s="3">
        <v>3.1370016923045001</v>
      </c>
      <c r="N42" s="3">
        <v>3.1552337290357899</v>
      </c>
      <c r="O42" s="3">
        <v>1.5140066404389301</v>
      </c>
      <c r="P42" s="3">
        <v>1.9868761259494301</v>
      </c>
      <c r="Q42" s="3">
        <v>4.6885437507244898</v>
      </c>
      <c r="R42" s="3">
        <v>3.05651723703365</v>
      </c>
      <c r="S42" s="3">
        <v>4.4059182141986701</v>
      </c>
      <c r="T42" s="3">
        <v>4.4806683692278799</v>
      </c>
      <c r="U42" s="3">
        <v>1.89573941211854</v>
      </c>
      <c r="V42" s="3">
        <v>4.4341907032224999</v>
      </c>
    </row>
    <row r="43" spans="1:22" x14ac:dyDescent="0.35">
      <c r="A43" s="2">
        <v>43095</v>
      </c>
      <c r="B43" s="3">
        <v>2.19620174378711</v>
      </c>
      <c r="C43" s="3">
        <v>2.99697213834428</v>
      </c>
      <c r="D43" s="3">
        <v>2.5751412551346</v>
      </c>
      <c r="E43" s="3">
        <v>1.5675401545549199</v>
      </c>
      <c r="F43" s="3">
        <v>2.8264194832961298</v>
      </c>
      <c r="G43" s="3">
        <v>2.77806971471268</v>
      </c>
      <c r="H43" s="3">
        <v>3.2140887554361801</v>
      </c>
      <c r="I43" s="3">
        <v>4.2502859005351397</v>
      </c>
      <c r="J43" s="3">
        <v>2.5393896821728101</v>
      </c>
      <c r="K43" s="3">
        <v>2.1004502291062401</v>
      </c>
      <c r="L43" s="3">
        <v>3.4606144175389302</v>
      </c>
      <c r="M43" s="3">
        <v>3.3680766049417601</v>
      </c>
      <c r="N43" s="3">
        <v>2.5799080830197298</v>
      </c>
      <c r="O43" s="3">
        <v>1.5044289103155399</v>
      </c>
      <c r="P43" s="3">
        <v>2.0877902855906201</v>
      </c>
      <c r="Q43" s="3">
        <v>4.3246978695622804</v>
      </c>
      <c r="R43" s="3">
        <v>2.9969667102451401</v>
      </c>
      <c r="S43" s="3">
        <v>4.1991057289229703</v>
      </c>
      <c r="T43" s="3">
        <v>4.57617966965379</v>
      </c>
      <c r="U43" s="3">
        <v>1.47078011876582</v>
      </c>
      <c r="V43" s="3">
        <v>4.3373269011880096</v>
      </c>
    </row>
    <row r="44" spans="1:22" x14ac:dyDescent="0.35">
      <c r="A44" s="2">
        <v>43126</v>
      </c>
      <c r="B44" s="3">
        <v>2.0690704370874502</v>
      </c>
      <c r="C44" s="3">
        <v>2.7438990634858098</v>
      </c>
      <c r="D44" s="3">
        <v>2.4104003861431602</v>
      </c>
      <c r="E44" s="3">
        <v>1.47872928481308</v>
      </c>
      <c r="F44" s="3">
        <v>2.7552612816767699</v>
      </c>
      <c r="G44" s="3">
        <v>2.4149241676208799</v>
      </c>
      <c r="H44" s="3">
        <v>3.0701160227042799</v>
      </c>
      <c r="I44" s="3">
        <v>4.0489519575677502</v>
      </c>
      <c r="J44" s="3">
        <v>2.4369459544952701</v>
      </c>
      <c r="K44" s="3">
        <v>1.9899363419853</v>
      </c>
      <c r="L44" s="3">
        <v>3.13445934995669</v>
      </c>
      <c r="M44" s="3">
        <v>3.2165853129366599</v>
      </c>
      <c r="N44" s="3">
        <v>2.52685438195439</v>
      </c>
      <c r="O44" s="3">
        <v>1.4510196842377201</v>
      </c>
      <c r="P44" s="3">
        <v>1.90926990939595</v>
      </c>
      <c r="Q44" s="3">
        <v>4.0255025957791402</v>
      </c>
      <c r="R44" s="3">
        <v>2.8737302974755199</v>
      </c>
      <c r="S44" s="3">
        <v>3.89116587416411</v>
      </c>
      <c r="T44" s="3">
        <v>4.2042188839722199</v>
      </c>
      <c r="U44" s="3">
        <v>1.49224049035992</v>
      </c>
      <c r="V44" s="3">
        <v>4.1671666495770596</v>
      </c>
    </row>
    <row r="45" spans="1:22" x14ac:dyDescent="0.35">
      <c r="A45" s="2">
        <v>43157</v>
      </c>
      <c r="B45" s="3">
        <v>2.2384840703547</v>
      </c>
      <c r="C45" s="3">
        <v>2.9899650634130599</v>
      </c>
      <c r="D45" s="3">
        <v>2.5029481015831698</v>
      </c>
      <c r="E45" s="3">
        <v>1.56304564552738</v>
      </c>
      <c r="F45" s="3">
        <v>3.01724498996915</v>
      </c>
      <c r="G45" s="3">
        <v>2.32664627174315</v>
      </c>
      <c r="H45" s="3">
        <v>3.1134642612374499</v>
      </c>
      <c r="I45" s="3">
        <v>4.1792864970612804</v>
      </c>
      <c r="J45" s="3">
        <v>2.5938542931640902</v>
      </c>
      <c r="K45" s="3">
        <v>2.14324419421781</v>
      </c>
      <c r="L45" s="3">
        <v>3.2714657061573198</v>
      </c>
      <c r="M45" s="3">
        <v>3.3150149159490701</v>
      </c>
      <c r="N45" s="3">
        <v>2.8872746968847598</v>
      </c>
      <c r="O45" s="3">
        <v>1.5609517788540499</v>
      </c>
      <c r="P45" s="3">
        <v>2.04718954596619</v>
      </c>
      <c r="Q45" s="3">
        <v>4.6809562776011804</v>
      </c>
      <c r="R45" s="3">
        <v>2.9329443415738901</v>
      </c>
      <c r="S45" s="3">
        <v>4.1470116202059497</v>
      </c>
      <c r="T45" s="3">
        <v>4.4627737792895301</v>
      </c>
      <c r="U45" s="3">
        <v>1.7080554117917</v>
      </c>
      <c r="V45" s="3">
        <v>4.3194642178527101</v>
      </c>
    </row>
    <row r="46" spans="1:22" x14ac:dyDescent="0.35">
      <c r="A46" s="2">
        <v>43185</v>
      </c>
      <c r="B46" s="3">
        <v>2.4458547197501401</v>
      </c>
      <c r="C46" s="3">
        <v>3.1727293684649802</v>
      </c>
      <c r="D46" s="3">
        <v>2.6974913841089401</v>
      </c>
      <c r="E46" s="3">
        <v>1.6695170498204099</v>
      </c>
      <c r="F46" s="3">
        <v>3.1691500025117301</v>
      </c>
      <c r="G46" s="3">
        <v>2.2052796362290401</v>
      </c>
      <c r="H46" s="3">
        <v>3.19075068315925</v>
      </c>
      <c r="I46" s="3">
        <v>4.1866559677528601</v>
      </c>
      <c r="J46" s="3">
        <v>2.6498963302741601</v>
      </c>
      <c r="K46" s="3">
        <v>2.2006704482306301</v>
      </c>
      <c r="L46" s="3">
        <v>3.5250970609903902</v>
      </c>
      <c r="M46" s="3">
        <v>3.2247652352420402</v>
      </c>
      <c r="N46" s="3">
        <v>3.2162913561879898</v>
      </c>
      <c r="O46" s="3">
        <v>1.61668540361496</v>
      </c>
      <c r="P46" s="3">
        <v>2.2101485756352499</v>
      </c>
      <c r="Q46" s="3">
        <v>4.9104112487965601</v>
      </c>
      <c r="R46" s="3">
        <v>3.0099812863730602</v>
      </c>
      <c r="S46" s="3">
        <v>4.4471673912314502</v>
      </c>
      <c r="T46" s="3">
        <v>4.5865102946238299</v>
      </c>
      <c r="U46" s="3">
        <v>1.7307635560727199</v>
      </c>
      <c r="V46" s="3">
        <v>3.8964239941173999</v>
      </c>
    </row>
    <row r="47" spans="1:22" x14ac:dyDescent="0.35">
      <c r="A47" s="2">
        <v>43216</v>
      </c>
      <c r="B47" s="3">
        <v>2.7155930628999498</v>
      </c>
      <c r="C47" s="3">
        <v>3.1246030544771299</v>
      </c>
      <c r="D47" s="3">
        <v>2.9250357529349098</v>
      </c>
      <c r="E47" s="3">
        <v>1.77142320205925</v>
      </c>
      <c r="F47" s="3">
        <v>3.0355513528736</v>
      </c>
      <c r="G47" s="3">
        <v>2.0916340231596</v>
      </c>
      <c r="H47" s="3">
        <v>3.2166521884869299</v>
      </c>
      <c r="I47" s="3">
        <v>4.4139758781323799</v>
      </c>
      <c r="J47" s="3">
        <v>2.6825001722323298</v>
      </c>
      <c r="K47" s="3">
        <v>2.2106546005546002</v>
      </c>
      <c r="L47" s="3">
        <v>3.6470725844295702</v>
      </c>
      <c r="M47" s="3">
        <v>3.3144649131991502</v>
      </c>
      <c r="N47" s="3">
        <v>3.0152095122305398</v>
      </c>
      <c r="O47" s="3">
        <v>1.5977693073210899</v>
      </c>
      <c r="P47" s="3">
        <v>2.3531458061745498</v>
      </c>
      <c r="Q47" s="3">
        <v>4.7018796286143303</v>
      </c>
      <c r="R47" s="3">
        <v>3.0722972615127802</v>
      </c>
      <c r="S47" s="3">
        <v>4.9686500156270004</v>
      </c>
      <c r="T47" s="3">
        <v>4.82656125210144</v>
      </c>
      <c r="U47" s="3">
        <v>1.9544066749592599</v>
      </c>
      <c r="V47" s="3">
        <v>3.7829523027367098</v>
      </c>
    </row>
    <row r="48" spans="1:22" x14ac:dyDescent="0.35">
      <c r="A48" s="2">
        <v>43245</v>
      </c>
      <c r="B48" s="3">
        <v>2.7258138234844602</v>
      </c>
      <c r="C48" s="3">
        <v>3.1657109233413898</v>
      </c>
      <c r="D48" s="3">
        <v>2.9833252475458698</v>
      </c>
      <c r="E48" s="3">
        <v>1.7616668866762299</v>
      </c>
      <c r="F48" s="3">
        <v>3.1141295085259602</v>
      </c>
      <c r="G48" s="3">
        <v>4.58675089657733</v>
      </c>
      <c r="H48" s="3">
        <v>3.2930921899642001</v>
      </c>
      <c r="I48" s="3">
        <v>4.3223753496912902</v>
      </c>
      <c r="J48" s="3">
        <v>2.9273555521935699</v>
      </c>
      <c r="K48" s="3">
        <v>2.2154465478501901</v>
      </c>
      <c r="L48" s="3">
        <v>4.0665930644869803</v>
      </c>
      <c r="M48" s="3">
        <v>3.42680819818702</v>
      </c>
      <c r="N48" s="3">
        <v>3.45825982184091</v>
      </c>
      <c r="O48" s="3">
        <v>1.6361350750562</v>
      </c>
      <c r="P48" s="3">
        <v>2.2687536613007602</v>
      </c>
      <c r="Q48" s="3">
        <v>4.7882274143508798</v>
      </c>
      <c r="R48" s="3">
        <v>3.1484181063186099</v>
      </c>
      <c r="S48" s="3">
        <v>5.2130588007896002</v>
      </c>
      <c r="T48" s="3">
        <v>4.8542144026393403</v>
      </c>
      <c r="U48" s="3">
        <v>1.8510237915508101</v>
      </c>
      <c r="V48" s="3">
        <v>3.83766703121651</v>
      </c>
    </row>
    <row r="49" spans="1:22" x14ac:dyDescent="0.35">
      <c r="A49" s="2">
        <v>43277</v>
      </c>
      <c r="B49" s="3">
        <v>2.9276042056993399</v>
      </c>
      <c r="C49" s="3">
        <v>3.3960116802553002</v>
      </c>
      <c r="D49" s="3">
        <v>3.1471783450272</v>
      </c>
      <c r="E49" s="3">
        <v>1.90396974494685</v>
      </c>
      <c r="F49" s="3">
        <v>3.1238275159237898</v>
      </c>
      <c r="G49" s="3">
        <v>2.0458961196991501</v>
      </c>
      <c r="H49" s="3">
        <v>3.4046635960952698</v>
      </c>
      <c r="I49" s="3">
        <v>4.4651182370849503</v>
      </c>
      <c r="J49" s="3">
        <v>2.8274802995701802</v>
      </c>
      <c r="K49" s="3">
        <v>2.3082592531255899</v>
      </c>
      <c r="L49" s="3">
        <v>4.54097022828382</v>
      </c>
      <c r="M49" s="3">
        <v>3.6584273613809399</v>
      </c>
      <c r="N49" s="3">
        <v>3.3501201076049401</v>
      </c>
      <c r="O49" s="3">
        <v>1.60780078756497</v>
      </c>
      <c r="P49" s="3">
        <v>2.40433669551452</v>
      </c>
      <c r="Q49" s="3">
        <v>4.9659850409913497</v>
      </c>
      <c r="R49" s="3">
        <v>3.3985299486041698</v>
      </c>
      <c r="S49" s="3">
        <v>5.5978867127724596</v>
      </c>
      <c r="T49" s="3">
        <v>4.9705614476642301</v>
      </c>
      <c r="U49" s="3">
        <v>1.6108886978580701</v>
      </c>
      <c r="V49" s="3">
        <v>3.78331391108979</v>
      </c>
    </row>
    <row r="50" spans="1:22" x14ac:dyDescent="0.35">
      <c r="A50" s="2">
        <v>43307</v>
      </c>
      <c r="B50" s="3">
        <v>2.9822791028669302</v>
      </c>
      <c r="C50" s="3">
        <v>3.2814077507753501</v>
      </c>
      <c r="D50" s="3">
        <v>3.0513603034586398</v>
      </c>
      <c r="E50" s="3">
        <v>1.73986520785375</v>
      </c>
      <c r="F50" s="3">
        <v>2.80950139938636</v>
      </c>
      <c r="G50" s="3">
        <v>2.1777739191207202</v>
      </c>
      <c r="H50" s="3">
        <v>3.22316275371979</v>
      </c>
      <c r="I50" s="3">
        <v>4.3607687798406696</v>
      </c>
      <c r="J50" s="3">
        <v>2.69670713343847</v>
      </c>
      <c r="K50" s="3">
        <v>2.3665363008628599</v>
      </c>
      <c r="L50" s="3">
        <v>4.14316338023486</v>
      </c>
      <c r="M50" s="3">
        <v>3.5847048746487902</v>
      </c>
      <c r="N50" s="3">
        <v>3.4414384331146302</v>
      </c>
      <c r="O50" s="3">
        <v>1.55609521101773</v>
      </c>
      <c r="P50" s="3">
        <v>2.3622717883460802</v>
      </c>
      <c r="Q50" s="3">
        <v>4.5559395766944704</v>
      </c>
      <c r="R50" s="3">
        <v>3.2528429154235301</v>
      </c>
      <c r="S50" s="3">
        <v>5.4253124910596897</v>
      </c>
      <c r="T50" s="3">
        <v>4.7204642367444896</v>
      </c>
      <c r="U50" s="3">
        <v>1.8070504877556099</v>
      </c>
      <c r="V50" s="3">
        <v>3.81222397984327</v>
      </c>
    </row>
    <row r="51" spans="1:22" x14ac:dyDescent="0.35">
      <c r="A51" s="2">
        <v>43336</v>
      </c>
      <c r="B51" s="3">
        <v>3.2344306785708299</v>
      </c>
      <c r="C51" s="3">
        <v>3.4861853788078201</v>
      </c>
      <c r="D51" s="3">
        <v>2.9891528100295499</v>
      </c>
      <c r="E51" s="3">
        <v>1.73273544690898</v>
      </c>
      <c r="F51" s="3">
        <v>2.81049901010695</v>
      </c>
      <c r="G51" s="3">
        <v>2.4302536446601799</v>
      </c>
      <c r="H51" s="3">
        <v>3.16091333591987</v>
      </c>
      <c r="I51" s="3">
        <v>4.4125783862941299</v>
      </c>
      <c r="J51" s="3">
        <v>2.7530428619457399</v>
      </c>
      <c r="K51" s="3">
        <v>2.3953928471290098</v>
      </c>
      <c r="L51" s="3">
        <v>4.3624295638419897</v>
      </c>
      <c r="M51" s="3">
        <v>3.50920265144318</v>
      </c>
      <c r="N51" s="3">
        <v>3.6434407160003102</v>
      </c>
      <c r="O51" s="3">
        <v>1.4878361393684501</v>
      </c>
      <c r="P51" s="3">
        <v>2.5342819374542001</v>
      </c>
      <c r="Q51" s="3">
        <v>4.5223862484894504</v>
      </c>
      <c r="R51" s="3">
        <v>3.23260520079381</v>
      </c>
      <c r="S51" s="3">
        <v>5.7211905534902998</v>
      </c>
      <c r="T51" s="3">
        <v>4.7751075826687099</v>
      </c>
      <c r="U51" s="3">
        <v>1.6498435803704501</v>
      </c>
      <c r="V51" s="3">
        <v>4.1383064467556698</v>
      </c>
    </row>
    <row r="52" spans="1:22" x14ac:dyDescent="0.35">
      <c r="A52" s="2">
        <v>43369</v>
      </c>
      <c r="B52" s="3">
        <v>3.0810070689026401</v>
      </c>
      <c r="C52" s="3">
        <v>3.3427097965594998</v>
      </c>
      <c r="D52" s="3">
        <v>3.0536371017488499</v>
      </c>
      <c r="E52" s="3">
        <v>1.8428900261741801</v>
      </c>
      <c r="F52" s="3">
        <v>2.9178968415897901</v>
      </c>
      <c r="G52" s="3">
        <v>2.2988387301754001</v>
      </c>
      <c r="H52" s="3">
        <v>3.2176585871093599</v>
      </c>
      <c r="I52" s="3">
        <v>4.4139439065761703</v>
      </c>
      <c r="J52" s="3">
        <v>2.7714865046523798</v>
      </c>
      <c r="K52" s="3">
        <v>2.37411784605793</v>
      </c>
      <c r="L52" s="3">
        <v>4.3296800217691702</v>
      </c>
      <c r="M52" s="3">
        <v>3.7508283150191501</v>
      </c>
      <c r="N52" s="3">
        <v>3.7550996255142799</v>
      </c>
      <c r="O52" s="3">
        <v>1.5667471493164999</v>
      </c>
      <c r="P52" s="3">
        <v>2.57852498626883</v>
      </c>
      <c r="Q52" s="3">
        <v>4.4318232367958901</v>
      </c>
      <c r="R52" s="3">
        <v>3.1984289849423</v>
      </c>
      <c r="S52" s="3">
        <v>5.3944219608002903</v>
      </c>
      <c r="T52" s="3">
        <v>4.8024622817219598</v>
      </c>
      <c r="U52" s="3">
        <v>1.61302042691879</v>
      </c>
      <c r="V52" s="3">
        <v>4.2178830015358404</v>
      </c>
    </row>
    <row r="53" spans="1:22" x14ac:dyDescent="0.35">
      <c r="A53" s="2">
        <v>43399</v>
      </c>
      <c r="B53" s="3">
        <v>3.3488427220680301</v>
      </c>
      <c r="C53" s="3">
        <v>3.0227534115384098</v>
      </c>
      <c r="D53" s="3">
        <v>3.1412042182686202</v>
      </c>
      <c r="E53" s="3">
        <v>1.9227070456190301</v>
      </c>
      <c r="F53" s="3">
        <v>3.2927653571389701</v>
      </c>
      <c r="G53" s="3">
        <v>2.60538554355464</v>
      </c>
      <c r="H53" s="3">
        <v>3.4556214925229498</v>
      </c>
      <c r="I53" s="3">
        <v>5.15334002374839</v>
      </c>
      <c r="J53" s="3">
        <v>3.1018925210793098</v>
      </c>
      <c r="K53" s="3">
        <v>2.69163193451352</v>
      </c>
      <c r="L53" s="3">
        <v>3.9769833347142498</v>
      </c>
      <c r="M53" s="3">
        <v>4.2884809058062103</v>
      </c>
      <c r="N53" s="3">
        <v>4.1623783355319501</v>
      </c>
      <c r="O53" s="3">
        <v>1.75362894809004</v>
      </c>
      <c r="P53" s="3">
        <v>2.95410648275486</v>
      </c>
      <c r="Q53" s="3">
        <v>4.2792608940065104</v>
      </c>
      <c r="R53" s="3">
        <v>3.45939233836007</v>
      </c>
      <c r="S53" s="3">
        <v>5.6252472539202101</v>
      </c>
      <c r="T53" s="3">
        <v>5.05202538052351</v>
      </c>
      <c r="U53" s="3">
        <v>1.8154934858270999</v>
      </c>
      <c r="V53" s="3">
        <v>4.1998036333815598</v>
      </c>
    </row>
    <row r="54" spans="1:22" x14ac:dyDescent="0.35">
      <c r="A54" s="2">
        <v>43430</v>
      </c>
      <c r="B54" s="3">
        <v>3.33676811821775</v>
      </c>
      <c r="C54" s="3">
        <v>3.0583346290736602</v>
      </c>
      <c r="D54" s="3">
        <v>2.9024564519366098</v>
      </c>
      <c r="E54" s="3">
        <v>1.82411398248037</v>
      </c>
      <c r="F54" s="3">
        <v>3.1593075631055298</v>
      </c>
      <c r="G54" s="3">
        <v>2.3394053561716901</v>
      </c>
      <c r="H54" s="3">
        <v>3.3427884050441299</v>
      </c>
      <c r="I54" s="3">
        <v>4.9351013279541096</v>
      </c>
      <c r="J54" s="3">
        <v>3.6713617224263602</v>
      </c>
      <c r="K54" s="3">
        <v>2.6320079321054699</v>
      </c>
      <c r="L54" s="3">
        <v>4.0632953337180497</v>
      </c>
      <c r="M54" s="3">
        <v>3.9816141761811501</v>
      </c>
      <c r="N54" s="3">
        <v>4.4323801025649896</v>
      </c>
      <c r="O54" s="3">
        <v>1.66584300184742</v>
      </c>
      <c r="P54" s="3">
        <v>2.7749887162973801</v>
      </c>
      <c r="Q54" s="3">
        <v>4.3148162851574803</v>
      </c>
      <c r="R54" s="3">
        <v>3.4676621769544198</v>
      </c>
      <c r="S54" s="3">
        <v>5.2834500747750504</v>
      </c>
      <c r="T54" s="3">
        <v>4.9091799148991804</v>
      </c>
      <c r="U54" s="3">
        <v>1.7726026825394401</v>
      </c>
      <c r="V54" s="3">
        <v>4.48567889928621</v>
      </c>
    </row>
    <row r="55" spans="1:22" x14ac:dyDescent="0.35">
      <c r="A55" s="2">
        <v>43460</v>
      </c>
      <c r="B55" s="3">
        <v>3.3992902436074699</v>
      </c>
      <c r="C55" s="3">
        <v>3.21703523495911</v>
      </c>
      <c r="D55" s="3">
        <v>2.8882545750549</v>
      </c>
      <c r="E55" s="3">
        <v>1.7978357407910699</v>
      </c>
      <c r="F55" s="3">
        <v>3.1813163747795499</v>
      </c>
      <c r="G55" s="3">
        <v>2.3721705847802599</v>
      </c>
      <c r="H55" s="3">
        <v>3.3315934360080601</v>
      </c>
      <c r="I55" s="3">
        <v>5.0659398500804302</v>
      </c>
      <c r="J55" s="3">
        <v>3.4523441411675702</v>
      </c>
      <c r="K55" s="3">
        <v>2.6670429638201698</v>
      </c>
      <c r="L55" s="3">
        <v>4.1356065816875303</v>
      </c>
      <c r="M55" s="3">
        <v>3.8531978361933601</v>
      </c>
      <c r="N55" s="3">
        <v>4.5422326083660298</v>
      </c>
      <c r="O55" s="3">
        <v>1.6623128350763301</v>
      </c>
      <c r="P55" s="3">
        <v>2.8569738881807298</v>
      </c>
      <c r="Q55" s="3">
        <v>4.5646512920993603</v>
      </c>
      <c r="R55" s="3">
        <v>3.61040540738869</v>
      </c>
      <c r="S55" s="3">
        <v>5.3837020632872203</v>
      </c>
      <c r="T55" s="3">
        <v>5.2615124077691098</v>
      </c>
      <c r="U55" s="3">
        <v>1.7052469100298999</v>
      </c>
      <c r="V55" s="3">
        <v>4.31611218018329</v>
      </c>
    </row>
    <row r="56" spans="1:22" x14ac:dyDescent="0.35">
      <c r="A56" s="2">
        <v>43490</v>
      </c>
      <c r="B56" s="3">
        <v>3.19549520703693</v>
      </c>
      <c r="C56" s="3">
        <v>2.9335505385332201</v>
      </c>
      <c r="D56" s="3">
        <v>2.7485477545214398</v>
      </c>
      <c r="E56" s="3">
        <v>1.6538433205798799</v>
      </c>
      <c r="F56" s="3">
        <v>2.9817248243829999</v>
      </c>
      <c r="G56" s="3">
        <v>2.2624684006405298</v>
      </c>
      <c r="H56" s="3">
        <v>3.2385020238102098</v>
      </c>
      <c r="I56" s="3">
        <v>4.6490395025883302</v>
      </c>
      <c r="J56" s="3">
        <v>3.3024257540357498</v>
      </c>
      <c r="K56" s="3">
        <v>2.4675825700912699</v>
      </c>
      <c r="L56" s="3">
        <v>3.62402149121767</v>
      </c>
      <c r="M56" s="3">
        <v>3.6902460254278902</v>
      </c>
      <c r="N56" s="3">
        <v>4.3095298481806603</v>
      </c>
      <c r="O56" s="3">
        <v>1.66270119184009</v>
      </c>
      <c r="P56" s="3">
        <v>2.6174218816188901</v>
      </c>
      <c r="Q56" s="3">
        <v>4.3211636350539901</v>
      </c>
      <c r="R56" s="3">
        <v>3.3911305946732302</v>
      </c>
      <c r="S56" s="3">
        <v>4.4082240282924001</v>
      </c>
      <c r="T56" s="3">
        <v>5.1906116576356203</v>
      </c>
      <c r="U56" s="3">
        <v>1.77520058165061</v>
      </c>
      <c r="V56" s="3">
        <v>3.9751207347297899</v>
      </c>
    </row>
    <row r="57" spans="1:22" x14ac:dyDescent="0.35">
      <c r="A57" s="2">
        <v>43522</v>
      </c>
      <c r="B57" s="3">
        <v>2.8213509750651</v>
      </c>
      <c r="C57" s="3">
        <v>2.9362335222728402</v>
      </c>
      <c r="D57" s="3">
        <v>2.80844072752841</v>
      </c>
      <c r="E57" s="3">
        <v>1.6867006514751</v>
      </c>
      <c r="F57" s="3">
        <v>3.0138823142786402</v>
      </c>
      <c r="G57" s="3">
        <v>2.1878862328130202</v>
      </c>
      <c r="H57" s="3">
        <v>3.2329217025203301</v>
      </c>
      <c r="I57" s="3">
        <v>4.4378295808476604</v>
      </c>
      <c r="J57" s="3">
        <v>3.3036069179716101</v>
      </c>
      <c r="K57" s="3">
        <v>2.4492883241771399</v>
      </c>
      <c r="L57" s="3">
        <v>3.4690547816670101</v>
      </c>
      <c r="M57" s="3">
        <v>3.7348097574282701</v>
      </c>
      <c r="N57" s="3">
        <v>3.9341691461735802</v>
      </c>
      <c r="O57" s="3">
        <v>1.6497801817582201</v>
      </c>
      <c r="P57" s="3">
        <v>2.4781222897748401</v>
      </c>
      <c r="Q57" s="3">
        <v>4.53871908311221</v>
      </c>
      <c r="R57" s="3">
        <v>3.2318116446602998</v>
      </c>
      <c r="S57" s="3">
        <v>4.7165845379726496</v>
      </c>
      <c r="T57" s="3">
        <v>5.0303075215631798</v>
      </c>
      <c r="U57" s="3">
        <v>1.54051754084313</v>
      </c>
      <c r="V57" s="3">
        <v>3.9604617646176501</v>
      </c>
    </row>
    <row r="58" spans="1:22" x14ac:dyDescent="0.35">
      <c r="A58" s="2">
        <v>43550</v>
      </c>
      <c r="B58" s="3">
        <v>2.8831601470195798</v>
      </c>
      <c r="C58" s="3">
        <v>3.0762071424439101</v>
      </c>
      <c r="D58" s="3">
        <v>2.8148475038924299</v>
      </c>
      <c r="E58" s="3">
        <v>1.7280280239338099</v>
      </c>
      <c r="F58" s="3">
        <v>3.0492560499938599</v>
      </c>
      <c r="G58" s="3">
        <v>2.22234963456811</v>
      </c>
      <c r="H58" s="3">
        <v>3.36998358687566</v>
      </c>
      <c r="I58" s="3">
        <v>4.3112257817425803</v>
      </c>
      <c r="J58" s="3">
        <v>3.4385033454671401</v>
      </c>
      <c r="K58" s="3">
        <v>2.5302074691986798</v>
      </c>
      <c r="L58" s="3">
        <v>3.3896691943859301</v>
      </c>
      <c r="M58" s="3">
        <v>3.9610524108026199</v>
      </c>
      <c r="N58" s="3">
        <v>3.81752135375344</v>
      </c>
      <c r="O58" s="3">
        <v>1.59049545350246</v>
      </c>
      <c r="P58" s="3">
        <v>2.47846900198418</v>
      </c>
      <c r="Q58" s="3">
        <v>4.5529319384457203</v>
      </c>
      <c r="R58" s="3">
        <v>3.3298835257442798</v>
      </c>
      <c r="S58" s="3">
        <v>4.6372677433669596</v>
      </c>
      <c r="T58" s="3">
        <v>5.2037681846891504</v>
      </c>
      <c r="U58" s="3">
        <v>1.6104359260213701</v>
      </c>
      <c r="V58" s="3">
        <v>3.8722891329727598</v>
      </c>
    </row>
    <row r="59" spans="1:22" x14ac:dyDescent="0.35">
      <c r="A59" s="2">
        <v>43581</v>
      </c>
      <c r="B59" s="3">
        <v>2.7044720353630498</v>
      </c>
      <c r="C59" s="3">
        <v>3.0162773707883201</v>
      </c>
      <c r="D59" s="3">
        <v>2.8141619377676399</v>
      </c>
      <c r="E59" s="3">
        <v>1.73001920091686</v>
      </c>
      <c r="F59" s="3">
        <v>3.10719729228216</v>
      </c>
      <c r="G59" s="3">
        <v>2.4425978156805299</v>
      </c>
      <c r="H59" s="3">
        <v>3.3832673178706099</v>
      </c>
      <c r="I59" s="3">
        <v>4.2132246626942198</v>
      </c>
      <c r="J59" s="3">
        <v>3.2999971878990801</v>
      </c>
      <c r="K59" s="3">
        <v>2.47245310607433</v>
      </c>
      <c r="L59" s="3">
        <v>3.4047922066765</v>
      </c>
      <c r="M59" s="3">
        <v>3.6488677984622102</v>
      </c>
      <c r="N59" s="3">
        <v>3.55591681032808</v>
      </c>
      <c r="O59" s="3">
        <v>1.6255089661281501</v>
      </c>
      <c r="P59" s="3">
        <v>2.3738165406552301</v>
      </c>
      <c r="Q59" s="3">
        <v>4.1853711154498097</v>
      </c>
      <c r="R59" s="3">
        <v>3.26338137191031</v>
      </c>
      <c r="S59" s="3">
        <v>5.0392559893090496</v>
      </c>
      <c r="T59" s="3">
        <v>4.7426819202489501</v>
      </c>
      <c r="U59" s="3">
        <v>1.5293299116180701</v>
      </c>
      <c r="V59" s="3">
        <v>3.63236696793845</v>
      </c>
    </row>
    <row r="60" spans="1:22" x14ac:dyDescent="0.35">
      <c r="A60" s="2">
        <v>43609</v>
      </c>
      <c r="B60" s="3">
        <v>2.9353190700621701</v>
      </c>
      <c r="C60" s="3">
        <v>3.3234954942963002</v>
      </c>
      <c r="D60" s="3">
        <v>3.0746281324430802</v>
      </c>
      <c r="E60" s="3">
        <v>1.79226735372834</v>
      </c>
      <c r="F60" s="3">
        <v>3.34154768679065</v>
      </c>
      <c r="G60" s="3">
        <v>2.7838500022439701</v>
      </c>
      <c r="H60" s="3">
        <v>3.5009350817432301</v>
      </c>
      <c r="I60" s="3">
        <v>4.56210316023658</v>
      </c>
      <c r="J60" s="3">
        <v>3.58538884740612</v>
      </c>
      <c r="K60" s="3">
        <v>2.6070234880555501</v>
      </c>
      <c r="L60" s="3">
        <v>3.5089127936628302</v>
      </c>
      <c r="M60" s="3">
        <v>4.0783358454984597</v>
      </c>
      <c r="N60" s="3">
        <v>3.8859292388285498</v>
      </c>
      <c r="O60" s="3">
        <v>1.65689558449748</v>
      </c>
      <c r="P60" s="3">
        <v>2.68924404530352</v>
      </c>
      <c r="Q60" s="3">
        <v>4.5311951666285202</v>
      </c>
      <c r="R60" s="3">
        <v>3.3432055144850201</v>
      </c>
      <c r="S60" s="3">
        <v>5.6005155809585103</v>
      </c>
      <c r="T60" s="3">
        <v>5.3099416946073097</v>
      </c>
      <c r="U60" s="3">
        <v>1.56467895278947</v>
      </c>
      <c r="V60" s="3">
        <v>3.9339626802969998</v>
      </c>
    </row>
    <row r="61" spans="1:22" x14ac:dyDescent="0.35">
      <c r="A61" s="2">
        <v>43642</v>
      </c>
      <c r="B61" s="3">
        <v>2.7004426937403401</v>
      </c>
      <c r="C61" s="3">
        <v>3.2690663600310801</v>
      </c>
      <c r="D61" s="3">
        <v>2.8073899392347901</v>
      </c>
      <c r="E61" s="3">
        <v>1.75573998587089</v>
      </c>
      <c r="F61" s="3">
        <v>3.2607966098906198</v>
      </c>
      <c r="G61" s="3">
        <v>2.7578206471519899</v>
      </c>
      <c r="H61" s="3">
        <v>3.42779998759667</v>
      </c>
      <c r="I61" s="3">
        <v>4.41555004569899</v>
      </c>
      <c r="J61" s="3">
        <v>3.4984470045524798</v>
      </c>
      <c r="K61" s="3">
        <v>2.51119356793847</v>
      </c>
      <c r="L61" s="3">
        <v>3.10988182290534</v>
      </c>
      <c r="M61" s="3">
        <v>3.7655367303212199</v>
      </c>
      <c r="N61" s="3">
        <v>3.3411100752985901</v>
      </c>
      <c r="O61" s="3">
        <v>1.66676302774534</v>
      </c>
      <c r="P61" s="3">
        <v>2.5078694090805498</v>
      </c>
      <c r="Q61" s="3">
        <v>4.0956938577814999</v>
      </c>
      <c r="R61" s="3">
        <v>3.1246773700498598</v>
      </c>
      <c r="S61" s="3">
        <v>4.8537859717090397</v>
      </c>
      <c r="T61" s="3">
        <v>5.2520459766044096</v>
      </c>
      <c r="U61" s="3">
        <v>1.64727618334702</v>
      </c>
      <c r="V61" s="3">
        <v>3.9442732483446101</v>
      </c>
    </row>
    <row r="62" spans="1:22" x14ac:dyDescent="0.35">
      <c r="A62" s="2">
        <v>43672</v>
      </c>
      <c r="B62" s="3">
        <v>2.6936689942105101</v>
      </c>
      <c r="C62" s="3">
        <v>3.2100890355755198</v>
      </c>
      <c r="D62" s="3">
        <v>2.7357347569450901</v>
      </c>
      <c r="E62" s="3">
        <v>1.7357004113093499</v>
      </c>
      <c r="F62" s="3">
        <v>3.33046062052833</v>
      </c>
      <c r="G62" s="3">
        <v>2.7199345603781699</v>
      </c>
      <c r="H62" s="3">
        <v>3.4520561724755501</v>
      </c>
      <c r="I62" s="3">
        <v>4.2629821581836804</v>
      </c>
      <c r="J62" s="3">
        <v>3.8015896190839</v>
      </c>
      <c r="K62" s="3">
        <v>2.54651516733216</v>
      </c>
      <c r="L62" s="3">
        <v>3.1598181581153</v>
      </c>
      <c r="M62" s="3">
        <v>3.87939551439732</v>
      </c>
      <c r="N62" s="3">
        <v>3.1869186793939099</v>
      </c>
      <c r="O62" s="3">
        <v>1.79425666794702</v>
      </c>
      <c r="P62" s="3">
        <v>2.4648499750925201</v>
      </c>
      <c r="Q62" s="3">
        <v>4.0869347176613902</v>
      </c>
      <c r="R62" s="3">
        <v>3.14130357213755</v>
      </c>
      <c r="S62" s="3">
        <v>4.3702152094659397</v>
      </c>
      <c r="T62" s="3">
        <v>4.8596427701755998</v>
      </c>
      <c r="U62" s="3">
        <v>1.7279978123410999</v>
      </c>
      <c r="V62" s="3">
        <v>3.8737976657080901</v>
      </c>
    </row>
    <row r="63" spans="1:22" x14ac:dyDescent="0.35">
      <c r="A63" s="2">
        <v>43703</v>
      </c>
      <c r="B63" s="3">
        <v>2.7630128966522101</v>
      </c>
      <c r="C63" s="3">
        <v>3.7561102979953702</v>
      </c>
      <c r="D63" s="3">
        <v>2.8300806263142602</v>
      </c>
      <c r="E63" s="3">
        <v>1.8208664542303601</v>
      </c>
      <c r="F63" s="3">
        <v>3.8368007409574401</v>
      </c>
      <c r="G63" s="3">
        <v>3.0049091055773598</v>
      </c>
      <c r="H63" s="3">
        <v>3.5076456073620501</v>
      </c>
      <c r="I63" s="3">
        <v>4.49808640473303</v>
      </c>
      <c r="J63" s="3">
        <v>3.8775608448264598</v>
      </c>
      <c r="K63" s="3">
        <v>2.7331921494834099</v>
      </c>
      <c r="L63" s="3">
        <v>3.5165506717439801</v>
      </c>
      <c r="M63" s="3">
        <v>4.1405352885936102</v>
      </c>
      <c r="N63" s="3">
        <v>3.43872349078551</v>
      </c>
      <c r="O63" s="3">
        <v>1.8073622647730501</v>
      </c>
      <c r="P63" s="3">
        <v>2.5944941146220399</v>
      </c>
      <c r="Q63" s="3">
        <v>4.4211684467527501</v>
      </c>
      <c r="R63" s="3">
        <v>3.3046030542404101</v>
      </c>
      <c r="S63" s="3">
        <v>4.9545303721893097</v>
      </c>
      <c r="T63" s="3">
        <v>5.1800998188696399</v>
      </c>
      <c r="U63" s="3">
        <v>1.9356037581349199</v>
      </c>
      <c r="V63" s="3">
        <v>4.0792896524855999</v>
      </c>
    </row>
    <row r="64" spans="1:22" x14ac:dyDescent="0.35">
      <c r="A64" s="2">
        <v>43734</v>
      </c>
      <c r="B64" s="3">
        <v>2.7101285431056801</v>
      </c>
      <c r="C64" s="3">
        <v>3.30432197790936</v>
      </c>
      <c r="D64" s="3">
        <v>2.8223016885707701</v>
      </c>
      <c r="E64" s="3">
        <v>1.85568095131564</v>
      </c>
      <c r="F64" s="3">
        <v>3.6167058682307101</v>
      </c>
      <c r="G64" s="3">
        <v>2.9943411526462498</v>
      </c>
      <c r="H64" s="3">
        <v>3.52687247747863</v>
      </c>
      <c r="I64" s="3">
        <v>4.2515550191589204</v>
      </c>
      <c r="J64" s="3">
        <v>3.6082604595223602</v>
      </c>
      <c r="K64" s="3">
        <v>2.4853894299300299</v>
      </c>
      <c r="L64" s="3">
        <v>3.2240665344477102</v>
      </c>
      <c r="M64" s="3">
        <v>4.2878544569856096</v>
      </c>
      <c r="N64" s="3">
        <v>3.3066449488899599</v>
      </c>
      <c r="O64" s="3">
        <v>1.7606185346489001</v>
      </c>
      <c r="P64" s="3">
        <v>2.5260616944607799</v>
      </c>
      <c r="Q64" s="3">
        <v>4.1278784186445598</v>
      </c>
      <c r="R64" s="3">
        <v>3.26349574863948</v>
      </c>
      <c r="S64" s="3">
        <v>4.8929044098873504</v>
      </c>
      <c r="T64" s="3">
        <v>4.7884221484608904</v>
      </c>
      <c r="U64" s="3">
        <v>1.65339884480878</v>
      </c>
      <c r="V64" s="3">
        <v>4.1564265146611499</v>
      </c>
    </row>
    <row r="65" spans="1:22" x14ac:dyDescent="0.35">
      <c r="A65" s="2">
        <v>43763</v>
      </c>
      <c r="B65" s="3">
        <v>2.7200586111855198</v>
      </c>
      <c r="C65" s="3">
        <v>3.41453072198818</v>
      </c>
      <c r="D65" s="3">
        <v>2.7492776519170299</v>
      </c>
      <c r="E65" s="3">
        <v>1.86045739483367</v>
      </c>
      <c r="F65" s="3">
        <v>3.4685575526132202</v>
      </c>
      <c r="G65" s="3">
        <v>2.9941791178562598</v>
      </c>
      <c r="H65" s="3">
        <v>3.5689134711461898</v>
      </c>
      <c r="I65" s="3">
        <v>4.1433688984587498</v>
      </c>
      <c r="J65" s="3">
        <v>3.5058900488151501</v>
      </c>
      <c r="K65" s="3">
        <v>2.45634253384614</v>
      </c>
      <c r="L65" s="3">
        <v>3.2637506303443198</v>
      </c>
      <c r="M65" s="3">
        <v>4.2677787084398098</v>
      </c>
      <c r="N65" s="3">
        <v>3.1979673330735601</v>
      </c>
      <c r="O65" s="3">
        <v>1.80357622943299</v>
      </c>
      <c r="P65" s="3">
        <v>2.5183944201107602</v>
      </c>
      <c r="Q65" s="3">
        <v>4.0761164495119697</v>
      </c>
      <c r="R65" s="3">
        <v>3.3188124953827298</v>
      </c>
      <c r="S65" s="3">
        <v>4.76058740123782</v>
      </c>
      <c r="T65" s="3">
        <v>4.6787895374386901</v>
      </c>
      <c r="U65" s="3">
        <v>1.7441790041903</v>
      </c>
      <c r="V65" s="3">
        <v>4.1915640433400299</v>
      </c>
    </row>
    <row r="66" spans="1:22" x14ac:dyDescent="0.35">
      <c r="A66" s="2">
        <v>43795</v>
      </c>
      <c r="B66" s="3">
        <v>2.7904696674098801</v>
      </c>
      <c r="C66" s="3">
        <v>3.6773424727651598</v>
      </c>
      <c r="D66" s="3">
        <v>2.8860776659429299</v>
      </c>
      <c r="E66" s="3">
        <v>1.9304988417762701</v>
      </c>
      <c r="F66" s="3">
        <v>3.43127308461235</v>
      </c>
      <c r="G66" s="3">
        <v>2.9600904238528201</v>
      </c>
      <c r="H66" s="3">
        <v>3.5057597988924001</v>
      </c>
      <c r="I66" s="3">
        <v>4.0819821239832699</v>
      </c>
      <c r="J66" s="3">
        <v>3.57505760771115</v>
      </c>
      <c r="K66" s="3">
        <v>2.4143279725700602</v>
      </c>
      <c r="L66" s="3">
        <v>3.3062603890509701</v>
      </c>
      <c r="M66" s="3">
        <v>4.2691806790558502</v>
      </c>
      <c r="N66" s="3">
        <v>3.1817303826052301</v>
      </c>
      <c r="O66" s="3">
        <v>1.7435889838945799</v>
      </c>
      <c r="P66" s="3">
        <v>2.46078899336301</v>
      </c>
      <c r="Q66" s="3">
        <v>4.1428288759541898</v>
      </c>
      <c r="R66" s="3">
        <v>3.1977031877095801</v>
      </c>
      <c r="S66" s="3">
        <v>4.5999400933699501</v>
      </c>
      <c r="T66" s="3">
        <v>4.9505286196373897</v>
      </c>
      <c r="U66" s="3">
        <v>1.5884635725193901</v>
      </c>
      <c r="V66" s="3">
        <v>4.1705936141068998</v>
      </c>
    </row>
    <row r="67" spans="1:22" x14ac:dyDescent="0.35">
      <c r="A67" s="2">
        <v>43825</v>
      </c>
      <c r="B67" s="3">
        <v>2.48748927783359</v>
      </c>
      <c r="C67" s="3">
        <v>3.7242440401200301</v>
      </c>
      <c r="D67" s="3">
        <v>2.7804871804341502</v>
      </c>
      <c r="E67" s="3">
        <v>1.84250708305656</v>
      </c>
      <c r="F67" s="3">
        <v>3.5420646022844999</v>
      </c>
      <c r="G67" s="3">
        <v>2.6012812553226801</v>
      </c>
      <c r="H67" s="3">
        <v>3.45012540309183</v>
      </c>
      <c r="I67" s="3">
        <v>3.9843684011554399</v>
      </c>
      <c r="J67" s="3">
        <v>3.46344067859087</v>
      </c>
      <c r="K67" s="3">
        <v>2.3219532153127398</v>
      </c>
      <c r="L67" s="3">
        <v>3.09519232491968</v>
      </c>
      <c r="M67" s="3">
        <v>3.71453331976597</v>
      </c>
      <c r="N67" s="3">
        <v>2.9646992259970602</v>
      </c>
      <c r="O67" s="3">
        <v>1.67292217515174</v>
      </c>
      <c r="P67" s="3">
        <v>2.2657313798919598</v>
      </c>
      <c r="Q67" s="3">
        <v>4.0467839525680596</v>
      </c>
      <c r="R67" s="3">
        <v>3.2314852038869799</v>
      </c>
      <c r="S67" s="3">
        <v>4.3146785766075997</v>
      </c>
      <c r="T67" s="3">
        <v>5.08330125604793</v>
      </c>
      <c r="U67" s="3">
        <v>1.49957735870429</v>
      </c>
      <c r="V67" s="3">
        <v>3.9708904331790298</v>
      </c>
    </row>
    <row r="68" spans="1:22" x14ac:dyDescent="0.35">
      <c r="A68" s="2">
        <v>43854</v>
      </c>
      <c r="B68" s="3">
        <v>2.4990460207943399</v>
      </c>
      <c r="C68" s="3">
        <v>3.7688783231309499</v>
      </c>
      <c r="D68" s="3">
        <v>2.70762005700576</v>
      </c>
      <c r="E68" s="3">
        <v>1.85276652522873</v>
      </c>
      <c r="F68" s="3">
        <v>3.6595490261389898</v>
      </c>
      <c r="G68" s="3">
        <v>2.63448694212989</v>
      </c>
      <c r="H68" s="3">
        <v>3.5270915748538698</v>
      </c>
      <c r="I68" s="3">
        <v>3.9633093093398601</v>
      </c>
      <c r="J68" s="3">
        <v>3.4023658392401299</v>
      </c>
      <c r="K68" s="3">
        <v>2.27073772870936</v>
      </c>
      <c r="L68" s="3">
        <v>3.0311112256933899</v>
      </c>
      <c r="M68" s="3">
        <v>3.7436802174877801</v>
      </c>
      <c r="N68" s="3">
        <v>3.04529304899593</v>
      </c>
      <c r="O68" s="3">
        <v>1.63947165129374</v>
      </c>
      <c r="P68" s="3">
        <v>2.2954630501308602</v>
      </c>
      <c r="Q68" s="3">
        <v>4.0502426800031497</v>
      </c>
      <c r="R68" s="3">
        <v>3.2645954788913798</v>
      </c>
      <c r="S68" s="3">
        <v>4.3435703697521504</v>
      </c>
      <c r="T68" s="3">
        <v>5.1390828476145698</v>
      </c>
      <c r="U68" s="3">
        <v>1.49447496718185</v>
      </c>
      <c r="V68" s="3">
        <v>4.0154955702665802</v>
      </c>
    </row>
    <row r="69" spans="1:22" x14ac:dyDescent="0.35">
      <c r="A69" s="2">
        <v>43887</v>
      </c>
      <c r="B69" s="3">
        <v>2.43691267569432</v>
      </c>
      <c r="C69" s="3">
        <v>4.0648471530436501</v>
      </c>
      <c r="D69" s="3">
        <v>3.03370845928408</v>
      </c>
      <c r="E69" s="3">
        <v>2.0505026541717299</v>
      </c>
      <c r="F69" s="3">
        <v>4.0386333501077498</v>
      </c>
      <c r="G69" s="3">
        <v>3.1675581141221998</v>
      </c>
      <c r="H69" s="3">
        <v>3.7193528865560501</v>
      </c>
      <c r="I69" s="3">
        <v>4.1917376403334003</v>
      </c>
      <c r="J69" s="3">
        <v>3.5037978444971101</v>
      </c>
      <c r="K69" s="3">
        <v>2.4045753413326301</v>
      </c>
      <c r="L69" s="3">
        <v>3.4282264416366499</v>
      </c>
      <c r="M69" s="3">
        <v>3.9401566084106001</v>
      </c>
      <c r="N69" s="3">
        <v>3.28968052957948</v>
      </c>
      <c r="O69" s="3">
        <v>1.7284944856415301</v>
      </c>
      <c r="P69" s="3">
        <v>2.2800456720523301</v>
      </c>
      <c r="Q69" s="3">
        <v>4.4272416778102404</v>
      </c>
      <c r="R69" s="3">
        <v>3.6480156256802001</v>
      </c>
      <c r="S69" s="3">
        <v>4.6143577501794999</v>
      </c>
      <c r="T69" s="3">
        <v>5.4833968988326802</v>
      </c>
      <c r="U69" s="3">
        <v>1.6832528348598601</v>
      </c>
      <c r="V69" s="3">
        <v>4.5105593082051803</v>
      </c>
    </row>
    <row r="70" spans="1:22" x14ac:dyDescent="0.35">
      <c r="A70" s="2">
        <v>43916</v>
      </c>
      <c r="B70" s="3">
        <v>2.62937551726993</v>
      </c>
      <c r="C70" s="3">
        <v>5.2328558477669302</v>
      </c>
      <c r="D70" s="3">
        <v>4.2708864838095</v>
      </c>
      <c r="E70" s="3">
        <v>2.6392506367063699</v>
      </c>
      <c r="F70" s="3">
        <v>4.7038674382285697</v>
      </c>
      <c r="G70" s="3">
        <v>4.3170681512751896</v>
      </c>
      <c r="H70" s="3">
        <v>4.1185657839282799</v>
      </c>
      <c r="I70" s="3">
        <v>4.7603651683692298</v>
      </c>
      <c r="J70" s="3">
        <v>4.3007609553507997</v>
      </c>
      <c r="K70" s="3">
        <v>2.9241233494910901</v>
      </c>
      <c r="L70" s="3">
        <v>4.3853068282378098</v>
      </c>
      <c r="M70" s="3">
        <v>4.9936135445034902</v>
      </c>
      <c r="N70" s="3">
        <v>4.7835916714496998</v>
      </c>
      <c r="O70" s="3">
        <v>2.3145357008861702</v>
      </c>
      <c r="P70" s="3">
        <v>2.3756833271789799</v>
      </c>
      <c r="Q70" s="3">
        <v>4.6745002088908896</v>
      </c>
      <c r="R70" s="3">
        <v>4.3049142802960301</v>
      </c>
      <c r="S70" s="3">
        <v>5.5853233969119502</v>
      </c>
      <c r="T70" s="3">
        <v>6.9831190944692496</v>
      </c>
      <c r="U70" s="3">
        <v>2.11983958147934</v>
      </c>
      <c r="V70" s="3">
        <v>5.3617118752642199</v>
      </c>
    </row>
    <row r="71" spans="1:22" x14ac:dyDescent="0.35">
      <c r="A71" s="2">
        <v>43945</v>
      </c>
      <c r="B71" s="3">
        <v>2.4635984063446799</v>
      </c>
      <c r="C71" s="3">
        <v>4.33783625559151</v>
      </c>
      <c r="D71" s="3">
        <v>4.1488380297790401</v>
      </c>
      <c r="E71" s="3">
        <v>2.5812688146566201</v>
      </c>
      <c r="F71" s="3">
        <v>3.3620801729785001</v>
      </c>
      <c r="G71" s="3">
        <v>3.65793567675076</v>
      </c>
      <c r="H71" s="3">
        <v>3.8206469214722301</v>
      </c>
      <c r="I71" s="3">
        <v>4.3479622955230504</v>
      </c>
      <c r="J71" s="3">
        <v>4.1114114073955399</v>
      </c>
      <c r="K71" s="3">
        <v>2.5635214703677298</v>
      </c>
      <c r="L71" s="3">
        <v>4.1828079449800599</v>
      </c>
      <c r="M71" s="3">
        <v>4.1461575159171398</v>
      </c>
      <c r="N71" s="3">
        <v>4.7115496489346196</v>
      </c>
      <c r="O71" s="3">
        <v>2.0559790720709801</v>
      </c>
      <c r="P71" s="3">
        <v>2.2439673434253899</v>
      </c>
      <c r="Q71" s="3">
        <v>4.4143643721921197</v>
      </c>
      <c r="R71" s="3">
        <v>3.46381740528488</v>
      </c>
      <c r="S71" s="3">
        <v>4.3869715364882103</v>
      </c>
      <c r="T71" s="3">
        <v>5.2695735650189004</v>
      </c>
      <c r="U71" s="3">
        <v>1.7558297345953799</v>
      </c>
      <c r="V71" s="3">
        <v>4.7087618790633696</v>
      </c>
    </row>
    <row r="72" spans="1:22" x14ac:dyDescent="0.35">
      <c r="A72" s="2">
        <v>43977</v>
      </c>
      <c r="B72" s="3">
        <v>2.3601208960422699</v>
      </c>
      <c r="C72" s="3">
        <v>3.73413250666164</v>
      </c>
      <c r="D72" s="3">
        <v>3.66134427536038</v>
      </c>
      <c r="E72" s="3">
        <v>2.4588266380556898</v>
      </c>
      <c r="F72" s="3">
        <v>2.7183732388040101</v>
      </c>
      <c r="G72" s="3">
        <v>3.23885514771341</v>
      </c>
      <c r="H72" s="3">
        <v>3.30855197008677</v>
      </c>
      <c r="I72" s="3">
        <v>4.1136533821038901</v>
      </c>
      <c r="J72" s="3">
        <v>3.3382171604580302</v>
      </c>
      <c r="K72" s="3">
        <v>2.3585532840266001</v>
      </c>
      <c r="L72" s="3">
        <v>3.4106721456946398</v>
      </c>
      <c r="M72" s="3">
        <v>3.5387659741410502</v>
      </c>
      <c r="N72" s="3">
        <v>3.9293216550264298</v>
      </c>
      <c r="O72" s="3">
        <v>1.9242527081183101</v>
      </c>
      <c r="P72" s="3">
        <v>2.1846745197716699</v>
      </c>
      <c r="Q72" s="3">
        <v>4.1487051058574602</v>
      </c>
      <c r="R72" s="3">
        <v>3.0942882902439801</v>
      </c>
      <c r="S72" s="3">
        <v>3.9215921349534901</v>
      </c>
      <c r="T72" s="3">
        <v>4.5689049202209402</v>
      </c>
      <c r="U72" s="3">
        <v>1.32038520374483</v>
      </c>
      <c r="V72" s="3">
        <v>4.3127411324289397</v>
      </c>
    </row>
    <row r="73" spans="1:22" x14ac:dyDescent="0.35">
      <c r="A73" s="2">
        <v>44008</v>
      </c>
      <c r="B73" s="3">
        <v>2.1478994789314698</v>
      </c>
      <c r="C73" s="3">
        <v>3.3671781783847501</v>
      </c>
      <c r="D73" s="3">
        <v>3.0104844993580802</v>
      </c>
      <c r="E73" s="3">
        <v>2.1155247403505402</v>
      </c>
      <c r="F73" s="3">
        <v>2.6930896360950398</v>
      </c>
      <c r="G73" s="3">
        <v>3.18905244189162</v>
      </c>
      <c r="H73" s="3">
        <v>3.16258828809843</v>
      </c>
      <c r="I73" s="3">
        <v>3.8793615775962702</v>
      </c>
      <c r="J73" s="3">
        <v>3.0576165308243599</v>
      </c>
      <c r="K73" s="3">
        <v>2.2598654634537501</v>
      </c>
      <c r="L73" s="3">
        <v>3.0133545265601902</v>
      </c>
      <c r="M73" s="3">
        <v>3.5566161006287502</v>
      </c>
      <c r="N73" s="3">
        <v>3.8211268065730799</v>
      </c>
      <c r="O73" s="3">
        <v>1.6554865093842901</v>
      </c>
      <c r="P73" s="3">
        <v>1.9237201574449401</v>
      </c>
      <c r="Q73" s="3">
        <v>3.8797991454646499</v>
      </c>
      <c r="R73" s="3">
        <v>3.1094748332069102</v>
      </c>
      <c r="S73" s="3">
        <v>3.2577595387428402</v>
      </c>
      <c r="T73" s="3">
        <v>4.47737258929644</v>
      </c>
      <c r="U73" s="3">
        <v>1.40684396139567</v>
      </c>
      <c r="V73" s="3">
        <v>3.9412523167972799</v>
      </c>
    </row>
    <row r="74" spans="1:22" x14ac:dyDescent="0.35">
      <c r="A74" s="2">
        <v>44036</v>
      </c>
      <c r="B74" s="3">
        <v>2.01080334687749</v>
      </c>
      <c r="C74" s="3">
        <v>3.2680095978127501</v>
      </c>
      <c r="D74" s="3">
        <v>2.9184097434652201</v>
      </c>
      <c r="E74" s="3">
        <v>2.1500372714665499</v>
      </c>
      <c r="F74" s="3">
        <v>2.4721521037429</v>
      </c>
      <c r="G74" s="3">
        <v>2.8313920538187598</v>
      </c>
      <c r="H74" s="3">
        <v>3.0385649760364601</v>
      </c>
      <c r="I74" s="3">
        <v>3.7051936477623402</v>
      </c>
      <c r="J74" s="3">
        <v>3.04662209588485</v>
      </c>
      <c r="K74" s="3">
        <v>2.2393866686361301</v>
      </c>
      <c r="L74" s="3">
        <v>2.6957618914342398</v>
      </c>
      <c r="M74" s="3">
        <v>3.3762505356786798</v>
      </c>
      <c r="N74" s="3">
        <v>3.6164504982605399</v>
      </c>
      <c r="O74" s="3">
        <v>1.5325263766312101</v>
      </c>
      <c r="P74" s="3">
        <v>1.8262606286926999</v>
      </c>
      <c r="Q74" s="3">
        <v>3.7160396961867002</v>
      </c>
      <c r="R74" s="3">
        <v>3.0512639985574399</v>
      </c>
      <c r="S74" s="3">
        <v>3.4063095982543001</v>
      </c>
      <c r="T74" s="3">
        <v>4.7011956801521304</v>
      </c>
      <c r="U74" s="3">
        <v>1.40522034820455</v>
      </c>
      <c r="V74" s="3">
        <v>3.8419807257668501</v>
      </c>
    </row>
    <row r="75" spans="1:22" x14ac:dyDescent="0.35">
      <c r="A75" s="2">
        <v>44069</v>
      </c>
      <c r="B75" s="3">
        <v>1.9383048331642401</v>
      </c>
      <c r="C75" s="3">
        <v>3.46476703726242</v>
      </c>
      <c r="D75" s="3">
        <v>2.6931619760804599</v>
      </c>
      <c r="E75" s="3">
        <v>2.1001877962842102</v>
      </c>
      <c r="F75" s="3">
        <v>2.7837469023725601</v>
      </c>
      <c r="G75" s="3">
        <v>2.5327691907503498</v>
      </c>
      <c r="H75" s="3">
        <v>3.2112036187973301</v>
      </c>
      <c r="I75" s="3">
        <v>3.7296233857129701</v>
      </c>
      <c r="J75" s="3">
        <v>3.0988547698415299</v>
      </c>
      <c r="K75" s="3">
        <v>2.0906455898042098</v>
      </c>
      <c r="L75" s="3">
        <v>2.8874301760967001</v>
      </c>
      <c r="M75" s="3">
        <v>3.3882073124843699</v>
      </c>
      <c r="N75" s="3">
        <v>3.6142445540538501</v>
      </c>
      <c r="O75" s="3">
        <v>1.5107236946576501</v>
      </c>
      <c r="P75" s="3">
        <v>1.7166107664249299</v>
      </c>
      <c r="Q75" s="3">
        <v>3.4900731094600501</v>
      </c>
      <c r="R75" s="3">
        <v>3.0757512974376602</v>
      </c>
      <c r="S75" s="3">
        <v>4.1087505327625102</v>
      </c>
      <c r="T75" s="3">
        <v>4.4859298242142902</v>
      </c>
      <c r="U75" s="3">
        <v>1.3069631281330001</v>
      </c>
      <c r="V75" s="3">
        <v>3.51458282344365</v>
      </c>
    </row>
    <row r="76" spans="1:22" x14ac:dyDescent="0.35">
      <c r="A76" s="2">
        <v>44099</v>
      </c>
      <c r="B76" s="3">
        <v>1.9985641711311599</v>
      </c>
      <c r="C76" s="3">
        <v>3.8925260831855302</v>
      </c>
      <c r="D76" s="3">
        <v>3.0043393140139298</v>
      </c>
      <c r="E76" s="3">
        <v>2.1004336703628299</v>
      </c>
      <c r="F76" s="3">
        <v>3.0884479578856201</v>
      </c>
      <c r="G76" s="3">
        <v>2.7200705946516099</v>
      </c>
      <c r="H76" s="3">
        <v>3.2917577409689498</v>
      </c>
      <c r="I76" s="3">
        <v>4.0136860318535703</v>
      </c>
      <c r="J76" s="3">
        <v>3.4249868912078401</v>
      </c>
      <c r="K76" s="3">
        <v>2.1936906369958802</v>
      </c>
      <c r="L76" s="3">
        <v>3.4429089266181099</v>
      </c>
      <c r="M76" s="3">
        <v>3.67207827125049</v>
      </c>
      <c r="N76" s="3">
        <v>3.7270314769823001</v>
      </c>
      <c r="O76" s="3">
        <v>1.58622430434246</v>
      </c>
      <c r="P76" s="3">
        <v>1.8357132044784601</v>
      </c>
      <c r="Q76" s="3">
        <v>3.5785808245497401</v>
      </c>
      <c r="R76" s="3">
        <v>3.2382542082748</v>
      </c>
      <c r="S76" s="3">
        <v>4.5809028915788303</v>
      </c>
      <c r="T76" s="3">
        <v>4.4652889738637196</v>
      </c>
      <c r="U76" s="3">
        <v>1.3386037799064101</v>
      </c>
      <c r="V76" s="3">
        <v>3.4541865062411201</v>
      </c>
    </row>
    <row r="77" spans="1:22" x14ac:dyDescent="0.35">
      <c r="A77" s="2">
        <v>44130</v>
      </c>
      <c r="B77" s="3">
        <v>1.9881120720454599</v>
      </c>
      <c r="C77" s="3">
        <v>3.7349014084389198</v>
      </c>
      <c r="D77" s="3">
        <v>2.8319758006009299</v>
      </c>
      <c r="E77" s="3">
        <v>1.7788541713768899</v>
      </c>
      <c r="F77" s="3">
        <v>3.0635315224033399</v>
      </c>
      <c r="G77" s="3">
        <v>2.4728913436654598</v>
      </c>
      <c r="H77" s="3">
        <v>3.3988601425355101</v>
      </c>
      <c r="I77" s="3">
        <v>3.8458748542164201</v>
      </c>
      <c r="J77" s="3">
        <v>3.32431416613381</v>
      </c>
      <c r="K77" s="3">
        <v>2.1718358448920299</v>
      </c>
      <c r="L77" s="3">
        <v>3.3625822839674102</v>
      </c>
      <c r="M77" s="3">
        <v>3.5813281423776502</v>
      </c>
      <c r="N77" s="3">
        <v>4.0694940082348099</v>
      </c>
      <c r="O77" s="3">
        <v>1.54638951938794</v>
      </c>
      <c r="P77" s="3">
        <v>1.7209296339382001</v>
      </c>
      <c r="Q77" s="3">
        <v>3.64213218615838</v>
      </c>
      <c r="R77" s="3">
        <v>3.28172929568218</v>
      </c>
      <c r="S77" s="3">
        <v>4.4141469494010401</v>
      </c>
      <c r="T77" s="3">
        <v>4.11242852164255</v>
      </c>
      <c r="U77" s="3">
        <v>1.3504621529104699</v>
      </c>
      <c r="V77" s="3">
        <v>3.4237231171535898</v>
      </c>
    </row>
    <row r="78" spans="1:22" x14ac:dyDescent="0.35">
      <c r="A78" s="2">
        <v>44160</v>
      </c>
      <c r="B78" s="3">
        <v>1.9351152944379599</v>
      </c>
      <c r="C78" s="3">
        <v>3.2943055608267899</v>
      </c>
      <c r="D78" s="3">
        <v>2.4311266636992599</v>
      </c>
      <c r="E78" s="3">
        <v>1.63883140323965</v>
      </c>
      <c r="F78" s="3">
        <v>2.5393925334416299</v>
      </c>
      <c r="G78" s="3">
        <v>2.00833763127461</v>
      </c>
      <c r="H78" s="3">
        <v>3.4331274733855901</v>
      </c>
      <c r="I78" s="3">
        <v>3.7716244109366501</v>
      </c>
      <c r="J78" s="3">
        <v>3.21513565095885</v>
      </c>
      <c r="K78" s="3">
        <v>1.9548581251488999</v>
      </c>
      <c r="L78" s="3">
        <v>3.29952258639055</v>
      </c>
      <c r="M78" s="3">
        <v>3.6266284945326901</v>
      </c>
      <c r="N78" s="3">
        <v>3.4429472264014098</v>
      </c>
      <c r="O78" s="3">
        <v>1.47413349053098</v>
      </c>
      <c r="P78" s="3">
        <v>1.7215442893705299</v>
      </c>
      <c r="Q78" s="3">
        <v>3.6386377255004199</v>
      </c>
      <c r="R78" s="3">
        <v>2.74929542612916</v>
      </c>
      <c r="S78" s="3">
        <v>3.9166947760931801</v>
      </c>
      <c r="T78" s="3">
        <v>4.4469742337985201</v>
      </c>
      <c r="U78" s="3">
        <v>1.32145449333506</v>
      </c>
      <c r="V78" s="3">
        <v>3.3832263962220899</v>
      </c>
    </row>
    <row r="79" spans="1:22" x14ac:dyDescent="0.35">
      <c r="A79" s="2">
        <v>44189</v>
      </c>
      <c r="B79" s="3">
        <v>1.8393903966204901</v>
      </c>
      <c r="C79" s="3">
        <v>3.18315245826801</v>
      </c>
      <c r="D79" s="3">
        <v>2.2707110534431099</v>
      </c>
      <c r="E79" s="3">
        <v>1.69360473910334</v>
      </c>
      <c r="F79" s="3">
        <v>2.78398726504656</v>
      </c>
      <c r="G79" s="3">
        <v>1.69320675070245</v>
      </c>
      <c r="H79" s="3">
        <v>3.55795751837654</v>
      </c>
      <c r="I79" s="3">
        <v>3.6959492945546302</v>
      </c>
      <c r="J79" s="3">
        <v>3.50501254518529</v>
      </c>
      <c r="K79" s="3">
        <v>1.82727047609481</v>
      </c>
      <c r="L79" s="3">
        <v>3.3631694256118498</v>
      </c>
      <c r="M79" s="3">
        <v>3.86080021716668</v>
      </c>
      <c r="N79" s="3">
        <v>3.25124696719493</v>
      </c>
      <c r="O79" s="3">
        <v>1.3592300262274599</v>
      </c>
      <c r="P79" s="3">
        <v>1.71246069628965</v>
      </c>
      <c r="Q79" s="3">
        <v>3.6720853515627701</v>
      </c>
      <c r="R79" s="3">
        <v>2.7336092089070601</v>
      </c>
      <c r="S79" s="3">
        <v>3.9062071492233401</v>
      </c>
      <c r="T79" s="3">
        <v>4.4919525636975104</v>
      </c>
      <c r="U79" s="3">
        <v>1.22830719344873</v>
      </c>
      <c r="V79" s="3">
        <v>3.4965136385495499</v>
      </c>
    </row>
    <row r="80" spans="1:22" x14ac:dyDescent="0.35">
      <c r="A80" s="2">
        <v>44222</v>
      </c>
      <c r="B80" s="3">
        <v>1.67204044093362</v>
      </c>
      <c r="C80" s="3">
        <v>3.1563300723958401</v>
      </c>
      <c r="D80" s="3">
        <v>2.3169847894678499</v>
      </c>
      <c r="E80" s="3">
        <v>1.7462295063406801</v>
      </c>
      <c r="F80" s="3">
        <v>2.7909222898941501</v>
      </c>
      <c r="G80" s="3">
        <v>1.77777167053329</v>
      </c>
      <c r="H80" s="3">
        <v>3.8236365461343498</v>
      </c>
      <c r="I80" s="3">
        <v>3.4486073930131802</v>
      </c>
      <c r="J80" s="3">
        <v>3.4811455257705002</v>
      </c>
      <c r="K80" s="3">
        <v>1.63664366490113</v>
      </c>
      <c r="L80" s="3">
        <v>3.5923366908552801</v>
      </c>
      <c r="M80" s="3">
        <v>3.9238949226609101</v>
      </c>
      <c r="N80" s="3">
        <v>3.4184163372086198</v>
      </c>
      <c r="O80" s="3">
        <v>1.34565484621353</v>
      </c>
      <c r="P80" s="3">
        <v>1.4074174554955601</v>
      </c>
      <c r="Q80" s="3">
        <v>3.785693194062</v>
      </c>
      <c r="R80" s="3">
        <v>2.7393208660582902</v>
      </c>
      <c r="S80" s="3">
        <v>4.0367101505194798</v>
      </c>
      <c r="T80" s="3">
        <v>4.1684160858259203</v>
      </c>
      <c r="U80" s="3">
        <v>1.1771376827211599</v>
      </c>
      <c r="V80" s="3">
        <v>3.5150518878349</v>
      </c>
    </row>
    <row r="81" spans="1:22" x14ac:dyDescent="0.35">
      <c r="A81" s="2">
        <v>44253</v>
      </c>
      <c r="B81" s="3">
        <v>1.76676306201648</v>
      </c>
      <c r="C81" s="3">
        <v>2.5642576080203399</v>
      </c>
      <c r="D81" s="3">
        <v>2.48033357107394</v>
      </c>
      <c r="E81" s="3">
        <v>1.77729663409642</v>
      </c>
      <c r="F81" s="3">
        <v>2.92504918077961</v>
      </c>
      <c r="G81" s="3">
        <v>1.7391721886751701</v>
      </c>
      <c r="H81" s="3">
        <v>4.0148758065747696</v>
      </c>
      <c r="I81" s="3">
        <v>3.5915785573590302</v>
      </c>
      <c r="J81" s="3">
        <v>3.48362538670616</v>
      </c>
      <c r="K81" s="3">
        <v>1.7032875883316101</v>
      </c>
      <c r="L81" s="3">
        <v>4.1405893473085102</v>
      </c>
      <c r="M81" s="3">
        <v>3.8637216687963001</v>
      </c>
      <c r="N81" s="3">
        <v>3.2037377324071299</v>
      </c>
      <c r="O81" s="3">
        <v>1.3894743466930399</v>
      </c>
      <c r="P81" s="3">
        <v>1.46281857445387</v>
      </c>
      <c r="Q81" s="3">
        <v>3.8929494731635699</v>
      </c>
      <c r="R81" s="3">
        <v>2.8461843769293602</v>
      </c>
      <c r="S81" s="3">
        <v>4.8288150609554599</v>
      </c>
      <c r="T81" s="3">
        <v>4.5326146207319402</v>
      </c>
      <c r="U81" s="3">
        <v>1.2187165071347199</v>
      </c>
      <c r="V81" s="3">
        <v>3.4886009903592701</v>
      </c>
    </row>
    <row r="82" spans="1:22" x14ac:dyDescent="0.35">
      <c r="A82" s="2">
        <v>44281</v>
      </c>
      <c r="B82" s="3">
        <v>1.89791944599158</v>
      </c>
      <c r="C82" s="3">
        <v>2.83000622198109</v>
      </c>
      <c r="D82" s="3">
        <v>2.5999308866885098</v>
      </c>
      <c r="E82" s="3">
        <v>1.89069331440271</v>
      </c>
      <c r="F82" s="3">
        <v>2.9539402268971</v>
      </c>
      <c r="G82" s="3">
        <v>2.1283463653994801</v>
      </c>
      <c r="H82" s="3">
        <v>4.02661366273884</v>
      </c>
      <c r="I82" s="3">
        <v>3.6542784988003501</v>
      </c>
      <c r="J82" s="3">
        <v>3.3202700193094401</v>
      </c>
      <c r="K82" s="3">
        <v>1.69783530046464</v>
      </c>
      <c r="L82" s="3">
        <v>4.47744288531318</v>
      </c>
      <c r="M82" s="3">
        <v>3.8052316159014601</v>
      </c>
      <c r="N82" s="3">
        <v>3.5714495456810802</v>
      </c>
      <c r="O82" s="3">
        <v>1.3989242537419799</v>
      </c>
      <c r="P82" s="3">
        <v>1.56698907733181</v>
      </c>
      <c r="Q82" s="3">
        <v>3.9207879278336399</v>
      </c>
      <c r="R82" s="3">
        <v>2.7714614312397901</v>
      </c>
      <c r="S82" s="3">
        <v>5.2511312693634196</v>
      </c>
      <c r="T82" s="3">
        <v>4.4464313765059504</v>
      </c>
      <c r="U82" s="3">
        <v>1.24665854774841</v>
      </c>
      <c r="V82" s="3">
        <v>3.5379354683188602</v>
      </c>
    </row>
    <row r="83" spans="1:22" x14ac:dyDescent="0.35">
      <c r="A83" s="2">
        <v>44312</v>
      </c>
      <c r="B83" s="3">
        <v>1.9204632318492401</v>
      </c>
      <c r="C83" s="3">
        <v>3.1588297958937801</v>
      </c>
      <c r="D83" s="3">
        <v>2.7775013723063902</v>
      </c>
      <c r="E83" s="3">
        <v>1.9843524546839499</v>
      </c>
      <c r="F83" s="3">
        <v>2.8838673134036799</v>
      </c>
      <c r="G83" s="3">
        <v>2.3686453850190801</v>
      </c>
      <c r="H83" s="3">
        <v>3.9255209350026101</v>
      </c>
      <c r="I83" s="3">
        <v>3.5909320231412298</v>
      </c>
      <c r="J83" s="3">
        <v>3.0914286559690098</v>
      </c>
      <c r="K83" s="3">
        <v>1.6846470281803101</v>
      </c>
      <c r="L83" s="3">
        <v>4.6443262906284399</v>
      </c>
      <c r="M83" s="3">
        <v>4.2523334335190297</v>
      </c>
      <c r="N83" s="3">
        <v>3.3745962499514901</v>
      </c>
      <c r="O83" s="3">
        <v>1.42784309200559</v>
      </c>
      <c r="P83" s="3">
        <v>1.60125097205372</v>
      </c>
      <c r="Q83" s="3">
        <v>3.7219422654125198</v>
      </c>
      <c r="R83" s="3">
        <v>2.8810046099705899</v>
      </c>
      <c r="S83" s="3">
        <v>5.3706039785322401</v>
      </c>
      <c r="T83" s="3">
        <v>4.4301790516717601</v>
      </c>
      <c r="U83" s="3">
        <v>1.1477531291923899</v>
      </c>
      <c r="V83" s="3">
        <v>3.2482763887371</v>
      </c>
    </row>
    <row r="84" spans="1:22" x14ac:dyDescent="0.35">
      <c r="A84" s="2">
        <v>44342</v>
      </c>
      <c r="B84" s="3">
        <v>1.82378079254703</v>
      </c>
      <c r="C84" s="3">
        <v>3.9818577156008601</v>
      </c>
      <c r="D84" s="3">
        <v>2.8627107072339699</v>
      </c>
      <c r="E84" s="3">
        <v>2.1077257760842398</v>
      </c>
      <c r="F84" s="3">
        <v>2.87727144880688</v>
      </c>
      <c r="G84" s="3">
        <v>2.48917023356293</v>
      </c>
      <c r="H84" s="3">
        <v>4.05982162293662</v>
      </c>
      <c r="I84" s="3">
        <v>4.1708420969273501</v>
      </c>
      <c r="J84" s="3">
        <v>3.1431296673648701</v>
      </c>
      <c r="K84" s="3">
        <v>1.7359282974750001</v>
      </c>
      <c r="L84" s="3">
        <v>4.6923805959493698</v>
      </c>
      <c r="M84" s="3">
        <v>4.3830454499961702</v>
      </c>
      <c r="N84" s="3">
        <v>3.22438562192557</v>
      </c>
      <c r="O84" s="3">
        <v>1.41583064827566</v>
      </c>
      <c r="P84" s="3">
        <v>1.6628865123558001</v>
      </c>
      <c r="Q84" s="3">
        <v>3.86147757253099</v>
      </c>
      <c r="R84" s="3">
        <v>2.9095518296489802</v>
      </c>
      <c r="S84" s="3">
        <v>5.60711748566096</v>
      </c>
      <c r="T84" s="3">
        <v>4.1391014978073297</v>
      </c>
      <c r="U84" s="3">
        <v>1.18077318963417</v>
      </c>
      <c r="V84" s="3">
        <v>3.2956074424927699</v>
      </c>
    </row>
    <row r="85" spans="1:22" x14ac:dyDescent="0.35">
      <c r="A85" s="2">
        <v>44372</v>
      </c>
      <c r="B85" s="3">
        <v>1.81240516713156</v>
      </c>
      <c r="C85" s="3">
        <v>3.93232967474344</v>
      </c>
      <c r="D85" s="3">
        <v>2.9822876476227802</v>
      </c>
      <c r="E85" s="3">
        <v>1.8973357833723199</v>
      </c>
      <c r="F85" s="3">
        <v>2.9929699633327398</v>
      </c>
      <c r="G85" s="3">
        <v>2.8477176973587799</v>
      </c>
      <c r="H85" s="3">
        <v>4.1585335864575104</v>
      </c>
      <c r="I85" s="3">
        <v>4.0270527149519397</v>
      </c>
      <c r="J85" s="3">
        <v>3.1412754619722301</v>
      </c>
      <c r="K85" s="3">
        <v>1.64249617086013</v>
      </c>
      <c r="L85" s="3">
        <v>4.9031141325550598</v>
      </c>
      <c r="M85" s="3">
        <v>4.3785408235570502</v>
      </c>
      <c r="N85" s="3">
        <v>3.0196775351855898</v>
      </c>
      <c r="O85" s="3">
        <v>1.3940383541660999</v>
      </c>
      <c r="P85" s="3">
        <v>1.58578577633725</v>
      </c>
      <c r="Q85" s="3">
        <v>3.87302143879718</v>
      </c>
      <c r="R85" s="3">
        <v>2.8995217884480202</v>
      </c>
      <c r="S85" s="3">
        <v>5.6321695671191501</v>
      </c>
      <c r="T85" s="3">
        <v>4.5414857061090101</v>
      </c>
      <c r="U85" s="3">
        <v>1.35908315272222</v>
      </c>
      <c r="V85" s="3">
        <v>3.1985947836414801</v>
      </c>
    </row>
    <row r="86" spans="1:22" x14ac:dyDescent="0.35">
      <c r="A86" s="2">
        <v>44403</v>
      </c>
      <c r="B86" s="3">
        <v>1.92920381012998</v>
      </c>
      <c r="C86" s="3">
        <v>4.8153010697768597</v>
      </c>
      <c r="D86" s="3">
        <v>3.1011499529215598</v>
      </c>
      <c r="E86" s="3">
        <v>2.0839130054731898</v>
      </c>
      <c r="F86" s="3">
        <v>3.0728349535314101</v>
      </c>
      <c r="G86" s="3">
        <v>3.0845648042099199</v>
      </c>
      <c r="H86" s="3">
        <v>4.2576882965699996</v>
      </c>
      <c r="I86" s="3">
        <v>4.1617221278653602</v>
      </c>
      <c r="J86" s="3">
        <v>3.1157032337534498</v>
      </c>
      <c r="K86" s="3">
        <v>1.7286383515606201</v>
      </c>
      <c r="L86" s="3">
        <v>5.4958899935121801</v>
      </c>
      <c r="M86" s="3">
        <v>4.5961384537307897</v>
      </c>
      <c r="N86" s="3">
        <v>3.0785589589664499</v>
      </c>
      <c r="O86" s="3">
        <v>1.3888111267741601</v>
      </c>
      <c r="P86" s="3">
        <v>1.8718188695328499</v>
      </c>
      <c r="Q86" s="3">
        <v>3.8976256897898098</v>
      </c>
      <c r="R86" s="3">
        <v>3.0018322420538102</v>
      </c>
      <c r="S86" s="3">
        <v>6.0950989301234104</v>
      </c>
      <c r="T86" s="3">
        <v>4.6884486708090902</v>
      </c>
      <c r="U86" s="3">
        <v>1.43043076004744</v>
      </c>
      <c r="V86" s="3">
        <v>3.2759756804337599</v>
      </c>
    </row>
    <row r="87" spans="1:22" x14ac:dyDescent="0.35">
      <c r="A87" s="2">
        <v>44434</v>
      </c>
      <c r="B87" s="3">
        <v>1.7208401660597099</v>
      </c>
      <c r="C87" s="3">
        <v>4.6842712596075602</v>
      </c>
      <c r="D87" s="3">
        <v>3.0849379967674802</v>
      </c>
      <c r="E87" s="3">
        <v>1.9912886802901799</v>
      </c>
      <c r="F87" s="3">
        <v>3.0139876122870501</v>
      </c>
      <c r="G87" s="3">
        <v>3.6276257398708598</v>
      </c>
      <c r="H87" s="3">
        <v>4.0582981162192802</v>
      </c>
      <c r="I87" s="3">
        <v>4.3474823329158898</v>
      </c>
      <c r="J87" s="3">
        <v>3.12606865304347</v>
      </c>
      <c r="K87" s="3">
        <v>1.82969509947701</v>
      </c>
      <c r="L87" s="3">
        <v>6.06725455474563</v>
      </c>
      <c r="M87" s="3">
        <v>5.0857117910377303</v>
      </c>
      <c r="N87" s="3">
        <v>3.11919136740423</v>
      </c>
      <c r="O87" s="3">
        <v>1.34030985682031</v>
      </c>
      <c r="P87" s="3">
        <v>1.93631583696975</v>
      </c>
      <c r="Q87" s="3">
        <v>3.8560629449044499</v>
      </c>
      <c r="R87" s="3">
        <v>2.86165915367275</v>
      </c>
      <c r="S87" s="3">
        <v>5.8558784882196599</v>
      </c>
      <c r="T87" s="3">
        <v>4.4673305325789299</v>
      </c>
      <c r="U87" s="3">
        <v>1.4503447459863801</v>
      </c>
      <c r="V87" s="3">
        <v>3.1729104557056802</v>
      </c>
    </row>
    <row r="88" spans="1:22" x14ac:dyDescent="0.35">
      <c r="A88" s="2">
        <v>44463</v>
      </c>
      <c r="B88" s="3">
        <v>1.6726818222786899</v>
      </c>
      <c r="C88" s="3">
        <v>4.7089004369790901</v>
      </c>
      <c r="D88" s="3">
        <v>3.1636346084275799</v>
      </c>
      <c r="E88" s="3">
        <v>1.8585542725558</v>
      </c>
      <c r="F88" s="3">
        <v>3.0360963841631698</v>
      </c>
      <c r="G88" s="3">
        <v>3.6859458225794199</v>
      </c>
      <c r="H88" s="3">
        <v>4.0854665961352401</v>
      </c>
      <c r="I88" s="3">
        <v>4.3269887021542903</v>
      </c>
      <c r="J88" s="3">
        <v>3.2338988348687798</v>
      </c>
      <c r="K88" s="3">
        <v>1.8396921233329899</v>
      </c>
      <c r="L88" s="3">
        <v>6.2957299693034097</v>
      </c>
      <c r="M88" s="3">
        <v>4.8863832202081001</v>
      </c>
      <c r="N88" s="3">
        <v>3.0695204379667</v>
      </c>
      <c r="O88" s="3">
        <v>1.2578795762678801</v>
      </c>
      <c r="P88" s="3">
        <v>1.9893556314855501</v>
      </c>
      <c r="Q88" s="3">
        <v>4.04495860472466</v>
      </c>
      <c r="R88" s="3">
        <v>2.84104075760643</v>
      </c>
      <c r="S88" s="3">
        <v>6.2166167365787404</v>
      </c>
      <c r="T88" s="3">
        <v>4.1086877426461799</v>
      </c>
      <c r="U88" s="3">
        <v>1.4556495920055399</v>
      </c>
      <c r="V88" s="3">
        <v>3.0953038753991899</v>
      </c>
    </row>
    <row r="89" spans="1:22" x14ac:dyDescent="0.35">
      <c r="A89" s="2">
        <v>44495</v>
      </c>
      <c r="B89" s="3">
        <v>1.9922662567995899</v>
      </c>
      <c r="C89" s="3">
        <v>4.8378474705069197</v>
      </c>
      <c r="D89" s="3">
        <v>2.9082186868779099</v>
      </c>
      <c r="E89" s="3">
        <v>1.7919780519138599</v>
      </c>
      <c r="F89" s="3">
        <v>2.8503392819946201</v>
      </c>
      <c r="G89" s="3">
        <v>3.4545926133825802</v>
      </c>
      <c r="H89" s="3">
        <v>3.8667587999553201</v>
      </c>
      <c r="I89" s="3">
        <v>4.40151064808407</v>
      </c>
      <c r="J89" s="3">
        <v>3.4280410811485602</v>
      </c>
      <c r="K89" s="3">
        <v>1.9118491525471999</v>
      </c>
      <c r="L89" s="3">
        <v>6.9389318973221803</v>
      </c>
      <c r="M89" s="3">
        <v>4.7169074314874697</v>
      </c>
      <c r="N89" s="3">
        <v>3.0715655269364901</v>
      </c>
      <c r="O89" s="3">
        <v>1.3063899536471699</v>
      </c>
      <c r="P89" s="3">
        <v>1.91286233377651</v>
      </c>
      <c r="Q89" s="3">
        <v>3.86391583645687</v>
      </c>
      <c r="R89" s="3">
        <v>2.8226536788041798</v>
      </c>
      <c r="S89" s="3">
        <v>5.86233211022377</v>
      </c>
      <c r="T89" s="3">
        <v>4.0637487151525198</v>
      </c>
      <c r="U89" s="3">
        <v>1.41520940378139</v>
      </c>
      <c r="V89" s="3">
        <v>2.8952137334937098</v>
      </c>
    </row>
    <row r="90" spans="1:22" x14ac:dyDescent="0.35">
      <c r="A90" s="2">
        <v>44526</v>
      </c>
      <c r="B90" s="3">
        <v>2.0062838082448602</v>
      </c>
      <c r="C90" s="3">
        <v>4.91442703054304</v>
      </c>
      <c r="D90" s="3">
        <v>3.1123937734501901</v>
      </c>
      <c r="E90" s="3">
        <v>1.75845328707174</v>
      </c>
      <c r="F90" s="3">
        <v>3.4801777739522501</v>
      </c>
      <c r="G90" s="3">
        <v>3.91193402492007</v>
      </c>
      <c r="H90" s="3">
        <v>4.0217757085140198</v>
      </c>
      <c r="I90" s="3">
        <v>4.34036018584671</v>
      </c>
      <c r="J90" s="3">
        <v>3.6040784907399801</v>
      </c>
      <c r="K90" s="3">
        <v>2.00542730832391</v>
      </c>
      <c r="L90" s="3">
        <v>7.9228748025838902</v>
      </c>
      <c r="M90" s="3">
        <v>4.85645566792076</v>
      </c>
      <c r="N90" s="3">
        <v>3.0370539415053499</v>
      </c>
      <c r="O90" s="3">
        <v>1.4154207251049999</v>
      </c>
      <c r="P90" s="3">
        <v>2.0595516950448398</v>
      </c>
      <c r="Q90" s="3">
        <v>3.86326759803472</v>
      </c>
      <c r="R90" s="3">
        <v>2.9025357331822401</v>
      </c>
      <c r="S90" s="3">
        <v>5.1558456934539203</v>
      </c>
      <c r="T90" s="3">
        <v>3.8192128089259101</v>
      </c>
      <c r="U90" s="3">
        <v>1.4830885923921</v>
      </c>
      <c r="V90" s="3">
        <v>3.17862281128407</v>
      </c>
    </row>
    <row r="91" spans="1:22" x14ac:dyDescent="0.35">
      <c r="A91" s="2">
        <v>44553</v>
      </c>
      <c r="B91" s="3">
        <v>1.9663723296460101</v>
      </c>
      <c r="C91" s="3">
        <v>5.5732849484057096</v>
      </c>
      <c r="D91" s="3">
        <v>3.1816283517438801</v>
      </c>
      <c r="E91" s="3">
        <v>1.7671284716701301</v>
      </c>
      <c r="F91" s="3">
        <v>3.3802520302928398</v>
      </c>
      <c r="G91" s="3">
        <v>4.1900552462887699</v>
      </c>
      <c r="H91" s="3">
        <v>3.83828567723471</v>
      </c>
      <c r="I91" s="3">
        <v>4.1597463237201904</v>
      </c>
      <c r="J91" s="3">
        <v>3.38757502314485</v>
      </c>
      <c r="K91" s="3">
        <v>1.9274212019011301</v>
      </c>
      <c r="L91" s="3">
        <v>7.5413306055219103</v>
      </c>
      <c r="M91" s="3">
        <v>4.6267209678520897</v>
      </c>
      <c r="N91" s="3">
        <v>3.2023250373441798</v>
      </c>
      <c r="O91" s="3">
        <v>1.38250624574543</v>
      </c>
      <c r="P91" s="3">
        <v>2.13848800793793</v>
      </c>
      <c r="Q91" s="3">
        <v>4.0532848055341697</v>
      </c>
      <c r="R91" s="3">
        <v>2.89199730719637</v>
      </c>
      <c r="S91" s="3">
        <v>5.5224093638639999</v>
      </c>
      <c r="T91" s="3">
        <v>4.3727961873979897</v>
      </c>
      <c r="U91" s="3">
        <v>1.58062090544772</v>
      </c>
      <c r="V91" s="3">
        <v>3.2163039904119102</v>
      </c>
    </row>
    <row r="92" spans="1:22" x14ac:dyDescent="0.35">
      <c r="A92" s="2">
        <v>44587</v>
      </c>
      <c r="B92" s="3">
        <v>2.1582589142806499</v>
      </c>
      <c r="C92" s="3">
        <v>4.7048552890171704</v>
      </c>
      <c r="D92" s="3">
        <v>3.1397736222799701</v>
      </c>
      <c r="E92" s="3">
        <v>1.80820529450888</v>
      </c>
      <c r="F92" s="3">
        <v>3.24774530765978</v>
      </c>
      <c r="G92" s="3">
        <v>3.6782887962319499</v>
      </c>
      <c r="H92" s="3">
        <v>3.8842432331779499</v>
      </c>
      <c r="I92" s="3">
        <v>4.3748082283755503</v>
      </c>
      <c r="J92" s="3">
        <v>3.6528117860925602</v>
      </c>
      <c r="K92" s="3">
        <v>2.2251473685687899</v>
      </c>
      <c r="L92" s="3">
        <v>6.92995819764222</v>
      </c>
      <c r="M92" s="3">
        <v>4.4149582252349102</v>
      </c>
      <c r="N92" s="3">
        <v>3.0398822527578999</v>
      </c>
      <c r="O92" s="3">
        <v>1.40033146650774</v>
      </c>
      <c r="P92" s="3">
        <v>2.2176581706593601</v>
      </c>
      <c r="Q92" s="3">
        <v>3.9601316981935901</v>
      </c>
      <c r="R92" s="3">
        <v>2.8892186005517</v>
      </c>
      <c r="S92" s="3">
        <v>6.05963012637927</v>
      </c>
      <c r="T92" s="3">
        <v>4.2397821703325196</v>
      </c>
      <c r="U92" s="3">
        <v>1.6065815428715799</v>
      </c>
      <c r="V92" s="3">
        <v>3.0627056640077899</v>
      </c>
    </row>
    <row r="93" spans="1:22" x14ac:dyDescent="0.35">
      <c r="A93" s="2">
        <v>44617</v>
      </c>
      <c r="B93" s="3">
        <v>2.1994186366892401</v>
      </c>
      <c r="C93" s="3">
        <v>4.80415466830343</v>
      </c>
      <c r="D93" s="3">
        <v>3.0726378634456402</v>
      </c>
      <c r="E93" s="3">
        <v>1.85754934970498</v>
      </c>
      <c r="F93" s="3">
        <v>3.7382009496354001</v>
      </c>
      <c r="G93" s="3">
        <v>3.4450160670246799</v>
      </c>
      <c r="H93" s="3">
        <v>3.7782823782879298</v>
      </c>
      <c r="I93" s="3">
        <v>4.4024891912416502</v>
      </c>
      <c r="J93" s="3">
        <v>3.6598265449776899</v>
      </c>
      <c r="K93" s="3">
        <v>2.23430150987239</v>
      </c>
      <c r="L93" s="3">
        <v>7.9186017199349603</v>
      </c>
      <c r="M93" s="3">
        <v>4.4498977207568604</v>
      </c>
      <c r="N93" s="3">
        <v>3.02108963334104</v>
      </c>
      <c r="O93" s="3">
        <v>1.51184839301247</v>
      </c>
      <c r="P93" s="3">
        <v>2.3481183466986502</v>
      </c>
      <c r="Q93" s="3">
        <v>3.9428885913937202</v>
      </c>
      <c r="R93" s="3">
        <v>2.8886556358093101</v>
      </c>
      <c r="S93" s="3">
        <v>6.1583680599420099</v>
      </c>
      <c r="T93" s="3">
        <v>4.1663538061170096</v>
      </c>
      <c r="U93" s="3">
        <v>1.7830741194069399</v>
      </c>
      <c r="V93" s="3">
        <v>2.98189816695663</v>
      </c>
    </row>
    <row r="94" spans="1:22" x14ac:dyDescent="0.35">
      <c r="A94" s="2">
        <v>44645</v>
      </c>
      <c r="B94" s="3">
        <v>2.41358163861582</v>
      </c>
      <c r="C94" s="3">
        <v>4.5960533473198</v>
      </c>
      <c r="D94" s="3">
        <v>3.2311139434627298</v>
      </c>
      <c r="E94" s="3">
        <v>1.9831083502654401</v>
      </c>
      <c r="F94" s="3">
        <v>3.43999335612718</v>
      </c>
      <c r="G94" s="3">
        <v>3.5204603633779201</v>
      </c>
      <c r="H94" s="3">
        <v>3.7733373359450799</v>
      </c>
      <c r="I94" s="3">
        <v>4.4706470533106</v>
      </c>
      <c r="J94" s="3">
        <v>3.3930291220472601</v>
      </c>
      <c r="K94" s="3">
        <v>2.22679482909597</v>
      </c>
      <c r="L94" s="3">
        <v>8.3723666781401995</v>
      </c>
      <c r="M94" s="3">
        <v>4.4557883450368401</v>
      </c>
      <c r="N94" s="3">
        <v>3.44860115814001</v>
      </c>
      <c r="O94" s="3">
        <v>1.4702494703847999</v>
      </c>
      <c r="P94" s="3">
        <v>2.5524542821037901</v>
      </c>
      <c r="Q94" s="3">
        <v>3.65180104815899</v>
      </c>
      <c r="R94" s="3">
        <v>2.91332459606314</v>
      </c>
      <c r="S94" s="3">
        <v>5.5711230694149201</v>
      </c>
      <c r="T94" s="3">
        <v>3.4039505664737102</v>
      </c>
      <c r="U94" s="3">
        <v>1.5455092056414901</v>
      </c>
      <c r="V94" s="3">
        <v>2.8284460106650502</v>
      </c>
    </row>
    <row r="95" spans="1:22" x14ac:dyDescent="0.35">
      <c r="A95" s="2">
        <v>44677</v>
      </c>
      <c r="B95" s="3">
        <v>2.6723381206144898</v>
      </c>
      <c r="C95" s="3">
        <v>5.1927074055387203</v>
      </c>
      <c r="D95" s="3">
        <v>3.2360348933557801</v>
      </c>
      <c r="E95" s="3">
        <v>2.0749096295151701</v>
      </c>
      <c r="F95" s="3">
        <v>3.733803939985</v>
      </c>
      <c r="G95" s="3">
        <v>4.2629321537745701</v>
      </c>
      <c r="H95" s="3">
        <v>3.83723670627906</v>
      </c>
      <c r="I95" s="3">
        <v>4.73929391997153</v>
      </c>
      <c r="J95" s="3">
        <v>3.6545768619661598</v>
      </c>
      <c r="K95" s="3">
        <v>2.3107564524101201</v>
      </c>
      <c r="L95" s="3">
        <v>9.0232552773713</v>
      </c>
      <c r="M95" s="3">
        <v>4.7752022440049604</v>
      </c>
      <c r="N95" s="3">
        <v>3.09280126467337</v>
      </c>
      <c r="O95" s="3">
        <v>1.4975881223943099</v>
      </c>
      <c r="P95" s="3">
        <v>2.8170173663905</v>
      </c>
      <c r="Q95" s="3">
        <v>3.7785228905636301</v>
      </c>
      <c r="R95" s="3">
        <v>3.0166771804462398</v>
      </c>
      <c r="S95" s="3">
        <v>5.6680018017162599</v>
      </c>
      <c r="T95" s="3">
        <v>3.4999531893120199</v>
      </c>
      <c r="U95" s="3">
        <v>1.7381713479127101</v>
      </c>
      <c r="V95" s="3">
        <v>2.7114462959177001</v>
      </c>
    </row>
    <row r="96" spans="1:22" x14ac:dyDescent="0.35">
      <c r="A96" s="2">
        <v>44707</v>
      </c>
      <c r="B96" s="3">
        <v>2.46337770963143</v>
      </c>
      <c r="C96" s="3">
        <v>5.5138760474266402</v>
      </c>
      <c r="D96" s="3">
        <v>3.5555827764270802</v>
      </c>
      <c r="E96" s="3">
        <v>2.3356797219658501</v>
      </c>
      <c r="F96" s="3">
        <v>4.0454713316064401</v>
      </c>
      <c r="G96" s="3">
        <v>4.4360131298283996</v>
      </c>
      <c r="H96" s="3">
        <v>3.9943001000924401</v>
      </c>
      <c r="I96" s="3">
        <v>4.8900412321659301</v>
      </c>
      <c r="J96" s="3">
        <v>3.6707449488070001</v>
      </c>
      <c r="K96" s="3">
        <v>2.3654493805745398</v>
      </c>
      <c r="L96" s="3">
        <v>9.8986943941137007</v>
      </c>
      <c r="M96" s="3">
        <v>4.9295128101575401</v>
      </c>
      <c r="N96" s="3">
        <v>3.8610823183174001</v>
      </c>
      <c r="O96" s="3">
        <v>1.67811355212437</v>
      </c>
      <c r="P96" s="3">
        <v>2.6102950594385899</v>
      </c>
      <c r="Q96" s="3">
        <v>4.22005562016178</v>
      </c>
      <c r="R96" s="3">
        <v>3.0291353331873601</v>
      </c>
      <c r="S96" s="3">
        <v>5.4486220830349801</v>
      </c>
      <c r="T96" s="3">
        <v>4.0816941847139896</v>
      </c>
      <c r="U96" s="3">
        <v>1.7961209347406299</v>
      </c>
      <c r="V96" s="3">
        <v>2.9925262072667298</v>
      </c>
    </row>
    <row r="97" spans="1:22" x14ac:dyDescent="0.35">
      <c r="A97" s="2">
        <v>44736</v>
      </c>
      <c r="B97" s="3">
        <v>2.2644678517611498</v>
      </c>
      <c r="C97" s="3">
        <v>7.1093257790045703</v>
      </c>
      <c r="D97" s="3">
        <v>3.5231457378543798</v>
      </c>
      <c r="E97" s="3">
        <v>2.4058868441219201</v>
      </c>
      <c r="F97" s="3">
        <v>4.3695921178077501</v>
      </c>
      <c r="G97" s="3">
        <v>5.0442413179939596</v>
      </c>
      <c r="H97" s="3">
        <v>4.2162846947017503</v>
      </c>
      <c r="I97" s="3">
        <v>5.0345218896207697</v>
      </c>
      <c r="J97" s="3">
        <v>4.11867289781339</v>
      </c>
      <c r="K97" s="3">
        <v>2.5935945803277201</v>
      </c>
      <c r="L97" s="3">
        <v>11.0544326104918</v>
      </c>
      <c r="M97" s="3">
        <v>5.1238205385158704</v>
      </c>
      <c r="N97" s="3">
        <v>4.1167974466138197</v>
      </c>
      <c r="O97" s="3">
        <v>1.69761493061157</v>
      </c>
      <c r="P97" s="3">
        <v>2.3195773002541298</v>
      </c>
      <c r="Q97" s="3">
        <v>4.4942224926784604</v>
      </c>
      <c r="R97" s="3">
        <v>3.1653411668341498</v>
      </c>
      <c r="S97" s="3">
        <v>5.8688055981514502</v>
      </c>
      <c r="T97" s="3">
        <v>4.4308597286687998</v>
      </c>
      <c r="U97" s="3">
        <v>1.99655131603355</v>
      </c>
      <c r="V97" s="3">
        <v>3.3200849827572601</v>
      </c>
    </row>
    <row r="98" spans="1:22" x14ac:dyDescent="0.35">
      <c r="A98" s="2">
        <v>44768</v>
      </c>
      <c r="B98" s="3">
        <v>2.3787907169084201</v>
      </c>
      <c r="C98" s="3">
        <v>7.4020992478995602</v>
      </c>
      <c r="D98" s="3">
        <v>3.66049750886916</v>
      </c>
      <c r="E98" s="3">
        <v>2.4710295916118299</v>
      </c>
      <c r="F98" s="3">
        <v>4.3915967007875496</v>
      </c>
      <c r="G98" s="3">
        <v>5.2359155045290198</v>
      </c>
      <c r="H98" s="3">
        <v>4.1301042280196203</v>
      </c>
      <c r="I98" s="3">
        <v>5.1658112335005102</v>
      </c>
      <c r="J98" s="3">
        <v>4.1585142137386297</v>
      </c>
      <c r="K98" s="3">
        <v>2.5611242481816299</v>
      </c>
      <c r="L98" s="3">
        <v>11.2685334780952</v>
      </c>
      <c r="M98" s="3">
        <v>4.9479975659048101</v>
      </c>
      <c r="N98" s="3">
        <v>4.2140303961321504</v>
      </c>
      <c r="O98" s="3">
        <v>1.5868648197308799</v>
      </c>
      <c r="P98" s="3">
        <v>2.4758733810451301</v>
      </c>
      <c r="Q98" s="3">
        <v>4.0043248014351001</v>
      </c>
      <c r="R98" s="3">
        <v>3.2036554484537501</v>
      </c>
      <c r="S98" s="3">
        <v>6.0732312374166799</v>
      </c>
      <c r="T98" s="3">
        <v>4.1974852589191096</v>
      </c>
      <c r="U98" s="3">
        <v>1.9420638109158901</v>
      </c>
      <c r="V98" s="3">
        <v>3.24108081130621</v>
      </c>
    </row>
    <row r="99" spans="1:22" x14ac:dyDescent="0.35">
      <c r="A99" s="2">
        <v>44799</v>
      </c>
      <c r="B99" s="3">
        <v>2.43887917900464</v>
      </c>
      <c r="C99" s="3">
        <v>7.2978381099718597</v>
      </c>
      <c r="D99" s="3">
        <v>3.6635940829237099</v>
      </c>
      <c r="E99" s="3">
        <v>2.2610359806650999</v>
      </c>
      <c r="F99" s="3">
        <v>4.4428528104369303</v>
      </c>
      <c r="G99" s="3">
        <v>5.0764530186814403</v>
      </c>
      <c r="H99" s="3">
        <v>4.05967696402376</v>
      </c>
      <c r="I99" s="3">
        <v>4.9025617775059596</v>
      </c>
      <c r="J99" s="3">
        <v>4.0890573060846496</v>
      </c>
      <c r="K99" s="3">
        <v>2.5362937915930499</v>
      </c>
      <c r="L99" s="3">
        <v>10.316685464011</v>
      </c>
      <c r="M99" s="3">
        <v>4.9520633975555803</v>
      </c>
      <c r="N99" s="3">
        <v>3.9747894747844001</v>
      </c>
      <c r="O99" s="3">
        <v>1.4876937216477</v>
      </c>
      <c r="P99" s="3">
        <v>2.48059906520254</v>
      </c>
      <c r="Q99" s="3">
        <v>3.8242880072891299</v>
      </c>
      <c r="R99" s="3">
        <v>3.0627661116532399</v>
      </c>
      <c r="S99" s="3">
        <v>4.8270018140267501</v>
      </c>
      <c r="T99" s="3">
        <v>4.0232026224422999</v>
      </c>
      <c r="U99" s="3">
        <v>1.9486810061863</v>
      </c>
      <c r="V99" s="3">
        <v>3.0417336687728702</v>
      </c>
    </row>
    <row r="100" spans="1:22" x14ac:dyDescent="0.35">
      <c r="A100" s="2">
        <v>44830</v>
      </c>
      <c r="B100" s="3">
        <v>2.6433020952786799</v>
      </c>
      <c r="C100" s="3">
        <v>7.1487553877066299</v>
      </c>
      <c r="D100" s="3">
        <v>3.6603479194673798</v>
      </c>
      <c r="E100" s="3">
        <v>2.5501494101734998</v>
      </c>
      <c r="F100" s="3">
        <v>4.77824169684619</v>
      </c>
      <c r="G100" s="3">
        <v>5.5076319880014699</v>
      </c>
      <c r="H100" s="3">
        <v>4.3569729699627802</v>
      </c>
      <c r="I100" s="3">
        <v>5.3519994594157403</v>
      </c>
      <c r="J100" s="3">
        <v>4.2333238435547704</v>
      </c>
      <c r="K100" s="3">
        <v>2.8105704785214001</v>
      </c>
      <c r="L100" s="3">
        <v>10.577628583450901</v>
      </c>
      <c r="M100" s="3">
        <v>5.6045769231623996</v>
      </c>
      <c r="N100" s="3">
        <v>4.7385204424557399</v>
      </c>
      <c r="O100" s="3">
        <v>1.5595374230291801</v>
      </c>
      <c r="P100" s="3">
        <v>2.70643584455236</v>
      </c>
      <c r="Q100" s="3">
        <v>4.1699181539370898</v>
      </c>
      <c r="R100" s="3">
        <v>3.0872855722122998</v>
      </c>
      <c r="S100" s="3">
        <v>5.2246757865930098</v>
      </c>
      <c r="T100" s="3">
        <v>4.3598699417111497</v>
      </c>
      <c r="U100" s="3">
        <v>2.2454134988748198</v>
      </c>
      <c r="V100" s="3">
        <v>3.6027771994777802</v>
      </c>
    </row>
    <row r="101" spans="1:22" x14ac:dyDescent="0.35">
      <c r="A101" s="2">
        <v>44860</v>
      </c>
      <c r="B101" s="3">
        <v>2.7573171313549198</v>
      </c>
      <c r="C101" s="3">
        <v>7.0526705519893103</v>
      </c>
      <c r="D101" s="3">
        <v>3.8883330534468201</v>
      </c>
      <c r="E101" s="3">
        <v>2.5977610694743598</v>
      </c>
      <c r="F101" s="3">
        <v>4.8562406688160298</v>
      </c>
      <c r="G101" s="3">
        <v>4.7919283177977796</v>
      </c>
      <c r="H101" s="3">
        <v>4.2733764731315702</v>
      </c>
      <c r="I101" s="3">
        <v>5.3164544971984196</v>
      </c>
      <c r="J101" s="3">
        <v>3.8162830302519302</v>
      </c>
      <c r="K101" s="3">
        <v>2.7137000108315301</v>
      </c>
      <c r="L101" s="3">
        <v>8.6921424433635401</v>
      </c>
      <c r="M101" s="3">
        <v>5.4276707371267801</v>
      </c>
      <c r="N101" s="3">
        <v>4.3879519677003298</v>
      </c>
      <c r="O101" s="3">
        <v>1.53350136764919</v>
      </c>
      <c r="P101" s="3">
        <v>3.1013172953067398</v>
      </c>
      <c r="Q101" s="3">
        <v>4.1603917512393096</v>
      </c>
      <c r="R101" s="3">
        <v>3.14547006350407</v>
      </c>
      <c r="S101" s="3">
        <v>5.0113326520340804</v>
      </c>
      <c r="T101" s="3">
        <v>4.4093986604624504</v>
      </c>
      <c r="U101" s="3">
        <v>2.6543305360423002</v>
      </c>
      <c r="V101" s="3">
        <v>3.28467739201231</v>
      </c>
    </row>
    <row r="102" spans="1:22" x14ac:dyDescent="0.35">
      <c r="A102" s="2">
        <v>44890</v>
      </c>
      <c r="B102" s="3">
        <v>2.6311847324090598</v>
      </c>
      <c r="C102" s="3">
        <v>9.0951013124595406</v>
      </c>
      <c r="D102" s="3">
        <v>3.8854507517809802</v>
      </c>
      <c r="E102" s="3">
        <v>2.4105578745241498</v>
      </c>
      <c r="F102" s="3">
        <v>4.1187961305623997</v>
      </c>
      <c r="G102" s="3">
        <v>3.74064881916201</v>
      </c>
      <c r="H102" s="3">
        <v>4.1546315944996897</v>
      </c>
      <c r="I102" s="3">
        <v>4.4028296004586602</v>
      </c>
      <c r="J102" s="3">
        <v>3.7078457114164598</v>
      </c>
      <c r="K102" s="3">
        <v>2.51977728965799</v>
      </c>
      <c r="L102" s="3">
        <v>7.7539538620242601</v>
      </c>
      <c r="M102" s="3">
        <v>4.8880293653042504</v>
      </c>
      <c r="N102" s="3">
        <v>4.4420114779980899</v>
      </c>
      <c r="O102" s="3">
        <v>1.4676083186270199</v>
      </c>
      <c r="P102" s="3">
        <v>2.7507082605869799</v>
      </c>
      <c r="Q102" s="3">
        <v>4.3230631526277499</v>
      </c>
      <c r="R102" s="3">
        <v>3.0378210689323502</v>
      </c>
      <c r="S102" s="3">
        <v>4.6731525065427704</v>
      </c>
      <c r="T102" s="3">
        <v>4.3860170545391597</v>
      </c>
      <c r="U102" s="3">
        <v>2.5736091371402798</v>
      </c>
      <c r="V102" s="3">
        <v>3.5170389064982999</v>
      </c>
    </row>
    <row r="103" spans="1:22" x14ac:dyDescent="0.35">
      <c r="A103" s="2">
        <v>44918</v>
      </c>
      <c r="B103" s="3">
        <v>2.58947567392106</v>
      </c>
      <c r="C103" s="3">
        <v>8.4854110806776095</v>
      </c>
      <c r="D103" s="3">
        <v>4.0731918197261603</v>
      </c>
      <c r="E103" s="3">
        <v>2.3753169740647802</v>
      </c>
      <c r="F103" s="3">
        <v>4.1995283448973897</v>
      </c>
      <c r="G103" s="3">
        <v>3.8612984202546099</v>
      </c>
      <c r="H103" s="3">
        <v>4.22198913521144</v>
      </c>
      <c r="I103" s="3">
        <v>4.5092102053491203</v>
      </c>
      <c r="J103" s="3">
        <v>3.83534792389798</v>
      </c>
      <c r="K103" s="3">
        <v>2.5834838464607901</v>
      </c>
      <c r="L103" s="3">
        <v>6.7771945072000799</v>
      </c>
      <c r="M103" s="3">
        <v>4.8801252895059202</v>
      </c>
      <c r="N103" s="3">
        <v>4.46800286071666</v>
      </c>
      <c r="O103" s="3">
        <v>1.5205508855059999</v>
      </c>
      <c r="P103" s="3">
        <v>2.4849125184437799</v>
      </c>
      <c r="Q103" s="3">
        <v>4.6966009740776604</v>
      </c>
      <c r="R103" s="3">
        <v>3.02768154051275</v>
      </c>
      <c r="S103" s="3">
        <v>4.4249872929766596</v>
      </c>
      <c r="T103" s="3">
        <v>4.7083822345605002</v>
      </c>
      <c r="U103" s="3">
        <v>2.7044080763304699</v>
      </c>
      <c r="V103" s="3">
        <v>3.8596986122427301</v>
      </c>
    </row>
    <row r="104" spans="1:22" x14ac:dyDescent="0.35">
      <c r="A104" s="2">
        <v>44952</v>
      </c>
      <c r="B104" s="3">
        <v>2.3722697639880699</v>
      </c>
      <c r="C104" s="3">
        <v>7.8184202433839802</v>
      </c>
      <c r="D104" s="3">
        <v>4.1735157082532099</v>
      </c>
      <c r="E104" s="3">
        <v>2.2437927231491801</v>
      </c>
      <c r="F104" s="3">
        <v>3.94459312286026</v>
      </c>
      <c r="G104" s="3">
        <v>3.53940804631101</v>
      </c>
      <c r="H104" s="3">
        <v>4.1797926686445903</v>
      </c>
      <c r="I104" s="3">
        <v>4.2148282183522596</v>
      </c>
      <c r="J104" s="3">
        <v>3.5218866299877098</v>
      </c>
      <c r="K104" s="3">
        <v>2.45036465420824</v>
      </c>
      <c r="L104" s="3">
        <v>6.4809859034836901</v>
      </c>
      <c r="M104" s="3">
        <v>4.5399777240206802</v>
      </c>
      <c r="N104" s="3">
        <v>4.36523875379768</v>
      </c>
      <c r="O104" s="3">
        <v>1.52875747182875</v>
      </c>
      <c r="P104" s="3">
        <v>2.1405374050515702</v>
      </c>
      <c r="Q104" s="3">
        <v>4.5140462147960498</v>
      </c>
      <c r="R104" s="3">
        <v>2.9803799140923801</v>
      </c>
      <c r="S104" s="3">
        <v>4.9600113916485897</v>
      </c>
      <c r="T104" s="3">
        <v>4.7396857867797397</v>
      </c>
      <c r="U104" s="3">
        <v>2.6634610605434998</v>
      </c>
      <c r="V104" s="3">
        <v>3.6613161801963501</v>
      </c>
    </row>
    <row r="105" spans="1:22" x14ac:dyDescent="0.35">
      <c r="A105" s="2">
        <v>44981</v>
      </c>
      <c r="B105" s="3">
        <v>2.4392919737838001</v>
      </c>
      <c r="C105" s="3">
        <v>8.0792895103192492</v>
      </c>
      <c r="D105" s="3">
        <v>4.1815890041409203</v>
      </c>
      <c r="E105" s="3">
        <v>2.3963688385173998</v>
      </c>
      <c r="F105" s="3">
        <v>4.3553937698041398</v>
      </c>
      <c r="G105" s="3">
        <v>4.3582850208059201</v>
      </c>
      <c r="H105" s="3">
        <v>4.2934537743996097</v>
      </c>
      <c r="I105" s="3">
        <v>4.0018932730754697</v>
      </c>
      <c r="J105" s="3">
        <v>3.6346710518703</v>
      </c>
      <c r="K105" s="3">
        <v>2.4842113406755799</v>
      </c>
      <c r="L105" s="3">
        <v>6.4960676639235801</v>
      </c>
      <c r="M105" s="3">
        <v>4.7524780449708004</v>
      </c>
      <c r="N105" s="3">
        <v>3.9407443762534999</v>
      </c>
      <c r="O105" s="3">
        <v>1.5810243867372</v>
      </c>
      <c r="P105" s="3">
        <v>2.4236744927690301</v>
      </c>
      <c r="Q105" s="3">
        <v>4.7858281202833197</v>
      </c>
      <c r="R105" s="3">
        <v>3.0907245562805299</v>
      </c>
      <c r="S105" s="3">
        <v>5.2842938429927804</v>
      </c>
      <c r="T105" s="3">
        <v>4.70025381646398</v>
      </c>
      <c r="U105" s="3">
        <v>2.6080992362584698</v>
      </c>
      <c r="V105" s="3">
        <v>3.8617100945663299</v>
      </c>
    </row>
    <row r="106" spans="1:22" x14ac:dyDescent="0.35">
      <c r="A106" s="2">
        <v>45009</v>
      </c>
      <c r="B106" s="3">
        <v>2.4875591224950599</v>
      </c>
      <c r="C106" s="3">
        <v>9.0650554820463203</v>
      </c>
      <c r="D106" s="3">
        <v>4.3505140260067297</v>
      </c>
      <c r="E106" s="3">
        <v>2.68609661995223</v>
      </c>
      <c r="F106" s="3">
        <v>4.8909895100647596</v>
      </c>
      <c r="G106" s="3">
        <v>4.7064456921552704</v>
      </c>
      <c r="H106" s="3">
        <v>4.53181914954604</v>
      </c>
      <c r="I106" s="3">
        <v>3.8551931054252502</v>
      </c>
      <c r="J106" s="3">
        <v>3.7392236642115102</v>
      </c>
      <c r="K106" s="3">
        <v>2.4655774600638298</v>
      </c>
      <c r="L106" s="3">
        <v>6.9816397473590204</v>
      </c>
      <c r="M106" s="3">
        <v>4.7764374499223896</v>
      </c>
      <c r="N106" s="3">
        <v>4.5130103962710004</v>
      </c>
      <c r="O106" s="3">
        <v>1.65203066631741</v>
      </c>
      <c r="P106" s="3">
        <v>2.4379244104935598</v>
      </c>
      <c r="Q106" s="3">
        <v>4.9590973233584403</v>
      </c>
      <c r="R106" s="3">
        <v>3.1310559766653401</v>
      </c>
      <c r="S106" s="3">
        <v>4.9464027718227204</v>
      </c>
      <c r="T106" s="3">
        <v>4.6585312641529502</v>
      </c>
      <c r="U106" s="3">
        <v>2.5898323846312601</v>
      </c>
      <c r="V106" s="3">
        <v>3.7074939755362801</v>
      </c>
    </row>
    <row r="107" spans="1:22" x14ac:dyDescent="0.35">
      <c r="A107" s="2">
        <v>45042</v>
      </c>
      <c r="B107" s="3">
        <v>2.52633260630558</v>
      </c>
      <c r="C107" s="3">
        <v>8.2995888170753105</v>
      </c>
      <c r="D107" s="3">
        <v>4.3630250261284198</v>
      </c>
      <c r="E107" s="3">
        <v>2.7438979365954599</v>
      </c>
      <c r="F107" s="3">
        <v>4.3700558016488804</v>
      </c>
      <c r="G107" s="3">
        <v>4.7204240529418797</v>
      </c>
      <c r="H107" s="3">
        <v>4.4500381807592797</v>
      </c>
      <c r="I107" s="3">
        <v>3.8999045868788502</v>
      </c>
      <c r="J107" s="3">
        <v>3.6372450030548</v>
      </c>
      <c r="K107" s="3">
        <v>2.44015751032887</v>
      </c>
      <c r="L107" s="3">
        <v>6.8363028205554999</v>
      </c>
      <c r="M107" s="3">
        <v>4.4941072330844598</v>
      </c>
      <c r="N107" s="3">
        <v>4.2527239271244399</v>
      </c>
      <c r="O107" s="3">
        <v>1.62893864027125</v>
      </c>
      <c r="P107" s="3">
        <v>2.5450160465059501</v>
      </c>
      <c r="Q107" s="3">
        <v>4.9798362412715198</v>
      </c>
      <c r="R107" s="3">
        <v>3.21504461162387</v>
      </c>
      <c r="S107" s="3">
        <v>5.3679355912392097</v>
      </c>
      <c r="T107" s="3">
        <v>4.4265081233071504</v>
      </c>
      <c r="U107" s="3">
        <v>2.6528534429649899</v>
      </c>
      <c r="V107" s="3">
        <v>3.3896328527095001</v>
      </c>
    </row>
    <row r="108" spans="1:22" x14ac:dyDescent="0.35">
      <c r="A108" s="2">
        <v>45072</v>
      </c>
      <c r="B108" s="3">
        <v>2.6083386487770399</v>
      </c>
      <c r="C108" s="3">
        <v>7.2447622114462096</v>
      </c>
      <c r="D108" s="3">
        <v>4.6520220385676696</v>
      </c>
      <c r="E108" s="3">
        <v>2.8858177817043802</v>
      </c>
      <c r="F108" s="3">
        <v>4.3212660890696801</v>
      </c>
      <c r="G108" s="3">
        <v>5.1885955037786102</v>
      </c>
      <c r="H108" s="3">
        <v>4.4510294433747903</v>
      </c>
      <c r="I108" s="3">
        <v>3.57750525146339</v>
      </c>
      <c r="J108" s="3">
        <v>3.69458759914269</v>
      </c>
      <c r="K108" s="3">
        <v>2.3612511033210399</v>
      </c>
      <c r="L108" s="3">
        <v>6.4666382461238801</v>
      </c>
      <c r="M108" s="3">
        <v>4.7918476723483403</v>
      </c>
      <c r="N108" s="3">
        <v>3.98993438922178</v>
      </c>
      <c r="O108" s="3">
        <v>1.5987916876000099</v>
      </c>
      <c r="P108" s="3">
        <v>2.65617910589821</v>
      </c>
      <c r="Q108" s="3">
        <v>4.6945527231320598</v>
      </c>
      <c r="R108" s="3">
        <v>3.1783171941163402</v>
      </c>
      <c r="S108" s="3">
        <v>5.59365837951119</v>
      </c>
      <c r="T108" s="3">
        <v>4.5896830975550698</v>
      </c>
      <c r="U108" s="3">
        <v>2.5830968655083502</v>
      </c>
      <c r="V108" s="3">
        <v>3.51144431010598</v>
      </c>
    </row>
    <row r="109" spans="1:22" x14ac:dyDescent="0.35">
      <c r="A109" s="2">
        <v>45103</v>
      </c>
      <c r="B109" s="3">
        <v>2.6315495491161198</v>
      </c>
      <c r="C109" s="3">
        <v>7.0006923465939401</v>
      </c>
      <c r="D109" s="3">
        <v>4.3717588563604597</v>
      </c>
      <c r="E109" s="3">
        <v>2.9416668777297401</v>
      </c>
      <c r="F109" s="3">
        <v>3.9340544327018998</v>
      </c>
      <c r="G109" s="3">
        <v>5.0222784420640698</v>
      </c>
      <c r="H109" s="3">
        <v>4.4401291739933901</v>
      </c>
      <c r="I109" s="3">
        <v>3.4757822039812099</v>
      </c>
      <c r="J109" s="3">
        <v>3.8232790624081701</v>
      </c>
      <c r="K109" s="3">
        <v>2.3444900392405801</v>
      </c>
      <c r="L109" s="3">
        <v>6.0851152367324497</v>
      </c>
      <c r="M109" s="3">
        <v>4.5724836304030898</v>
      </c>
      <c r="N109" s="3">
        <v>4.0671228752309299</v>
      </c>
      <c r="O109" s="3">
        <v>1.55248951257586</v>
      </c>
      <c r="P109" s="3">
        <v>2.5640560579857801</v>
      </c>
      <c r="Q109" s="3">
        <v>4.7882633178444101</v>
      </c>
      <c r="R109" s="3">
        <v>3.24235455382055</v>
      </c>
      <c r="S109" s="3">
        <v>4.6020321210267898</v>
      </c>
      <c r="T109" s="3">
        <v>4.4084922995903204</v>
      </c>
      <c r="U109" s="3">
        <v>2.5777438587033399</v>
      </c>
      <c r="V109" s="3">
        <v>3.4652552158627401</v>
      </c>
    </row>
    <row r="110" spans="1:22" x14ac:dyDescent="0.35">
      <c r="A110" s="2">
        <v>45133</v>
      </c>
      <c r="B110" s="3">
        <v>2.5563402413374301</v>
      </c>
      <c r="C110" s="3">
        <v>6.1292259861835596</v>
      </c>
      <c r="D110" s="3">
        <v>4.1383596787636598</v>
      </c>
      <c r="E110" s="3">
        <v>2.9124175609640699</v>
      </c>
      <c r="F110" s="3">
        <v>3.7756068505159099</v>
      </c>
      <c r="G110" s="3">
        <v>4.3331868942862197</v>
      </c>
      <c r="H110" s="3">
        <v>4.2611077193313998</v>
      </c>
      <c r="I110" s="3">
        <v>3.4154836232173</v>
      </c>
      <c r="J110" s="3">
        <v>3.7417960251298599</v>
      </c>
      <c r="K110" s="3">
        <v>2.3292400290100201</v>
      </c>
      <c r="L110" s="3">
        <v>5.8203892409315001</v>
      </c>
      <c r="M110" s="3">
        <v>4.1838159727311304</v>
      </c>
      <c r="N110" s="3">
        <v>3.9975446751887702</v>
      </c>
      <c r="O110" s="3">
        <v>1.4746155705797199</v>
      </c>
      <c r="P110" s="3">
        <v>2.4134787184150399</v>
      </c>
      <c r="Q110" s="3">
        <v>4.4770635172302802</v>
      </c>
      <c r="R110" s="3">
        <v>3.10992517414335</v>
      </c>
      <c r="S110" s="3">
        <v>3.86249909002753</v>
      </c>
      <c r="T110" s="3">
        <v>4.1895847627082698</v>
      </c>
      <c r="U110" s="3">
        <v>2.6393570116639</v>
      </c>
      <c r="V110" s="3">
        <v>3.3278757129974501</v>
      </c>
    </row>
    <row r="111" spans="1:22" x14ac:dyDescent="0.35">
      <c r="A111" s="2">
        <v>45163</v>
      </c>
      <c r="B111" s="3">
        <v>2.65504970788106</v>
      </c>
      <c r="C111" s="3">
        <v>6.4107113953995603</v>
      </c>
      <c r="D111" s="3">
        <v>4.18385688957133</v>
      </c>
      <c r="E111" s="3">
        <v>2.9998334700726699</v>
      </c>
      <c r="F111" s="3">
        <v>4.0564729233867798</v>
      </c>
      <c r="G111" s="3">
        <v>4.6804619180409102</v>
      </c>
      <c r="H111" s="3">
        <v>4.2418517840285004</v>
      </c>
      <c r="I111" s="3">
        <v>3.6013596288087899</v>
      </c>
      <c r="J111" s="3">
        <v>4.0017590074222902</v>
      </c>
      <c r="K111" s="3">
        <v>2.4624252849613999</v>
      </c>
      <c r="L111" s="3">
        <v>6.00673081279065</v>
      </c>
      <c r="M111" s="3">
        <v>4.4548841567701301</v>
      </c>
      <c r="N111" s="3">
        <v>4.4225515268104099</v>
      </c>
      <c r="O111" s="3">
        <v>1.5196568895204901</v>
      </c>
      <c r="P111" s="3">
        <v>2.5517711684690099</v>
      </c>
      <c r="Q111" s="3">
        <v>4.6015799697828799</v>
      </c>
      <c r="R111" s="3">
        <v>3.0646106576118401</v>
      </c>
      <c r="S111" s="3">
        <v>3.7045519850344699</v>
      </c>
      <c r="T111" s="3">
        <v>4.2492419443798601</v>
      </c>
      <c r="U111" s="3">
        <v>2.4948382278529699</v>
      </c>
      <c r="V111" s="3">
        <v>3.5942178168002998</v>
      </c>
    </row>
    <row r="112" spans="1:22" x14ac:dyDescent="0.35">
      <c r="A112" s="2">
        <v>45195</v>
      </c>
      <c r="B112" s="3">
        <v>2.64771950537357</v>
      </c>
      <c r="C112" s="3">
        <v>6.9586866704618</v>
      </c>
      <c r="D112" s="3">
        <v>4.1906966494085598</v>
      </c>
      <c r="E112" s="3">
        <v>2.8261759705479599</v>
      </c>
      <c r="F112" s="3">
        <v>4.3708943781790204</v>
      </c>
      <c r="G112" s="3">
        <v>5.0674495420084797</v>
      </c>
      <c r="H112" s="3">
        <v>4.3002132472698404</v>
      </c>
      <c r="I112" s="3">
        <v>3.6624319725921799</v>
      </c>
      <c r="J112" s="3">
        <v>4.1888917787971804</v>
      </c>
      <c r="K112" s="3">
        <v>2.4694101628031899</v>
      </c>
      <c r="L112" s="3">
        <v>6.0510807927087802</v>
      </c>
      <c r="M112" s="3">
        <v>4.5277141487046597</v>
      </c>
      <c r="N112" s="3">
        <v>4.7187880716508603</v>
      </c>
      <c r="O112" s="3">
        <v>1.5188225362082</v>
      </c>
      <c r="P112" s="3">
        <v>2.5895586312319598</v>
      </c>
      <c r="Q112" s="3">
        <v>4.6645032156347996</v>
      </c>
      <c r="R112" s="3">
        <v>3.2122203591293701</v>
      </c>
      <c r="S112" s="3">
        <v>3.7165004811756099</v>
      </c>
      <c r="T112" s="3">
        <v>4.2768267465023397</v>
      </c>
      <c r="U112" s="3">
        <v>2.9644125479833998</v>
      </c>
      <c r="V112" s="3">
        <v>3.7744397145884299</v>
      </c>
    </row>
    <row r="113" spans="1:37" x14ac:dyDescent="0.35">
      <c r="A113" s="2">
        <v>45225</v>
      </c>
      <c r="B113" s="3">
        <v>2.8033602011366199</v>
      </c>
      <c r="C113" s="3">
        <v>6.9063206180889596</v>
      </c>
      <c r="D113" s="3">
        <v>4.42912788849363</v>
      </c>
      <c r="E113" s="3">
        <v>3.05712111931794</v>
      </c>
      <c r="F113" s="3">
        <v>4.2808150469897601</v>
      </c>
      <c r="G113" s="3">
        <v>5.1885136952956596</v>
      </c>
      <c r="H113" s="3">
        <v>4.3221779050759004</v>
      </c>
      <c r="I113" s="3">
        <v>3.6969078104857598</v>
      </c>
      <c r="J113" s="3">
        <v>4.3287471624943397</v>
      </c>
      <c r="K113" s="3">
        <v>2.6614490177925201</v>
      </c>
      <c r="L113" s="3">
        <v>6.2936091876811</v>
      </c>
      <c r="M113" s="3">
        <v>4.6296167727439004</v>
      </c>
      <c r="N113" s="3">
        <v>5.0090205830766701</v>
      </c>
      <c r="O113" s="3">
        <v>1.56541989586866</v>
      </c>
      <c r="P113" s="3">
        <v>2.6700548755362901</v>
      </c>
      <c r="Q113" s="3">
        <v>5.2086019162443202</v>
      </c>
      <c r="R113" s="3">
        <v>3.5197453771139302</v>
      </c>
      <c r="S113" s="3">
        <v>4.3446717983129099</v>
      </c>
      <c r="T113" s="3">
        <v>4.9090931503085402</v>
      </c>
      <c r="U113" s="3">
        <v>3.2919335376687302</v>
      </c>
      <c r="V113" s="3">
        <v>4.0057307613539797</v>
      </c>
    </row>
    <row r="114" spans="1:37" x14ac:dyDescent="0.35">
      <c r="A114" s="2">
        <v>45254</v>
      </c>
      <c r="B114" s="3">
        <v>2.7294840948400401</v>
      </c>
      <c r="C114" s="3">
        <v>6.6908042231029698</v>
      </c>
      <c r="D114" s="3">
        <v>4.21922116001946</v>
      </c>
      <c r="E114" s="3">
        <v>3.1202455826723399</v>
      </c>
      <c r="F114" s="3">
        <v>4.9490966583301104</v>
      </c>
      <c r="G114" s="3">
        <v>4.3245820258272598</v>
      </c>
      <c r="H114" s="3">
        <v>4.2567814531664503</v>
      </c>
      <c r="I114" s="3">
        <v>3.4330147542061198</v>
      </c>
      <c r="J114" s="3">
        <v>4.0250837992041104</v>
      </c>
      <c r="K114" s="3">
        <v>2.4077067925139102</v>
      </c>
      <c r="L114" s="3">
        <v>6.1344370366932797</v>
      </c>
      <c r="M114" s="3">
        <v>4.2805563452290603</v>
      </c>
      <c r="N114" s="3">
        <v>4.3328975543736696</v>
      </c>
      <c r="O114" s="3">
        <v>1.5047253382424901</v>
      </c>
      <c r="P114" s="3">
        <v>2.6079775310381601</v>
      </c>
      <c r="Q114" s="3">
        <v>4.8609116055032597</v>
      </c>
      <c r="R114" s="3">
        <v>3.3813914395065598</v>
      </c>
      <c r="S114" s="3">
        <v>4.4554689114264496</v>
      </c>
      <c r="T114" s="3">
        <v>4.6659331735816298</v>
      </c>
      <c r="U114" s="3">
        <v>2.9104672161351499</v>
      </c>
      <c r="V114" s="3">
        <v>3.7968261477161702</v>
      </c>
    </row>
    <row r="115" spans="1:37" x14ac:dyDescent="0.35">
      <c r="A115" s="2">
        <v>45286</v>
      </c>
      <c r="B115" s="3">
        <v>2.8603433618625602</v>
      </c>
      <c r="C115" s="3">
        <v>6.6192774001595298</v>
      </c>
      <c r="D115" s="3">
        <v>4.1476352730996302</v>
      </c>
      <c r="E115" s="3">
        <v>3.18782393687815</v>
      </c>
      <c r="F115" s="3">
        <v>4.7018471240918602</v>
      </c>
      <c r="G115" s="3">
        <v>3.6380820348322702</v>
      </c>
      <c r="H115" s="3">
        <v>4.3243626536380102</v>
      </c>
      <c r="I115" s="3">
        <v>3.3372079460443498</v>
      </c>
      <c r="J115" s="3">
        <v>3.7174993143652899</v>
      </c>
      <c r="K115" s="3">
        <v>2.2962940462169099</v>
      </c>
      <c r="L115" s="3">
        <v>5.70765526101414</v>
      </c>
      <c r="M115" s="3">
        <v>4.2505949169518802</v>
      </c>
      <c r="N115" s="3">
        <v>4.5581609742640197</v>
      </c>
      <c r="O115" s="3">
        <v>1.3876256400259299</v>
      </c>
      <c r="P115" s="3">
        <v>2.79531166195583</v>
      </c>
      <c r="Q115" s="3">
        <v>4.7935587186066302</v>
      </c>
      <c r="R115" s="3">
        <v>3.36067686777564</v>
      </c>
      <c r="S115" s="3">
        <v>4.9503840624390198</v>
      </c>
      <c r="T115" s="3">
        <v>4.6310055097567799</v>
      </c>
      <c r="U115" s="3">
        <v>2.82389206414972</v>
      </c>
      <c r="V115" s="3">
        <v>3.5038963342557299</v>
      </c>
    </row>
    <row r="116" spans="1:37" x14ac:dyDescent="0.35">
      <c r="A116" s="2">
        <v>45317</v>
      </c>
      <c r="B116" s="3">
        <v>2.87937877036412</v>
      </c>
      <c r="C116" s="3">
        <v>6.7037949049604499</v>
      </c>
      <c r="D116" s="3">
        <v>4.2227002925685504</v>
      </c>
      <c r="E116" s="3">
        <v>3.0651578973606601</v>
      </c>
      <c r="F116" s="3">
        <v>5.1222666793132596</v>
      </c>
      <c r="G116" s="3">
        <v>3.4769410333717299</v>
      </c>
      <c r="H116" s="3">
        <v>4.2482324443091004</v>
      </c>
      <c r="I116" s="3">
        <v>3.36212932877749</v>
      </c>
      <c r="J116" s="3">
        <v>3.7507533775867499</v>
      </c>
      <c r="K116" s="3">
        <v>2.4139201792527101</v>
      </c>
      <c r="L116" s="3">
        <v>5.7688218473048103</v>
      </c>
      <c r="M116" s="3">
        <v>4.2412969452906202</v>
      </c>
      <c r="N116" s="3">
        <v>4.5821476801139402</v>
      </c>
      <c r="O116" s="3">
        <v>1.4038175288427399</v>
      </c>
      <c r="P116" s="3">
        <v>2.84906545499146</v>
      </c>
      <c r="Q116" s="3">
        <v>4.8027382339860001</v>
      </c>
      <c r="R116" s="3">
        <v>3.5266140638910501</v>
      </c>
      <c r="S116" s="3">
        <v>4.3793695729127302</v>
      </c>
      <c r="T116" s="3">
        <v>4.5549754190276603</v>
      </c>
      <c r="U116" s="3">
        <v>2.7651148792061599</v>
      </c>
      <c r="V116" s="3">
        <v>3.41736213026268</v>
      </c>
    </row>
    <row r="117" spans="1:37" x14ac:dyDescent="0.35">
      <c r="A117" s="2">
        <v>45348</v>
      </c>
      <c r="B117" s="3">
        <v>2.7652097337379802</v>
      </c>
      <c r="C117" s="3">
        <v>3787.2149095873901</v>
      </c>
      <c r="D117" s="3">
        <v>4.1176884139760501</v>
      </c>
      <c r="E117" s="3">
        <v>2.6792541784565702</v>
      </c>
      <c r="F117" s="3">
        <v>4.5968010638355796</v>
      </c>
      <c r="G117" s="3">
        <v>3.8259710513065999</v>
      </c>
      <c r="H117" s="3">
        <v>4.1191143458014796</v>
      </c>
      <c r="I117" s="3">
        <v>3.2642033595404998</v>
      </c>
      <c r="J117" s="3">
        <v>3.9236465537616199</v>
      </c>
      <c r="K117" s="3">
        <v>2.2720816014392899</v>
      </c>
      <c r="L117" s="3">
        <v>5.9504840203883003</v>
      </c>
      <c r="M117" s="3">
        <v>4.3346627382231402</v>
      </c>
      <c r="N117" s="3">
        <v>4.64115778651081</v>
      </c>
      <c r="O117" s="3">
        <v>1.34433800149045</v>
      </c>
      <c r="P117" s="3">
        <v>2.8522086007835399</v>
      </c>
      <c r="Q117" s="3">
        <v>4.7510813100419202</v>
      </c>
      <c r="R117" s="3">
        <v>3.4117613827419802</v>
      </c>
      <c r="S117" s="3">
        <v>4.0924331103320597</v>
      </c>
      <c r="T117" s="3">
        <v>4.9698719090398704</v>
      </c>
      <c r="U117" s="3">
        <v>2.84458617120477</v>
      </c>
      <c r="V117" s="3">
        <v>3.2722176967146601</v>
      </c>
    </row>
    <row r="118" spans="1:37" x14ac:dyDescent="0.35">
      <c r="A118" s="2">
        <v>45377</v>
      </c>
      <c r="B118" s="3">
        <v>2.7801306008978299</v>
      </c>
      <c r="C118" s="3">
        <v>3276.40730729182</v>
      </c>
      <c r="D118" s="3">
        <v>4.0064158599512902</v>
      </c>
      <c r="E118" s="3">
        <v>2.7250819216678699</v>
      </c>
      <c r="F118" s="3">
        <v>4.9808451760767696</v>
      </c>
      <c r="G118" s="3">
        <v>3.4247291795266901</v>
      </c>
      <c r="H118" s="3">
        <v>4.1773564040154598</v>
      </c>
      <c r="I118" s="3">
        <v>3.1190566523810999</v>
      </c>
      <c r="J118" s="3">
        <v>3.9938355345291501</v>
      </c>
      <c r="K118" s="3">
        <v>2.1491810069404802</v>
      </c>
      <c r="L118" s="3">
        <v>6.3215384771147898</v>
      </c>
      <c r="M118" s="3">
        <v>4.2212682897993297</v>
      </c>
      <c r="N118" s="3">
        <v>5.1153240295068203</v>
      </c>
      <c r="O118" s="3">
        <v>1.3585884151621399</v>
      </c>
      <c r="P118" s="3">
        <v>2.9948269130091298</v>
      </c>
      <c r="Q118" s="3">
        <v>4.9510907999382896</v>
      </c>
      <c r="R118" s="3">
        <v>3.5168513815176898</v>
      </c>
      <c r="S118" s="3">
        <v>4.4107964460983302</v>
      </c>
      <c r="T118" s="3">
        <v>5.3231103631817103</v>
      </c>
      <c r="U118" s="3">
        <v>2.21230911052234</v>
      </c>
      <c r="V118" s="3">
        <v>3.3946087320430398</v>
      </c>
    </row>
    <row r="119" spans="1:37" x14ac:dyDescent="0.35">
      <c r="A119" s="2">
        <v>45408</v>
      </c>
      <c r="B119" s="3">
        <v>2.8068291209887701</v>
      </c>
      <c r="C119" s="3">
        <v>3339.47891477025</v>
      </c>
      <c r="D119" s="3">
        <v>4.4982562694353199</v>
      </c>
      <c r="E119" s="3">
        <v>2.90805331755314</v>
      </c>
      <c r="F119" s="3">
        <v>5.1142487586787597</v>
      </c>
      <c r="G119" s="3">
        <v>3.34267404302968</v>
      </c>
      <c r="H119" s="3">
        <v>4.1015543929194802</v>
      </c>
      <c r="I119" s="3">
        <v>3.22072810088385</v>
      </c>
      <c r="J119" s="3">
        <v>4.0654752207037301</v>
      </c>
      <c r="K119" s="3">
        <v>2.2311256954616701</v>
      </c>
      <c r="L119" s="3">
        <v>6.5016755140590803</v>
      </c>
      <c r="M119" s="3">
        <v>4.18072469599635</v>
      </c>
      <c r="N119" s="3">
        <v>5.1418089197250598</v>
      </c>
      <c r="O119" s="3">
        <v>1.34054226822959</v>
      </c>
      <c r="P119" s="3">
        <v>2.8551269378201001</v>
      </c>
      <c r="Q119" s="3">
        <v>5.7749108384700403</v>
      </c>
      <c r="R119" s="3">
        <v>3.6284153078287602</v>
      </c>
      <c r="S119" s="3">
        <v>4.1204290367392096</v>
      </c>
      <c r="T119" s="3">
        <v>5.6878495586542996</v>
      </c>
      <c r="U119" s="3">
        <v>2.43264580927569</v>
      </c>
      <c r="V119" s="3">
        <v>3.54565390931984</v>
      </c>
    </row>
    <row r="120" spans="1:37" x14ac:dyDescent="0.35">
      <c r="A120" s="2">
        <v>45436</v>
      </c>
      <c r="B120" s="3">
        <v>2.8603469684751799</v>
      </c>
      <c r="C120" s="3">
        <v>184.14411029512601</v>
      </c>
      <c r="D120" s="3">
        <v>4.5208375850231102</v>
      </c>
      <c r="E120" s="3">
        <v>3.1918426432287301</v>
      </c>
      <c r="F120" s="3">
        <v>5.1026130056976404</v>
      </c>
      <c r="G120" s="3">
        <v>3.4793959168945801</v>
      </c>
      <c r="H120" s="3">
        <v>4.0141342988419098</v>
      </c>
      <c r="I120" s="3">
        <v>3.05513155184777</v>
      </c>
      <c r="J120" s="3">
        <v>4.3520679361907302</v>
      </c>
      <c r="K120" s="3">
        <v>2.2120873301019901</v>
      </c>
      <c r="L120" s="3">
        <v>6.9446086085505199</v>
      </c>
      <c r="M120" s="3">
        <v>3.9629030690853</v>
      </c>
      <c r="N120" s="3">
        <v>5.4042819340183099</v>
      </c>
      <c r="O120" s="3">
        <v>1.3228938873031599</v>
      </c>
      <c r="P120" s="3">
        <v>2.7593706038780099</v>
      </c>
      <c r="Q120" s="3">
        <v>5.8789537396735501</v>
      </c>
      <c r="R120" s="3">
        <v>3.6756357900830601</v>
      </c>
      <c r="S120" s="3">
        <v>4.2344987804378302</v>
      </c>
      <c r="T120" s="3">
        <v>5.8946345528792099</v>
      </c>
      <c r="U120" s="3">
        <v>1.96620928393031</v>
      </c>
      <c r="V120" s="3">
        <v>3.65210506631459</v>
      </c>
    </row>
    <row r="121" spans="1:37" x14ac:dyDescent="0.35">
      <c r="A121" s="2">
        <v>45469</v>
      </c>
      <c r="B121" s="3">
        <v>3.0357621597567301</v>
      </c>
      <c r="C121" s="3">
        <v>186.59933551137101</v>
      </c>
      <c r="D121" s="3">
        <v>4.6493140132281301</v>
      </c>
      <c r="E121" s="3">
        <v>3.3403940747595899</v>
      </c>
      <c r="F121" s="3">
        <v>5.0335751650480303</v>
      </c>
      <c r="G121" s="3">
        <v>4.1036064680929698</v>
      </c>
      <c r="H121" s="3">
        <v>4.1556792270760301</v>
      </c>
      <c r="I121" s="3">
        <v>2.9715147581090702</v>
      </c>
      <c r="J121" s="3">
        <v>4.5662381745201301</v>
      </c>
      <c r="K121" s="3">
        <v>2.0827788078293801</v>
      </c>
      <c r="L121" s="3">
        <v>7.1127679265499504</v>
      </c>
      <c r="M121" s="3">
        <v>4.0591029452030298</v>
      </c>
      <c r="N121" s="3">
        <v>6.1464971312544998</v>
      </c>
      <c r="O121" s="3">
        <v>1.2779106696838001</v>
      </c>
      <c r="P121" s="3">
        <v>2.8857872613628301</v>
      </c>
      <c r="Q121" s="3">
        <v>5.6110385403383702</v>
      </c>
      <c r="R121" s="3">
        <v>3.8040319183257001</v>
      </c>
      <c r="S121" s="3">
        <v>3.9962749168881802</v>
      </c>
      <c r="T121" s="3">
        <v>5.8197525522034201</v>
      </c>
      <c r="U121" s="3">
        <v>1.8928144457</v>
      </c>
      <c r="V121" s="3">
        <v>3.64985192563904</v>
      </c>
    </row>
    <row r="122" spans="1:37" x14ac:dyDescent="0.35">
      <c r="A122" s="2">
        <v>45498</v>
      </c>
      <c r="B122" s="3">
        <v>3.19548079836636</v>
      </c>
      <c r="C122" s="3">
        <v>197.337210175557</v>
      </c>
      <c r="D122" s="3">
        <v>4.4101196072211897</v>
      </c>
      <c r="E122" s="3">
        <v>3.2862917798245199</v>
      </c>
      <c r="F122" s="3">
        <v>5.4922007095159797</v>
      </c>
      <c r="G122" s="3">
        <v>4.0888916865153302</v>
      </c>
      <c r="H122" s="3">
        <v>4.0919272523371601</v>
      </c>
      <c r="I122" s="3">
        <v>3.0746678649600501</v>
      </c>
      <c r="J122" s="3">
        <v>4.5806916987275796</v>
      </c>
      <c r="K122" s="3">
        <v>2.1399085304812102</v>
      </c>
      <c r="L122" s="3">
        <v>6.8443011830688496</v>
      </c>
      <c r="M122" s="3">
        <v>3.9134819141002399</v>
      </c>
      <c r="N122" s="3">
        <v>5.9299461642624696</v>
      </c>
      <c r="O122" s="3">
        <v>1.2532646619034</v>
      </c>
      <c r="P122" s="3">
        <v>3.0129402685334998</v>
      </c>
      <c r="Q122" s="3">
        <v>5.5035109507525899</v>
      </c>
      <c r="R122" s="3">
        <v>3.8335984402604701</v>
      </c>
      <c r="S122" s="3">
        <v>3.88880985794068</v>
      </c>
      <c r="T122" s="3">
        <v>5.4873770524465497</v>
      </c>
      <c r="U122" s="3">
        <v>2.0547971054486398</v>
      </c>
      <c r="V122" s="3">
        <v>3.5516216662920899</v>
      </c>
    </row>
    <row r="125" spans="1:37" x14ac:dyDescent="0.35">
      <c r="A125" s="2" t="s">
        <v>91</v>
      </c>
      <c r="B125" s="3" cm="1">
        <f t="array" ref="B125">MIN(_xlfn._xlws.FILTER(B1:B122, ISNUMBER(B1:B122)))</f>
        <v>1.67204044093362</v>
      </c>
      <c r="C125" s="3" cm="1">
        <f t="array" ref="C125">MIN(_xlfn._xlws.FILTER(C1:C122, ISNUMBER(C1:C122)))</f>
        <v>2.3969565374717599</v>
      </c>
      <c r="D125" s="3" cm="1">
        <f t="array" ref="D125">MIN(_xlfn._xlws.FILTER(D1:D122, ISNUMBER(D1:D122)))</f>
        <v>2.1475089377887602</v>
      </c>
      <c r="E125" s="3" cm="1">
        <f t="array" ref="E125">MIN(_xlfn._xlws.FILTER(E1:E122, ISNUMBER(E1:E122)))</f>
        <v>1.47872928481308</v>
      </c>
      <c r="F125" s="3" cm="1">
        <f t="array" ref="F125">MIN(_xlfn._xlws.FILTER(F1:F122, ISNUMBER(F1:F122)))</f>
        <v>2.2705566592315001</v>
      </c>
      <c r="G125" s="3" cm="1">
        <f t="array" ref="G125">MIN(_xlfn._xlws.FILTER(G1:G122, ISNUMBER(G1:G122)))</f>
        <v>1.5056514038384201</v>
      </c>
      <c r="H125" s="3" cm="1">
        <f t="array" ref="H125">MIN(_xlfn._xlws.FILTER(H1:H122, ISNUMBER(H1:H122)))</f>
        <v>2.9457725248150401</v>
      </c>
      <c r="I125" s="3" cm="1">
        <f t="array" ref="I125">MIN(_xlfn._xlws.FILTER(I1:I122, ISNUMBER(I1:I122)))</f>
        <v>2.9715147581090702</v>
      </c>
      <c r="J125" s="3" cm="1">
        <f t="array" ref="J125">MIN(_xlfn._xlws.FILTER(J1:J122, ISNUMBER(J1:J122)))</f>
        <v>2.0369954687324299</v>
      </c>
      <c r="K125" s="3" cm="1">
        <f t="array" ref="K125">MIN(_xlfn._xlws.FILTER(K1:K122, ISNUMBER(K1:K122)))</f>
        <v>1.2796343923814999</v>
      </c>
      <c r="L125" s="3" cm="1">
        <f t="array" ref="L125">MIN(_xlfn._xlws.FILTER(L1:L122, ISNUMBER(L1:L122)))</f>
        <v>2.6957618914342398</v>
      </c>
      <c r="M125" s="3" cm="1">
        <f t="array" ref="M125">MIN(_xlfn._xlws.FILTER(M1:M122, ISNUMBER(M1:M122)))</f>
        <v>2.92702688300382</v>
      </c>
      <c r="N125" s="3" cm="1">
        <f t="array" ref="N125">MIN(_xlfn._xlws.FILTER(N1:N122, ISNUMBER(N1:N122)))</f>
        <v>2.00843483751617</v>
      </c>
      <c r="O125" s="3" cm="1">
        <f t="array" ref="O125">MIN(_xlfn._xlws.FILTER(O1:O122, ISNUMBER(O1:O122)))</f>
        <v>1.2532646619034</v>
      </c>
      <c r="P125" s="3" cm="1">
        <f t="array" ref="P125">MIN(_xlfn._xlws.FILTER(P1:P122, ISNUMBER(P1:P122)))</f>
        <v>1.4074174554955601</v>
      </c>
      <c r="Q125" s="3" cm="1">
        <f t="array" ref="Q125">MIN(_xlfn._xlws.FILTER(Q1:Q122, ISNUMBER(Q1:Q122)))</f>
        <v>3.4900731094600501</v>
      </c>
      <c r="R125" s="3" cm="1">
        <f t="array" ref="R125">MIN(_xlfn._xlws.FILTER(R1:R122, ISNUMBER(R1:R122)))</f>
        <v>2.7336092089070601</v>
      </c>
      <c r="S125" s="3" cm="1">
        <f t="array" ref="S125">MIN(_xlfn._xlws.FILTER(S1:S122, ISNUMBER(S1:S122)))</f>
        <v>2.6383730597768902</v>
      </c>
      <c r="T125" s="3" cm="1">
        <f t="array" ref="T125">MIN(_xlfn._xlws.FILTER(T1:T122, ISNUMBER(T1:T122)))</f>
        <v>2.5277054928048499</v>
      </c>
      <c r="U125" s="3" cm="1">
        <f t="array" ref="U125">MIN(_xlfn._xlws.FILTER(U1:U122, ISNUMBER(U1:U122)))</f>
        <v>1.1477531291923899</v>
      </c>
      <c r="V125" s="3" cm="1">
        <f t="array" ref="V125">MIN(_xlfn._xlws.FILTER(V1:V122, ISNUMBER(V1:V122)))</f>
        <v>2.7114462959177001</v>
      </c>
    </row>
    <row r="126" spans="1:37" x14ac:dyDescent="0.35">
      <c r="A126" s="2" t="s">
        <v>92</v>
      </c>
      <c r="B126" s="3" cm="1">
        <f t="array" ref="B126">MAX(_xlfn._xlws.FILTER(B1:B122, ISNUMBER(B1:B122)))</f>
        <v>3.3992902436074699</v>
      </c>
      <c r="C126" s="3" cm="1">
        <f t="array" ref="C126">MAX(_xlfn._xlws.FILTER(C1:C122, ISNUMBER(C1:C122)))</f>
        <v>3787.2149095873901</v>
      </c>
      <c r="D126" s="3" cm="1">
        <f t="array" ref="D126">MAX(_xlfn._xlws.FILTER(D1:D122, ISNUMBER(D1:D122)))</f>
        <v>4.6520220385676696</v>
      </c>
      <c r="E126" s="3" cm="1">
        <f t="array" ref="E126">MAX(_xlfn._xlws.FILTER(E1:E122, ISNUMBER(E1:E122)))</f>
        <v>3.3403940747595899</v>
      </c>
      <c r="F126" s="3" cm="1">
        <f t="array" ref="F126">MAX(_xlfn._xlws.FILTER(F1:F122, ISNUMBER(F1:F122)))</f>
        <v>5.4922007095159797</v>
      </c>
      <c r="G126" s="3" cm="1">
        <f t="array" ref="G126">MAX(_xlfn._xlws.FILTER(G1:G122, ISNUMBER(G1:G122)))</f>
        <v>5.5076319880014699</v>
      </c>
      <c r="H126" s="3" cm="1">
        <f t="array" ref="H126">MAX(_xlfn._xlws.FILTER(H1:H122, ISNUMBER(H1:H122)))</f>
        <v>4.53181914954604</v>
      </c>
      <c r="I126" s="3" cm="1">
        <f t="array" ref="I126">MAX(_xlfn._xlws.FILTER(I1:I122, ISNUMBER(I1:I122)))</f>
        <v>5.3519994594157403</v>
      </c>
      <c r="J126" s="3" cm="1">
        <f t="array" ref="J126">MAX(_xlfn._xlws.FILTER(J1:J122, ISNUMBER(J1:J122)))</f>
        <v>4.5806916987275796</v>
      </c>
      <c r="K126" s="3" cm="1">
        <f t="array" ref="K126">MAX(_xlfn._xlws.FILTER(K1:K122, ISNUMBER(K1:K122)))</f>
        <v>2.9241233494910901</v>
      </c>
      <c r="L126" s="3" cm="1">
        <f t="array" ref="L126">MAX(_xlfn._xlws.FILTER(L1:L122, ISNUMBER(L1:L122)))</f>
        <v>11.2685334780952</v>
      </c>
      <c r="M126" s="3" cm="1">
        <f t="array" ref="M126">MAX(_xlfn._xlws.FILTER(M1:M122, ISNUMBER(M1:M122)))</f>
        <v>5.6045769231623996</v>
      </c>
      <c r="N126" s="3" cm="1">
        <f t="array" ref="N126">MAX(_xlfn._xlws.FILTER(N1:N122, ISNUMBER(N1:N122)))</f>
        <v>6.1464971312544998</v>
      </c>
      <c r="O126" s="3" cm="1">
        <f t="array" ref="O126">MAX(_xlfn._xlws.FILTER(O1:O122, ISNUMBER(O1:O122)))</f>
        <v>2.3145357008861702</v>
      </c>
      <c r="P126" s="3" cm="1">
        <f t="array" ref="P126">MAX(_xlfn._xlws.FILTER(P1:P122, ISNUMBER(P1:P122)))</f>
        <v>3.7598126989993998</v>
      </c>
      <c r="Q126" s="3" cm="1">
        <f t="array" ref="Q126">MAX(_xlfn._xlws.FILTER(Q1:Q122, ISNUMBER(Q1:Q122)))</f>
        <v>6.1749959628805398</v>
      </c>
      <c r="R126" s="3" cm="1">
        <f t="array" ref="R126">MAX(_xlfn._xlws.FILTER(R1:R122, ISNUMBER(R1:R122)))</f>
        <v>5.5683580046475702</v>
      </c>
      <c r="S126" s="3" cm="1">
        <f t="array" ref="S126">MAX(_xlfn._xlws.FILTER(S1:S122, ISNUMBER(S1:S122)))</f>
        <v>6.2166167365787404</v>
      </c>
      <c r="T126" s="3" cm="1">
        <f t="array" ref="T126">MAX(_xlfn._xlws.FILTER(T1:T122, ISNUMBER(T1:T122)))</f>
        <v>6.9831190944692496</v>
      </c>
      <c r="U126" s="3" cm="1">
        <f t="array" ref="U126">MAX(_xlfn._xlws.FILTER(U1:U122, ISNUMBER(U1:U122)))</f>
        <v>4.2630846881771802</v>
      </c>
      <c r="V126" s="3" cm="1">
        <f t="array" ref="V126">MAX(_xlfn._xlws.FILTER(V1:V122, ISNUMBER(V1:V122)))</f>
        <v>5.4281740467628499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0.93799999999999994</v>
      </c>
      <c r="C128" s="9" cm="1">
        <f t="array" ref="C128">_xlfn.PERCENTRANK.EXC(_xlfn._xlws.FILTER(C1:C122, ISNUMBER(C1:C122)),C122)</f>
        <v>0.96699999999999997</v>
      </c>
      <c r="D128" s="9" cm="1">
        <f t="array" ref="D128">_xlfn.PERCENTRANK.EXC(_xlfn._xlws.FILTER(D1:D122, ISNUMBER(D1:D122)),D122)</f>
        <v>0.95</v>
      </c>
      <c r="E128" s="9" cm="1">
        <f t="array" ref="E128">_xlfn.PERCENTRANK.EXC(_xlfn._xlws.FILTER(E1:E122, ISNUMBER(E1:E122)),E122)</f>
        <v>0.98299999999999998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0.81899999999999995</v>
      </c>
      <c r="H128" s="9" cm="1">
        <f t="array" ref="H128">_xlfn.PERCENTRANK.EXC(_xlfn._xlws.FILTER(H1:H122, ISNUMBER(H1:H122)),H122)</f>
        <v>0.77800000000000002</v>
      </c>
      <c r="I128" s="9" cm="1">
        <f t="array" ref="I128">_xlfn.PERCENTRANK.EXC(_xlfn._xlws.FILTER(I1:I122, ISNUMBER(I1:I122)),I122)</f>
        <v>2.4E-2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0.49099999999999999</v>
      </c>
      <c r="L128" s="9" cm="1">
        <f t="array" ref="L128">_xlfn.PERCENTRANK.EXC(_xlfn._xlws.FILTER(L1:L122, ISNUMBER(L1:L122)),L122)</f>
        <v>0.85199999999999998</v>
      </c>
      <c r="M128" s="9" cm="1">
        <f t="array" ref="M128">_xlfn.PERCENTRANK.EXC(_xlfn._xlws.FILTER(M1:M122, ISNUMBER(M1:M122)),M122)</f>
        <v>0.57299999999999995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0.84399999999999997</v>
      </c>
      <c r="Q128" s="9" cm="1">
        <f t="array" ref="Q128">_xlfn.PERCENTRANK.EXC(_xlfn._xlws.FILTER(Q1:Q122, ISNUMBER(Q1:Q122)),Q122)</f>
        <v>0.95</v>
      </c>
      <c r="R128" s="9" cm="1">
        <f t="array" ref="R128">_xlfn.PERCENTRANK.EXC(_xlfn._xlws.FILTER(R1:R122, ISNUMBER(R1:R122)),R122)</f>
        <v>0.95899999999999996</v>
      </c>
      <c r="S128" s="9" cm="1">
        <f t="array" ref="S128">_xlfn.PERCENTRANK.EXC(_xlfn._xlws.FILTER(S1:S122, ISNUMBER(S1:S122)),S122)</f>
        <v>0.36</v>
      </c>
      <c r="T128" s="9" cm="1">
        <f t="array" ref="T128">_xlfn.PERCENTRANK.EXC(_xlfn._xlws.FILTER(T1:T122, ISNUMBER(T1:T122)),T122)</f>
        <v>0.95899999999999996</v>
      </c>
      <c r="U128" s="9" cm="1">
        <f t="array" ref="U128">_xlfn.PERCENTRANK.EXC(_xlfn._xlws.FILTER(U1:U122, ISNUMBER(U1:U122)),U122)</f>
        <v>0.55000000000000004</v>
      </c>
      <c r="V128" s="9" cm="1">
        <f t="array" ref="V128">_xlfn.PERCENTRANK.EXC(_xlfn._xlws.FILTER(V1:V122, ISNUMBER(V1:V122)),V122)</f>
        <v>0.34499999999999997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41845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-1.2647212000000001E-2</v>
      </c>
      <c r="D2" s="24" cm="1">
        <f t="array" ref="D2:D122">_xll.FDS(D1,"FG_TOTAL_RETURNC(-10AY,0,AM)")/100</f>
        <v>0.11458325</v>
      </c>
      <c r="E2" s="24" cm="1">
        <f t="array" ref="E2:E122">_xll.FDS(E1,"FG_TOTAL_RETURNC(-10AY,0,AM)")/100</f>
        <v>1.3993502E-2</v>
      </c>
      <c r="F2" s="24" cm="1">
        <f t="array" ref="F2:F122">_xll.FDS(F1,"FG_TOTAL_RETURNC(-10AY,0,AM)")/100</f>
        <v>-5.1299333999999999E-3</v>
      </c>
      <c r="G2" s="24" cm="1">
        <f t="array" ref="G2:G122">_xll.FDS(G1,"FG_TOTAL_RETURNC(-10AY,0,AM)")/100</f>
        <v>3.3864617E-2</v>
      </c>
      <c r="H2" s="24" cm="1">
        <f t="array" ref="H2:H122">_xll.FDS(H1,"FG_TOTAL_RETURNC(-10AY,0,AM)")/100</f>
        <v>9.3866586999999998E-3</v>
      </c>
      <c r="I2" s="24" cm="1">
        <f t="array" ref="I2:I122">_xll.FDS(I1,"FG_TOTAL_RETURNC(-10AY,0,AM)")/100</f>
        <v>3.5233855000000001E-2</v>
      </c>
      <c r="J2" s="24" cm="1">
        <f t="array" ref="J2:J122">_xll.FDS(J1,"FG_TOTAL_RETURNC(-10AY,0,AM)")/100</f>
        <v>5.4878115999999998E-2</v>
      </c>
      <c r="K2" s="24" cm="1">
        <f t="array" ref="K2:K122">_xll.FDS(K1,"FG_TOTAL_RETURNC(-10AY,0,AM)")/100</f>
        <v>6.9379807000000005E-3</v>
      </c>
      <c r="L2" s="24" cm="1">
        <f t="array" ref="L2:L122">_xll.FDS(L1,"FG_TOTAL_RETURNC(-10AY,0,AM)")/100</f>
        <v>5.758083E-2</v>
      </c>
      <c r="M2" s="24" cm="1">
        <f t="array" ref="M2:M122">_xll.FDS(M1,"FG_TOTAL_RETURNC(-10AY,0,AM)")/100</f>
        <v>2.880311E-2</v>
      </c>
      <c r="N2" s="24" cm="1">
        <f t="array" ref="N2:N122">_xll.FDS(N1,"FG_TOTAL_RETURNC(-10AY,0,AM)")/100</f>
        <v>-2.3174464999999998E-2</v>
      </c>
      <c r="O2" s="24" cm="1">
        <f t="array" ref="O2:O122">_xll.FDS(O1,"FG_TOTAL_RETURNC(-10AY,0,AM)")/100</f>
        <v>4.195082E-2</v>
      </c>
      <c r="P2" s="24" cm="1">
        <f t="array" ref="P2:P122">_xll.FDS(P1,"FG_TOTAL_RETURNC(-10AY,0,AM)")/100</f>
        <v>7.4249863999999999E-2</v>
      </c>
      <c r="Q2" s="24" cm="1">
        <f t="array" ref="Q2:Q122">_xll.FDS(Q1,"FG_TOTAL_RETURNC(-10AY,0,AM)")/100</f>
        <v>9.6040489999999992E-2</v>
      </c>
      <c r="R2" s="24" cm="1">
        <f t="array" ref="R2:R122">_xll.FDS(R1,"FG_TOTAL_RETURNC(-10AY,0,AM)")/100</f>
        <v>4.4921040000000002E-2</v>
      </c>
      <c r="S2" s="24" cm="1">
        <f t="array" ref="S2:S122">_xll.FDS(S1,"FG_TOTAL_RETURNC(-10AY,0,AM)")/100</f>
        <v>8.8426699999999997E-2</v>
      </c>
      <c r="T2" s="24" cm="1">
        <f t="array" ref="T2:T122">_xll.FDS(T1,"FG_TOTAL_RETURNC(-10AY,0,AM)")/100</f>
        <v>5.1188350000000001E-2</v>
      </c>
      <c r="U2" s="24" cm="1">
        <f t="array" ref="U2:U122">_xll.FDS(U1,"FG_TOTAL_RETURNC(-10AY,0,AM)")/100</f>
        <v>5.321729E-2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41877</v>
      </c>
      <c r="B3" s="24" t="e">
        <v>#N/A</v>
      </c>
      <c r="C3" s="24">
        <v>-4.3727929999999998E-2</v>
      </c>
      <c r="D3" s="24">
        <v>1.3846158999999999E-3</v>
      </c>
      <c r="E3" s="24">
        <v>3.184712E-2</v>
      </c>
      <c r="F3" s="24">
        <v>-7.2190166000000002E-3</v>
      </c>
      <c r="G3" s="24">
        <v>-6.0060619999999995E-3</v>
      </c>
      <c r="H3" s="24">
        <v>6.2000749999999996E-4</v>
      </c>
      <c r="I3" s="24">
        <v>1.4851451E-2</v>
      </c>
      <c r="J3" s="24">
        <v>8.1771609999999988E-3</v>
      </c>
      <c r="K3" s="24">
        <v>2.0823716999999999E-2</v>
      </c>
      <c r="L3" s="24">
        <v>1.8018006999999999E-2</v>
      </c>
      <c r="M3" s="24">
        <v>8.5818769999999999E-3</v>
      </c>
      <c r="N3" s="24">
        <v>-4.2077007E-2</v>
      </c>
      <c r="O3" s="24">
        <v>1.7021298000000001E-2</v>
      </c>
      <c r="P3" s="24">
        <v>2.59192E-2</v>
      </c>
      <c r="Q3" s="24">
        <v>6.9722651999999996E-2</v>
      </c>
      <c r="R3" s="24">
        <v>1.0571003000000001E-2</v>
      </c>
      <c r="S3" s="24">
        <v>-7.1606516999999995E-2</v>
      </c>
      <c r="T3" s="24">
        <v>6.0869574999999995E-2</v>
      </c>
      <c r="U3" s="24">
        <v>4.9609540000000001E-2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41908</v>
      </c>
      <c r="B4" s="24" t="e">
        <v>#N/A</v>
      </c>
      <c r="C4" s="24">
        <v>-1.1778235E-2</v>
      </c>
      <c r="D4" s="24">
        <v>-5.1849309999999996E-2</v>
      </c>
      <c r="E4" s="24">
        <v>-1.9032955000000001E-2</v>
      </c>
      <c r="F4" s="24">
        <v>-1.592797E-2</v>
      </c>
      <c r="G4" s="24">
        <v>-4.4307527999999999E-2</v>
      </c>
      <c r="H4" s="24">
        <v>-4.7707560000000003E-2</v>
      </c>
      <c r="I4" s="24">
        <v>-6.2804880000000007E-2</v>
      </c>
      <c r="J4" s="24">
        <v>-4.3350577000000001E-2</v>
      </c>
      <c r="K4" s="24">
        <v>-7.2146359999999993E-2</v>
      </c>
      <c r="L4" s="24">
        <v>-0.10561752000000001</v>
      </c>
      <c r="M4" s="24">
        <v>-9.3318460000000006E-2</v>
      </c>
      <c r="N4" s="24">
        <v>-0.11401862</v>
      </c>
      <c r="O4" s="24">
        <v>-1.5770853000000001E-2</v>
      </c>
      <c r="P4" s="24">
        <v>-4.9745440000000002E-2</v>
      </c>
      <c r="Q4" s="24">
        <v>-1.6510366999999998E-2</v>
      </c>
      <c r="R4" s="24">
        <v>2.5631784999999997E-2</v>
      </c>
      <c r="S4" s="24">
        <v>-0.11685759</v>
      </c>
      <c r="T4" s="24">
        <v>1.0245919000000001E-2</v>
      </c>
      <c r="U4" s="24">
        <v>-2.8883994E-2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41936</v>
      </c>
      <c r="B5" s="24" t="e">
        <v>#N/A</v>
      </c>
      <c r="C5" s="24">
        <v>-1.9397080000000001E-2</v>
      </c>
      <c r="D5" s="24">
        <v>8.7494849999999996E-3</v>
      </c>
      <c r="E5" s="24">
        <v>-7.6035859999999999E-3</v>
      </c>
      <c r="F5" s="24">
        <v>-2.9908537999999998E-2</v>
      </c>
      <c r="G5" s="24">
        <v>-4.2565403000000002E-2</v>
      </c>
      <c r="H5" s="24">
        <v>-5.8555602999999998E-3</v>
      </c>
      <c r="I5" s="24">
        <v>-9.7592473000000009E-3</v>
      </c>
      <c r="J5" s="24">
        <v>-3.0989646999999999E-2</v>
      </c>
      <c r="K5" s="24">
        <v>-6.9188475999999999E-2</v>
      </c>
      <c r="L5" s="24">
        <v>-0.10582924</v>
      </c>
      <c r="M5" s="24">
        <v>1.4923096E-2</v>
      </c>
      <c r="N5" s="24">
        <v>-8.5442959999999998E-2</v>
      </c>
      <c r="O5" s="24">
        <v>5.2322150000000001E-3</v>
      </c>
      <c r="P5" s="24">
        <v>-1.4220892999999998E-2</v>
      </c>
      <c r="Q5" s="24">
        <v>-1.4879823E-2</v>
      </c>
      <c r="R5" s="24">
        <v>-3.7652492999999995E-2</v>
      </c>
      <c r="S5" s="24">
        <v>8.0648540000000005E-2</v>
      </c>
      <c r="T5" s="24">
        <v>-7.9107466000000001E-2</v>
      </c>
      <c r="U5" s="24">
        <v>-4.8670587999999994E-2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41969</v>
      </c>
      <c r="B6" s="24" t="e">
        <v>#N/A</v>
      </c>
      <c r="C6" s="24">
        <v>7.8647136999999995E-3</v>
      </c>
      <c r="D6" s="24">
        <v>8.3122253E-3</v>
      </c>
      <c r="E6" s="24">
        <v>3.9630174999999997E-2</v>
      </c>
      <c r="F6" s="24">
        <v>-9.067833400000001E-3</v>
      </c>
      <c r="G6" s="24">
        <v>2.7335524999999999E-2</v>
      </c>
      <c r="H6" s="24">
        <v>-1.1780082999999998E-2</v>
      </c>
      <c r="I6" s="24">
        <v>4.0735840000000002E-2</v>
      </c>
      <c r="J6" s="24">
        <v>4.3747424999999998E-3</v>
      </c>
      <c r="K6" s="24">
        <v>-1.0420679999999999E-3</v>
      </c>
      <c r="L6" s="24">
        <v>4.0413737000000005E-2</v>
      </c>
      <c r="M6" s="24">
        <v>7.0031759999999998E-2</v>
      </c>
      <c r="N6" s="24">
        <v>-2.3068189999999999E-2</v>
      </c>
      <c r="O6" s="24">
        <v>4.3266060000000002E-2</v>
      </c>
      <c r="P6" s="24">
        <v>5.2268505E-2</v>
      </c>
      <c r="Q6" s="24">
        <v>-1.5491247000000001E-3</v>
      </c>
      <c r="R6" s="24">
        <v>3.3177257000000002E-2</v>
      </c>
      <c r="S6" s="24">
        <v>6.6941620000000007E-2</v>
      </c>
      <c r="T6" s="24">
        <v>-1.0572731E-2</v>
      </c>
      <c r="U6" s="24">
        <v>-1.7053545E-2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41999</v>
      </c>
      <c r="B7" s="24" t="e">
        <v>#N/A</v>
      </c>
      <c r="C7" s="24">
        <v>-6.0824689999999994E-2</v>
      </c>
      <c r="D7" s="24">
        <v>-1.4677226999999999E-2</v>
      </c>
      <c r="E7" s="24">
        <v>-1.6896604999999999E-2</v>
      </c>
      <c r="F7" s="24">
        <v>-9.9744559999999996E-2</v>
      </c>
      <c r="G7" s="24">
        <v>-5.9690356E-2</v>
      </c>
      <c r="H7" s="24">
        <v>-8.166313E-2</v>
      </c>
      <c r="I7" s="24">
        <v>-3.2995581999999996E-2</v>
      </c>
      <c r="J7" s="24">
        <v>-0.10193526999999999</v>
      </c>
      <c r="K7" s="24">
        <v>-1.6847669999999999E-2</v>
      </c>
      <c r="L7" s="24">
        <v>-0.14622216999999998</v>
      </c>
      <c r="M7" s="24">
        <v>-7.1612176999999999E-2</v>
      </c>
      <c r="N7" s="24">
        <v>-0.12750881999999999</v>
      </c>
      <c r="O7" s="24">
        <v>-8.035225E-2</v>
      </c>
      <c r="P7" s="24">
        <v>4.2703152000000003E-3</v>
      </c>
      <c r="Q7" s="24">
        <v>-6.0124160000000003E-2</v>
      </c>
      <c r="R7" s="24">
        <v>-5.065364E-2</v>
      </c>
      <c r="S7" s="24">
        <v>-4.4991255000000001E-2</v>
      </c>
      <c r="T7" s="24">
        <v>-0.11685639</v>
      </c>
      <c r="U7" s="24">
        <v>-8.2864939999999998E-2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42030</v>
      </c>
      <c r="B8" s="24" t="e">
        <v>#N/A</v>
      </c>
      <c r="C8" s="24">
        <v>-1.3111471999999999E-2</v>
      </c>
      <c r="D8" s="24">
        <v>1.0944842999999999E-2</v>
      </c>
      <c r="E8" s="24">
        <v>5.5469154999999999E-2</v>
      </c>
      <c r="F8" s="24">
        <v>-5.0332840000000004E-2</v>
      </c>
      <c r="G8" s="24">
        <v>-4.0299892000000004E-2</v>
      </c>
      <c r="H8" s="24">
        <v>-7.3637960000000006E-3</v>
      </c>
      <c r="I8" s="24">
        <v>5.4593800000000005E-2</v>
      </c>
      <c r="J8" s="24">
        <v>1.1306167000000001E-2</v>
      </c>
      <c r="K8" s="24">
        <v>2.863276E-2</v>
      </c>
      <c r="L8" s="24">
        <v>1.0961294000000001E-3</v>
      </c>
      <c r="M8" s="24">
        <v>6.8789600000000006E-2</v>
      </c>
      <c r="N8" s="24">
        <v>-0.13945270000000001</v>
      </c>
      <c r="O8" s="24">
        <v>0.13070118</v>
      </c>
      <c r="P8" s="24">
        <v>5.3514359999999997E-2</v>
      </c>
      <c r="Q8" s="24">
        <v>-5.7366849999999997E-2</v>
      </c>
      <c r="R8" s="24">
        <v>5.1575420000000004E-2</v>
      </c>
      <c r="S8" s="24">
        <v>6.2937019999999996E-2</v>
      </c>
      <c r="T8" s="24">
        <v>-2.7818800000000001E-2</v>
      </c>
      <c r="U8" s="24">
        <v>9.7192526000000005E-3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42061</v>
      </c>
      <c r="B9" s="24" t="e">
        <v>#N/A</v>
      </c>
      <c r="C9" s="24">
        <v>4.5477749999999997E-2</v>
      </c>
      <c r="D9" s="24">
        <v>6.8567990000000002E-3</v>
      </c>
      <c r="E9" s="24">
        <v>2.8978348000000001E-2</v>
      </c>
      <c r="F9" s="24">
        <v>2.93473E-2</v>
      </c>
      <c r="G9" s="24">
        <v>-2.9947936999999997E-2</v>
      </c>
      <c r="H9" s="24">
        <v>5.9348345000000005E-3</v>
      </c>
      <c r="I9" s="24">
        <v>1.1363626E-2</v>
      </c>
      <c r="J9" s="24">
        <v>1.5017985999999999E-3</v>
      </c>
      <c r="K9" s="24">
        <v>-1.1830211E-2</v>
      </c>
      <c r="L9" s="24">
        <v>-4.4073399999999999E-2</v>
      </c>
      <c r="M9" s="24">
        <v>5.4960249999999999E-3</v>
      </c>
      <c r="N9" s="24">
        <v>6.5872909999999993E-2</v>
      </c>
      <c r="O9" s="24">
        <v>-1.3847172000000001E-2</v>
      </c>
      <c r="P9" s="24">
        <v>6.0652494000000001E-3</v>
      </c>
      <c r="Q9" s="24">
        <v>6.2609434000000005E-2</v>
      </c>
      <c r="R9" s="24">
        <v>3.2991169999999998E-3</v>
      </c>
      <c r="S9" s="24">
        <v>-0.11859417</v>
      </c>
      <c r="T9" s="24">
        <v>3.7160635000000004E-2</v>
      </c>
      <c r="U9" s="24">
        <v>5.1871657000000002E-2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42089</v>
      </c>
      <c r="B10" s="24" t="e">
        <v>#N/A</v>
      </c>
      <c r="C10" s="24">
        <v>-3.1524837E-2</v>
      </c>
      <c r="D10" s="24">
        <v>-4.5878114999999997E-2</v>
      </c>
      <c r="E10" s="24">
        <v>-1.5513182E-2</v>
      </c>
      <c r="F10" s="24">
        <v>-4.2553543999999995E-3</v>
      </c>
      <c r="G10" s="24">
        <v>-4.9664440000000004E-2</v>
      </c>
      <c r="H10" s="24">
        <v>-2.2861362E-2</v>
      </c>
      <c r="I10" s="24">
        <v>-1.5605509E-2</v>
      </c>
      <c r="J10" s="24">
        <v>-3.4488500000000005E-2</v>
      </c>
      <c r="K10" s="24">
        <v>9.5070600000000012E-3</v>
      </c>
      <c r="L10" s="24">
        <v>-0.11340206999999999</v>
      </c>
      <c r="M10" s="24">
        <v>-5.1064369999999998E-2</v>
      </c>
      <c r="N10" s="24">
        <v>-0.17944897000000001</v>
      </c>
      <c r="O10" s="24">
        <v>-4.7008514000000001E-2</v>
      </c>
      <c r="P10" s="24">
        <v>-1.8839478E-2</v>
      </c>
      <c r="Q10" s="24">
        <v>-5.8500949999999996E-2</v>
      </c>
      <c r="R10" s="24">
        <v>-6.0958265999999997E-2</v>
      </c>
      <c r="S10" s="24">
        <v>-9.035551E-2</v>
      </c>
      <c r="T10" s="24">
        <v>-8.4954020000000005E-2</v>
      </c>
      <c r="U10" s="24">
        <v>-0.12963902999999999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42118</v>
      </c>
      <c r="B11" s="24" t="e">
        <v>#N/A</v>
      </c>
      <c r="C11" s="24">
        <v>7.7466606999999993E-2</v>
      </c>
      <c r="D11" s="24">
        <v>3.0428169999999997E-2</v>
      </c>
      <c r="E11" s="24">
        <v>1.8909097E-2</v>
      </c>
      <c r="F11" s="24">
        <v>7.1794867999999998E-2</v>
      </c>
      <c r="G11" s="24">
        <v>5.5084704999999998E-2</v>
      </c>
      <c r="H11" s="24">
        <v>6.1132073000000002E-2</v>
      </c>
      <c r="I11" s="24">
        <v>6.6582084E-2</v>
      </c>
      <c r="J11" s="24">
        <v>4.055214E-2</v>
      </c>
      <c r="K11" s="24">
        <v>9.2431070000000004E-2</v>
      </c>
      <c r="L11" s="24">
        <v>0.20058132000000001</v>
      </c>
      <c r="M11" s="24">
        <v>7.2002410000000003E-2</v>
      </c>
      <c r="N11" s="24">
        <v>-5.444646E-3</v>
      </c>
      <c r="O11" s="24">
        <v>-3.1069814999999997E-2</v>
      </c>
      <c r="P11" s="24">
        <v>0.22004604</v>
      </c>
      <c r="Q11" s="24">
        <v>4.9572350000000001E-2</v>
      </c>
      <c r="R11" s="24">
        <v>3.9461017000000001E-2</v>
      </c>
      <c r="S11" s="24">
        <v>1.9866109E-2</v>
      </c>
      <c r="T11" s="24">
        <v>0.19065975000000002</v>
      </c>
      <c r="U11" s="24">
        <v>6.7757009999999993E-2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42150</v>
      </c>
      <c r="B12" s="24" t="e">
        <v>#N/A</v>
      </c>
      <c r="C12" s="24">
        <v>-1.5690923000000002E-2</v>
      </c>
      <c r="D12" s="24">
        <v>-4.9945354000000004E-2</v>
      </c>
      <c r="E12" s="24">
        <v>-4.2588529999999999E-2</v>
      </c>
      <c r="F12" s="24">
        <v>-5.3030309999999997E-2</v>
      </c>
      <c r="G12" s="24">
        <v>2.0080804999999999E-3</v>
      </c>
      <c r="H12" s="24">
        <v>-7.5391235000000001E-2</v>
      </c>
      <c r="I12" s="24">
        <v>-2.7348340000000002E-2</v>
      </c>
      <c r="J12" s="24">
        <v>-2.8855681000000001E-2</v>
      </c>
      <c r="K12" s="24">
        <v>-6.0185193999999997E-2</v>
      </c>
      <c r="L12" s="24">
        <v>-0.11111105</v>
      </c>
      <c r="M12" s="24">
        <v>-6.1651587000000001E-2</v>
      </c>
      <c r="N12" s="24">
        <v>5.5656790000000005E-2</v>
      </c>
      <c r="O12" s="24">
        <v>0</v>
      </c>
      <c r="P12" s="24">
        <v>-7.5542927000000005E-3</v>
      </c>
      <c r="Q12" s="24">
        <v>6.4386129999999993E-3</v>
      </c>
      <c r="R12" s="24">
        <v>-3.6953687999999998E-2</v>
      </c>
      <c r="S12" s="24">
        <v>7.6222420000000004E-3</v>
      </c>
      <c r="T12" s="24">
        <v>-2.6554167E-2</v>
      </c>
      <c r="U12" s="24">
        <v>-2.8993486999999998E-2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42181</v>
      </c>
      <c r="B13" s="24" t="e">
        <v>#N/A</v>
      </c>
      <c r="C13" s="24">
        <v>-7.4597360000000001E-2</v>
      </c>
      <c r="D13" s="24">
        <v>-9.0244660000000004E-2</v>
      </c>
      <c r="E13" s="24">
        <v>-2.7492225000000002E-2</v>
      </c>
      <c r="F13" s="24">
        <v>-1.4078915000000001E-2</v>
      </c>
      <c r="G13" s="24">
        <v>2.7554034999999998E-3</v>
      </c>
      <c r="H13" s="24">
        <v>-5.8609961999999995E-2</v>
      </c>
      <c r="I13" s="24">
        <v>-2.5061190000000001E-2</v>
      </c>
      <c r="J13" s="24">
        <v>3.8607120000000001E-3</v>
      </c>
      <c r="K13" s="24">
        <v>-5.2488564999999994E-2</v>
      </c>
      <c r="L13" s="24">
        <v>1.9978642000000001E-2</v>
      </c>
      <c r="M13" s="24">
        <v>-4.5159459999999998E-3</v>
      </c>
      <c r="N13" s="24">
        <v>1.8150448999999999E-2</v>
      </c>
      <c r="O13" s="24">
        <v>1.1497378000000001E-2</v>
      </c>
      <c r="P13" s="24">
        <v>-9.6007229999999999E-2</v>
      </c>
      <c r="Q13" s="24">
        <v>-3.502363E-2</v>
      </c>
      <c r="R13" s="24">
        <v>1.3384700000000001E-2</v>
      </c>
      <c r="S13" s="24">
        <v>-8.3630084999999996E-3</v>
      </c>
      <c r="T13" s="24">
        <v>5.4066179999999993E-3</v>
      </c>
      <c r="U13" s="24">
        <v>1.9718289E-2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42209</v>
      </c>
      <c r="B14" s="24" t="e">
        <v>#N/A</v>
      </c>
      <c r="C14" s="24">
        <v>-5.6352796999999996E-2</v>
      </c>
      <c r="D14" s="24">
        <v>-3.5897433999999999E-2</v>
      </c>
      <c r="E14" s="24">
        <v>-1.0280609E-3</v>
      </c>
      <c r="F14" s="24">
        <v>-5.2994369999999999E-2</v>
      </c>
      <c r="G14" s="24">
        <v>-9.6947310000000009E-2</v>
      </c>
      <c r="H14" s="24">
        <v>-7.4503419999999996E-3</v>
      </c>
      <c r="I14" s="24">
        <v>-7.8369912999999999E-2</v>
      </c>
      <c r="J14" s="24">
        <v>-5.7906389999999995E-2</v>
      </c>
      <c r="K14" s="24">
        <v>-9.3223330000000007E-2</v>
      </c>
      <c r="L14" s="24">
        <v>-0.13845229000000001</v>
      </c>
      <c r="M14" s="24">
        <v>-5.7251929999999999E-2</v>
      </c>
      <c r="N14" s="24">
        <v>-0.17232596999999999</v>
      </c>
      <c r="O14" s="24">
        <v>5.2510500000000002E-3</v>
      </c>
      <c r="P14" s="24">
        <v>-8.6139620000000014E-2</v>
      </c>
      <c r="Q14" s="24">
        <v>-5.5667160000000002E-3</v>
      </c>
      <c r="R14" s="24">
        <v>-5.2666959999999999E-2</v>
      </c>
      <c r="S14" s="24">
        <v>-7.9392614E-2</v>
      </c>
      <c r="T14" s="24">
        <v>-4.6167970000000006E-3</v>
      </c>
      <c r="U14" s="24">
        <v>3.5359025000000002E-2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42242</v>
      </c>
      <c r="B15" s="24" t="e">
        <v>#N/A</v>
      </c>
      <c r="C15" s="24">
        <v>-8.4600449999999994E-2</v>
      </c>
      <c r="D15" s="24">
        <v>-0.16888296</v>
      </c>
      <c r="E15" s="24">
        <v>-0.11937225</v>
      </c>
      <c r="F15" s="24">
        <v>-3.3666967999999999E-2</v>
      </c>
      <c r="G15" s="24">
        <v>-0.22213965999999999</v>
      </c>
      <c r="H15" s="24">
        <v>-0.17431194000000003</v>
      </c>
      <c r="I15" s="24">
        <v>-0.12312919000000001</v>
      </c>
      <c r="J15" s="24">
        <v>-8.2014980000000015E-2</v>
      </c>
      <c r="K15" s="24">
        <v>-7.2558345999999996E-2</v>
      </c>
      <c r="L15" s="24">
        <v>-0.13122808</v>
      </c>
      <c r="M15" s="24">
        <v>-7.1902809999999998E-2</v>
      </c>
      <c r="N15" s="24">
        <v>-4.000008E-2</v>
      </c>
      <c r="O15" s="24">
        <v>-9.3698979999999987E-2</v>
      </c>
      <c r="P15" s="24">
        <v>-0.15166795999999999</v>
      </c>
      <c r="Q15" s="24">
        <v>-0.10300039999999999</v>
      </c>
      <c r="R15" s="24">
        <v>-8.2053840000000003E-2</v>
      </c>
      <c r="S15" s="24">
        <v>-0.10791700999999999</v>
      </c>
      <c r="T15" s="24">
        <v>-0.14024286999999999</v>
      </c>
      <c r="U15" s="24">
        <v>-0.17449300000000001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42272</v>
      </c>
      <c r="B16" s="24" t="e">
        <v>#N/A</v>
      </c>
      <c r="C16" s="24">
        <v>-1.2081265400000001E-3</v>
      </c>
      <c r="D16" s="24">
        <v>-7.6266710000000001E-2</v>
      </c>
      <c r="E16" s="24">
        <v>-3.7978888E-3</v>
      </c>
      <c r="F16" s="24">
        <v>-1.812619E-2</v>
      </c>
      <c r="G16" s="24">
        <v>6.4469934000000007E-2</v>
      </c>
      <c r="H16" s="24">
        <v>-1.5151501000000001E-2</v>
      </c>
      <c r="I16" s="24">
        <v>1.1636853000000001E-2</v>
      </c>
      <c r="J16" s="24">
        <v>9.7068550000000003E-3</v>
      </c>
      <c r="K16" s="24">
        <v>2.3662328999999999E-2</v>
      </c>
      <c r="L16" s="24">
        <v>-0.1260097</v>
      </c>
      <c r="M16" s="24">
        <v>-7.729888E-2</v>
      </c>
      <c r="N16" s="24">
        <v>3.9530040000000002E-2</v>
      </c>
      <c r="O16" s="24">
        <v>-4.3227672999999996E-3</v>
      </c>
      <c r="P16" s="24">
        <v>-1.8290280999999999E-3</v>
      </c>
      <c r="Q16" s="24">
        <v>5.0923586E-2</v>
      </c>
      <c r="R16" s="24">
        <v>4.2989850000000003E-2</v>
      </c>
      <c r="S16" s="24">
        <v>-4.965663E-2</v>
      </c>
      <c r="T16" s="24">
        <v>1.902616E-2</v>
      </c>
      <c r="U16" s="24">
        <v>1.1635423000000001E-2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42303</v>
      </c>
      <c r="B17" s="24" t="e">
        <v>#N/A</v>
      </c>
      <c r="C17" s="24">
        <v>8.164500999999999E-2</v>
      </c>
      <c r="D17" s="24">
        <v>0.26963055000000002</v>
      </c>
      <c r="E17" s="24">
        <v>8.6217039999999995E-2</v>
      </c>
      <c r="F17" s="24">
        <v>6.4733030000000006E-3</v>
      </c>
      <c r="G17" s="24">
        <v>5.7424784000000006E-2</v>
      </c>
      <c r="H17" s="24">
        <v>0.105641</v>
      </c>
      <c r="I17" s="24">
        <v>0.10046017000000002</v>
      </c>
      <c r="J17" s="24">
        <v>8.6325280000000004E-2</v>
      </c>
      <c r="K17" s="24">
        <v>0.13910866</v>
      </c>
      <c r="L17" s="24">
        <v>7.6247809999999999E-2</v>
      </c>
      <c r="M17" s="24">
        <v>0.11686837999999999</v>
      </c>
      <c r="N17" s="24">
        <v>9.7636219999999996E-2</v>
      </c>
      <c r="O17" s="24">
        <v>6.8017363999999997E-2</v>
      </c>
      <c r="P17" s="24">
        <v>0.12001837</v>
      </c>
      <c r="Q17" s="24">
        <v>2.6603340000000003E-2</v>
      </c>
      <c r="R17" s="24">
        <v>3.4376144000000004E-2</v>
      </c>
      <c r="S17" s="24">
        <v>0.12812673999999999</v>
      </c>
      <c r="T17" s="24">
        <v>-4.5248865999999999E-3</v>
      </c>
      <c r="U17" s="24">
        <v>0.10862624999999999</v>
      </c>
      <c r="V17" s="24">
        <v>1.5675306E-2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42333</v>
      </c>
      <c r="B18" s="24" t="e">
        <v>#N/A</v>
      </c>
      <c r="C18" s="24">
        <v>-7.8836975000000004E-2</v>
      </c>
      <c r="D18" s="24">
        <v>-4.0472926999999999E-2</v>
      </c>
      <c r="E18" s="24">
        <v>-5.6425514000000003E-2</v>
      </c>
      <c r="F18" s="24">
        <v>-0.10910434000000001</v>
      </c>
      <c r="G18" s="24">
        <v>-7.608609999999999E-2</v>
      </c>
      <c r="H18" s="24">
        <v>-9.2756749999999997E-4</v>
      </c>
      <c r="I18" s="24">
        <v>-4.6689930000000004E-2</v>
      </c>
      <c r="J18" s="24">
        <v>-1.2642264E-2</v>
      </c>
      <c r="K18" s="24">
        <v>-1.7733097E-2</v>
      </c>
      <c r="L18" s="24">
        <v>3.3061384999999999E-2</v>
      </c>
      <c r="M18" s="24">
        <v>-5.8245896999999998E-2</v>
      </c>
      <c r="N18" s="24">
        <v>-0.16479403000000001</v>
      </c>
      <c r="O18" s="24">
        <v>-7.8252077000000003E-2</v>
      </c>
      <c r="P18" s="24">
        <v>-2.9038906E-2</v>
      </c>
      <c r="Q18" s="24">
        <v>-0.10550672</v>
      </c>
      <c r="R18" s="24">
        <v>-4.0971517999999998E-2</v>
      </c>
      <c r="S18" s="24">
        <v>-3.0795753000000002E-2</v>
      </c>
      <c r="T18" s="24">
        <v>-0.1043182</v>
      </c>
      <c r="U18" s="24">
        <v>-6.5129756999999996E-2</v>
      </c>
      <c r="V18" s="24">
        <v>6.9252250000000001E-3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42362</v>
      </c>
      <c r="B19" s="24" t="e">
        <v>#N/A</v>
      </c>
      <c r="C19" s="24">
        <v>-1.1057377E-2</v>
      </c>
      <c r="D19" s="24">
        <v>-4.2726398000000002E-3</v>
      </c>
      <c r="E19" s="24">
        <v>-9.2996954999999999E-3</v>
      </c>
      <c r="F19" s="24">
        <v>1.0869025999999999E-2</v>
      </c>
      <c r="G19" s="24">
        <v>-4.0305194999999995E-2</v>
      </c>
      <c r="H19" s="24">
        <v>-2.3050845E-2</v>
      </c>
      <c r="I19" s="24">
        <v>-1.5078962E-2</v>
      </c>
      <c r="J19" s="24">
        <v>-6.0595454999999993E-2</v>
      </c>
      <c r="K19" s="24">
        <v>-2.5242388000000001E-2</v>
      </c>
      <c r="L19" s="24">
        <v>-9.6796570000000012E-2</v>
      </c>
      <c r="M19" s="24">
        <v>-0.10519313999999999</v>
      </c>
      <c r="N19" s="24">
        <v>-8.1838610000000006E-2</v>
      </c>
      <c r="O19" s="24">
        <v>2.0653963000000001E-2</v>
      </c>
      <c r="P19" s="24">
        <v>-2.1688104E-2</v>
      </c>
      <c r="Q19" s="24">
        <v>-2.1986485E-2</v>
      </c>
      <c r="R19" s="24">
        <v>-6.0681940000000004E-2</v>
      </c>
      <c r="S19" s="24">
        <v>-4.4717254999999997E-2</v>
      </c>
      <c r="T19" s="24">
        <v>-9.7627640000000002E-3</v>
      </c>
      <c r="U19" s="24">
        <v>-7.9334974000000003E-2</v>
      </c>
      <c r="V19" s="24">
        <v>-5.1133155999999999E-2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42395</v>
      </c>
      <c r="B20" s="24" t="e">
        <v>#N/A</v>
      </c>
      <c r="C20" s="24">
        <v>-5.3587969999999999E-2</v>
      </c>
      <c r="D20" s="24">
        <v>1.9075870000000001E-3</v>
      </c>
      <c r="E20" s="24">
        <v>-0.11942029</v>
      </c>
      <c r="F20" s="24">
        <v>-0.13243967000000001</v>
      </c>
      <c r="G20" s="24">
        <v>-8.1439495000000001E-2</v>
      </c>
      <c r="H20" s="24">
        <v>-7.1290134999999998E-3</v>
      </c>
      <c r="I20" s="24">
        <v>-9.1048179999999992E-2</v>
      </c>
      <c r="J20" s="24">
        <v>-9.6598210000000004E-2</v>
      </c>
      <c r="K20" s="24">
        <v>-7.8967990000000002E-2</v>
      </c>
      <c r="L20" s="24">
        <v>-0.16519307999999999</v>
      </c>
      <c r="M20" s="24">
        <v>-0.14744383</v>
      </c>
      <c r="N20" s="24">
        <v>-0.15364563000000001</v>
      </c>
      <c r="O20" s="24">
        <v>-8.3423979999999995E-2</v>
      </c>
      <c r="P20" s="24">
        <v>-0.16153680000000001</v>
      </c>
      <c r="Q20" s="24">
        <v>-0.13248240999999999</v>
      </c>
      <c r="R20" s="24">
        <v>-1.1582970999999999E-2</v>
      </c>
      <c r="S20" s="24">
        <v>-5.5629489999999997E-2</v>
      </c>
      <c r="T20" s="24">
        <v>-0.12403565</v>
      </c>
      <c r="U20" s="24">
        <v>-6.6352366999999995E-2</v>
      </c>
      <c r="V20" s="24">
        <v>-0.16925632000000002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42426</v>
      </c>
      <c r="B21" s="24" t="e">
        <v>#N/A</v>
      </c>
      <c r="C21" s="24">
        <v>8.5584159999999992E-2</v>
      </c>
      <c r="D21" s="24">
        <v>5.1880119999999995E-2</v>
      </c>
      <c r="E21" s="24">
        <v>7.5707792999999995E-2</v>
      </c>
      <c r="F21" s="24">
        <v>8.529043E-2</v>
      </c>
      <c r="G21" s="24">
        <v>0.15021002</v>
      </c>
      <c r="H21" s="24">
        <v>1.4360309E-2</v>
      </c>
      <c r="I21" s="24">
        <v>7.6599360000000005E-2</v>
      </c>
      <c r="J21" s="24">
        <v>4.6587824999999999E-2</v>
      </c>
      <c r="K21" s="24">
        <v>-1.7402351E-2</v>
      </c>
      <c r="L21" s="24">
        <v>0.11538458</v>
      </c>
      <c r="M21" s="24">
        <v>5.4689407000000002E-2</v>
      </c>
      <c r="N21" s="24">
        <v>-8.0527069999999992E-2</v>
      </c>
      <c r="O21" s="24">
        <v>-5.9358892000000003E-2</v>
      </c>
      <c r="P21" s="24">
        <v>5.2070617999999994E-4</v>
      </c>
      <c r="Q21" s="24">
        <v>0.14124465</v>
      </c>
      <c r="R21" s="24">
        <v>5.9144974000000003E-2</v>
      </c>
      <c r="S21" s="24">
        <v>3.4667373000000001E-2</v>
      </c>
      <c r="T21" s="24">
        <v>0.13876653</v>
      </c>
      <c r="U21" s="24">
        <v>4.6909929999999996E-2</v>
      </c>
      <c r="V21" s="24">
        <v>6.209481E-2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42453</v>
      </c>
      <c r="B22" s="24" t="e">
        <v>#N/A</v>
      </c>
      <c r="C22" s="24">
        <v>7.0443629999999993E-2</v>
      </c>
      <c r="D22" s="24">
        <v>4.3438910000000004E-2</v>
      </c>
      <c r="E22" s="24">
        <v>0.10159122</v>
      </c>
      <c r="F22" s="24">
        <v>9.9088780000000001E-2</v>
      </c>
      <c r="G22" s="24">
        <v>0.17442917000000002</v>
      </c>
      <c r="H22" s="24">
        <v>9.9099044999999997E-2</v>
      </c>
      <c r="I22" s="24">
        <v>7.0367455000000009E-2</v>
      </c>
      <c r="J22" s="24">
        <v>9.3834990000000007E-2</v>
      </c>
      <c r="K22" s="24">
        <v>0.11360692999999999</v>
      </c>
      <c r="L22" s="24">
        <v>0.28335834999999998</v>
      </c>
      <c r="M22" s="24">
        <v>0.14873767000000002</v>
      </c>
      <c r="N22" s="24">
        <v>0.12261141</v>
      </c>
      <c r="O22" s="24">
        <v>0.12158179000000001</v>
      </c>
      <c r="P22" s="24">
        <v>7.3120000000000004E-2</v>
      </c>
      <c r="Q22" s="24">
        <v>4.5709730000000004E-2</v>
      </c>
      <c r="R22" s="24">
        <v>3.8501382000000001E-2</v>
      </c>
      <c r="S22" s="24">
        <v>0.15118492</v>
      </c>
      <c r="T22" s="24">
        <v>5.7382345000000001E-2</v>
      </c>
      <c r="U22" s="24">
        <v>-7.8236460000000001E-3</v>
      </c>
      <c r="V22" s="24">
        <v>4.2498229999999998E-2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42486</v>
      </c>
      <c r="B23" s="24" t="e">
        <v>#N/A</v>
      </c>
      <c r="C23" s="24">
        <v>3.1083702999999997E-2</v>
      </c>
      <c r="D23" s="24">
        <v>1.3443232000000001E-2</v>
      </c>
      <c r="E23" s="24">
        <v>-1.3611138E-2</v>
      </c>
      <c r="F23" s="24">
        <v>-2.2797882999999998E-2</v>
      </c>
      <c r="G23" s="24">
        <v>0.17651641999999998</v>
      </c>
      <c r="H23" s="24">
        <v>1.8735290000000002E-2</v>
      </c>
      <c r="I23" s="24">
        <v>-1.2417734E-2</v>
      </c>
      <c r="J23" s="24">
        <v>1.8914818999999999E-2</v>
      </c>
      <c r="K23" s="24">
        <v>3.0255914000000002E-2</v>
      </c>
      <c r="L23" s="24">
        <v>0.11098134999999999</v>
      </c>
      <c r="M23" s="24">
        <v>9.107113E-2</v>
      </c>
      <c r="N23" s="24">
        <v>0.13758861999999999</v>
      </c>
      <c r="O23" s="24">
        <v>3.5258890000000001E-2</v>
      </c>
      <c r="P23" s="24">
        <v>4.3161990000000004E-2</v>
      </c>
      <c r="Q23" s="24">
        <v>-9.2024802999999995E-3</v>
      </c>
      <c r="R23" s="24">
        <v>1.7207026E-2</v>
      </c>
      <c r="S23" s="24">
        <v>8.849978E-2</v>
      </c>
      <c r="T23" s="24">
        <v>7.0121884000000009E-2</v>
      </c>
      <c r="U23" s="24">
        <v>4.9462440000000003E-2</v>
      </c>
      <c r="V23" s="24">
        <v>7.8918815000000003E-2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42516</v>
      </c>
      <c r="B24" s="24" t="e">
        <v>#N/A</v>
      </c>
      <c r="C24" s="24">
        <v>-2.9603481000000001E-2</v>
      </c>
      <c r="D24" s="24">
        <v>-3.8938880000000002E-2</v>
      </c>
      <c r="E24" s="24">
        <v>4.6747446000000005E-2</v>
      </c>
      <c r="F24" s="24">
        <v>-5.0901413E-2</v>
      </c>
      <c r="G24" s="24">
        <v>-1.9497693E-2</v>
      </c>
      <c r="H24" s="24">
        <v>-6.7816139999999997E-2</v>
      </c>
      <c r="I24" s="24">
        <v>-2.1449744999999999E-2</v>
      </c>
      <c r="J24" s="24">
        <v>-5.2690799999999996E-2</v>
      </c>
      <c r="K24" s="24">
        <v>-5.9864463999999999E-2</v>
      </c>
      <c r="L24" s="24">
        <v>-7.6761303000000003E-2</v>
      </c>
      <c r="M24" s="24">
        <v>-7.0404649999999999E-2</v>
      </c>
      <c r="N24" s="24">
        <v>8.4787960000000009E-2</v>
      </c>
      <c r="O24" s="24">
        <v>-4.7101974000000003E-3</v>
      </c>
      <c r="P24" s="24">
        <v>-4.4165554000000003E-2</v>
      </c>
      <c r="Q24" s="24">
        <v>-4.6439589999999996E-2</v>
      </c>
      <c r="R24" s="24">
        <v>-1.2080789000000001E-2</v>
      </c>
      <c r="S24" s="24">
        <v>-0.12804346999999999</v>
      </c>
      <c r="T24" s="24">
        <v>-5.6985735999999995E-2</v>
      </c>
      <c r="U24" s="24">
        <v>-3.1420767000000002E-2</v>
      </c>
      <c r="V24" s="24">
        <v>-2.0541131000000001E-2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42545</v>
      </c>
      <c r="B25" s="24" t="e">
        <v>#N/A</v>
      </c>
      <c r="C25" s="24">
        <v>-1.0064244E-3</v>
      </c>
      <c r="D25" s="24">
        <v>8.1037279999999993E-3</v>
      </c>
      <c r="E25" s="24">
        <v>2.410841E-2</v>
      </c>
      <c r="F25" s="24">
        <v>-7.7135983000000005E-2</v>
      </c>
      <c r="G25" s="24">
        <v>4.2140483999999999E-3</v>
      </c>
      <c r="H25" s="24">
        <v>-1.4513432999999999E-2</v>
      </c>
      <c r="I25" s="24">
        <v>1.3605475000000001E-2</v>
      </c>
      <c r="J25" s="24">
        <v>-5.2197637999999998E-2</v>
      </c>
      <c r="K25" s="24">
        <v>8.0096719999999994E-4</v>
      </c>
      <c r="L25" s="24">
        <v>6.2916994000000004E-2</v>
      </c>
      <c r="M25" s="24">
        <v>-9.4659924999999992E-3</v>
      </c>
      <c r="N25" s="24">
        <v>-0.20344824</v>
      </c>
      <c r="O25" s="24">
        <v>-2.0413994999999997E-2</v>
      </c>
      <c r="P25" s="24">
        <v>-1.0845244E-2</v>
      </c>
      <c r="Q25" s="24">
        <v>-1.3482928E-2</v>
      </c>
      <c r="R25" s="24">
        <v>8.2403420000000012E-3</v>
      </c>
      <c r="S25" s="24">
        <v>-3.9261400000000002E-2</v>
      </c>
      <c r="T25" s="24">
        <v>1.0846376E-2</v>
      </c>
      <c r="U25" s="24">
        <v>7.0512294999999997E-4</v>
      </c>
      <c r="V25" s="24">
        <v>-1.9217968000000002E-2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42577</v>
      </c>
      <c r="B26" s="24">
        <v>6.6720605000000002E-2</v>
      </c>
      <c r="C26" s="24">
        <v>9.703196E-2</v>
      </c>
      <c r="D26" s="24">
        <v>0.13616074</v>
      </c>
      <c r="E26" s="24">
        <v>5.0355910000000004E-2</v>
      </c>
      <c r="F26" s="24">
        <v>6.1893225000000003E-2</v>
      </c>
      <c r="G26" s="24">
        <v>0.11246193</v>
      </c>
      <c r="H26" s="24">
        <v>3.4220576000000003E-2</v>
      </c>
      <c r="I26" s="24">
        <v>0.11483967</v>
      </c>
      <c r="J26" s="24">
        <v>5.7046175000000005E-2</v>
      </c>
      <c r="K26" s="24">
        <v>8.6234569999999997E-2</v>
      </c>
      <c r="L26" s="24">
        <v>0.17200421999999999</v>
      </c>
      <c r="M26" s="24">
        <v>0.14842642</v>
      </c>
      <c r="N26" s="24">
        <v>5.0505040000000001E-2</v>
      </c>
      <c r="O26" s="24">
        <v>8.2819099999999993E-2</v>
      </c>
      <c r="P26" s="24">
        <v>0.10128773000000001</v>
      </c>
      <c r="Q26" s="24">
        <v>9.4425439999999999E-2</v>
      </c>
      <c r="R26" s="24">
        <v>6.4832090000000009E-2</v>
      </c>
      <c r="S26" s="24">
        <v>-4.1655600000000001E-2</v>
      </c>
      <c r="T26" s="24">
        <v>5.5210830000000002E-2</v>
      </c>
      <c r="U26" s="24">
        <v>4.4397472999999993E-2</v>
      </c>
      <c r="V26" s="24">
        <v>1.2436152000000001E-2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42608</v>
      </c>
      <c r="B27" s="24">
        <v>1.89538E-2</v>
      </c>
      <c r="C27" s="24">
        <v>-2.4713755E-2</v>
      </c>
      <c r="D27" s="24">
        <v>1.9646406000000002E-2</v>
      </c>
      <c r="E27" s="24">
        <v>-1.9327343E-2</v>
      </c>
      <c r="F27" s="24">
        <v>2.1714210000000001E-2</v>
      </c>
      <c r="G27" s="24">
        <v>1.7304181999999998E-2</v>
      </c>
      <c r="H27" s="24">
        <v>2.3284435000000003E-2</v>
      </c>
      <c r="I27" s="24">
        <v>1.7391324E-2</v>
      </c>
      <c r="J27" s="24">
        <v>2.0787597000000001E-2</v>
      </c>
      <c r="K27" s="24">
        <v>3.5365582E-2</v>
      </c>
      <c r="L27" s="24">
        <v>1.2588262999999999E-2</v>
      </c>
      <c r="M27" s="24">
        <v>-2.722776E-2</v>
      </c>
      <c r="N27" s="24">
        <v>-1.098907E-2</v>
      </c>
      <c r="O27" s="24">
        <v>3.453493E-4</v>
      </c>
      <c r="P27" s="24">
        <v>4.7447679999999999E-2</v>
      </c>
      <c r="Q27" s="24">
        <v>6.1330557000000001E-2</v>
      </c>
      <c r="R27" s="24">
        <v>2.9638290000000001E-2</v>
      </c>
      <c r="S27" s="24">
        <v>6.5337777E-2</v>
      </c>
      <c r="T27" s="24">
        <v>-4.1152239999999998E-3</v>
      </c>
      <c r="U27" s="24">
        <v>2.6315808E-2</v>
      </c>
      <c r="V27" s="24">
        <v>-6.3873650000000004E-2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42639</v>
      </c>
      <c r="B28" s="24">
        <v>-4.4642806000000007E-2</v>
      </c>
      <c r="C28" s="24">
        <v>-1.2003242999999999E-2</v>
      </c>
      <c r="D28" s="24">
        <v>1.9267797E-3</v>
      </c>
      <c r="E28" s="24">
        <v>-6.0404419999999993E-2</v>
      </c>
      <c r="F28" s="24">
        <v>1.6219258E-2</v>
      </c>
      <c r="G28" s="24">
        <v>-6.2667729999999998E-3</v>
      </c>
      <c r="H28" s="24">
        <v>-2.9940128E-2</v>
      </c>
      <c r="I28" s="24">
        <v>1.6436577000000001E-2</v>
      </c>
      <c r="J28" s="24">
        <v>-7.6561570000000009E-2</v>
      </c>
      <c r="K28" s="24">
        <v>1.4588118000000001E-2</v>
      </c>
      <c r="L28" s="24">
        <v>1.3038157999999999E-2</v>
      </c>
      <c r="M28" s="24">
        <v>8.1788299999999998E-3</v>
      </c>
      <c r="N28" s="24">
        <v>-5.5555105000000002E-3</v>
      </c>
      <c r="O28" s="24">
        <v>1.5705943E-2</v>
      </c>
      <c r="P28" s="24">
        <v>3.2417296999999998E-2</v>
      </c>
      <c r="Q28" s="24">
        <v>-5.7786520000000001E-2</v>
      </c>
      <c r="R28" s="24">
        <v>-3.8253307E-2</v>
      </c>
      <c r="S28" s="24">
        <v>-1.1434494999999999E-2</v>
      </c>
      <c r="T28" s="24">
        <v>8.2644224000000006E-3</v>
      </c>
      <c r="U28" s="24">
        <v>-2.0381330999999999E-2</v>
      </c>
      <c r="V28" s="24">
        <v>5.1546096999999995E-4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42669</v>
      </c>
      <c r="B29" s="24">
        <v>3.9719699999999997E-2</v>
      </c>
      <c r="C29" s="24">
        <v>7.3164104999999993E-2</v>
      </c>
      <c r="D29" s="24">
        <v>8.8461640000000001E-3</v>
      </c>
      <c r="E29" s="24">
        <v>-1.9340754000000002E-2</v>
      </c>
      <c r="F29" s="24">
        <v>-7.1545840000000003E-3</v>
      </c>
      <c r="G29" s="24">
        <v>-1.2312293E-2</v>
      </c>
      <c r="H29" s="24">
        <v>-1.2345909999999999E-3</v>
      </c>
      <c r="I29" s="24">
        <v>2.3932695E-2</v>
      </c>
      <c r="J29" s="24">
        <v>8.3121299999999995E-2</v>
      </c>
      <c r="K29" s="24">
        <v>-2.5425136000000001E-2</v>
      </c>
      <c r="L29" s="24">
        <v>0.13259505999999999</v>
      </c>
      <c r="M29" s="24">
        <v>-2.2174119999999999E-2</v>
      </c>
      <c r="N29" s="24">
        <v>2.5139689999999999E-2</v>
      </c>
      <c r="O29" s="24">
        <v>-9.0059040000000003E-3</v>
      </c>
      <c r="P29" s="24">
        <v>-3.1191707000000003E-3</v>
      </c>
      <c r="Q29" s="24">
        <v>3.1185150000000001E-3</v>
      </c>
      <c r="R29" s="24">
        <v>1.3287067E-3</v>
      </c>
      <c r="S29" s="24">
        <v>2.3659468000000001E-3</v>
      </c>
      <c r="T29" s="24">
        <v>-4.6838339999999999E-2</v>
      </c>
      <c r="U29" s="24">
        <v>-3.4228146000000001E-2</v>
      </c>
      <c r="V29" s="24">
        <v>1.9672155E-2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42699</v>
      </c>
      <c r="B30" s="24">
        <v>1.4606714E-2</v>
      </c>
      <c r="C30" s="24">
        <v>-5.6855320000000001E-2</v>
      </c>
      <c r="D30" s="24">
        <v>-0.11627907</v>
      </c>
      <c r="E30" s="24">
        <v>-9.0555489999999988E-2</v>
      </c>
      <c r="F30" s="24">
        <v>-3.9357066000000003E-2</v>
      </c>
      <c r="G30" s="24">
        <v>-2.1283089999999998E-2</v>
      </c>
      <c r="H30" s="24">
        <v>-9.0234869999999995E-2</v>
      </c>
      <c r="I30" s="24">
        <v>-3.0322133999999997E-2</v>
      </c>
      <c r="J30" s="24">
        <v>-0.13703995999999999</v>
      </c>
      <c r="K30" s="24">
        <v>-4.5879839999999998E-2</v>
      </c>
      <c r="L30" s="24">
        <v>-0.12632132000000001</v>
      </c>
      <c r="M30" s="24">
        <v>-5.6415976999999999E-2</v>
      </c>
      <c r="N30" s="24">
        <v>7.9019069999999997E-2</v>
      </c>
      <c r="O30" s="24">
        <v>-9.2935505000000002E-2</v>
      </c>
      <c r="P30" s="24">
        <v>-3.5669565E-2</v>
      </c>
      <c r="Q30" s="24">
        <v>-6.7357482999999996E-2</v>
      </c>
      <c r="R30" s="24">
        <v>5.5491924000000007E-3</v>
      </c>
      <c r="S30" s="24">
        <v>-0.15893001000000001</v>
      </c>
      <c r="T30" s="24">
        <v>-2.3341595999999999E-2</v>
      </c>
      <c r="U30" s="24">
        <v>-6.6712975999999993E-2</v>
      </c>
      <c r="V30" s="24">
        <v>0.11874140000000001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42727</v>
      </c>
      <c r="B31" s="24">
        <v>-6.1516704999999998E-2</v>
      </c>
      <c r="C31" s="24">
        <v>-3.4022808000000002E-2</v>
      </c>
      <c r="D31" s="24">
        <v>-1.5305995999999999E-2</v>
      </c>
      <c r="E31" s="24">
        <v>-5.8866560000000005E-2</v>
      </c>
      <c r="F31" s="24">
        <v>5.5963279999999997E-2</v>
      </c>
      <c r="G31" s="24">
        <v>1.2474059999999999E-3</v>
      </c>
      <c r="H31" s="24">
        <v>-1.0819972000000001E-2</v>
      </c>
      <c r="I31" s="24">
        <v>-2.7630925000000001E-2</v>
      </c>
      <c r="J31" s="24">
        <v>-4.0943027E-3</v>
      </c>
      <c r="K31" s="24">
        <v>1.3242602000000001E-2</v>
      </c>
      <c r="L31" s="24">
        <v>-1.1564553E-2</v>
      </c>
      <c r="M31" s="24">
        <v>-9.7050069999999999E-3</v>
      </c>
      <c r="N31" s="24">
        <v>-2.0202040000000001E-2</v>
      </c>
      <c r="O31" s="24">
        <v>-1.0107458E-2</v>
      </c>
      <c r="P31" s="24">
        <v>-6.5207424E-2</v>
      </c>
      <c r="Q31" s="24">
        <v>6.5088869999999993E-2</v>
      </c>
      <c r="R31" s="24">
        <v>9.8839999999999987E-3</v>
      </c>
      <c r="S31" s="24">
        <v>6.5768959999999996E-3</v>
      </c>
      <c r="T31" s="24">
        <v>7.3430777000000003E-2</v>
      </c>
      <c r="U31" s="24">
        <v>-2.6485085000000002E-2</v>
      </c>
      <c r="V31" s="24">
        <v>3.9359092999999998E-2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42761</v>
      </c>
      <c r="B32" s="24">
        <v>3.0251145E-2</v>
      </c>
      <c r="C32" s="24">
        <v>0.10027623000000001</v>
      </c>
      <c r="D32" s="24">
        <v>7.0175409999999994E-2</v>
      </c>
      <c r="E32" s="24">
        <v>0.12676966000000001</v>
      </c>
      <c r="F32" s="24">
        <v>0.12033426</v>
      </c>
      <c r="G32" s="24">
        <v>8.0896139999999991E-2</v>
      </c>
      <c r="H32" s="24">
        <v>5.6332946000000002E-2</v>
      </c>
      <c r="I32" s="24">
        <v>8.1961519999999996E-2</v>
      </c>
      <c r="J32" s="24">
        <v>1.6247153E-2</v>
      </c>
      <c r="K32" s="24">
        <v>8.0241089999999987E-2</v>
      </c>
      <c r="L32" s="24">
        <v>0.1645491</v>
      </c>
      <c r="M32" s="24">
        <v>0.12106096000000001</v>
      </c>
      <c r="N32" s="24">
        <v>7.4925900000000004E-2</v>
      </c>
      <c r="O32" s="24">
        <v>8.0811860000000013E-2</v>
      </c>
      <c r="P32" s="24">
        <v>0.10467290999999999</v>
      </c>
      <c r="Q32" s="24">
        <v>5.3996563000000004E-2</v>
      </c>
      <c r="R32" s="24">
        <v>5.0005674000000007E-2</v>
      </c>
      <c r="S32" s="24">
        <v>-8.6874959999999994E-3</v>
      </c>
      <c r="T32" s="24">
        <v>3.3668637000000001E-2</v>
      </c>
      <c r="U32" s="24">
        <v>6.8181752999999998E-2</v>
      </c>
      <c r="V32" s="24">
        <v>1.6367316E-2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42790</v>
      </c>
      <c r="B33" s="24">
        <v>3.0987619999999997E-2</v>
      </c>
      <c r="C33" s="24">
        <v>1.9080996999999999E-2</v>
      </c>
      <c r="D33" s="24">
        <v>1.5983700999999999E-2</v>
      </c>
      <c r="E33" s="24">
        <v>-2.4263442E-2</v>
      </c>
      <c r="F33" s="24">
        <v>5.3704620000000002E-2</v>
      </c>
      <c r="G33" s="24">
        <v>5.4692030000000006E-3</v>
      </c>
      <c r="H33" s="24">
        <v>5.0951239999999995E-3</v>
      </c>
      <c r="I33" s="24">
        <v>3.2963633999999999E-2</v>
      </c>
      <c r="J33" s="24">
        <v>5.1114680000000003E-2</v>
      </c>
      <c r="K33" s="24">
        <v>2.999127E-2</v>
      </c>
      <c r="L33" s="24">
        <v>2.0755648999999998E-2</v>
      </c>
      <c r="M33" s="24">
        <v>1.0318518E-2</v>
      </c>
      <c r="N33" s="24">
        <v>-5.7457089999999995E-2</v>
      </c>
      <c r="O33" s="24">
        <v>4.9610257000000005E-2</v>
      </c>
      <c r="P33" s="24">
        <v>3.8071156000000002E-2</v>
      </c>
      <c r="Q33" s="24">
        <v>-6.2702299999999999E-3</v>
      </c>
      <c r="R33" s="24">
        <v>-1.6599655000000001E-2</v>
      </c>
      <c r="S33" s="24">
        <v>0.12519562000000001</v>
      </c>
      <c r="T33" s="24">
        <v>-7.956922E-3</v>
      </c>
      <c r="U33" s="24">
        <v>5.8693885999999999E-3</v>
      </c>
      <c r="V33" s="24">
        <v>-2.2388040000000001E-2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42818</v>
      </c>
      <c r="B34" s="24">
        <v>-2.6266574999999999E-3</v>
      </c>
      <c r="C34" s="24">
        <v>6.8736195999999999E-2</v>
      </c>
      <c r="D34" s="24">
        <v>4.6793103000000003E-2</v>
      </c>
      <c r="E34" s="24">
        <v>1.2137413E-2</v>
      </c>
      <c r="F34" s="24">
        <v>4.2472839999999998E-2</v>
      </c>
      <c r="G34" s="24">
        <v>-3.1205297E-2</v>
      </c>
      <c r="H34" s="24">
        <v>3.7850617999999996E-2</v>
      </c>
      <c r="I34" s="24">
        <v>3.313899E-2</v>
      </c>
      <c r="J34" s="24">
        <v>0.10454154</v>
      </c>
      <c r="K34" s="24">
        <v>5.7558893999999999E-2</v>
      </c>
      <c r="L34" s="24">
        <v>-3.2325387000000004E-2</v>
      </c>
      <c r="M34" s="24">
        <v>6.3039183999999998E-2</v>
      </c>
      <c r="N34" s="24">
        <v>-2.5941133E-3</v>
      </c>
      <c r="O34" s="24">
        <v>4.591489E-2</v>
      </c>
      <c r="P34" s="24">
        <v>3.05624E-2</v>
      </c>
      <c r="Q34" s="24">
        <v>-2.6897192E-2</v>
      </c>
      <c r="R34" s="24">
        <v>5.7011840000000006E-3</v>
      </c>
      <c r="S34" s="24">
        <v>2.1696805999999999E-2</v>
      </c>
      <c r="T34" s="24">
        <v>-2.4812460000000001E-2</v>
      </c>
      <c r="U34" s="24">
        <v>1.6776085E-2</v>
      </c>
      <c r="V34" s="24">
        <v>-1.7677723999999999E-2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42851</v>
      </c>
      <c r="B35" s="24">
        <v>-6.0195327E-3</v>
      </c>
      <c r="C35" s="24">
        <v>4.3798685E-3</v>
      </c>
      <c r="D35" s="24">
        <v>2.5048137000000002E-2</v>
      </c>
      <c r="E35" s="24">
        <v>6.0251593999999999E-2</v>
      </c>
      <c r="F35" s="24">
        <v>7.288372500000001E-2</v>
      </c>
      <c r="G35" s="24">
        <v>-8.5697769999999989E-3</v>
      </c>
      <c r="H35" s="24">
        <v>2.8980849999999999E-2</v>
      </c>
      <c r="I35" s="24">
        <v>1.7820596999999999E-3</v>
      </c>
      <c r="J35" s="24">
        <v>-1.1055052000000001E-2</v>
      </c>
      <c r="K35" s="24">
        <v>-4.3221116000000002E-3</v>
      </c>
      <c r="L35" s="24">
        <v>-7.0042610000000003E-3</v>
      </c>
      <c r="M35" s="24">
        <v>-3.5282372999999999E-2</v>
      </c>
      <c r="N35" s="24">
        <v>0.10923279000000001</v>
      </c>
      <c r="O35" s="24">
        <v>4.1639805000000002E-2</v>
      </c>
      <c r="P35" s="24">
        <v>1.2653232E-2</v>
      </c>
      <c r="Q35" s="24">
        <v>-7.1648359999999999E-3</v>
      </c>
      <c r="R35" s="24">
        <v>-3.8385986999999997E-3</v>
      </c>
      <c r="S35" s="24">
        <v>7.1331262999999992E-2</v>
      </c>
      <c r="T35" s="24">
        <v>1.1835098E-3</v>
      </c>
      <c r="U35" s="24">
        <v>-2.1520853000000003E-3</v>
      </c>
      <c r="V35" s="24">
        <v>1.4723897E-2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42881</v>
      </c>
      <c r="B36" s="24">
        <v>9.4624759999999992E-3</v>
      </c>
      <c r="C36" s="24">
        <v>-3.90172E-3</v>
      </c>
      <c r="D36" s="24">
        <v>7.1429014000000002E-3</v>
      </c>
      <c r="E36" s="24">
        <v>1.7379283999999998E-2</v>
      </c>
      <c r="F36" s="24">
        <v>1.983118E-2</v>
      </c>
      <c r="G36" s="24">
        <v>3.1892656999999998E-2</v>
      </c>
      <c r="H36" s="24">
        <v>2.4683594999999999E-2</v>
      </c>
      <c r="I36" s="24">
        <v>2.9054284E-2</v>
      </c>
      <c r="J36" s="24">
        <v>4.0596246999999995E-2</v>
      </c>
      <c r="K36" s="24">
        <v>0.10032152999999999</v>
      </c>
      <c r="L36" s="24">
        <v>-3.6896407999999999E-2</v>
      </c>
      <c r="M36" s="24">
        <v>6.6277385000000008E-2</v>
      </c>
      <c r="N36" s="24">
        <v>0.11371636</v>
      </c>
      <c r="O36" s="24">
        <v>2.1691321999999999E-3</v>
      </c>
      <c r="P36" s="24">
        <v>5.7985067000000001E-2</v>
      </c>
      <c r="Q36" s="24">
        <v>-2.7216494000000001E-2</v>
      </c>
      <c r="R36" s="24">
        <v>1.1483431000000001E-3</v>
      </c>
      <c r="S36" s="24">
        <v>2.7700186000000002E-2</v>
      </c>
      <c r="T36" s="24">
        <v>1.5366435000000001E-2</v>
      </c>
      <c r="U36" s="24">
        <v>3.1631947000000001E-2</v>
      </c>
      <c r="V36" s="24">
        <v>-1.2091398E-3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42912</v>
      </c>
      <c r="B37" s="24">
        <v>5.2525163E-2</v>
      </c>
      <c r="C37" s="24">
        <v>-7.8683495999999995E-3</v>
      </c>
      <c r="D37" s="24">
        <v>4.057765E-2</v>
      </c>
      <c r="E37" s="24">
        <v>-1.0409892E-2</v>
      </c>
      <c r="F37" s="24">
        <v>1.0031699999999999E-2</v>
      </c>
      <c r="G37" s="24">
        <v>-8.4096189999999997E-4</v>
      </c>
      <c r="H37" s="24">
        <v>3.5049915E-3</v>
      </c>
      <c r="I37" s="24">
        <v>4.6096325E-2</v>
      </c>
      <c r="J37" s="24">
        <v>3.3529282000000001E-2</v>
      </c>
      <c r="K37" s="24">
        <v>-8.7678430000000002E-4</v>
      </c>
      <c r="L37" s="24">
        <v>-3.4178256999999997E-2</v>
      </c>
      <c r="M37" s="24">
        <v>-5.4528E-2</v>
      </c>
      <c r="N37" s="24">
        <v>3.8947344000000002E-2</v>
      </c>
      <c r="O37" s="24">
        <v>9.1412070000000002E-3</v>
      </c>
      <c r="P37" s="24">
        <v>2.7237057999999998E-2</v>
      </c>
      <c r="Q37" s="24">
        <v>-0.11519914999999999</v>
      </c>
      <c r="R37" s="24">
        <v>1.0412455000000001E-2</v>
      </c>
      <c r="S37" s="24">
        <v>6.1518550000000005E-2</v>
      </c>
      <c r="T37" s="24">
        <v>1.116991E-2</v>
      </c>
      <c r="U37" s="24">
        <v>4.041815E-2</v>
      </c>
      <c r="V37" s="24">
        <v>0.10782968500000001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42942</v>
      </c>
      <c r="B38" s="24">
        <v>3.4877538999999999E-2</v>
      </c>
      <c r="C38" s="24">
        <v>7.9556108E-2</v>
      </c>
      <c r="D38" s="24">
        <v>-2.1423399999999999E-2</v>
      </c>
      <c r="E38" s="24">
        <v>1.5942812000000001E-2</v>
      </c>
      <c r="F38" s="24">
        <v>5.1787972000000002E-2</v>
      </c>
      <c r="G38" s="24">
        <v>4.9160956999999998E-2</v>
      </c>
      <c r="H38" s="24">
        <v>-5.9115887000000004E-3</v>
      </c>
      <c r="I38" s="24">
        <v>1.2943982999999999E-2</v>
      </c>
      <c r="J38" s="24">
        <v>6.1025023000000005E-2</v>
      </c>
      <c r="K38" s="24">
        <v>4.6651125000000002E-2</v>
      </c>
      <c r="L38" s="24">
        <v>9.3235250000000006E-2</v>
      </c>
      <c r="M38" s="24">
        <v>5.4782749999999998E-2</v>
      </c>
      <c r="N38" s="24">
        <v>7.3961496000000002E-2</v>
      </c>
      <c r="O38" s="24">
        <v>5.9981584999999997E-2</v>
      </c>
      <c r="P38" s="24">
        <v>6.4359070000000004E-2</v>
      </c>
      <c r="Q38" s="24">
        <v>0.12149536</v>
      </c>
      <c r="R38" s="24">
        <v>-1.5388131E-3</v>
      </c>
      <c r="S38" s="24">
        <v>5.3737760000000002E-2</v>
      </c>
      <c r="T38" s="24">
        <v>4.3784738000000004E-2</v>
      </c>
      <c r="U38" s="24">
        <v>-9.3771219999999999E-3</v>
      </c>
      <c r="V38" s="24">
        <v>-3.9381683000000001E-2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42972</v>
      </c>
      <c r="B39" s="24">
        <v>4.1617749999999995E-2</v>
      </c>
      <c r="C39" s="24">
        <v>4.1985630000000003E-2</v>
      </c>
      <c r="D39" s="24">
        <v>1.2244939999999999E-2</v>
      </c>
      <c r="E39" s="24">
        <v>-2.0021616999999998E-2</v>
      </c>
      <c r="F39" s="24">
        <v>5.2755000000000003E-2</v>
      </c>
      <c r="G39" s="24">
        <v>4.0123462999999998E-2</v>
      </c>
      <c r="H39" s="24">
        <v>2.8169155000000003E-3</v>
      </c>
      <c r="I39" s="24">
        <v>1.4953852E-2</v>
      </c>
      <c r="J39" s="24">
        <v>1.2162924E-3</v>
      </c>
      <c r="K39" s="24">
        <v>-3.1717181000000004E-2</v>
      </c>
      <c r="L39" s="24">
        <v>7.9903126000000005E-2</v>
      </c>
      <c r="M39" s="24">
        <v>2.702713E-2</v>
      </c>
      <c r="N39" s="24">
        <v>-1.4150143000000001E-3</v>
      </c>
      <c r="O39" s="24">
        <v>-1.2042999E-2</v>
      </c>
      <c r="P39" s="24">
        <v>4.6070456999999995E-2</v>
      </c>
      <c r="Q39" s="24">
        <v>-7.5000049999999999E-2</v>
      </c>
      <c r="R39" s="24">
        <v>-4.6236515000000001E-3</v>
      </c>
      <c r="S39" s="24">
        <v>5.1677345999999999E-2</v>
      </c>
      <c r="T39" s="24">
        <v>6.7760944E-3</v>
      </c>
      <c r="U39" s="24">
        <v>-2.569306E-2</v>
      </c>
      <c r="V39" s="24">
        <v>-5.7471395000000007E-3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43004</v>
      </c>
      <c r="B40" s="24">
        <v>9.6236469999999991E-3</v>
      </c>
      <c r="C40" s="24">
        <v>1.0493159E-2</v>
      </c>
      <c r="D40" s="24">
        <v>-2.6759564999999999E-2</v>
      </c>
      <c r="E40" s="24">
        <v>1.6841531E-2</v>
      </c>
      <c r="F40" s="24">
        <v>-2.5241315E-2</v>
      </c>
      <c r="G40" s="24">
        <v>3.2371163000000001E-2</v>
      </c>
      <c r="H40" s="24">
        <v>1.2172222E-2</v>
      </c>
      <c r="I40" s="24">
        <v>-3.6431850000000002E-2</v>
      </c>
      <c r="J40" s="24">
        <v>-3.8354695000000001E-2</v>
      </c>
      <c r="K40" s="24">
        <v>-8.6581109999999996E-3</v>
      </c>
      <c r="L40" s="24">
        <v>3.8365721999999998E-2</v>
      </c>
      <c r="M40" s="24">
        <v>-6.8008899999999997E-2</v>
      </c>
      <c r="N40" s="24">
        <v>-0.13367974999999999</v>
      </c>
      <c r="O40" s="24">
        <v>-3.5100579999999999E-2</v>
      </c>
      <c r="P40" s="24">
        <v>4.2098760000000004E-3</v>
      </c>
      <c r="Q40" s="24">
        <v>-3.2432376999999998E-2</v>
      </c>
      <c r="R40" s="24">
        <v>5.9586883000000007E-2</v>
      </c>
      <c r="S40" s="24">
        <v>-8.6637920000000007E-2</v>
      </c>
      <c r="T40" s="24">
        <v>-1.9696116E-2</v>
      </c>
      <c r="U40" s="24">
        <v>2.7064562E-2</v>
      </c>
      <c r="V40" s="24">
        <v>1.5413761000000002E-3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43034</v>
      </c>
      <c r="B41" s="24">
        <v>3.9639711000000001E-2</v>
      </c>
      <c r="C41" s="24">
        <v>4.5690536000000004E-2</v>
      </c>
      <c r="D41" s="24">
        <v>0</v>
      </c>
      <c r="E41" s="24">
        <v>-2.3350537000000001E-2</v>
      </c>
      <c r="F41" s="24">
        <v>-6.6641570000000004E-3</v>
      </c>
      <c r="G41" s="24">
        <v>9.5113639999999999E-2</v>
      </c>
      <c r="H41" s="24">
        <v>-2.0351530000000003E-2</v>
      </c>
      <c r="I41" s="24">
        <v>4.3925405000000001E-2</v>
      </c>
      <c r="J41" s="24">
        <v>-9.3484940000000002E-2</v>
      </c>
      <c r="K41" s="24">
        <v>5.3129553999999996E-2</v>
      </c>
      <c r="L41" s="24">
        <v>-2.5191903000000002E-2</v>
      </c>
      <c r="M41" s="24">
        <v>-8.3347560000000005E-3</v>
      </c>
      <c r="N41" s="24">
        <v>-5.4526330000000001E-3</v>
      </c>
      <c r="O41" s="24">
        <v>5.8447600000000002E-2</v>
      </c>
      <c r="P41" s="24">
        <v>3.7084817999999999E-2</v>
      </c>
      <c r="Q41" s="24">
        <v>-6.2725066999999995E-2</v>
      </c>
      <c r="R41" s="24">
        <v>2.3410677999999997E-2</v>
      </c>
      <c r="S41" s="24">
        <v>-5.4506899999999997E-2</v>
      </c>
      <c r="T41" s="24">
        <v>2.1813988999999999E-2</v>
      </c>
      <c r="U41" s="24">
        <v>6.1486482999999995E-2</v>
      </c>
      <c r="V41" s="24">
        <v>-4.155445E-2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43063</v>
      </c>
      <c r="B42" s="24">
        <v>2.0550131999999999E-2</v>
      </c>
      <c r="C42" s="24">
        <v>-7.8848003999999999E-2</v>
      </c>
      <c r="D42" s="24">
        <v>3.5404919999999999E-2</v>
      </c>
      <c r="E42" s="24">
        <v>3.7531256999999998E-2</v>
      </c>
      <c r="F42" s="24">
        <v>5.3095699999999996E-2</v>
      </c>
      <c r="G42" s="24">
        <v>-5.7265759999999997E-3</v>
      </c>
      <c r="H42" s="24">
        <v>2.6440024000000003E-2</v>
      </c>
      <c r="I42" s="24">
        <v>2.2636533E-2</v>
      </c>
      <c r="J42" s="24">
        <v>2.0505667000000002E-2</v>
      </c>
      <c r="K42" s="24">
        <v>6.9799659999999999E-2</v>
      </c>
      <c r="L42" s="24">
        <v>2.4611949999999998E-3</v>
      </c>
      <c r="M42" s="24">
        <v>7.684386E-2</v>
      </c>
      <c r="N42" s="24">
        <v>-1.2061357E-2</v>
      </c>
      <c r="O42" s="24">
        <v>1.8694162E-2</v>
      </c>
      <c r="P42" s="24">
        <v>7.9757449999999994E-2</v>
      </c>
      <c r="Q42" s="24">
        <v>-9.9307900000000005E-2</v>
      </c>
      <c r="R42" s="24">
        <v>-7.6075196000000003E-3</v>
      </c>
      <c r="S42" s="24">
        <v>-4.8165739999999999E-2</v>
      </c>
      <c r="T42" s="24">
        <v>-5.5056149999999998E-2</v>
      </c>
      <c r="U42" s="24">
        <v>7.8930616000000009E-2</v>
      </c>
      <c r="V42" s="24">
        <v>1.0971546E-2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43095</v>
      </c>
      <c r="B43" s="24">
        <v>-3.3478140000000002E-3</v>
      </c>
      <c r="C43" s="24">
        <v>0.11619377</v>
      </c>
      <c r="D43" s="24">
        <v>1.8209219000000002E-2</v>
      </c>
      <c r="E43" s="24">
        <v>2.4531841000000002E-2</v>
      </c>
      <c r="F43" s="24">
        <v>-1.3095974999999999E-2</v>
      </c>
      <c r="G43" s="24">
        <v>-1.0951221000000001E-2</v>
      </c>
      <c r="H43" s="24">
        <v>3.8871527000000003E-2</v>
      </c>
      <c r="I43" s="24">
        <v>-5.2580000000000002E-2</v>
      </c>
      <c r="J43" s="24">
        <v>-5.6535299999999997E-2</v>
      </c>
      <c r="K43" s="24">
        <v>-3.7986934E-2</v>
      </c>
      <c r="L43" s="24">
        <v>-8.9208484000000005E-3</v>
      </c>
      <c r="M43" s="24">
        <v>0.10325706500000001</v>
      </c>
      <c r="N43" s="24">
        <v>0.14761389</v>
      </c>
      <c r="O43" s="24">
        <v>2.3757934999999997E-2</v>
      </c>
      <c r="P43" s="24">
        <v>-3.0916809999999999E-2</v>
      </c>
      <c r="Q43" s="24">
        <v>0.18462086</v>
      </c>
      <c r="R43" s="24">
        <v>3.3399342999999998E-2</v>
      </c>
      <c r="S43" s="24">
        <v>0.10935544999999999</v>
      </c>
      <c r="T43" s="24">
        <v>-2.0817160000000001E-2</v>
      </c>
      <c r="U43" s="24">
        <v>1.3756275E-2</v>
      </c>
      <c r="V43" s="24">
        <v>2.4241446999999999E-2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43126</v>
      </c>
      <c r="B44" s="24">
        <v>0.11545562999999999</v>
      </c>
      <c r="C44" s="24">
        <v>8.5073469999999998E-2</v>
      </c>
      <c r="D44" s="24">
        <v>9.2990039999999996E-2</v>
      </c>
      <c r="E44" s="24">
        <v>4.3705939999999999E-2</v>
      </c>
      <c r="F44" s="24">
        <v>0.1240629</v>
      </c>
      <c r="G44" s="24">
        <v>9.5968360000000003E-2</v>
      </c>
      <c r="H44" s="24">
        <v>0.11433876</v>
      </c>
      <c r="I44" s="24">
        <v>0.10774875</v>
      </c>
      <c r="J44" s="24">
        <v>0.12951743999999998</v>
      </c>
      <c r="K44" s="24">
        <v>9.3222620000000006E-2</v>
      </c>
      <c r="L44" s="24">
        <v>0.18502544000000001</v>
      </c>
      <c r="M44" s="24">
        <v>0.10725737</v>
      </c>
      <c r="N44" s="24">
        <v>0.12906240999999999</v>
      </c>
      <c r="O44" s="24">
        <v>5.72381E-2</v>
      </c>
      <c r="P44" s="24">
        <v>0.15472602999999999</v>
      </c>
      <c r="Q44" s="24">
        <v>7.3867083E-2</v>
      </c>
      <c r="R44" s="24">
        <v>4.3595433000000003E-2</v>
      </c>
      <c r="S44" s="24">
        <v>0.10594929</v>
      </c>
      <c r="T44" s="24">
        <v>0.10079408000000001</v>
      </c>
      <c r="U44" s="24">
        <v>0.16904247000000003</v>
      </c>
      <c r="V44" s="24">
        <v>9.3516710000000003E-2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43157</v>
      </c>
      <c r="B45" s="24">
        <v>-5.272019E-2</v>
      </c>
      <c r="C45" s="24">
        <v>-7.6621770000000001E-3</v>
      </c>
      <c r="D45" s="24">
        <v>-4.5484246999999998E-2</v>
      </c>
      <c r="E45" s="24">
        <v>-7.4473440000000002E-2</v>
      </c>
      <c r="F45" s="24">
        <v>-8.2360740000000002E-2</v>
      </c>
      <c r="G45" s="24">
        <v>-4.5813620000000006E-2</v>
      </c>
      <c r="H45" s="24">
        <v>-1.0260761E-2</v>
      </c>
      <c r="I45" s="24">
        <v>-3.1912207999999997E-2</v>
      </c>
      <c r="J45" s="24">
        <v>-4.4941719999999998E-2</v>
      </c>
      <c r="K45" s="24">
        <v>-4.9595117999999994E-2</v>
      </c>
      <c r="L45" s="24">
        <v>-4.2256713E-3</v>
      </c>
      <c r="M45" s="24">
        <v>-8.949756599999999E-3</v>
      </c>
      <c r="N45" s="24">
        <v>-6.7366599999999999E-2</v>
      </c>
      <c r="O45" s="24">
        <v>-6.4651730000000004E-2</v>
      </c>
      <c r="P45" s="24">
        <v>-4.848802E-2</v>
      </c>
      <c r="Q45" s="24">
        <v>-3.6705135999999999E-2</v>
      </c>
      <c r="R45" s="24">
        <v>2.8979778000000002E-3</v>
      </c>
      <c r="S45" s="24">
        <v>-2.3360490000000001E-2</v>
      </c>
      <c r="T45" s="24">
        <v>-4.7724780000000001E-2</v>
      </c>
      <c r="U45" s="24">
        <v>-3.2193124000000004E-2</v>
      </c>
      <c r="V45" s="24">
        <v>-2.0840823999999997E-2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43185</v>
      </c>
      <c r="B46" s="24">
        <v>-5.6808709999999998E-2</v>
      </c>
      <c r="C46" s="24">
        <v>-6.6259623000000004E-2</v>
      </c>
      <c r="D46" s="24">
        <v>-7.4734330000000002E-2</v>
      </c>
      <c r="E46" s="24">
        <v>-7.8027670000000007E-2</v>
      </c>
      <c r="F46" s="24">
        <v>-7.0494174999999992E-2</v>
      </c>
      <c r="G46" s="24">
        <v>-2.3651719E-3</v>
      </c>
      <c r="H46" s="24">
        <v>-3.3622384000000002E-3</v>
      </c>
      <c r="I46" s="24">
        <v>1.2921929E-2</v>
      </c>
      <c r="J46" s="24">
        <v>-9.4887019999999999E-3</v>
      </c>
      <c r="K46" s="24">
        <v>-9.185314E-3</v>
      </c>
      <c r="L46" s="24">
        <v>-5.5166599999999996E-2</v>
      </c>
      <c r="M46" s="24">
        <v>-5.2058515999999999E-2</v>
      </c>
      <c r="N46" s="24">
        <v>-7.2232539999999998E-2</v>
      </c>
      <c r="O46" s="24">
        <v>-4.3551564000000001E-2</v>
      </c>
      <c r="P46" s="24">
        <v>-4.3972610000000002E-2</v>
      </c>
      <c r="Q46" s="24">
        <v>-1.5002488999999999E-3</v>
      </c>
      <c r="R46" s="24">
        <v>-1.8035352000000001E-2</v>
      </c>
      <c r="S46" s="24">
        <v>-7.1318865000000009E-2</v>
      </c>
      <c r="T46" s="24">
        <v>-3.4382283999999999E-2</v>
      </c>
      <c r="U46" s="24">
        <v>1.5072822999999999E-2</v>
      </c>
      <c r="V46" s="24">
        <v>7.3761462999999999E-2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43216</v>
      </c>
      <c r="B47" s="24">
        <v>-2.7023613000000002E-2</v>
      </c>
      <c r="C47" s="24">
        <v>4.8269152999999995E-2</v>
      </c>
      <c r="D47" s="24">
        <v>-5.2612066000000006E-2</v>
      </c>
      <c r="E47" s="24">
        <v>-2.3508668E-2</v>
      </c>
      <c r="F47" s="24">
        <v>-1.6419052999999999E-2</v>
      </c>
      <c r="G47" s="24">
        <v>4.9786570000000002E-2</v>
      </c>
      <c r="H47" s="24">
        <v>-2.2490025000000001E-3</v>
      </c>
      <c r="I47" s="24">
        <v>-6.0921669999999997E-2</v>
      </c>
      <c r="J47" s="24">
        <v>2.1504164000000002E-3</v>
      </c>
      <c r="K47" s="24">
        <v>1.0345219999999999E-2</v>
      </c>
      <c r="L47" s="24">
        <v>-3.7278235E-2</v>
      </c>
      <c r="M47" s="24">
        <v>-6.7105650000000003E-2</v>
      </c>
      <c r="N47" s="24">
        <v>6.3700675999999998E-2</v>
      </c>
      <c r="O47" s="24">
        <v>1.7332554E-2</v>
      </c>
      <c r="P47" s="24">
        <v>-4.5135439999999999E-2</v>
      </c>
      <c r="Q47" s="24">
        <v>3.9062619999999999E-2</v>
      </c>
      <c r="R47" s="24">
        <v>-1.5490532E-2</v>
      </c>
      <c r="S47" s="24">
        <v>-9.1209830000000006E-2</v>
      </c>
      <c r="T47" s="24">
        <v>3.0175446999999998E-3</v>
      </c>
      <c r="U47" s="24">
        <v>-8.5509479999999999E-2</v>
      </c>
      <c r="V47" s="24">
        <v>5.2973270000000003E-2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43245</v>
      </c>
      <c r="B48" s="24">
        <v>6.1290264000000002E-3</v>
      </c>
      <c r="C48" s="24">
        <v>-5.7604073999999998E-2</v>
      </c>
      <c r="D48" s="24">
        <v>-1.5643298999999999E-2</v>
      </c>
      <c r="E48" s="24">
        <v>-4.2130350000000004E-3</v>
      </c>
      <c r="F48" s="24">
        <v>-8.3068370000000002E-2</v>
      </c>
      <c r="G48" s="24">
        <v>-3.8166165000000002E-2</v>
      </c>
      <c r="H48" s="24">
        <v>-4.4237909999999998E-2</v>
      </c>
      <c r="I48" s="24">
        <v>2.8832792999999999E-2</v>
      </c>
      <c r="J48" s="24">
        <v>-0.10261411000000001</v>
      </c>
      <c r="K48" s="24">
        <v>-1.4361619999999999E-2</v>
      </c>
      <c r="L48" s="24">
        <v>-0.13109398</v>
      </c>
      <c r="M48" s="24">
        <v>-3.2136976999999997E-2</v>
      </c>
      <c r="N48" s="24">
        <v>-0.13878322000000001</v>
      </c>
      <c r="O48" s="24">
        <v>-3.4363329999999997E-2</v>
      </c>
      <c r="P48" s="24">
        <v>3.8115263000000003E-2</v>
      </c>
      <c r="Q48" s="24">
        <v>-2.4869860000000001E-2</v>
      </c>
      <c r="R48" s="24">
        <v>-1.8040836000000001E-2</v>
      </c>
      <c r="S48" s="24">
        <v>-0.16640657</v>
      </c>
      <c r="T48" s="24">
        <v>-2.2864103E-2</v>
      </c>
      <c r="U48" s="24">
        <v>-8.9585670000000006E-2</v>
      </c>
      <c r="V48" s="24">
        <v>-2.1097063999999999E-2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43277</v>
      </c>
      <c r="B49" s="24">
        <v>-9.5207449999999999E-2</v>
      </c>
      <c r="C49" s="24">
        <v>-7.8310610000000003E-2</v>
      </c>
      <c r="D49" s="24">
        <v>-6.544548E-2</v>
      </c>
      <c r="E49" s="24">
        <v>-0.12133656999999999</v>
      </c>
      <c r="F49" s="24">
        <v>-4.2566240000000005E-2</v>
      </c>
      <c r="G49" s="24">
        <v>-6.1596155E-2</v>
      </c>
      <c r="H49" s="24">
        <v>-7.4106930000000001E-2</v>
      </c>
      <c r="I49" s="24">
        <v>-3.9611995000000004E-2</v>
      </c>
      <c r="J49" s="24">
        <v>1.7330289000000002E-2</v>
      </c>
      <c r="K49" s="24">
        <v>-8.8370270000000015E-2</v>
      </c>
      <c r="L49" s="24">
        <v>-0.12290775</v>
      </c>
      <c r="M49" s="24">
        <v>-0.1167686</v>
      </c>
      <c r="N49" s="24">
        <v>3.7527560000000001E-2</v>
      </c>
      <c r="O49" s="24">
        <v>-3.1055808E-3</v>
      </c>
      <c r="P49" s="24">
        <v>-5.4749610000000004E-2</v>
      </c>
      <c r="Q49" s="24">
        <v>-7.4203013999999999E-3</v>
      </c>
      <c r="R49" s="24">
        <v>-6.7326727000000003E-2</v>
      </c>
      <c r="S49" s="24">
        <v>-5.5555580000000007E-2</v>
      </c>
      <c r="T49" s="24">
        <v>-1.0757565E-2</v>
      </c>
      <c r="U49" s="24">
        <v>3.6900042999999999E-3</v>
      </c>
      <c r="V49" s="24">
        <v>4.8435807000000004E-2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43307</v>
      </c>
      <c r="B50" s="24">
        <v>-2.4190664000000001E-2</v>
      </c>
      <c r="C50" s="24">
        <v>2.1743774E-2</v>
      </c>
      <c r="D50" s="24">
        <v>2.9449939999999997E-2</v>
      </c>
      <c r="E50" s="24">
        <v>0.11498630999999999</v>
      </c>
      <c r="F50" s="24">
        <v>9.0620759999999995E-2</v>
      </c>
      <c r="G50" s="24">
        <v>1.3134599E-2</v>
      </c>
      <c r="H50" s="24">
        <v>5.0990580000000001E-2</v>
      </c>
      <c r="I50" s="24">
        <v>5.2188515999999997E-2</v>
      </c>
      <c r="J50" s="24">
        <v>0.11969697999999999</v>
      </c>
      <c r="K50" s="24">
        <v>-1.9239366000000001E-2</v>
      </c>
      <c r="L50" s="24">
        <v>0.12317265000000001</v>
      </c>
      <c r="M50" s="24">
        <v>6.1006070000000003E-2</v>
      </c>
      <c r="N50" s="24">
        <v>-2.6595771000000001E-2</v>
      </c>
      <c r="O50" s="24">
        <v>4.5358896000000003E-2</v>
      </c>
      <c r="P50" s="24">
        <v>-5.5307150000000003E-3</v>
      </c>
      <c r="Q50" s="24">
        <v>7.5577736000000006E-2</v>
      </c>
      <c r="R50" s="24">
        <v>4.7962426999999995E-2</v>
      </c>
      <c r="S50" s="24">
        <v>-5.9304714000000001E-2</v>
      </c>
      <c r="T50" s="24">
        <v>2.4041533E-2</v>
      </c>
      <c r="U50" s="24">
        <v>-1.3480365000000001E-2</v>
      </c>
      <c r="V50" s="24">
        <v>-1.2766719000000001E-3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43336</v>
      </c>
      <c r="B51" s="24">
        <v>-5.6325196999999994E-2</v>
      </c>
      <c r="C51" s="24">
        <v>-5.2149176999999998E-2</v>
      </c>
      <c r="D51" s="24">
        <v>4.6275854000000002E-3</v>
      </c>
      <c r="E51" s="24">
        <v>2.1368860999999999E-2</v>
      </c>
      <c r="F51" s="24">
        <v>6.6472290000000002E-3</v>
      </c>
      <c r="G51" s="24">
        <v>-6.1331329999999996E-2</v>
      </c>
      <c r="H51" s="24">
        <v>2.1940590000000003E-2</v>
      </c>
      <c r="I51" s="24">
        <v>-8.5332989999999994E-3</v>
      </c>
      <c r="J51" s="24">
        <v>-1.0438860000000001E-2</v>
      </c>
      <c r="K51" s="24">
        <v>7.5448749999999995E-3</v>
      </c>
      <c r="L51" s="24">
        <v>-0.11464972</v>
      </c>
      <c r="M51" s="24">
        <v>-3.8836598E-2</v>
      </c>
      <c r="N51" s="24">
        <v>-3.2786846000000001E-2</v>
      </c>
      <c r="O51" s="24">
        <v>3.2183886000000002E-2</v>
      </c>
      <c r="P51" s="24">
        <v>-5.4379819999999995E-2</v>
      </c>
      <c r="Q51" s="24">
        <v>1.5679479E-2</v>
      </c>
      <c r="R51" s="24">
        <v>1.1457205E-3</v>
      </c>
      <c r="S51" s="24">
        <v>-0.21231884000000001</v>
      </c>
      <c r="T51" s="24">
        <v>2.0875931E-3</v>
      </c>
      <c r="U51" s="24">
        <v>3.2298206999999995E-2</v>
      </c>
      <c r="V51" s="24">
        <v>-5.0495443000000001E-2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43369</v>
      </c>
      <c r="B52" s="24">
        <v>2.7622222999999998E-2</v>
      </c>
      <c r="C52" s="24">
        <v>1.1003613000000001E-2</v>
      </c>
      <c r="D52" s="24">
        <v>-4.9832463E-2</v>
      </c>
      <c r="E52" s="24">
        <v>-9.338993000000001E-2</v>
      </c>
      <c r="F52" s="24">
        <v>4.5398473999999998E-3</v>
      </c>
      <c r="G52" s="24">
        <v>-1.4342665999999999E-2</v>
      </c>
      <c r="H52" s="24">
        <v>-2.1167219000000001E-2</v>
      </c>
      <c r="I52" s="24">
        <v>4.0345192000000004E-3</v>
      </c>
      <c r="J52" s="24">
        <v>-3.7116408000000003E-3</v>
      </c>
      <c r="K52" s="24">
        <v>1.7223358000000001E-2</v>
      </c>
      <c r="L52" s="24">
        <v>5.2549359999999996E-2</v>
      </c>
      <c r="M52" s="24">
        <v>-4.6003103000000004E-2</v>
      </c>
      <c r="N52" s="24">
        <v>-4.1807946999999998E-2</v>
      </c>
      <c r="O52" s="24">
        <v>-7.6559009999999997E-2</v>
      </c>
      <c r="P52" s="24">
        <v>-1.6010462999999999E-2</v>
      </c>
      <c r="Q52" s="24">
        <v>2.4299622E-2</v>
      </c>
      <c r="R52" s="24">
        <v>2.7062773999999998E-2</v>
      </c>
      <c r="S52" s="24">
        <v>8.1416719999999998E-2</v>
      </c>
      <c r="T52" s="24">
        <v>-3.7542223999999999E-2</v>
      </c>
      <c r="U52" s="24">
        <v>1.0228634E-2</v>
      </c>
      <c r="V52" s="24">
        <v>6.3952209999999995E-3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43399</v>
      </c>
      <c r="B53" s="24">
        <v>-8.6842059999999999E-2</v>
      </c>
      <c r="C53" s="24">
        <v>-7.1240067000000004E-2</v>
      </c>
      <c r="D53" s="24">
        <v>-4.3631554000000003E-2</v>
      </c>
      <c r="E53" s="24">
        <v>-1.0702312E-2</v>
      </c>
      <c r="F53" s="24">
        <v>-0.11832380000000001</v>
      </c>
      <c r="G53" s="24">
        <v>-6.7046640000000005E-2</v>
      </c>
      <c r="H53" s="24">
        <v>-7.5069485000000005E-2</v>
      </c>
      <c r="I53" s="24">
        <v>-0.14438789999999999</v>
      </c>
      <c r="J53" s="24">
        <v>-0.10039215999999999</v>
      </c>
      <c r="K53" s="24">
        <v>-0.15061837</v>
      </c>
      <c r="L53" s="24">
        <v>0.18989599999999998</v>
      </c>
      <c r="M53" s="24">
        <v>-0.11459482</v>
      </c>
      <c r="N53" s="24">
        <v>-8.9622609999999991E-2</v>
      </c>
      <c r="O53" s="24">
        <v>-0.11486274</v>
      </c>
      <c r="P53" s="24">
        <v>-0.12817537000000001</v>
      </c>
      <c r="Q53" s="24">
        <v>1.4792085E-2</v>
      </c>
      <c r="R53" s="24">
        <v>-6.9128513000000003E-2</v>
      </c>
      <c r="S53" s="24">
        <v>2.5520324999999998E-3</v>
      </c>
      <c r="T53" s="24">
        <v>-2.4342120000000002E-2</v>
      </c>
      <c r="U53" s="24">
        <v>-0.11435384000000001</v>
      </c>
      <c r="V53" s="24">
        <v>-2.4749159999999999E-2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43430</v>
      </c>
      <c r="B54" s="24">
        <v>-3.4129619999999999E-3</v>
      </c>
      <c r="C54" s="24">
        <v>1.8702626E-2</v>
      </c>
      <c r="D54" s="24">
        <v>0.12672806</v>
      </c>
      <c r="E54" s="24">
        <v>6.6261053E-2</v>
      </c>
      <c r="F54" s="24">
        <v>4.9394250000000001E-2</v>
      </c>
      <c r="G54" s="24">
        <v>6.8771839999999997E-3</v>
      </c>
      <c r="H54" s="24">
        <v>1.6032100000000001E-2</v>
      </c>
      <c r="I54" s="24">
        <v>3.2561064000000001E-2</v>
      </c>
      <c r="J54" s="24">
        <v>-0.17698346999999998</v>
      </c>
      <c r="K54" s="24">
        <v>4.4028400000000002E-2</v>
      </c>
      <c r="L54" s="24">
        <v>-6.5434637000000004E-2</v>
      </c>
      <c r="M54" s="24">
        <v>0.10644018000000001</v>
      </c>
      <c r="N54" s="24">
        <v>-7.6424893999999993E-2</v>
      </c>
      <c r="O54" s="24">
        <v>9.9795700000000001E-2</v>
      </c>
      <c r="P54" s="24">
        <v>6.760621E-2</v>
      </c>
      <c r="Q54" s="24">
        <v>4.1254163000000003E-2</v>
      </c>
      <c r="R54" s="24">
        <v>1.1111497999999999E-3</v>
      </c>
      <c r="S54" s="24">
        <v>9.2490429999999998E-2</v>
      </c>
      <c r="T54" s="24">
        <v>1.3486147000000002E-3</v>
      </c>
      <c r="U54" s="24">
        <v>4.7074676000000003E-2</v>
      </c>
      <c r="V54" s="24">
        <v>-4.6639260000000002E-2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43460</v>
      </c>
      <c r="B55" s="24">
        <v>-2.4055897999999999E-2</v>
      </c>
      <c r="C55" s="24">
        <v>-2.5999248000000003E-2</v>
      </c>
      <c r="D55" s="24">
        <v>1.1751175000000001E-2</v>
      </c>
      <c r="E55" s="24">
        <v>1.5884638E-2</v>
      </c>
      <c r="F55" s="24">
        <v>2.2806525000000001E-2</v>
      </c>
      <c r="G55" s="24">
        <v>1.7725468000000001E-2</v>
      </c>
      <c r="H55" s="24">
        <v>-1.8108487E-2</v>
      </c>
      <c r="I55" s="24">
        <v>-1.7905653000000001E-2</v>
      </c>
      <c r="J55" s="24">
        <v>9.5899699999999991E-2</v>
      </c>
      <c r="K55" s="24">
        <v>-1.4578341999999999E-2</v>
      </c>
      <c r="L55" s="24">
        <v>1.1996983999999999E-2</v>
      </c>
      <c r="M55" s="24">
        <v>-4.0730057000000007E-2</v>
      </c>
      <c r="N55" s="24">
        <v>-1.1220098000000001E-2</v>
      </c>
      <c r="O55" s="24">
        <v>2.3526430000000001E-2</v>
      </c>
      <c r="P55" s="24">
        <v>-4.6228646999999998E-2</v>
      </c>
      <c r="Q55" s="24">
        <v>2.1907090999999999E-3</v>
      </c>
      <c r="R55" s="24">
        <v>-4.5279207000000002E-2</v>
      </c>
      <c r="S55" s="24">
        <v>-2.3777664E-2</v>
      </c>
      <c r="T55" s="24">
        <v>-6.4416409999999993E-2</v>
      </c>
      <c r="U55" s="24">
        <v>-3.3279537999999997E-2</v>
      </c>
      <c r="V55" s="24">
        <v>2.2849917000000001E-2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43490</v>
      </c>
      <c r="B56" s="24">
        <v>8.1329230000000002E-2</v>
      </c>
      <c r="C56" s="24">
        <v>8.936680000000001E-2</v>
      </c>
      <c r="D56" s="24">
        <v>0.10652077</v>
      </c>
      <c r="E56" s="24">
        <v>8.4946994999999997E-2</v>
      </c>
      <c r="F56" s="24">
        <v>6.3792349999999998E-2</v>
      </c>
      <c r="G56" s="24">
        <v>4.4733879999999997E-2</v>
      </c>
      <c r="H56" s="24">
        <v>4.3952226999999996E-2</v>
      </c>
      <c r="I56" s="24">
        <v>4.5859932999999999E-2</v>
      </c>
      <c r="J56" s="24">
        <v>9.292686E-2</v>
      </c>
      <c r="K56" s="24">
        <v>8.3674789999999999E-2</v>
      </c>
      <c r="L56" s="24">
        <v>0.17479897</v>
      </c>
      <c r="M56" s="24">
        <v>0.11022531499999999</v>
      </c>
      <c r="N56" s="24">
        <v>4.1946054000000003E-2</v>
      </c>
      <c r="O56" s="24">
        <v>-3.8025379999999998E-3</v>
      </c>
      <c r="P56" s="24">
        <v>9.2351320000000001E-2</v>
      </c>
      <c r="Q56" s="24">
        <v>4.0793657000000004E-2</v>
      </c>
      <c r="R56" s="24">
        <v>4.2834279999999995E-2</v>
      </c>
      <c r="S56" s="24">
        <v>0.10814047</v>
      </c>
      <c r="T56" s="24">
        <v>2.3878455E-2</v>
      </c>
      <c r="U56" s="24">
        <v>5.8941720000000003E-2</v>
      </c>
      <c r="V56" s="24">
        <v>0.13566577999999999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43522</v>
      </c>
      <c r="B57" s="24">
        <v>0.15527700999999999</v>
      </c>
      <c r="C57" s="24">
        <v>3.4437418000000004E-2</v>
      </c>
      <c r="D57" s="24">
        <v>-1.7935573999999999E-2</v>
      </c>
      <c r="E57" s="24">
        <v>2.5906562999999999E-3</v>
      </c>
      <c r="F57" s="24">
        <v>-1.9851088999999999E-2</v>
      </c>
      <c r="G57" s="24">
        <v>4.4173359999999995E-2</v>
      </c>
      <c r="H57" s="24">
        <v>2.1214127999999999E-2</v>
      </c>
      <c r="I57" s="24">
        <v>2.8623579999999999E-2</v>
      </c>
      <c r="J57" s="24">
        <v>-6.6949725000000002E-3</v>
      </c>
      <c r="K57" s="24">
        <v>1.6388297E-2</v>
      </c>
      <c r="L57" s="24">
        <v>6.3897369999999995E-3</v>
      </c>
      <c r="M57" s="24">
        <v>-5.0269960000000006E-3</v>
      </c>
      <c r="N57" s="24">
        <v>9.2050190000000004E-2</v>
      </c>
      <c r="O57" s="24">
        <v>6.1237812000000007E-4</v>
      </c>
      <c r="P57" s="24">
        <v>6.9156289999999995E-2</v>
      </c>
      <c r="Q57" s="24">
        <v>-6.01427E-2</v>
      </c>
      <c r="R57" s="24">
        <v>2.4599433E-2</v>
      </c>
      <c r="S57" s="24">
        <v>2.2686362000000002E-2</v>
      </c>
      <c r="T57" s="24">
        <v>4.3109536000000004E-2</v>
      </c>
      <c r="U57" s="24">
        <v>7.4003696000000008E-2</v>
      </c>
      <c r="V57" s="24">
        <v>-9.7453594000000004E-3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43550</v>
      </c>
      <c r="B58" s="24">
        <v>-7.0703625999999995E-3</v>
      </c>
      <c r="C58" s="24">
        <v>-9.2663229999999999E-2</v>
      </c>
      <c r="D58" s="24">
        <v>-3.6898970000000003E-2</v>
      </c>
      <c r="E58" s="24">
        <v>-1.4355421E-2</v>
      </c>
      <c r="F58" s="24">
        <v>-2.4050712999999998E-2</v>
      </c>
      <c r="G58" s="24">
        <v>2.1437883000000001E-2</v>
      </c>
      <c r="H58" s="24">
        <v>-3.9309740000000003E-2</v>
      </c>
      <c r="I58" s="24">
        <v>1.3617634999999999E-2</v>
      </c>
      <c r="J58" s="24">
        <v>-1.1907399000000001E-2</v>
      </c>
      <c r="K58" s="24">
        <v>-5.3798494000000002E-2</v>
      </c>
      <c r="L58" s="24">
        <v>-5.6235790000000001E-2</v>
      </c>
      <c r="M58" s="24">
        <v>-7.1273860000000008E-2</v>
      </c>
      <c r="N58" s="24">
        <v>1.021707E-2</v>
      </c>
      <c r="O58" s="24">
        <v>6.9155334999999998E-2</v>
      </c>
      <c r="P58" s="24">
        <v>-1.4553725999999999E-2</v>
      </c>
      <c r="Q58" s="24">
        <v>-8.6767673000000007E-3</v>
      </c>
      <c r="R58" s="24">
        <v>-1.8779099E-2</v>
      </c>
      <c r="S58" s="24">
        <v>-9.5774650000000003E-2</v>
      </c>
      <c r="T58" s="24">
        <v>-9.2954040000000002E-3</v>
      </c>
      <c r="U58" s="24">
        <v>-2.2379220000000002E-2</v>
      </c>
      <c r="V58" s="24">
        <v>3.2063484000000003E-2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43581</v>
      </c>
      <c r="B59" s="24">
        <v>4.4878005999999998E-2</v>
      </c>
      <c r="C59" s="24">
        <v>4.9076079999999999E-3</v>
      </c>
      <c r="D59" s="24">
        <v>5.8048964000000005E-3</v>
      </c>
      <c r="E59" s="24">
        <v>5.8257579999999995E-3</v>
      </c>
      <c r="F59" s="24">
        <v>8.6468459999999997E-3</v>
      </c>
      <c r="G59" s="24">
        <v>-3.4454703000000003E-2</v>
      </c>
      <c r="H59" s="24">
        <v>-1.1310697000000001E-2</v>
      </c>
      <c r="I59" s="24">
        <v>4.4976589999999997E-2</v>
      </c>
      <c r="J59" s="24">
        <v>5.7753563000000001E-2</v>
      </c>
      <c r="K59" s="24">
        <v>1.6385317E-3</v>
      </c>
      <c r="L59" s="24">
        <v>-8.8899136000000004E-3</v>
      </c>
      <c r="M59" s="24">
        <v>0.10219538</v>
      </c>
      <c r="N59" s="24">
        <v>7.4589133000000002E-2</v>
      </c>
      <c r="O59" s="24">
        <v>1.6599894E-2</v>
      </c>
      <c r="P59" s="24">
        <v>4.2993189999999994E-2</v>
      </c>
      <c r="Q59" s="24">
        <v>4.485774E-2</v>
      </c>
      <c r="R59" s="24">
        <v>2.1337748E-2</v>
      </c>
      <c r="S59" s="24">
        <v>-9.8520280000000002E-2</v>
      </c>
      <c r="T59" s="24">
        <v>6.7647815E-2</v>
      </c>
      <c r="U59" s="24">
        <v>6.0241219999999998E-3</v>
      </c>
      <c r="V59" s="24">
        <v>8.4897039999999993E-2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43609</v>
      </c>
      <c r="B60" s="24">
        <v>-0.10581589</v>
      </c>
      <c r="C60" s="24">
        <v>-9.4418640000000012E-2</v>
      </c>
      <c r="D60" s="24">
        <v>-8.5417450000000006E-2</v>
      </c>
      <c r="E60" s="24">
        <v>-2.7801870999999999E-2</v>
      </c>
      <c r="F60" s="24">
        <v>-7.1153044999999998E-2</v>
      </c>
      <c r="G60" s="24">
        <v>-8.052635000000001E-2</v>
      </c>
      <c r="H60" s="24">
        <v>-5.0807532999999995E-2</v>
      </c>
      <c r="I60" s="24">
        <v>-8.8317510000000002E-2</v>
      </c>
      <c r="J60" s="24">
        <v>-5.8469477000000006E-2</v>
      </c>
      <c r="K60" s="24">
        <v>-9.3571069999999992E-2</v>
      </c>
      <c r="L60" s="24">
        <v>-4.9212100000000002E-2</v>
      </c>
      <c r="M60" s="24">
        <v>-9.9594539999999995E-2</v>
      </c>
      <c r="N60" s="24">
        <v>-6.4705906000000007E-2</v>
      </c>
      <c r="O60" s="24">
        <v>-2.2522807E-3</v>
      </c>
      <c r="P60" s="24">
        <v>-0.13656389000000002</v>
      </c>
      <c r="Q60" s="24">
        <v>-0.10052359</v>
      </c>
      <c r="R60" s="24">
        <v>-3.1808794000000001E-2</v>
      </c>
      <c r="S60" s="24">
        <v>-0.10237575</v>
      </c>
      <c r="T60" s="24">
        <v>-0.12567264</v>
      </c>
      <c r="U60" s="24">
        <v>-2.8143764000000002E-2</v>
      </c>
      <c r="V60" s="24">
        <v>-8.6192249999999998E-2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43642</v>
      </c>
      <c r="B61" s="24">
        <v>6.9979189999999997E-2</v>
      </c>
      <c r="C61" s="24">
        <v>6.8103670000000005E-2</v>
      </c>
      <c r="D61" s="24">
        <v>9.5420475000000005E-2</v>
      </c>
      <c r="E61" s="24">
        <v>7.3209643000000005E-2</v>
      </c>
      <c r="F61" s="24">
        <v>8.7286829999999996E-2</v>
      </c>
      <c r="G61" s="24">
        <v>7.9056025000000002E-2</v>
      </c>
      <c r="H61" s="24">
        <v>7.2092533E-2</v>
      </c>
      <c r="I61" s="24">
        <v>6.2844871999999996E-2</v>
      </c>
      <c r="J61" s="24">
        <v>3.0166268E-2</v>
      </c>
      <c r="K61" s="24">
        <v>7.8505635000000004E-2</v>
      </c>
      <c r="L61" s="24">
        <v>0.12454330000000001</v>
      </c>
      <c r="M61" s="24">
        <v>9.3878509999999998E-2</v>
      </c>
      <c r="N61" s="24">
        <v>0.19371079999999999</v>
      </c>
      <c r="O61" s="24">
        <v>6.0058830000000001E-3</v>
      </c>
      <c r="P61" s="24">
        <v>8.0078010000000005E-2</v>
      </c>
      <c r="Q61" s="24">
        <v>7.6323509999999997E-2</v>
      </c>
      <c r="R61" s="24">
        <v>6.6965219999999992E-2</v>
      </c>
      <c r="S61" s="24">
        <v>0.15610385000000002</v>
      </c>
      <c r="T61" s="24">
        <v>1.2685895000000001E-2</v>
      </c>
      <c r="U61" s="24">
        <v>3.080845E-3</v>
      </c>
      <c r="V61" s="24">
        <v>2.0455002999999999E-2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43672</v>
      </c>
      <c r="B62" s="24">
        <v>1.6288996E-2</v>
      </c>
      <c r="C62" s="24">
        <v>-3.9941192E-2</v>
      </c>
      <c r="D62" s="24">
        <v>1.0933161E-2</v>
      </c>
      <c r="E62" s="24">
        <v>1.0620475000000001E-2</v>
      </c>
      <c r="F62" s="24">
        <v>-2.2959232E-2</v>
      </c>
      <c r="G62" s="24">
        <v>7.0252420000000001E-3</v>
      </c>
      <c r="H62" s="24">
        <v>-1.3126850000000001E-2</v>
      </c>
      <c r="I62" s="24">
        <v>3.2593011999999998E-2</v>
      </c>
      <c r="J62" s="24">
        <v>-6.1736764999999999E-2</v>
      </c>
      <c r="K62" s="24">
        <v>-4.4009329999999999E-2</v>
      </c>
      <c r="L62" s="24">
        <v>4.339838E-2</v>
      </c>
      <c r="M62" s="24">
        <v>-2.7339457999999997E-2</v>
      </c>
      <c r="N62" s="24">
        <v>2.5620102999999998E-2</v>
      </c>
      <c r="O62" s="24">
        <v>-3.9909541999999999E-2</v>
      </c>
      <c r="P62" s="24">
        <v>1.7317414E-2</v>
      </c>
      <c r="Q62" s="24">
        <v>1.3445377000000001E-2</v>
      </c>
      <c r="R62" s="24">
        <v>-2.4619698999999999E-3</v>
      </c>
      <c r="S62" s="24">
        <v>0.10679197</v>
      </c>
      <c r="T62" s="24">
        <v>9.6544270000000001E-2</v>
      </c>
      <c r="U62" s="24">
        <v>1.4127730999999999E-2</v>
      </c>
      <c r="V62" s="24">
        <v>1.5644193000000001E-2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43703</v>
      </c>
      <c r="B63" s="24">
        <v>-4.285717E-2</v>
      </c>
      <c r="C63" s="24">
        <v>-0.11715162</v>
      </c>
      <c r="D63" s="24">
        <v>-5.7551145999999997E-2</v>
      </c>
      <c r="E63" s="24">
        <v>-7.9646052999999994E-2</v>
      </c>
      <c r="F63" s="24">
        <v>-0.10530895</v>
      </c>
      <c r="G63" s="24">
        <v>-0.11886239</v>
      </c>
      <c r="H63" s="24">
        <v>-5.3205967E-2</v>
      </c>
      <c r="I63" s="24">
        <v>-4.7765310000000005E-2</v>
      </c>
      <c r="J63" s="24">
        <v>-5.2783847000000002E-2</v>
      </c>
      <c r="K63" s="24">
        <v>-9.3646110000000005E-2</v>
      </c>
      <c r="L63" s="24">
        <v>-0.14414607999999998</v>
      </c>
      <c r="M63" s="24">
        <v>-0.12544798999999998</v>
      </c>
      <c r="N63" s="24">
        <v>-8.4623279999999995E-2</v>
      </c>
      <c r="O63" s="24">
        <v>-5.1886740000000001E-2</v>
      </c>
      <c r="P63" s="24">
        <v>-7.6268376999999998E-2</v>
      </c>
      <c r="Q63" s="24">
        <v>-7.5179696000000004E-2</v>
      </c>
      <c r="R63" s="24">
        <v>-5.5437510000000002E-2</v>
      </c>
      <c r="S63" s="24">
        <v>-6.9085239999999992E-2</v>
      </c>
      <c r="T63" s="24">
        <v>-7.6627550000000003E-2</v>
      </c>
      <c r="U63" s="24">
        <v>-5.6935252999999998E-2</v>
      </c>
      <c r="V63" s="24">
        <v>-6.1914863999999993E-2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43734</v>
      </c>
      <c r="B64" s="24">
        <v>1.7473697999999999E-2</v>
      </c>
      <c r="C64" s="24">
        <v>7.7768087E-2</v>
      </c>
      <c r="D64" s="24">
        <v>1.1065602000000001E-2</v>
      </c>
      <c r="E64" s="24">
        <v>1.2620210999999999E-2</v>
      </c>
      <c r="F64" s="24">
        <v>4.8637390000000005E-4</v>
      </c>
      <c r="G64" s="24">
        <v>6.3641905999999998E-2</v>
      </c>
      <c r="H64" s="24">
        <v>4.6830177000000001E-3</v>
      </c>
      <c r="I64" s="24">
        <v>6.8641779999999999E-2</v>
      </c>
      <c r="J64" s="24">
        <v>9.0330715000000006E-2</v>
      </c>
      <c r="K64" s="24">
        <v>9.1348059999999995E-2</v>
      </c>
      <c r="L64" s="24">
        <v>8.6654660000000008E-2</v>
      </c>
      <c r="M64" s="24">
        <v>5.6514262999999995E-2</v>
      </c>
      <c r="N64" s="24">
        <v>5.0732730000000004E-2</v>
      </c>
      <c r="O64" s="24">
        <v>4.2910456999999999E-2</v>
      </c>
      <c r="P64" s="24">
        <v>2.5835632999999997E-2</v>
      </c>
      <c r="Q64" s="24">
        <v>5.2271366E-2</v>
      </c>
      <c r="R64" s="24">
        <v>8.6398124999999999E-3</v>
      </c>
      <c r="S64" s="24">
        <v>7.5870632999999993E-2</v>
      </c>
      <c r="T64" s="24">
        <v>1.5769601000000001E-2</v>
      </c>
      <c r="U64" s="24">
        <v>4.0462493999999995E-2</v>
      </c>
      <c r="V64" s="24">
        <v>-2.8654217999999999E-2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43763</v>
      </c>
      <c r="B65" s="24">
        <v>2.9695868E-2</v>
      </c>
      <c r="C65" s="24">
        <v>-2.2800386000000002E-2</v>
      </c>
      <c r="D65" s="24">
        <v>3.2428025999999999E-2</v>
      </c>
      <c r="E65" s="24">
        <v>3.3827900000000001E-2</v>
      </c>
      <c r="F65" s="24">
        <v>4.5211433999999995E-2</v>
      </c>
      <c r="G65" s="24">
        <v>2.8628110000000003E-3</v>
      </c>
      <c r="H65" s="24">
        <v>-1.7927288999999998E-3</v>
      </c>
      <c r="I65" s="24">
        <v>6.2860250000000006E-2</v>
      </c>
      <c r="J65" s="24">
        <v>4.4574139999999998E-2</v>
      </c>
      <c r="K65" s="24">
        <v>4.6717405000000004E-2</v>
      </c>
      <c r="L65" s="24">
        <v>5.7027935999999994E-2</v>
      </c>
      <c r="M65" s="24">
        <v>4.0424705000000005E-2</v>
      </c>
      <c r="N65" s="24">
        <v>5.5793999999999996E-2</v>
      </c>
      <c r="O65" s="24">
        <v>1.5802026E-2</v>
      </c>
      <c r="P65" s="24">
        <v>3.1877398000000001E-2</v>
      </c>
      <c r="Q65" s="24">
        <v>2.2295474999999999E-2</v>
      </c>
      <c r="R65" s="24">
        <v>-2.6558697000000003E-2</v>
      </c>
      <c r="S65" s="24">
        <v>-3.3526063000000002E-2</v>
      </c>
      <c r="T65" s="24">
        <v>3.6807537000000001E-2</v>
      </c>
      <c r="U65" s="24">
        <v>5.5555105000000002E-3</v>
      </c>
      <c r="V65" s="24">
        <v>-1.358968E-2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43795</v>
      </c>
      <c r="B66" s="24">
        <v>-2.7936100000000002E-3</v>
      </c>
      <c r="C66" s="24">
        <v>-0.15015101</v>
      </c>
      <c r="D66" s="24">
        <v>-4.3973265000000004E-2</v>
      </c>
      <c r="E66" s="24">
        <v>-2.0665944000000002E-2</v>
      </c>
      <c r="F66" s="24">
        <v>4.6515464999999996E-4</v>
      </c>
      <c r="G66" s="24">
        <v>-1.6557156999999999E-2</v>
      </c>
      <c r="H66" s="24">
        <v>2.5143622999999997E-3</v>
      </c>
      <c r="I66" s="24">
        <v>3.5123943999999997E-2</v>
      </c>
      <c r="J66" s="24">
        <v>-2.3011564999999998E-2</v>
      </c>
      <c r="K66" s="24">
        <v>1.4539242000000001E-2</v>
      </c>
      <c r="L66" s="24">
        <v>-5.7533025999999994E-2</v>
      </c>
      <c r="M66" s="24">
        <v>-1.47174E-2</v>
      </c>
      <c r="N66" s="24">
        <v>0</v>
      </c>
      <c r="O66" s="24">
        <v>2.1132946E-2</v>
      </c>
      <c r="P66" s="24">
        <v>3.4306168999999997E-2</v>
      </c>
      <c r="Q66" s="24">
        <v>-1.5947163E-2</v>
      </c>
      <c r="R66" s="24">
        <v>1.0104895000000001E-2</v>
      </c>
      <c r="S66" s="24">
        <v>5.7017564999999999E-2</v>
      </c>
      <c r="T66" s="24">
        <v>-3.7609875000000001E-2</v>
      </c>
      <c r="U66" s="24">
        <v>-6.7526699999999997E-3</v>
      </c>
      <c r="V66" s="24">
        <v>2.6881695E-3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43825</v>
      </c>
      <c r="B67" s="24">
        <v>4.732716E-2</v>
      </c>
      <c r="C67" s="24">
        <v>8.6671829999999991E-2</v>
      </c>
      <c r="D67" s="24">
        <v>5.8180213000000001E-2</v>
      </c>
      <c r="E67" s="24">
        <v>1.1470318E-2</v>
      </c>
      <c r="F67" s="24">
        <v>-2.5663972000000003E-3</v>
      </c>
      <c r="G67" s="24">
        <v>8.4921720000000006E-2</v>
      </c>
      <c r="H67" s="24">
        <v>3.1169176E-2</v>
      </c>
      <c r="I67" s="24">
        <v>5.1122664999999998E-2</v>
      </c>
      <c r="J67" s="24">
        <v>5.7285904999999998E-2</v>
      </c>
      <c r="K67" s="24">
        <v>4.8751829999999996E-2</v>
      </c>
      <c r="L67" s="24">
        <v>0.14713561999999999</v>
      </c>
      <c r="M67" s="24">
        <v>7.7638744999999995E-2</v>
      </c>
      <c r="N67" s="24">
        <v>3.1504035E-2</v>
      </c>
      <c r="O67" s="24">
        <v>8.7016819999999988E-3</v>
      </c>
      <c r="P67" s="24">
        <v>6.8986297000000002E-2</v>
      </c>
      <c r="Q67" s="24">
        <v>5.6465863999999996E-3</v>
      </c>
      <c r="R67" s="24">
        <v>-1.8858193999999998E-2</v>
      </c>
      <c r="S67" s="24">
        <v>2.7207970000000001E-2</v>
      </c>
      <c r="T67" s="24">
        <v>-1.8261492000000001E-2</v>
      </c>
      <c r="U67" s="24">
        <v>-1.2630880000000001E-2</v>
      </c>
      <c r="V67" s="24">
        <v>6.3805459999999994E-2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43854</v>
      </c>
      <c r="B68" s="24">
        <v>2.0134449E-3</v>
      </c>
      <c r="C68" s="24">
        <v>-4.5278550000000001E-2</v>
      </c>
      <c r="D68" s="24">
        <v>1.43857E-2</v>
      </c>
      <c r="E68" s="24">
        <v>-3.8573027000000003E-2</v>
      </c>
      <c r="F68" s="24">
        <v>3.3397674999999997E-3</v>
      </c>
      <c r="G68" s="24">
        <v>-1.3772547E-2</v>
      </c>
      <c r="H68" s="24">
        <v>-1.4054774999999999E-2</v>
      </c>
      <c r="I68" s="24">
        <v>-1.265198E-2</v>
      </c>
      <c r="J68" s="24">
        <v>2.3580790000000001E-2</v>
      </c>
      <c r="K68" s="24">
        <v>2.1103977999999999E-2</v>
      </c>
      <c r="L68" s="24">
        <v>-2.3153603000000002E-2</v>
      </c>
      <c r="M68" s="24">
        <v>-3.2317102E-2</v>
      </c>
      <c r="N68" s="24">
        <v>-2.5538801999999998E-3</v>
      </c>
      <c r="O68" s="24">
        <v>1.5116929999999999E-2</v>
      </c>
      <c r="P68" s="24">
        <v>-1.2307227E-2</v>
      </c>
      <c r="Q68" s="24">
        <v>2.7810215999999999E-2</v>
      </c>
      <c r="R68" s="24">
        <v>-6.0036780000000001E-3</v>
      </c>
      <c r="S68" s="24">
        <v>6.8325280000000002E-2</v>
      </c>
      <c r="T68" s="24">
        <v>8.3780290000000004E-3</v>
      </c>
      <c r="U68" s="24">
        <v>9.8235609999999998E-3</v>
      </c>
      <c r="V68" s="24">
        <v>-3.061229E-2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43887</v>
      </c>
      <c r="B69" s="24">
        <v>2.1768211999999999E-2</v>
      </c>
      <c r="C69" s="24">
        <v>-0.11700468999999999</v>
      </c>
      <c r="D69" s="24">
        <v>-0.12495207999999999</v>
      </c>
      <c r="E69" s="24">
        <v>-0.10075419999999999</v>
      </c>
      <c r="F69" s="24">
        <v>-0.13694727000000001</v>
      </c>
      <c r="G69" s="24">
        <v>-0.10049295000000001</v>
      </c>
      <c r="H69" s="24">
        <v>-8.553100000000001E-2</v>
      </c>
      <c r="I69" s="24">
        <v>-5.2242574999999999E-2</v>
      </c>
      <c r="J69" s="24">
        <v>-6.4419803999999997E-2</v>
      </c>
      <c r="K69" s="24">
        <v>-0.11033391999999999</v>
      </c>
      <c r="L69" s="24">
        <v>-0.15680796</v>
      </c>
      <c r="M69" s="24">
        <v>-9.2417599999999989E-2</v>
      </c>
      <c r="N69" s="24">
        <v>-0.1871227</v>
      </c>
      <c r="O69" s="24">
        <v>-5.0575970000000005E-2</v>
      </c>
      <c r="P69" s="24">
        <v>-1.3406992E-2</v>
      </c>
      <c r="Q69" s="24">
        <v>-0.10900122</v>
      </c>
      <c r="R69" s="24">
        <v>-0.12942564000000001</v>
      </c>
      <c r="S69" s="24">
        <v>-9.9756719999999993E-2</v>
      </c>
      <c r="T69" s="24">
        <v>-7.1764827000000003E-2</v>
      </c>
      <c r="U69" s="24">
        <v>-0.11867589000000001</v>
      </c>
      <c r="V69" s="24">
        <v>-8.9144710000000002E-2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43916</v>
      </c>
      <c r="B70" s="24">
        <v>-7.0140896000000008E-2</v>
      </c>
      <c r="C70" s="24">
        <v>-0.25229680999999998</v>
      </c>
      <c r="D70" s="24">
        <v>-0.33639949999999996</v>
      </c>
      <c r="E70" s="24">
        <v>-0.20127476000000002</v>
      </c>
      <c r="F70" s="24">
        <v>-0.23085398000000001</v>
      </c>
      <c r="G70" s="24">
        <v>-0.28127849999999999</v>
      </c>
      <c r="H70" s="24">
        <v>-9.6648449999999997E-2</v>
      </c>
      <c r="I70" s="24">
        <v>-0.11362451999999999</v>
      </c>
      <c r="J70" s="24">
        <v>-0.30802552999999999</v>
      </c>
      <c r="K70" s="24">
        <v>-0.14510363999999998</v>
      </c>
      <c r="L70" s="24">
        <v>-0.33214289999999996</v>
      </c>
      <c r="M70" s="24">
        <v>-0.28442489999999998</v>
      </c>
      <c r="N70" s="24">
        <v>-0.24752479999999999</v>
      </c>
      <c r="O70" s="24">
        <v>-0.25214559999999997</v>
      </c>
      <c r="P70" s="24">
        <v>-5.9952020000000002E-2</v>
      </c>
      <c r="Q70" s="24">
        <v>-6.9282589999999991E-2</v>
      </c>
      <c r="R70" s="24">
        <v>-0.20085484000000001</v>
      </c>
      <c r="S70" s="24">
        <v>-0.21814668999999998</v>
      </c>
      <c r="T70" s="24">
        <v>-0.21144670000000002</v>
      </c>
      <c r="U70" s="24">
        <v>-0.21757614</v>
      </c>
      <c r="V70" s="24">
        <v>-0.12712173999999998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43945</v>
      </c>
      <c r="B71" s="24">
        <v>6.6090819999999996E-3</v>
      </c>
      <c r="C71" s="24">
        <v>8.5538749999999997E-2</v>
      </c>
      <c r="D71" s="24">
        <v>-1.9801854999999999E-3</v>
      </c>
      <c r="E71" s="24">
        <v>-3.3599138000000002E-3</v>
      </c>
      <c r="F71" s="24">
        <v>4.9426912999999996E-2</v>
      </c>
      <c r="G71" s="24">
        <v>3.9390086999999997E-2</v>
      </c>
      <c r="H71" s="24">
        <v>2.1569728999999999E-3</v>
      </c>
      <c r="I71" s="24">
        <v>3.7254333000000001E-2</v>
      </c>
      <c r="J71" s="24">
        <v>-0.11993413999999999</v>
      </c>
      <c r="K71" s="24">
        <v>4.1387916000000004E-2</v>
      </c>
      <c r="L71" s="24">
        <v>-0.15355235</v>
      </c>
      <c r="M71" s="24">
        <v>-1.4877140000000001E-2</v>
      </c>
      <c r="N71" s="24">
        <v>-2.6315808E-2</v>
      </c>
      <c r="O71" s="24">
        <v>1.9390582999999999E-2</v>
      </c>
      <c r="P71" s="24">
        <v>1.4625907E-2</v>
      </c>
      <c r="Q71" s="24">
        <v>1.449275E-2</v>
      </c>
      <c r="R71" s="24">
        <v>0.15277123000000001</v>
      </c>
      <c r="S71" s="24">
        <v>-1.4321029000000001E-2</v>
      </c>
      <c r="T71" s="24">
        <v>4.0322541999999999E-3</v>
      </c>
      <c r="U71" s="24">
        <v>0.1186595</v>
      </c>
      <c r="V71" s="24">
        <v>9.1021060000000004E-3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43977</v>
      </c>
      <c r="B72" s="24">
        <v>8.4916352999999997E-3</v>
      </c>
      <c r="C72" s="24">
        <v>6.9220779999999996E-2</v>
      </c>
      <c r="D72" s="24">
        <v>9.0608480000000005E-2</v>
      </c>
      <c r="E72" s="24">
        <v>-2.9498340000000001E-3</v>
      </c>
      <c r="F72" s="24">
        <v>8.8054659999999993E-2</v>
      </c>
      <c r="G72" s="24">
        <v>0.10878145</v>
      </c>
      <c r="H72" s="24">
        <v>6.5432669999999998E-2</v>
      </c>
      <c r="I72" s="24">
        <v>5.3450227000000003E-2</v>
      </c>
      <c r="J72" s="24">
        <v>0.19093979</v>
      </c>
      <c r="K72" s="24">
        <v>6.3829780000000003E-2</v>
      </c>
      <c r="L72" s="24">
        <v>0.1999098</v>
      </c>
      <c r="M72" s="24">
        <v>0.11129343</v>
      </c>
      <c r="N72" s="24">
        <v>5.6307435000000003E-2</v>
      </c>
      <c r="O72" s="24">
        <v>1.3198733000000001E-2</v>
      </c>
      <c r="P72" s="24">
        <v>8.548379E-3</v>
      </c>
      <c r="Q72" s="24">
        <v>3.8961052999999995E-2</v>
      </c>
      <c r="R72" s="24">
        <v>6.1416506999999995E-2</v>
      </c>
      <c r="S72" s="24">
        <v>9.5190410000000003E-2</v>
      </c>
      <c r="T72" s="24">
        <v>1.3052224999999999E-2</v>
      </c>
      <c r="U72" s="24">
        <v>0.13036429999999999</v>
      </c>
      <c r="V72" s="24">
        <v>8.0360890000000004E-2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44008</v>
      </c>
      <c r="B73" s="24">
        <v>8.012772E-2</v>
      </c>
      <c r="C73" s="24">
        <v>5.9776070000000001E-2</v>
      </c>
      <c r="D73" s="24">
        <v>0.11222088</v>
      </c>
      <c r="E73" s="24">
        <v>0.13949084</v>
      </c>
      <c r="F73" s="24">
        <v>5.5298567E-2</v>
      </c>
      <c r="G73" s="24">
        <v>5.3008079999999999E-2</v>
      </c>
      <c r="H73" s="24">
        <v>2.9115558E-2</v>
      </c>
      <c r="I73" s="24">
        <v>7.1677803999999998E-2</v>
      </c>
      <c r="J73" s="24">
        <v>-4.0998459999999999E-3</v>
      </c>
      <c r="K73" s="24">
        <v>7.6792479999999996E-2</v>
      </c>
      <c r="L73" s="24">
        <v>7.3384523000000007E-2</v>
      </c>
      <c r="M73" s="24">
        <v>6.4962863999999995E-2</v>
      </c>
      <c r="N73" s="24">
        <v>2.9850721E-2</v>
      </c>
      <c r="O73" s="24">
        <v>0.11603319000000001</v>
      </c>
      <c r="P73" s="24">
        <v>9.4141720000000012E-2</v>
      </c>
      <c r="Q73" s="24">
        <v>4.3986440000000002E-2</v>
      </c>
      <c r="R73" s="24">
        <v>-4.3035746000000003E-3</v>
      </c>
      <c r="S73" s="24">
        <v>6.5222860000000007E-2</v>
      </c>
      <c r="T73" s="24">
        <v>5.2226185999999994E-2</v>
      </c>
      <c r="U73" s="24">
        <v>-3.3667624E-2</v>
      </c>
      <c r="V73" s="24">
        <v>2.3864626999999999E-2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44036</v>
      </c>
      <c r="B74" s="24">
        <v>0.12673329999999999</v>
      </c>
      <c r="C74" s="24">
        <v>6.8546769999999993E-2</v>
      </c>
      <c r="D74" s="24">
        <v>4.9559474000000006E-2</v>
      </c>
      <c r="E74" s="24">
        <v>-6.7163706000000004E-3</v>
      </c>
      <c r="F74" s="24">
        <v>7.8078149999999999E-2</v>
      </c>
      <c r="G74" s="24">
        <v>6.5181016999999994E-2</v>
      </c>
      <c r="H74" s="24">
        <v>9.1820350000000009E-2</v>
      </c>
      <c r="I74" s="24">
        <v>9.969950000000001E-2</v>
      </c>
      <c r="J74" s="24">
        <v>3.8022756999999997E-2</v>
      </c>
      <c r="K74" s="24">
        <v>3.2241105999999999E-2</v>
      </c>
      <c r="L74" s="24">
        <v>0.14503551000000001</v>
      </c>
      <c r="M74" s="24">
        <v>9.717511999999999E-2</v>
      </c>
      <c r="N74" s="24">
        <v>5.3639409999999998E-2</v>
      </c>
      <c r="O74" s="24">
        <v>0.108778</v>
      </c>
      <c r="P74" s="24">
        <v>8.1567399999999998E-2</v>
      </c>
      <c r="Q74" s="24">
        <v>3.5639881999999998E-2</v>
      </c>
      <c r="R74" s="24">
        <v>7.9529285000000012E-3</v>
      </c>
      <c r="S74" s="24">
        <v>2.5075674000000003E-2</v>
      </c>
      <c r="T74" s="24">
        <v>-3.0791759999999999E-4</v>
      </c>
      <c r="U74" s="24">
        <v>4.37361E-2</v>
      </c>
      <c r="V74" s="24">
        <v>1.7338872000000002E-2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44069</v>
      </c>
      <c r="B75" s="24">
        <v>6.3251375999999998E-2</v>
      </c>
      <c r="C75" s="24">
        <v>-5.3152504000000003E-2</v>
      </c>
      <c r="D75" s="24">
        <v>6.1909795000000004E-2</v>
      </c>
      <c r="E75" s="24">
        <v>1.0518312E-2</v>
      </c>
      <c r="F75" s="24">
        <v>2.2284149999999999E-2</v>
      </c>
      <c r="G75" s="24">
        <v>2.6588440000000001E-2</v>
      </c>
      <c r="H75" s="24">
        <v>-8.4465740000000001E-3</v>
      </c>
      <c r="I75" s="24">
        <v>3.1435012999999998E-2</v>
      </c>
      <c r="J75" s="24">
        <v>3.0219792999999998E-2</v>
      </c>
      <c r="K75" s="24">
        <v>0.10218977999999999</v>
      </c>
      <c r="L75" s="24">
        <v>-9.1978969999999993E-2</v>
      </c>
      <c r="M75" s="24">
        <v>-8.7538360000000009E-3</v>
      </c>
      <c r="N75" s="24">
        <v>2.1760702E-2</v>
      </c>
      <c r="O75" s="24">
        <v>5.1847339999999999E-2</v>
      </c>
      <c r="P75" s="24">
        <v>8.2886929999999998E-2</v>
      </c>
      <c r="Q75" s="24">
        <v>4.3537736E-2</v>
      </c>
      <c r="R75" s="24">
        <v>-1.3699532E-2</v>
      </c>
      <c r="S75" s="24">
        <v>-0.1349641</v>
      </c>
      <c r="T75" s="24">
        <v>8.4288229999999992E-2</v>
      </c>
      <c r="U75" s="24">
        <v>4.9005747000000002E-2</v>
      </c>
      <c r="V75" s="24">
        <v>6.5209390000000006E-2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44099</v>
      </c>
      <c r="B76" s="24">
        <v>-2.8532981999999998E-2</v>
      </c>
      <c r="C76" s="24">
        <v>-8.5172289999999998E-2</v>
      </c>
      <c r="D76" s="24">
        <v>-0.13932806</v>
      </c>
      <c r="E76" s="24">
        <v>-2.1189570000000001E-2</v>
      </c>
      <c r="F76" s="24">
        <v>-0.12861037</v>
      </c>
      <c r="G76" s="24">
        <v>-5.4616393999999999E-2</v>
      </c>
      <c r="H76" s="24">
        <v>-3.5925924999999997E-2</v>
      </c>
      <c r="I76" s="24">
        <v>-4.3286204000000002E-2</v>
      </c>
      <c r="J76" s="24">
        <v>-4.5333329999999998E-2</v>
      </c>
      <c r="K76" s="24">
        <v>-2.9724300000000002E-2</v>
      </c>
      <c r="L76" s="24">
        <v>-2.3874461999999999E-2</v>
      </c>
      <c r="M76" s="24">
        <v>-8.2597439999999994E-2</v>
      </c>
      <c r="N76" s="24">
        <v>-3.5333930999999999E-2</v>
      </c>
      <c r="O76" s="24">
        <v>-2.4203062000000001E-2</v>
      </c>
      <c r="P76" s="24">
        <v>-6.7951082999999995E-2</v>
      </c>
      <c r="Q76" s="24">
        <v>-4.0522218000000002E-3</v>
      </c>
      <c r="R76" s="24">
        <v>-5.8682145999999998E-2</v>
      </c>
      <c r="S76" s="24">
        <v>-2.8766452999999997E-2</v>
      </c>
      <c r="T76" s="24">
        <v>-2.7066886000000002E-2</v>
      </c>
      <c r="U76" s="24">
        <v>-1.5572130999999999E-2</v>
      </c>
      <c r="V76" s="24">
        <v>2.3652196E-2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44130</v>
      </c>
      <c r="B77" s="24">
        <v>4.1285752999999994E-2</v>
      </c>
      <c r="C77" s="24">
        <v>5.1629305E-2</v>
      </c>
      <c r="D77" s="24">
        <v>8.1515550000000006E-2</v>
      </c>
      <c r="E77" s="24">
        <v>0.11203957</v>
      </c>
      <c r="F77" s="24">
        <v>-4.5653524000000001E-2</v>
      </c>
      <c r="G77" s="24">
        <v>3.7350774000000003E-2</v>
      </c>
      <c r="H77" s="24">
        <v>3.0733346999999999E-3</v>
      </c>
      <c r="I77" s="24">
        <v>6.8790435999999996E-2</v>
      </c>
      <c r="J77" s="24">
        <v>0.11080073999999999</v>
      </c>
      <c r="K77" s="24">
        <v>6.6190479999999996E-2</v>
      </c>
      <c r="L77" s="24">
        <v>3.2844066999999998E-2</v>
      </c>
      <c r="M77" s="24">
        <v>0.1138165</v>
      </c>
      <c r="N77" s="24">
        <v>-5.7200192999999996E-2</v>
      </c>
      <c r="O77" s="24">
        <v>3.6902547000000001E-2</v>
      </c>
      <c r="P77" s="24">
        <v>8.7150809999999995E-2</v>
      </c>
      <c r="Q77" s="24">
        <v>-2.865374E-3</v>
      </c>
      <c r="R77" s="24">
        <v>-2.9696166999999999E-2</v>
      </c>
      <c r="S77" s="24">
        <v>-4.7188759999999996E-2</v>
      </c>
      <c r="T77" s="24">
        <v>-1.3848542999999999E-3</v>
      </c>
      <c r="U77" s="24">
        <v>3.9202213E-2</v>
      </c>
      <c r="V77" s="24">
        <v>2.3784637000000002E-3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44160</v>
      </c>
      <c r="B78" s="24">
        <v>6.3065410000000002E-2</v>
      </c>
      <c r="C78" s="24">
        <v>0.12716293000000001</v>
      </c>
      <c r="D78" s="24">
        <v>0.18418253000000001</v>
      </c>
      <c r="E78" s="24">
        <v>9.3237640000000011E-2</v>
      </c>
      <c r="F78" s="24">
        <v>0.17922675999999998</v>
      </c>
      <c r="G78" s="24">
        <v>9.5185390000000009E-2</v>
      </c>
      <c r="H78" s="24">
        <v>6.9705130000000004E-2</v>
      </c>
      <c r="I78" s="24">
        <v>7.7321887000000006E-2</v>
      </c>
      <c r="J78" s="24">
        <v>0.16121828000000002</v>
      </c>
      <c r="K78" s="24">
        <v>0.14232552000000001</v>
      </c>
      <c r="L78" s="24">
        <v>0.14546692</v>
      </c>
      <c r="M78" s="24">
        <v>0.10116922</v>
      </c>
      <c r="N78" s="24">
        <v>0.20223521999999999</v>
      </c>
      <c r="O78" s="24">
        <v>7.4679136000000007E-2</v>
      </c>
      <c r="P78" s="24">
        <v>4.3679357000000002E-2</v>
      </c>
      <c r="Q78" s="24">
        <v>4.9597740000000001E-2</v>
      </c>
      <c r="R78" s="24">
        <v>0.18675137</v>
      </c>
      <c r="S78" s="24">
        <v>0.19757639999999999</v>
      </c>
      <c r="T78" s="24">
        <v>8.0650920000000001E-2</v>
      </c>
      <c r="U78" s="24">
        <v>6.154871E-2</v>
      </c>
      <c r="V78" s="24">
        <v>6.6101670000000001E-2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44189</v>
      </c>
      <c r="B79" s="24">
        <v>3.3528327999999996E-2</v>
      </c>
      <c r="C79" s="24">
        <v>6.6919208000000008E-2</v>
      </c>
      <c r="D79" s="24">
        <v>4.7622799999999993E-2</v>
      </c>
      <c r="E79" s="24">
        <v>2.5822759000000001E-2</v>
      </c>
      <c r="F79" s="24">
        <v>5.9666395000000004E-2</v>
      </c>
      <c r="G79" s="24">
        <v>4.8185469999999994E-2</v>
      </c>
      <c r="H79" s="24">
        <v>2.8284907000000001E-2</v>
      </c>
      <c r="I79" s="24">
        <v>6.0847281999999996E-2</v>
      </c>
      <c r="J79" s="24">
        <v>2.8191328000000002E-2</v>
      </c>
      <c r="K79" s="24">
        <v>7.9063535000000004E-2</v>
      </c>
      <c r="L79" s="24">
        <v>9.9876770000000004E-2</v>
      </c>
      <c r="M79" s="24">
        <v>5.5130242999999995E-2</v>
      </c>
      <c r="N79" s="24">
        <v>0.13767158500000001</v>
      </c>
      <c r="O79" s="24">
        <v>6.9282174000000002E-2</v>
      </c>
      <c r="P79" s="24">
        <v>-3.7213980000000001E-2</v>
      </c>
      <c r="Q79" s="24">
        <v>1.6809940000000002E-2</v>
      </c>
      <c r="R79" s="24">
        <v>3.6796450000000001E-2</v>
      </c>
      <c r="S79" s="24">
        <v>0.119359255</v>
      </c>
      <c r="T79" s="24">
        <v>4.1251540000000003E-2</v>
      </c>
      <c r="U79" s="24">
        <v>4.7355533000000005E-2</v>
      </c>
      <c r="V79" s="24">
        <v>-4.2830706000000001E-3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44222</v>
      </c>
      <c r="B80" s="24">
        <v>0.11556315</v>
      </c>
      <c r="C80" s="24">
        <v>4.9781322000000003E-2</v>
      </c>
      <c r="D80" s="24">
        <v>2.1120667000000003E-2</v>
      </c>
      <c r="E80" s="24">
        <v>-3.7692605999999997E-2</v>
      </c>
      <c r="F80" s="24">
        <v>1.5287399E-2</v>
      </c>
      <c r="G80" s="24">
        <v>9.7877980000000003E-3</v>
      </c>
      <c r="H80" s="24">
        <v>-3.9693593999999999E-2</v>
      </c>
      <c r="I80" s="24">
        <v>0.10976314999999999</v>
      </c>
      <c r="J80" s="24">
        <v>2.2479414999999999E-2</v>
      </c>
      <c r="K80" s="24">
        <v>0.14739525000000001</v>
      </c>
      <c r="L80" s="24">
        <v>-4.2478322999999998E-2</v>
      </c>
      <c r="M80" s="24">
        <v>2.8714656999999998E-2</v>
      </c>
      <c r="N80" s="24">
        <v>-4.8761724999999999E-2</v>
      </c>
      <c r="O80" s="24">
        <v>3.3028482999999997E-2</v>
      </c>
      <c r="P80" s="24">
        <v>0.18590568999999998</v>
      </c>
      <c r="Q80" s="24">
        <v>1.2234807E-2</v>
      </c>
      <c r="R80" s="24">
        <v>1.7842769999999997E-2</v>
      </c>
      <c r="S80" s="24">
        <v>0.10331224999999999</v>
      </c>
      <c r="T80" s="24">
        <v>9.2281929999999998E-2</v>
      </c>
      <c r="U80" s="24">
        <v>8.5475209999999996E-2</v>
      </c>
      <c r="V80" s="24">
        <v>7.0468189999999993E-3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44253</v>
      </c>
      <c r="B81" s="24">
        <v>-4.2925953999999995E-2</v>
      </c>
      <c r="C81" s="24">
        <v>6.4082146E-3</v>
      </c>
      <c r="D81" s="24">
        <v>-3.5458028000000003E-2</v>
      </c>
      <c r="E81" s="24">
        <v>-4.2499184999999995E-2</v>
      </c>
      <c r="F81" s="24">
        <v>-3.063345E-2</v>
      </c>
      <c r="G81" s="24">
        <v>6.4006924999999992E-2</v>
      </c>
      <c r="H81" s="24">
        <v>-1.377809E-2</v>
      </c>
      <c r="I81" s="24">
        <v>1.4228701999999999E-2</v>
      </c>
      <c r="J81" s="24">
        <v>-5.8578369999999998E-2</v>
      </c>
      <c r="K81" s="24">
        <v>-6.6829260000000001E-2</v>
      </c>
      <c r="L81" s="24">
        <v>-9.8615410000000014E-2</v>
      </c>
      <c r="M81" s="24">
        <v>2.4590135000000003E-2</v>
      </c>
      <c r="N81" s="24">
        <v>3.8413404999999998E-2</v>
      </c>
      <c r="O81" s="24">
        <v>9.0998409999999991E-3</v>
      </c>
      <c r="P81" s="24">
        <v>-5.3666533999999995E-2</v>
      </c>
      <c r="Q81" s="24">
        <v>-4.3474554999999998E-2</v>
      </c>
      <c r="R81" s="24">
        <v>-1.0609210000000001E-2</v>
      </c>
      <c r="S81" s="24">
        <v>-4.5032205999999998E-2</v>
      </c>
      <c r="T81" s="24">
        <v>-1.6129017000000002E-2</v>
      </c>
      <c r="U81" s="24">
        <v>-3.0837E-2</v>
      </c>
      <c r="V81" s="24">
        <v>2.2264599999999999E-2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44281</v>
      </c>
      <c r="B82" s="24">
        <v>-5.4919960000000004E-2</v>
      </c>
      <c r="C82" s="24">
        <v>6.9404599999999997E-2</v>
      </c>
      <c r="D82" s="24">
        <v>7.8774689999999998E-3</v>
      </c>
      <c r="E82" s="24">
        <v>-8.9433789999999996E-3</v>
      </c>
      <c r="F82" s="24">
        <v>-2.4102867E-2</v>
      </c>
      <c r="G82" s="24">
        <v>-7.3104915999999992E-2</v>
      </c>
      <c r="H82" s="24">
        <v>2.2058724999999998E-2</v>
      </c>
      <c r="I82" s="24">
        <v>1.5055655999999999E-2</v>
      </c>
      <c r="J82" s="24">
        <v>8.2882399999999995E-2</v>
      </c>
      <c r="K82" s="24">
        <v>1.3299942E-2</v>
      </c>
      <c r="L82" s="24">
        <v>1.5987515000000001E-2</v>
      </c>
      <c r="M82" s="24">
        <v>6.5297364999999996E-2</v>
      </c>
      <c r="N82" s="24">
        <v>6.8757533999999995E-2</v>
      </c>
      <c r="O82" s="24">
        <v>3.6314963999999998E-2</v>
      </c>
      <c r="P82" s="24">
        <v>-6.6123304000000008E-2</v>
      </c>
      <c r="Q82" s="24">
        <v>4.2269230000000005E-2</v>
      </c>
      <c r="R82" s="24">
        <v>5.216527E-2</v>
      </c>
      <c r="S82" s="24">
        <v>-0.13922155</v>
      </c>
      <c r="T82" s="24">
        <v>3.3567429000000003E-2</v>
      </c>
      <c r="U82" s="24">
        <v>1.3636351E-2</v>
      </c>
      <c r="V82" s="24">
        <v>7.1250796000000005E-2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44312</v>
      </c>
      <c r="B83" s="24">
        <v>1.5738487000000002E-2</v>
      </c>
      <c r="C83" s="24">
        <v>3.4831762000000002E-2</v>
      </c>
      <c r="D83" s="24">
        <v>-6.0790357999999996E-2</v>
      </c>
      <c r="E83" s="24">
        <v>-3.6764739999999997E-2</v>
      </c>
      <c r="F83" s="24">
        <v>7.7936290000000005E-2</v>
      </c>
      <c r="G83" s="24">
        <v>-7.2176989999999996E-2</v>
      </c>
      <c r="H83" s="24">
        <v>1.6546844999999998E-2</v>
      </c>
      <c r="I83" s="24">
        <v>9.9612239999999991E-2</v>
      </c>
      <c r="J83" s="24">
        <v>6.6999793000000002E-2</v>
      </c>
      <c r="K83" s="24">
        <v>4.9921393000000001E-2</v>
      </c>
      <c r="L83" s="24">
        <v>0.10459733</v>
      </c>
      <c r="M83" s="24">
        <v>3.0038594999999998E-2</v>
      </c>
      <c r="N83" s="24">
        <v>7.8555225999999992E-2</v>
      </c>
      <c r="O83" s="24">
        <v>-4.4214486999999997E-2</v>
      </c>
      <c r="P83" s="24">
        <v>1.8807649999999999E-2</v>
      </c>
      <c r="Q83" s="24">
        <v>5.2294492999999997E-2</v>
      </c>
      <c r="R83" s="24">
        <v>-9.7341540000000001E-3</v>
      </c>
      <c r="S83" s="24">
        <v>-5.2174330000000005E-3</v>
      </c>
      <c r="T83" s="24">
        <v>3.1722068999999999E-2</v>
      </c>
      <c r="U83" s="24">
        <v>7.0627809999999999E-2</v>
      </c>
      <c r="V83" s="24">
        <v>7.8420042999999995E-2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44342</v>
      </c>
      <c r="B84" s="24">
        <v>7.9380154999999994E-2</v>
      </c>
      <c r="C84" s="24">
        <v>-0.19533943000000001</v>
      </c>
      <c r="D84" s="24">
        <v>-1.2482584000000001E-2</v>
      </c>
      <c r="E84" s="24">
        <v>1.387918E-2</v>
      </c>
      <c r="F84" s="24">
        <v>0.11023426</v>
      </c>
      <c r="G84" s="24">
        <v>-1.3488054000000001E-2</v>
      </c>
      <c r="H84" s="24">
        <v>-3.8216530999999998E-2</v>
      </c>
      <c r="I84" s="24">
        <v>-5.6866940000000005E-2</v>
      </c>
      <c r="J84" s="24">
        <v>8.5142849999999999E-3</v>
      </c>
      <c r="K84" s="24">
        <v>-2.1583438E-2</v>
      </c>
      <c r="L84" s="24">
        <v>5.3352000000000004E-2</v>
      </c>
      <c r="M84" s="24">
        <v>2.9556631999999999E-2</v>
      </c>
      <c r="N84" s="24">
        <v>-1.7371236999999998E-2</v>
      </c>
      <c r="O84" s="24">
        <v>8.4399589999999997E-2</v>
      </c>
      <c r="P84" s="24">
        <v>-1.2789547000000002E-2</v>
      </c>
      <c r="Q84" s="24">
        <v>-1.9776821E-2</v>
      </c>
      <c r="R84" s="24">
        <v>5.8029889999999997E-3</v>
      </c>
      <c r="S84" s="24">
        <v>1.6171336000000001E-2</v>
      </c>
      <c r="T84" s="24">
        <v>8.8579770000000002E-2</v>
      </c>
      <c r="U84" s="24">
        <v>2.3560165999999997E-2</v>
      </c>
      <c r="V84" s="24">
        <v>3.6628126999999996E-2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44372</v>
      </c>
      <c r="B85" s="24">
        <v>-2.2254170000000004E-2</v>
      </c>
      <c r="C85" s="24">
        <v>6.2080503000000002E-2</v>
      </c>
      <c r="D85" s="24">
        <v>-2.8044760000000002E-2</v>
      </c>
      <c r="E85" s="24">
        <v>8.260286E-2</v>
      </c>
      <c r="F85" s="24">
        <v>3.0064939999999998E-2</v>
      </c>
      <c r="G85" s="24">
        <v>-8.1341505000000008E-2</v>
      </c>
      <c r="H85" s="24">
        <v>-1.3284147E-2</v>
      </c>
      <c r="I85" s="24">
        <v>3.2504439999999996E-2</v>
      </c>
      <c r="J85" s="24">
        <v>3.2935738999999999E-2</v>
      </c>
      <c r="K85" s="24">
        <v>2.6646256E-2</v>
      </c>
      <c r="L85" s="24">
        <v>0.10496854999999999</v>
      </c>
      <c r="M85" s="24">
        <v>-4.1977463000000007E-2</v>
      </c>
      <c r="N85" s="24">
        <v>2.8043985E-2</v>
      </c>
      <c r="O85" s="24">
        <v>9.7806453999999994E-3</v>
      </c>
      <c r="P85" s="24">
        <v>1.6867876E-2</v>
      </c>
      <c r="Q85" s="24">
        <v>5.6221485000000002E-3</v>
      </c>
      <c r="R85" s="24">
        <v>8.9826583999999994E-3</v>
      </c>
      <c r="S85" s="24">
        <v>-5.5295763000000005E-2</v>
      </c>
      <c r="T85" s="24">
        <v>-8.7499020000000004E-3</v>
      </c>
      <c r="U85" s="24">
        <v>4.8593400000000002E-2</v>
      </c>
      <c r="V85" s="24">
        <v>3.0934094999999998E-2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44403</v>
      </c>
      <c r="B86" s="24">
        <v>-4.4117689999999994E-2</v>
      </c>
      <c r="C86" s="24">
        <v>-8.6614129999999998E-2</v>
      </c>
      <c r="D86" s="24">
        <v>-1.5511394000000001E-2</v>
      </c>
      <c r="E86" s="24">
        <v>-0.11043919000000001</v>
      </c>
      <c r="F86" s="24">
        <v>-4.1517853999999993E-2</v>
      </c>
      <c r="G86" s="24">
        <v>-1.2216389000000001E-2</v>
      </c>
      <c r="H86" s="24">
        <v>-4.1153849999999999E-2</v>
      </c>
      <c r="I86" s="24">
        <v>-3.7776827999999999E-3</v>
      </c>
      <c r="J86" s="24">
        <v>3.7068129999999998E-3</v>
      </c>
      <c r="K86" s="24">
        <v>-4.2335930000000001E-2</v>
      </c>
      <c r="L86" s="24">
        <v>-5.0682305999999996E-2</v>
      </c>
      <c r="M86" s="24">
        <v>-6.0080647000000001E-2</v>
      </c>
      <c r="N86" s="24">
        <v>-7.1477890000000002E-2</v>
      </c>
      <c r="O86" s="24">
        <v>7.8723430000000004E-3</v>
      </c>
      <c r="P86" s="24">
        <v>-0.14924115000000002</v>
      </c>
      <c r="Q86" s="24">
        <v>-7.0996879999999998E-3</v>
      </c>
      <c r="R86" s="24">
        <v>-2.3738383999999998E-2</v>
      </c>
      <c r="S86" s="24">
        <v>-1.3595820000000002E-2</v>
      </c>
      <c r="T86" s="24">
        <v>-1.6853929E-2</v>
      </c>
      <c r="U86" s="24">
        <v>-6.4390240000000001E-2</v>
      </c>
      <c r="V86" s="24">
        <v>-2.0351409999999999E-3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44434</v>
      </c>
      <c r="B87" s="24">
        <v>-5.9171320000000003E-3</v>
      </c>
      <c r="C87" s="24">
        <v>3.8605689999999998E-2</v>
      </c>
      <c r="D87" s="24">
        <v>1.1324525E-2</v>
      </c>
      <c r="E87" s="24">
        <v>7.7817559999999994E-2</v>
      </c>
      <c r="F87" s="24">
        <v>3.2603620999999999E-2</v>
      </c>
      <c r="G87" s="24">
        <v>-9.1166079999999997E-2</v>
      </c>
      <c r="H87" s="24">
        <v>4.3722390000000007E-2</v>
      </c>
      <c r="I87" s="24">
        <v>-1.0902225999999999E-2</v>
      </c>
      <c r="J87" s="24">
        <v>1.1694670000000001E-2</v>
      </c>
      <c r="K87" s="24">
        <v>-6.1757144999999999E-2</v>
      </c>
      <c r="L87" s="24">
        <v>-7.5975359999999992E-2</v>
      </c>
      <c r="M87" s="24">
        <v>8.3655120000000003E-3</v>
      </c>
      <c r="N87" s="24">
        <v>5.8014153999999998E-2</v>
      </c>
      <c r="O87" s="24">
        <v>3.9053798000000001E-2</v>
      </c>
      <c r="P87" s="24">
        <v>-2.4352193000000001E-2</v>
      </c>
      <c r="Q87" s="24">
        <v>4.3432235999999999E-2</v>
      </c>
      <c r="R87" s="24">
        <v>3.6767840000000003E-2</v>
      </c>
      <c r="S87" s="24">
        <v>0.10979079999999999</v>
      </c>
      <c r="T87" s="24">
        <v>5.4292917000000003E-2</v>
      </c>
      <c r="U87" s="24">
        <v>2.6068687000000003E-3</v>
      </c>
      <c r="V87" s="24">
        <v>3.3647655999999998E-2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44463</v>
      </c>
      <c r="B88" s="24">
        <v>3.0952692E-3</v>
      </c>
      <c r="C88" s="24">
        <v>-2.6344240000000001E-2</v>
      </c>
      <c r="D88" s="24">
        <v>3.6027192999999999E-2</v>
      </c>
      <c r="E88" s="24">
        <v>1.6593933000000002E-4</v>
      </c>
      <c r="F88" s="24">
        <v>4.5108795000000003E-4</v>
      </c>
      <c r="G88" s="24">
        <v>3.8491487999999997E-2</v>
      </c>
      <c r="H88" s="24">
        <v>-3.1129956E-2</v>
      </c>
      <c r="I88" s="24">
        <v>2.2044777999999998E-2</v>
      </c>
      <c r="J88" s="24">
        <v>-8.1121920000000003E-4</v>
      </c>
      <c r="K88" s="24">
        <v>-2.3203491999999999E-2</v>
      </c>
      <c r="L88" s="24">
        <v>-7.1388903000000004E-2</v>
      </c>
      <c r="M88" s="24">
        <v>-1.2337743999999999E-2</v>
      </c>
      <c r="N88" s="24">
        <v>-3.5500883999999996E-2</v>
      </c>
      <c r="O88" s="24">
        <v>7.195008E-2</v>
      </c>
      <c r="P88" s="24">
        <v>-3.3376931999999998E-2</v>
      </c>
      <c r="Q88" s="24">
        <v>8.6294409999999998E-3</v>
      </c>
      <c r="R88" s="24">
        <v>1.8253207E-2</v>
      </c>
      <c r="S88" s="24">
        <v>-0.10278368</v>
      </c>
      <c r="T88" s="24">
        <v>1.2188196E-2</v>
      </c>
      <c r="U88" s="24">
        <v>1.8200754999999999E-2</v>
      </c>
      <c r="V88" s="24">
        <v>1.6276240000000001E-2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44495</v>
      </c>
      <c r="B89" s="24">
        <v>3.8215039999999999E-2</v>
      </c>
      <c r="C89" s="24">
        <v>-5.2260932999999996E-2</v>
      </c>
      <c r="D89" s="24">
        <v>0.14238714999999999</v>
      </c>
      <c r="E89" s="24">
        <v>6.8038583E-2</v>
      </c>
      <c r="F89" s="24">
        <v>5.3201080000000005E-2</v>
      </c>
      <c r="G89" s="24">
        <v>0.14039683</v>
      </c>
      <c r="H89" s="24">
        <v>5.2756905999999999E-2</v>
      </c>
      <c r="I89" s="24">
        <v>-1.3129115E-2</v>
      </c>
      <c r="J89" s="24">
        <v>9.7422600000000008E-3</v>
      </c>
      <c r="K89" s="24">
        <v>-5.8175325E-3</v>
      </c>
      <c r="L89" s="24">
        <v>-8.7944980000000006E-2</v>
      </c>
      <c r="M89" s="24">
        <v>5.1475286000000002E-2</v>
      </c>
      <c r="N89" s="24">
        <v>2.915454E-2</v>
      </c>
      <c r="O89" s="24">
        <v>-6.0105324000000006E-4</v>
      </c>
      <c r="P89" s="24">
        <v>6.7707539999999997E-2</v>
      </c>
      <c r="Q89" s="24">
        <v>4.3281317E-2</v>
      </c>
      <c r="R89" s="24">
        <v>2.95496E-3</v>
      </c>
      <c r="S89" s="24">
        <v>1.8138409000000001E-2</v>
      </c>
      <c r="T89" s="24">
        <v>2.0014048000000003E-3</v>
      </c>
      <c r="U89" s="24">
        <v>7.1501729999999993E-3</v>
      </c>
      <c r="V89" s="24">
        <v>5.8723690000000002E-2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44526</v>
      </c>
      <c r="B90" s="24">
        <v>-1.4174758999999999E-2</v>
      </c>
      <c r="C90" s="24">
        <v>3.8326143999999999E-2</v>
      </c>
      <c r="D90" s="24">
        <v>-5.5532693999999994E-2</v>
      </c>
      <c r="E90" s="24">
        <v>-4.3504833999999997E-3</v>
      </c>
      <c r="F90" s="24">
        <v>-0.15325343999999999</v>
      </c>
      <c r="G90" s="24">
        <v>-8.3355189999999996E-2</v>
      </c>
      <c r="H90" s="24">
        <v>-7.8372360000000002E-2</v>
      </c>
      <c r="I90" s="24">
        <v>8.3940030000000006E-3</v>
      </c>
      <c r="J90" s="24">
        <v>-0.11095476</v>
      </c>
      <c r="K90" s="24">
        <v>-7.6435384999999995E-2</v>
      </c>
      <c r="L90" s="24">
        <v>-3.6405384999999998E-2</v>
      </c>
      <c r="M90" s="24">
        <v>-0.13088894000000001</v>
      </c>
      <c r="N90" s="24">
        <v>-9.631722999999999E-2</v>
      </c>
      <c r="O90" s="24">
        <v>-5.4330469999999999E-2</v>
      </c>
      <c r="P90" s="24">
        <v>-7.2272179999999991E-2</v>
      </c>
      <c r="Q90" s="24">
        <v>-2.4602056000000001E-2</v>
      </c>
      <c r="R90" s="24">
        <v>-1.5501499E-2</v>
      </c>
      <c r="S90" s="24">
        <v>-8.5794630000000011E-2</v>
      </c>
      <c r="T90" s="24">
        <v>9.5531699999999997E-2</v>
      </c>
      <c r="U90" s="24">
        <v>4.8681616999999996E-2</v>
      </c>
      <c r="V90" s="24">
        <v>-8.228284000000001E-2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44553</v>
      </c>
      <c r="B91" s="24">
        <v>2.1381260000000003E-2</v>
      </c>
      <c r="C91" s="24">
        <v>-0.12338173</v>
      </c>
      <c r="D91" s="24">
        <v>7.5048210000000001E-3</v>
      </c>
      <c r="E91" s="24">
        <v>9.9425316000000003E-3</v>
      </c>
      <c r="F91" s="24">
        <v>5.0600766999999998E-2</v>
      </c>
      <c r="G91" s="24">
        <v>5.6702019999999999E-2</v>
      </c>
      <c r="H91" s="24">
        <v>2.5690794000000003E-2</v>
      </c>
      <c r="I91" s="24">
        <v>6.0775040000000002E-2</v>
      </c>
      <c r="J91" s="24">
        <v>0.14004731000000001</v>
      </c>
      <c r="K91" s="24">
        <v>6.2096476999999997E-2</v>
      </c>
      <c r="L91" s="24">
        <v>1.0491490000000001E-2</v>
      </c>
      <c r="M91" s="24">
        <v>0.10985875000000001</v>
      </c>
      <c r="N91" s="24">
        <v>5.6034446000000002E-2</v>
      </c>
      <c r="O91" s="24">
        <v>1.7595409999999999E-2</v>
      </c>
      <c r="P91" s="24">
        <v>-4.2202830000000004E-2</v>
      </c>
      <c r="Q91" s="24">
        <v>2.000451E-2</v>
      </c>
      <c r="R91" s="24">
        <v>1.6521691999999998E-2</v>
      </c>
      <c r="S91" s="24">
        <v>7.6580999999999996E-2</v>
      </c>
      <c r="T91" s="24">
        <v>3.8778781999999998E-4</v>
      </c>
      <c r="U91" s="24">
        <v>4.0329694999999997E-3</v>
      </c>
      <c r="V91" s="24">
        <v>3.3324479999999997E-2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44587</v>
      </c>
      <c r="B92" s="24">
        <v>-5.7286919999999998E-2</v>
      </c>
      <c r="C92" s="24">
        <v>0.13253975000000001</v>
      </c>
      <c r="D92" s="24">
        <v>-4.3534635999999995E-3</v>
      </c>
      <c r="E92" s="24">
        <v>-3.1017423000000002E-2</v>
      </c>
      <c r="F92" s="24">
        <v>-4.3774247000000002E-3</v>
      </c>
      <c r="G92" s="24">
        <v>0.12005544</v>
      </c>
      <c r="H92" s="24">
        <v>-9.4689726999999998E-3</v>
      </c>
      <c r="I92" s="24">
        <v>-2.8145492000000001E-2</v>
      </c>
      <c r="J92" s="24">
        <v>-3.8012862000000001E-2</v>
      </c>
      <c r="K92" s="24">
        <v>-9.7372054999999999E-2</v>
      </c>
      <c r="L92" s="24">
        <v>0.11448669</v>
      </c>
      <c r="M92" s="24">
        <v>3.1323671000000004E-2</v>
      </c>
      <c r="N92" s="24">
        <v>4.6119329999999993E-2</v>
      </c>
      <c r="O92" s="24">
        <v>-1.2211441999999999E-2</v>
      </c>
      <c r="P92" s="24">
        <v>-2.4709045999999998E-2</v>
      </c>
      <c r="Q92" s="24">
        <v>5.8536409999999997E-2</v>
      </c>
      <c r="R92" s="24">
        <v>3.7990807999999997E-3</v>
      </c>
      <c r="S92" s="24">
        <v>-8.4689029999999998E-2</v>
      </c>
      <c r="T92" s="24">
        <v>3.2218099E-2</v>
      </c>
      <c r="U92" s="24">
        <v>-6.4375580000000002E-2</v>
      </c>
      <c r="V92" s="24">
        <v>8.3676220000000009E-2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44617</v>
      </c>
      <c r="B93" s="24">
        <v>-6.8060160000000007E-3</v>
      </c>
      <c r="C93" s="24">
        <v>1.5282153999999999E-2</v>
      </c>
      <c r="D93" s="24">
        <v>7.3021409999999995E-2</v>
      </c>
      <c r="E93" s="24">
        <v>4.0012835999999996E-2</v>
      </c>
      <c r="F93" s="24">
        <v>-9.8680920000000005E-2</v>
      </c>
      <c r="G93" s="24">
        <v>6.2887310000000002E-2</v>
      </c>
      <c r="H93" s="24">
        <v>6.5669180000000008E-2</v>
      </c>
      <c r="I93" s="24">
        <v>2.9742718E-3</v>
      </c>
      <c r="J93" s="24">
        <v>4.6832440000000003E-2</v>
      </c>
      <c r="K93" s="24">
        <v>2.1940946999999999E-2</v>
      </c>
      <c r="L93" s="24">
        <v>7.5121999999999994E-2</v>
      </c>
      <c r="M93" s="24">
        <v>8.5708380000000001E-2</v>
      </c>
      <c r="N93" s="24">
        <v>5.2555322999999994E-2</v>
      </c>
      <c r="O93" s="24">
        <v>-9.4339850000000006E-3</v>
      </c>
      <c r="P93" s="24">
        <v>-3.1219363000000003E-2</v>
      </c>
      <c r="Q93" s="24">
        <v>3.2459259999999997E-2</v>
      </c>
      <c r="R93" s="24">
        <v>2.2185206000000002E-2</v>
      </c>
      <c r="S93" s="24">
        <v>-4.7045350000000001E-3</v>
      </c>
      <c r="T93" s="24">
        <v>3.1812787000000002E-2</v>
      </c>
      <c r="U93" s="24">
        <v>1.3450623E-2</v>
      </c>
      <c r="V93" s="24">
        <v>2.4034141999999998E-2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44645</v>
      </c>
      <c r="B94" s="24">
        <v>-0.10156637</v>
      </c>
      <c r="C94" s="24">
        <v>0.14936315999999999</v>
      </c>
      <c r="D94" s="24">
        <v>1.0187507E-2</v>
      </c>
      <c r="E94" s="24">
        <v>-5.632508E-2</v>
      </c>
      <c r="F94" s="24">
        <v>8.6721179999999995E-3</v>
      </c>
      <c r="G94" s="24">
        <v>9.8804950000000002E-2</v>
      </c>
      <c r="H94" s="24">
        <v>1.2480497E-2</v>
      </c>
      <c r="I94" s="24">
        <v>-3.5273909999999999E-2</v>
      </c>
      <c r="J94" s="24">
        <v>7.0101857000000004E-2</v>
      </c>
      <c r="K94" s="24">
        <v>-3.4269273000000003E-2</v>
      </c>
      <c r="L94" s="24">
        <v>0.14004827</v>
      </c>
      <c r="M94" s="24">
        <v>5.9206724000000002E-2</v>
      </c>
      <c r="N94" s="24">
        <v>-0.11225897</v>
      </c>
      <c r="O94" s="24">
        <v>3.4013987000000002E-3</v>
      </c>
      <c r="P94" s="24">
        <v>-0.10426861000000001</v>
      </c>
      <c r="Q94" s="24">
        <v>8.2071900000000003E-2</v>
      </c>
      <c r="R94" s="24">
        <v>-1.8453597999999998E-3</v>
      </c>
      <c r="S94" s="24">
        <v>4.7794103999999997E-2</v>
      </c>
      <c r="T94" s="24">
        <v>8.9586849999999996E-2</v>
      </c>
      <c r="U94" s="24">
        <v>-2.2460460000000002E-2</v>
      </c>
      <c r="V94" s="24">
        <v>4.6940090000000004E-2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44677</v>
      </c>
      <c r="B95" s="24">
        <v>-0.1470989</v>
      </c>
      <c r="C95" s="24">
        <v>-0.14607120000000001</v>
      </c>
      <c r="D95" s="24">
        <v>1.2908459000000001E-2</v>
      </c>
      <c r="E95" s="24">
        <v>-3.5225034000000002E-2</v>
      </c>
      <c r="F95" s="24">
        <v>-0.13111233999999999</v>
      </c>
      <c r="G95" s="24">
        <v>-0.1729443</v>
      </c>
      <c r="H95" s="24">
        <v>-5.2388250000000004E-2</v>
      </c>
      <c r="I95" s="24">
        <v>-0.10402846</v>
      </c>
      <c r="J95" s="24">
        <v>-5.9163930000000003E-2</v>
      </c>
      <c r="K95" s="24">
        <v>-7.1825559999999997E-2</v>
      </c>
      <c r="L95" s="24">
        <v>-0.13557964</v>
      </c>
      <c r="M95" s="24">
        <v>-0.14779299999999998</v>
      </c>
      <c r="N95" s="24">
        <v>5.0038695000000001E-2</v>
      </c>
      <c r="O95" s="24">
        <v>-8.8135599999999998E-3</v>
      </c>
      <c r="P95" s="24">
        <v>-0.12412882</v>
      </c>
      <c r="Q95" s="24">
        <v>-1.1924326000000001E-2</v>
      </c>
      <c r="R95" s="24">
        <v>-4.6696662999999999E-3</v>
      </c>
      <c r="S95" s="24">
        <v>0.11278199999999999</v>
      </c>
      <c r="T95" s="24">
        <v>-6.9406630000000006E-3</v>
      </c>
      <c r="U95" s="24">
        <v>-0.12689299000000001</v>
      </c>
      <c r="V95" s="24">
        <v>2.9122113999999998E-2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44707</v>
      </c>
      <c r="B96" s="24">
        <v>6.7710039999999999E-2</v>
      </c>
      <c r="C96" s="24">
        <v>0.17734957000000001</v>
      </c>
      <c r="D96" s="24">
        <v>-4.61967E-2</v>
      </c>
      <c r="E96" s="24">
        <v>-1.3184547E-2</v>
      </c>
      <c r="F96" s="24">
        <v>1.4842272E-2</v>
      </c>
      <c r="G96" s="24">
        <v>-1.1545897000000001E-2</v>
      </c>
      <c r="H96" s="24">
        <v>-2.2764205999999999E-2</v>
      </c>
      <c r="I96" s="24">
        <v>-8.4868670000000004E-3</v>
      </c>
      <c r="J96" s="24">
        <v>3.0946254999999999E-2</v>
      </c>
      <c r="K96" s="24">
        <v>2.1956086E-2</v>
      </c>
      <c r="L96" s="24">
        <v>8.9625470000000013E-2</v>
      </c>
      <c r="M96" s="24">
        <v>-3.3963323000000003E-3</v>
      </c>
      <c r="N96" s="24">
        <v>-1.7362356000000002E-2</v>
      </c>
      <c r="O96" s="24">
        <v>-6.3383460000000003E-2</v>
      </c>
      <c r="P96" s="24">
        <v>7.4623703999999999E-2</v>
      </c>
      <c r="Q96" s="24">
        <v>-4.9105287000000004E-2</v>
      </c>
      <c r="R96" s="24">
        <v>-2.1114826E-2</v>
      </c>
      <c r="S96" s="24">
        <v>-7.4774740000000006E-2</v>
      </c>
      <c r="T96" s="24">
        <v>-9.4085990000000008E-2</v>
      </c>
      <c r="U96" s="24">
        <v>-5.8612404E-2</v>
      </c>
      <c r="V96" s="24">
        <v>-7.2068333999999998E-2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44736</v>
      </c>
      <c r="B97" s="24">
        <v>0.11965263</v>
      </c>
      <c r="C97" s="24">
        <v>-0.14747953</v>
      </c>
      <c r="D97" s="24">
        <v>-1.5535175999999999E-2</v>
      </c>
      <c r="E97" s="24">
        <v>-0.11681746999999999</v>
      </c>
      <c r="F97" s="24">
        <v>-0.104047</v>
      </c>
      <c r="G97" s="24">
        <v>-0.11315023</v>
      </c>
      <c r="H97" s="24">
        <v>-6.6571654999999993E-2</v>
      </c>
      <c r="I97" s="24">
        <v>-3.8608610000000002E-2</v>
      </c>
      <c r="J97" s="24">
        <v>-7.5312669999999998E-2</v>
      </c>
      <c r="K97" s="24">
        <v>-0.10606968</v>
      </c>
      <c r="L97" s="24">
        <v>-0.19731551999999999</v>
      </c>
      <c r="M97" s="24">
        <v>-3.6839426000000002E-2</v>
      </c>
      <c r="N97" s="24">
        <v>-7.0300760000000004E-2</v>
      </c>
      <c r="O97" s="24">
        <v>-2.7750789999999997E-2</v>
      </c>
      <c r="P97" s="24">
        <v>0.12340522</v>
      </c>
      <c r="Q97" s="24">
        <v>-7.0927860000000009E-2</v>
      </c>
      <c r="R97" s="24">
        <v>-3.9767861000000002E-2</v>
      </c>
      <c r="S97" s="24">
        <v>-3.5205542999999999E-2</v>
      </c>
      <c r="T97" s="24">
        <v>-6.4724627000000007E-2</v>
      </c>
      <c r="U97" s="24">
        <v>-6.0355783000000003E-2</v>
      </c>
      <c r="V97" s="24">
        <v>-9.1858979999999993E-2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44768</v>
      </c>
      <c r="B98" s="24">
        <v>-4.7376870000000001E-2</v>
      </c>
      <c r="C98" s="24">
        <v>3.6267279999999999E-2</v>
      </c>
      <c r="D98" s="24">
        <v>-3.2688200000000001E-2</v>
      </c>
      <c r="E98" s="24">
        <v>-1.4521121999999999E-2</v>
      </c>
      <c r="F98" s="24">
        <v>-6.8634152000000004E-2</v>
      </c>
      <c r="G98" s="24">
        <v>-3.0728399999999999E-2</v>
      </c>
      <c r="H98" s="24">
        <v>-3.6380289999999997E-3</v>
      </c>
      <c r="I98" s="24">
        <v>-5.2093210000000001E-2</v>
      </c>
      <c r="J98" s="24">
        <v>-4.4791936999999997E-2</v>
      </c>
      <c r="K98" s="24">
        <v>-1.4621854E-2</v>
      </c>
      <c r="L98" s="24">
        <v>-4.7794579999999994E-3</v>
      </c>
      <c r="M98" s="24">
        <v>-6.1496734999999997E-2</v>
      </c>
      <c r="N98" s="24">
        <v>-6.8392460000000002E-2</v>
      </c>
      <c r="O98" s="24">
        <v>1.4271378999999999E-2</v>
      </c>
      <c r="P98" s="24">
        <v>-7.9376459999999996E-2</v>
      </c>
      <c r="Q98" s="24">
        <v>5.6403519999999999E-2</v>
      </c>
      <c r="R98" s="24">
        <v>-9.9313854999999989E-3</v>
      </c>
      <c r="S98" s="24">
        <v>-2.1795511E-2</v>
      </c>
      <c r="T98" s="24">
        <v>4.4127226000000006E-2</v>
      </c>
      <c r="U98" s="24">
        <v>-3.0425965999999999E-2</v>
      </c>
      <c r="V98" s="24">
        <v>3.5288452999999997E-2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44799</v>
      </c>
      <c r="B99" s="24">
        <v>-3.7651002000000003E-2</v>
      </c>
      <c r="C99" s="24">
        <v>9.6736070000000007E-2</v>
      </c>
      <c r="D99" s="24">
        <v>4.7576666000000004E-2</v>
      </c>
      <c r="E99" s="24">
        <v>7.3675749999999998E-2</v>
      </c>
      <c r="F99" s="24">
        <v>-5.2321315000000007E-2</v>
      </c>
      <c r="G99" s="24">
        <v>3.287673E-2</v>
      </c>
      <c r="H99" s="24">
        <v>1.8712877999999999E-2</v>
      </c>
      <c r="I99" s="24">
        <v>1.5987157999999998E-2</v>
      </c>
      <c r="J99" s="24">
        <v>2.9418350000000003E-2</v>
      </c>
      <c r="K99" s="24">
        <v>-1.2621581999999999E-2</v>
      </c>
      <c r="L99" s="24">
        <v>0.18248976</v>
      </c>
      <c r="M99" s="24">
        <v>2.6258707000000003E-2</v>
      </c>
      <c r="N99" s="24">
        <v>4.6562195000000001E-2</v>
      </c>
      <c r="O99" s="24">
        <v>5.1839112999999999E-2</v>
      </c>
      <c r="P99" s="24">
        <v>-1.9462824E-2</v>
      </c>
      <c r="Q99" s="24">
        <v>6.6548585999999993E-2</v>
      </c>
      <c r="R99" s="24">
        <v>5.8975815999999993E-2</v>
      </c>
      <c r="S99" s="24">
        <v>0.18302382</v>
      </c>
      <c r="T99" s="24">
        <v>3.1081319999999999E-2</v>
      </c>
      <c r="U99" s="24">
        <v>6.9735050000000007E-2</v>
      </c>
      <c r="V99" s="24">
        <v>6.7936063000000005E-2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44830</v>
      </c>
      <c r="B100" s="24">
        <v>-0.10102187999999999</v>
      </c>
      <c r="C100" s="24">
        <v>-0.15023302999999999</v>
      </c>
      <c r="D100" s="24">
        <v>8.9133979999999995E-3</v>
      </c>
      <c r="E100" s="24">
        <v>-0.12314539999999999</v>
      </c>
      <c r="F100" s="24">
        <v>-0.13763607</v>
      </c>
      <c r="G100" s="24">
        <v>-0.11140579</v>
      </c>
      <c r="H100" s="24">
        <v>-7.8405023000000004E-2</v>
      </c>
      <c r="I100" s="24">
        <v>-0.12234460999999999</v>
      </c>
      <c r="J100" s="24">
        <v>-5.8659195999999997E-2</v>
      </c>
      <c r="K100" s="24">
        <v>-0.14458453999999998</v>
      </c>
      <c r="L100" s="24">
        <v>-8.4973389999999996E-2</v>
      </c>
      <c r="M100" s="24">
        <v>-0.15352105999999999</v>
      </c>
      <c r="N100" s="24">
        <v>-0.13596666000000002</v>
      </c>
      <c r="O100" s="24">
        <v>-4.1774215999999996E-2</v>
      </c>
      <c r="P100" s="24">
        <v>-0.130805855</v>
      </c>
      <c r="Q100" s="24">
        <v>-0.10553635</v>
      </c>
      <c r="R100" s="24">
        <v>-1.4305890000000002E-2</v>
      </c>
      <c r="S100" s="24">
        <v>3.1838655E-2</v>
      </c>
      <c r="T100" s="24">
        <v>-7.8968762999999997E-2</v>
      </c>
      <c r="U100" s="24">
        <v>-0.11408085</v>
      </c>
      <c r="V100" s="24">
        <v>-0.13427246000000001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44860</v>
      </c>
      <c r="B101" s="24">
        <v>-3.6700248999999997E-2</v>
      </c>
      <c r="C101" s="24">
        <v>5.4008364999999996E-2</v>
      </c>
      <c r="D101" s="24">
        <v>-5.0483940000000003E-3</v>
      </c>
      <c r="E101" s="24">
        <v>1.0152220999999999E-2</v>
      </c>
      <c r="F101" s="24">
        <v>9.5581530000000012E-2</v>
      </c>
      <c r="G101" s="24">
        <v>0.14371001999999999</v>
      </c>
      <c r="H101" s="24">
        <v>2.1390438000000001E-2</v>
      </c>
      <c r="I101" s="24">
        <v>-6.4769149999999998E-2</v>
      </c>
      <c r="J101" s="24">
        <v>0.12828123</v>
      </c>
      <c r="K101" s="24">
        <v>4.0589570000000005E-2</v>
      </c>
      <c r="L101" s="24">
        <v>4.8139333999999999E-2</v>
      </c>
      <c r="M101" s="24">
        <v>7.5707197000000004E-2</v>
      </c>
      <c r="N101" s="24">
        <v>0.16773819000000001</v>
      </c>
      <c r="O101" s="24">
        <v>3.5268187999999999E-2</v>
      </c>
      <c r="P101" s="24">
        <v>-0.12468600000000001</v>
      </c>
      <c r="Q101" s="24">
        <v>1.6440988E-2</v>
      </c>
      <c r="R101" s="24">
        <v>-1.5290678E-2</v>
      </c>
      <c r="S101" s="24">
        <v>0.18948280000000001</v>
      </c>
      <c r="T101" s="24">
        <v>1.3088941999999999E-2</v>
      </c>
      <c r="U101" s="24">
        <v>-0.15599704</v>
      </c>
      <c r="V101" s="24">
        <v>0.10882270999999999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44890</v>
      </c>
      <c r="B102" s="24">
        <v>1.8543482E-2</v>
      </c>
      <c r="C102" s="24">
        <v>3.0224204000000001E-2</v>
      </c>
      <c r="D102" s="24">
        <v>-2.1987320000000001E-2</v>
      </c>
      <c r="E102" s="24">
        <v>9.2127320000000013E-2</v>
      </c>
      <c r="F102" s="24">
        <v>0.23292183000000002</v>
      </c>
      <c r="G102" s="24">
        <v>9.5078350000000006E-2</v>
      </c>
      <c r="H102" s="24">
        <v>7.0918560000000005E-2</v>
      </c>
      <c r="I102" s="24">
        <v>0.17852867</v>
      </c>
      <c r="J102" s="24">
        <v>9.2453960000000002E-2</v>
      </c>
      <c r="K102" s="24">
        <v>0.12303507</v>
      </c>
      <c r="L102" s="24">
        <v>-3.6482095999999999E-2</v>
      </c>
      <c r="M102" s="24">
        <v>0.13972664000000001</v>
      </c>
      <c r="N102" s="24">
        <v>9.3729380000000001E-2</v>
      </c>
      <c r="O102" s="24">
        <v>2.3657439999999998E-2</v>
      </c>
      <c r="P102" s="24">
        <v>0.11061823</v>
      </c>
      <c r="Q102" s="24">
        <v>-3.8059056000000001E-2</v>
      </c>
      <c r="R102" s="24">
        <v>1.5271306E-2</v>
      </c>
      <c r="S102" s="24">
        <v>0.22396778000000001</v>
      </c>
      <c r="T102" s="24">
        <v>6.4599514000000004E-3</v>
      </c>
      <c r="U102" s="24">
        <v>8.7183714000000009E-3</v>
      </c>
      <c r="V102" s="24">
        <v>-8.7365329999999991E-2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44918</v>
      </c>
      <c r="B103" s="24">
        <v>3.0495286E-2</v>
      </c>
      <c r="C103" s="24">
        <v>4.2673229999999999E-2</v>
      </c>
      <c r="D103" s="24">
        <v>-2.0909845999999999E-2</v>
      </c>
      <c r="E103" s="24">
        <v>1.2739778E-2</v>
      </c>
      <c r="F103" s="24">
        <v>4.8790573999999996E-2</v>
      </c>
      <c r="G103" s="24">
        <v>-1.3252497E-2</v>
      </c>
      <c r="H103" s="24">
        <v>7.8853369999999992E-3</v>
      </c>
      <c r="I103" s="24">
        <v>-2.5698303999999998E-2</v>
      </c>
      <c r="J103" s="24">
        <v>-1.8637358999999999E-2</v>
      </c>
      <c r="K103" s="24">
        <v>-2.5414824000000004E-3</v>
      </c>
      <c r="L103" s="24">
        <v>4.7546625000000002E-2</v>
      </c>
      <c r="M103" s="24">
        <v>-4.7007202999999999E-3</v>
      </c>
      <c r="N103" s="24">
        <v>2.4114490000000002E-2</v>
      </c>
      <c r="O103" s="24">
        <v>-4.8070310000000005E-2</v>
      </c>
      <c r="P103" s="24">
        <v>0.11470163</v>
      </c>
      <c r="Q103" s="24">
        <v>-6.28137E-2</v>
      </c>
      <c r="R103" s="24">
        <v>3.6771296999999997E-3</v>
      </c>
      <c r="S103" s="24">
        <v>0.10638785000000001</v>
      </c>
      <c r="T103" s="24">
        <v>-2.5477707000000002E-2</v>
      </c>
      <c r="U103" s="24">
        <v>5.8816790000000001E-2</v>
      </c>
      <c r="V103" s="24">
        <v>-6.4942302999999993E-2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44952</v>
      </c>
      <c r="B104" s="24">
        <v>0.16419876</v>
      </c>
      <c r="C104" s="24">
        <v>0.11964833999999999</v>
      </c>
      <c r="D104" s="24">
        <v>4.103482E-2</v>
      </c>
      <c r="E104" s="24">
        <v>0.10916698</v>
      </c>
      <c r="F104" s="24">
        <v>8.9378240000000012E-2</v>
      </c>
      <c r="G104" s="24">
        <v>0.11341286</v>
      </c>
      <c r="H104" s="24">
        <v>7.0347309999999996E-2</v>
      </c>
      <c r="I104" s="24">
        <v>0.12142860000000001</v>
      </c>
      <c r="J104" s="24">
        <v>0.12574614000000001</v>
      </c>
      <c r="K104" s="24">
        <v>0.1411289</v>
      </c>
      <c r="L104" s="24">
        <v>6.2521696000000002E-2</v>
      </c>
      <c r="M104" s="24">
        <v>7.2911859999999995E-2</v>
      </c>
      <c r="N104" s="24">
        <v>0.12563551000000001</v>
      </c>
      <c r="O104" s="24">
        <v>1.7722726000000001E-2</v>
      </c>
      <c r="P104" s="24">
        <v>0.20188199999999998</v>
      </c>
      <c r="Q104" s="24">
        <v>2.3367046999999998E-2</v>
      </c>
      <c r="R104" s="24">
        <v>2.7378797999999999E-2</v>
      </c>
      <c r="S104" s="24">
        <v>-4.8264685000000002E-2</v>
      </c>
      <c r="T104" s="24">
        <v>-2.0462036000000003E-2</v>
      </c>
      <c r="U104" s="24">
        <v>6.5379619999999999E-2</v>
      </c>
      <c r="V104" s="24">
        <v>6.8169475000000007E-2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44981</v>
      </c>
      <c r="B105" s="24">
        <v>-8.9316010000000001E-2</v>
      </c>
      <c r="C105" s="24">
        <v>-4.1993913999999993E-2</v>
      </c>
      <c r="D105" s="24">
        <v>-1.9708692999999999E-2</v>
      </c>
      <c r="E105" s="24">
        <v>-8.6076849999999996E-2</v>
      </c>
      <c r="F105" s="24">
        <v>-8.0261589999999994E-2</v>
      </c>
      <c r="G105" s="24">
        <v>-9.4607349999999993E-2</v>
      </c>
      <c r="H105" s="24">
        <v>-8.4442619999999996E-2</v>
      </c>
      <c r="I105" s="24">
        <v>-3.8875460000000001E-2</v>
      </c>
      <c r="J105" s="24">
        <v>-2.1382153000000001E-2</v>
      </c>
      <c r="K105" s="24">
        <v>-9.9554419999999991E-2</v>
      </c>
      <c r="L105" s="24">
        <v>-9.4802199999999989E-2</v>
      </c>
      <c r="M105" s="24">
        <v>-0.12430107</v>
      </c>
      <c r="N105" s="24">
        <v>6.7069054000000003E-2</v>
      </c>
      <c r="O105" s="24">
        <v>-6.9894970000000001E-2</v>
      </c>
      <c r="P105" s="24">
        <v>-0.15017796</v>
      </c>
      <c r="Q105" s="24">
        <v>-5.9678259999999997E-2</v>
      </c>
      <c r="R105" s="24">
        <v>-2.2329330000000001E-2</v>
      </c>
      <c r="S105" s="24">
        <v>-2.2507012E-2</v>
      </c>
      <c r="T105" s="24">
        <v>-1.8194079000000002E-2</v>
      </c>
      <c r="U105" s="24">
        <v>-0.11214238</v>
      </c>
      <c r="V105" s="24">
        <v>-7.2972355000000003E-2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45009</v>
      </c>
      <c r="B106" s="24">
        <v>9.9316834999999999E-3</v>
      </c>
      <c r="C106" s="24">
        <v>-9.2658399999999991E-3</v>
      </c>
      <c r="D106" s="24">
        <v>4.3702125999999999E-4</v>
      </c>
      <c r="E106" s="24">
        <v>1.8386482999999999E-2</v>
      </c>
      <c r="F106" s="24">
        <v>-5.6237880000000004E-2</v>
      </c>
      <c r="G106" s="24">
        <v>1.3235806999999999E-2</v>
      </c>
      <c r="H106" s="24">
        <v>-1.4538825E-2</v>
      </c>
      <c r="I106" s="24">
        <v>3.9762378000000001E-2</v>
      </c>
      <c r="J106" s="24">
        <v>-2.9714703999999996E-3</v>
      </c>
      <c r="K106" s="24">
        <v>1.8426895000000002E-2</v>
      </c>
      <c r="L106" s="24">
        <v>-7.2950543999999992E-2</v>
      </c>
      <c r="M106" s="24">
        <v>5.6483746000000005E-3</v>
      </c>
      <c r="N106" s="24">
        <v>-7.7938375000000004E-2</v>
      </c>
      <c r="O106" s="24">
        <v>-1.1285007E-2</v>
      </c>
      <c r="P106" s="24">
        <v>2.1566272000000001E-2</v>
      </c>
      <c r="Q106" s="24">
        <v>-2.5938272000000002E-2</v>
      </c>
      <c r="R106" s="24">
        <v>-2.580756E-2</v>
      </c>
      <c r="S106" s="24">
        <v>-6.4121485000000001E-3</v>
      </c>
      <c r="T106" s="24">
        <v>-3.3630728999999998E-2</v>
      </c>
      <c r="U106" s="24">
        <v>3.0487894999999997E-2</v>
      </c>
      <c r="V106" s="24">
        <v>3.8123965000000003E-2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45042</v>
      </c>
      <c r="B107" s="24">
        <v>-3.1653344999999999E-2</v>
      </c>
      <c r="C107" s="24">
        <v>1.1151075E-2</v>
      </c>
      <c r="D107" s="24">
        <v>5.9851527000000002E-2</v>
      </c>
      <c r="E107" s="24">
        <v>-3.0950606000000002E-2</v>
      </c>
      <c r="F107" s="24">
        <v>0.17705476999999997</v>
      </c>
      <c r="G107" s="24">
        <v>5.4314137000000005E-2</v>
      </c>
      <c r="H107" s="24">
        <v>9.2196465000000006E-4</v>
      </c>
      <c r="I107" s="24">
        <v>-5.4065942999999998E-2</v>
      </c>
      <c r="J107" s="24">
        <v>3.2959223000000003E-2</v>
      </c>
      <c r="K107" s="24">
        <v>1.1726618E-3</v>
      </c>
      <c r="L107" s="24">
        <v>6.8952083999999997E-2</v>
      </c>
      <c r="M107" s="24">
        <v>3.1501890000000005E-2</v>
      </c>
      <c r="N107" s="24">
        <v>7.2597146000000001E-2</v>
      </c>
      <c r="O107" s="24">
        <v>4.4357895999999994E-2</v>
      </c>
      <c r="P107" s="24">
        <v>-4.0172157000000007E-2</v>
      </c>
      <c r="Q107" s="24">
        <v>2.1529794000000001E-2</v>
      </c>
      <c r="R107" s="24">
        <v>-3.0090810000000003E-2</v>
      </c>
      <c r="S107" s="24">
        <v>-6.0428323999999999E-2</v>
      </c>
      <c r="T107" s="24">
        <v>6.5340876999999992E-2</v>
      </c>
      <c r="U107" s="24">
        <v>-3.3812523000000001E-3</v>
      </c>
      <c r="V107" s="24">
        <v>7.5033070000000007E-2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45072</v>
      </c>
      <c r="B108" s="24">
        <v>-4.4747709999999996E-2</v>
      </c>
      <c r="C108" s="24">
        <v>4.5535325999999994E-2</v>
      </c>
      <c r="D108" s="24">
        <v>-1.9373417E-2</v>
      </c>
      <c r="E108" s="24">
        <v>-9.885847599999999E-3</v>
      </c>
      <c r="F108" s="24">
        <v>3.8114666999999998E-2</v>
      </c>
      <c r="G108" s="24">
        <v>-3.4385382999999999E-2</v>
      </c>
      <c r="H108" s="24">
        <v>-3.5928069999999999E-2</v>
      </c>
      <c r="I108" s="24">
        <v>8.7360500000000008E-2</v>
      </c>
      <c r="J108" s="24">
        <v>3.9036035999999996E-2</v>
      </c>
      <c r="K108" s="24">
        <v>5.5890202999999999E-2</v>
      </c>
      <c r="L108" s="24">
        <v>9.1107850000000004E-2</v>
      </c>
      <c r="M108" s="24">
        <v>-0.11197925</v>
      </c>
      <c r="N108" s="24">
        <v>0.10041321</v>
      </c>
      <c r="O108" s="24">
        <v>4.3715954000000001E-2</v>
      </c>
      <c r="P108" s="24">
        <v>-4.5910780000000005E-2</v>
      </c>
      <c r="Q108" s="24">
        <v>6.1009290000000001E-2</v>
      </c>
      <c r="R108" s="24">
        <v>-8.491218E-3</v>
      </c>
      <c r="S108" s="24">
        <v>-7.6802969999999998E-2</v>
      </c>
      <c r="T108" s="24">
        <v>-2.9333293E-2</v>
      </c>
      <c r="U108" s="24">
        <v>4.3257000000000004E-2</v>
      </c>
      <c r="V108" s="24">
        <v>3.1949282000000002E-3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45103</v>
      </c>
      <c r="B109" s="24">
        <v>-3.9237319999999999E-2</v>
      </c>
      <c r="C109" s="24">
        <v>1.4745355E-2</v>
      </c>
      <c r="D109" s="24">
        <v>-9.3006489999999994E-3</v>
      </c>
      <c r="E109" s="24">
        <v>7.0376395999999994E-3</v>
      </c>
      <c r="F109" s="24">
        <v>7.4551580000000006E-2</v>
      </c>
      <c r="G109" s="24">
        <v>4.8197984999999999E-2</v>
      </c>
      <c r="H109" s="24">
        <v>-2.5202095999999997E-2</v>
      </c>
      <c r="I109" s="24">
        <v>1.0256410000000001E-2</v>
      </c>
      <c r="J109" s="24">
        <v>1.6123413999999999E-2</v>
      </c>
      <c r="K109" s="24">
        <v>1.2678385E-2</v>
      </c>
      <c r="L109" s="24">
        <v>0.11659634000000001</v>
      </c>
      <c r="M109" s="24">
        <v>5.7222130000000003E-2</v>
      </c>
      <c r="N109" s="24">
        <v>2.6855349999999997E-2</v>
      </c>
      <c r="O109" s="24">
        <v>1.977396E-2</v>
      </c>
      <c r="P109" s="24">
        <v>2.3031235E-3</v>
      </c>
      <c r="Q109" s="24">
        <v>-4.0592670000000004E-2</v>
      </c>
      <c r="R109" s="24">
        <v>-2.9735326999999999E-2</v>
      </c>
      <c r="S109" s="24">
        <v>-1.5178381999999999E-2</v>
      </c>
      <c r="T109" s="24">
        <v>3.0742883999999998E-2</v>
      </c>
      <c r="U109" s="24">
        <v>0.10081303</v>
      </c>
      <c r="V109" s="24">
        <v>1.3361692000000001E-2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45133</v>
      </c>
      <c r="B110" s="24">
        <v>5.4776309999999995E-2</v>
      </c>
      <c r="C110" s="24">
        <v>0.10006964</v>
      </c>
      <c r="D110" s="24">
        <v>3.1615376000000001E-2</v>
      </c>
      <c r="E110" s="24">
        <v>5.7120799999999999E-2</v>
      </c>
      <c r="F110" s="24">
        <v>9.2853429999999987E-2</v>
      </c>
      <c r="G110" s="24">
        <v>9.9007239999999996E-2</v>
      </c>
      <c r="H110" s="24">
        <v>8.0339320000000006E-2</v>
      </c>
      <c r="I110" s="24">
        <v>2.5169252999999999E-2</v>
      </c>
      <c r="J110" s="24">
        <v>4.1781424999999997E-2</v>
      </c>
      <c r="K110" s="24">
        <v>5.680752E-2</v>
      </c>
      <c r="L110" s="24">
        <v>4.535699E-2</v>
      </c>
      <c r="M110" s="24">
        <v>0.13288868000000001</v>
      </c>
      <c r="N110" s="24">
        <v>0.13118290999999999</v>
      </c>
      <c r="O110" s="24">
        <v>4.4657470000000005E-2</v>
      </c>
      <c r="P110" s="24">
        <v>7.4616669999999996E-2</v>
      </c>
      <c r="Q110" s="24">
        <v>6.4552664999999995E-2</v>
      </c>
      <c r="R110" s="24">
        <v>2.6438712999999999E-2</v>
      </c>
      <c r="S110" s="24">
        <v>0.12379932</v>
      </c>
      <c r="T110" s="24">
        <v>4.7227980000000003E-2</v>
      </c>
      <c r="U110" s="24">
        <v>7.6070904999999994E-2</v>
      </c>
      <c r="V110" s="24">
        <v>5.3326844999999998E-2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45163</v>
      </c>
      <c r="B111" s="24">
        <v>-7.8186629999999993E-2</v>
      </c>
      <c r="C111" s="24">
        <v>-8.9381929999999998E-2</v>
      </c>
      <c r="D111" s="24">
        <v>-3.6523879000000002E-2</v>
      </c>
      <c r="E111" s="24">
        <v>-0.11171961</v>
      </c>
      <c r="F111" s="24">
        <v>-9.0692220000000004E-2</v>
      </c>
      <c r="G111" s="24">
        <v>-5.0174179999999999E-2</v>
      </c>
      <c r="H111" s="24">
        <v>-3.1408787000000001E-2</v>
      </c>
      <c r="I111" s="24">
        <v>-6.1275063000000005E-2</v>
      </c>
      <c r="J111" s="24">
        <v>-2.3006440000000003E-2</v>
      </c>
      <c r="K111" s="24">
        <v>-8.1741449999999993E-2</v>
      </c>
      <c r="L111" s="24">
        <v>-8.2087400000000005E-2</v>
      </c>
      <c r="M111" s="24">
        <v>-9.193844000000001E-2</v>
      </c>
      <c r="N111" s="24">
        <v>-6.6266593999999998E-2</v>
      </c>
      <c r="O111" s="24">
        <v>-2.0590901000000002E-2</v>
      </c>
      <c r="P111" s="24">
        <v>-8.2022250000000005E-2</v>
      </c>
      <c r="Q111" s="24">
        <v>-4.2021217E-2</v>
      </c>
      <c r="R111" s="24">
        <v>2.3357033999999999E-2</v>
      </c>
      <c r="S111" s="24">
        <v>0.17062355000000001</v>
      </c>
      <c r="T111" s="24">
        <v>-1.241833E-2</v>
      </c>
      <c r="U111" s="24">
        <v>6.8640709999999992E-4</v>
      </c>
      <c r="V111" s="24">
        <v>-5.9684157000000002E-2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45195</v>
      </c>
      <c r="B112" s="24">
        <v>-2.8510094000000004E-3</v>
      </c>
      <c r="C112" s="24">
        <v>-0.10511661</v>
      </c>
      <c r="D112" s="24">
        <v>-2.8758168000000001E-2</v>
      </c>
      <c r="E112" s="24">
        <v>3.6991835000000002E-3</v>
      </c>
      <c r="F112" s="24">
        <v>-9.1338580000000003E-2</v>
      </c>
      <c r="G112" s="24">
        <v>-5.4976279999999995E-2</v>
      </c>
      <c r="H112" s="24">
        <v>-2.3843049999999998E-3</v>
      </c>
      <c r="I112" s="24">
        <v>-2.9670298000000001E-2</v>
      </c>
      <c r="J112" s="24">
        <v>-7.4463009999999996E-2</v>
      </c>
      <c r="K112" s="24">
        <v>-5.3378463000000001E-2</v>
      </c>
      <c r="L112" s="24">
        <v>-2.8106034000000002E-2</v>
      </c>
      <c r="M112" s="24">
        <v>-5.910224E-2</v>
      </c>
      <c r="N112" s="24">
        <v>-9.2126370000000013E-2</v>
      </c>
      <c r="O112" s="24">
        <v>1.2797117E-2</v>
      </c>
      <c r="P112" s="24">
        <v>-1.9424080999999999E-2</v>
      </c>
      <c r="Q112" s="24">
        <v>-2.5819004E-2</v>
      </c>
      <c r="R112" s="24">
        <v>-4.2417583000000002E-2</v>
      </c>
      <c r="S112" s="24">
        <v>4.1103363000000004E-2</v>
      </c>
      <c r="T112" s="24">
        <v>2.0516276000000003E-2</v>
      </c>
      <c r="U112" s="24">
        <v>-9.2592599999999997E-2</v>
      </c>
      <c r="V112" s="24">
        <v>-4.59373E-2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45225</v>
      </c>
      <c r="B113" s="24">
        <v>-4.8963489999999998E-2</v>
      </c>
      <c r="C113" s="24">
        <v>-6.5344152000000003E-2</v>
      </c>
      <c r="D113" s="24">
        <v>-8.6137295000000003E-2</v>
      </c>
      <c r="E113" s="24">
        <v>-3.6855041999999998E-2</v>
      </c>
      <c r="F113" s="24">
        <v>0.12593878</v>
      </c>
      <c r="G113" s="24">
        <v>-2.9194235999999998E-2</v>
      </c>
      <c r="H113" s="24">
        <v>-2.0554483000000002E-2</v>
      </c>
      <c r="I113" s="24">
        <v>-1.4949024E-2</v>
      </c>
      <c r="J113" s="24">
        <v>-6.1715603000000001E-2</v>
      </c>
      <c r="K113" s="24">
        <v>-6.013632E-2</v>
      </c>
      <c r="L113" s="24">
        <v>1.9717216000000003E-3</v>
      </c>
      <c r="M113" s="24">
        <v>-1.8287777999999998E-2</v>
      </c>
      <c r="N113" s="24">
        <v>-1.7404138999999999E-2</v>
      </c>
      <c r="O113" s="24">
        <v>-3.5875440000000001E-2</v>
      </c>
      <c r="P113" s="24">
        <v>-2.7965545999999997E-2</v>
      </c>
      <c r="Q113" s="24">
        <v>-8.9769124999999991E-2</v>
      </c>
      <c r="R113" s="24">
        <v>-8.2194389999999992E-2</v>
      </c>
      <c r="S113" s="24">
        <v>-9.7402569999999994E-2</v>
      </c>
      <c r="T113" s="24">
        <v>-0.11867702500000001</v>
      </c>
      <c r="U113" s="24">
        <v>-9.0324989999999994E-2</v>
      </c>
      <c r="V113" s="24">
        <v>-4.6337070000000001E-2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45254</v>
      </c>
      <c r="B114" s="24">
        <v>3.7715077E-2</v>
      </c>
      <c r="C114" s="24">
        <v>0.10611736000000001</v>
      </c>
      <c r="D114" s="24">
        <v>6.0382842999999999E-2</v>
      </c>
      <c r="E114" s="24">
        <v>6.5901280000000007E-2</v>
      </c>
      <c r="F114" s="24">
        <v>0.11749625</v>
      </c>
      <c r="G114" s="24">
        <v>6.5027832999999993E-2</v>
      </c>
      <c r="H114" s="24">
        <v>3.6115170000000002E-2</v>
      </c>
      <c r="I114" s="24">
        <v>0.10669112</v>
      </c>
      <c r="J114" s="24">
        <v>0.14492488000000001</v>
      </c>
      <c r="K114" s="24">
        <v>0.12959946</v>
      </c>
      <c r="L114" s="24">
        <v>0.10757626000000001</v>
      </c>
      <c r="M114" s="24">
        <v>8.6933019999999986E-2</v>
      </c>
      <c r="N114" s="24">
        <v>0.11738216</v>
      </c>
      <c r="O114" s="24">
        <v>5.7570814999999997E-2</v>
      </c>
      <c r="P114" s="24">
        <v>4.6511649999999995E-2</v>
      </c>
      <c r="Q114" s="24">
        <v>0.10081398</v>
      </c>
      <c r="R114" s="24">
        <v>1.9114374999999999E-2</v>
      </c>
      <c r="S114" s="24">
        <v>1.5539646000000001E-2</v>
      </c>
      <c r="T114" s="24">
        <v>9.345102000000001E-2</v>
      </c>
      <c r="U114" s="24">
        <v>9.1815590000000002E-2</v>
      </c>
      <c r="V114" s="24">
        <v>7.0575475999999998E-2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45286</v>
      </c>
      <c r="B115" s="24">
        <v>-5.5410920000000002E-2</v>
      </c>
      <c r="C115" s="24">
        <v>5.4142593999999995E-2</v>
      </c>
      <c r="D115" s="24">
        <v>3.4686446000000003E-2</v>
      </c>
      <c r="E115" s="24">
        <v>4.6014786000000002E-2</v>
      </c>
      <c r="F115" s="24">
        <v>8.0268140000000002E-2</v>
      </c>
      <c r="G115" s="24">
        <v>0.14243233</v>
      </c>
      <c r="H115" s="24">
        <v>1.1922836000000001E-2</v>
      </c>
      <c r="I115" s="24">
        <v>6.3555955999999997E-2</v>
      </c>
      <c r="J115" s="24">
        <v>0.11000574</v>
      </c>
      <c r="K115" s="24">
        <v>5.8265330000000004E-2</v>
      </c>
      <c r="L115" s="24">
        <v>7.8486559999999997E-2</v>
      </c>
      <c r="M115" s="24">
        <v>3.0336617999999999E-2</v>
      </c>
      <c r="N115" s="24">
        <v>2.0687819E-2</v>
      </c>
      <c r="O115" s="24">
        <v>7.3910116999999997E-2</v>
      </c>
      <c r="P115" s="24">
        <v>-7.0527672999999999E-2</v>
      </c>
      <c r="Q115" s="24">
        <v>2.1046637999999999E-2</v>
      </c>
      <c r="R115" s="24">
        <v>1.1463879999999999E-2</v>
      </c>
      <c r="S115" s="24">
        <v>-8.8484339999999995E-2</v>
      </c>
      <c r="T115" s="24">
        <v>-4.3065548E-3</v>
      </c>
      <c r="U115" s="24">
        <v>3.2048106E-2</v>
      </c>
      <c r="V115" s="24">
        <v>8.3925839999999988E-2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45317</v>
      </c>
      <c r="B116" s="24">
        <v>-1.0782778E-2</v>
      </c>
      <c r="C116" s="24">
        <v>-6.8606319999999998E-2</v>
      </c>
      <c r="D116" s="24">
        <v>-3.6986886999999996E-2</v>
      </c>
      <c r="E116" s="24">
        <v>1.6532063E-2</v>
      </c>
      <c r="F116" s="24">
        <v>-6.9991292999999996E-2</v>
      </c>
      <c r="G116" s="24">
        <v>-2.4112523E-2</v>
      </c>
      <c r="H116" s="24">
        <v>4.7373770000000003E-4</v>
      </c>
      <c r="I116" s="24">
        <v>-9.0288520000000004E-3</v>
      </c>
      <c r="J116" s="24">
        <v>-2.8107106999999999E-2</v>
      </c>
      <c r="K116" s="24">
        <v>-7.421809E-2</v>
      </c>
      <c r="L116" s="24">
        <v>-5.0640162999999995E-2</v>
      </c>
      <c r="M116" s="24">
        <v>-3.2706856999999999E-2</v>
      </c>
      <c r="N116" s="24">
        <v>4.2015909999999997E-2</v>
      </c>
      <c r="O116" s="24">
        <v>1.3599873E-2</v>
      </c>
      <c r="P116" s="24">
        <v>-3.5380362999999998E-2</v>
      </c>
      <c r="Q116" s="24">
        <v>-1.0863602000000002E-2</v>
      </c>
      <c r="R116" s="24">
        <v>-3.2049180000000003E-2</v>
      </c>
      <c r="S116" s="24">
        <v>0.108702545</v>
      </c>
      <c r="T116" s="24">
        <v>2.108848E-2</v>
      </c>
      <c r="U116" s="24">
        <v>6.6554550000000009E-4</v>
      </c>
      <c r="V116" s="24">
        <v>2.2043110000000001E-2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45348</v>
      </c>
      <c r="B117" s="24">
        <v>3.0278562999999998E-2</v>
      </c>
      <c r="C117" s="24">
        <v>-4.0879250000000006E-2</v>
      </c>
      <c r="D117" s="24">
        <v>5.5737734000000004E-2</v>
      </c>
      <c r="E117" s="24">
        <v>4.3494700000000004E-2</v>
      </c>
      <c r="F117" s="24">
        <v>0.12276578</v>
      </c>
      <c r="G117" s="24">
        <v>3.7500740000000005E-2</v>
      </c>
      <c r="H117" s="24">
        <v>2.1306753000000001E-2</v>
      </c>
      <c r="I117" s="24">
        <v>3.1111119999999999E-2</v>
      </c>
      <c r="J117" s="24">
        <v>-3.3137798E-3</v>
      </c>
      <c r="K117" s="24">
        <v>7.8991530000000004E-2</v>
      </c>
      <c r="L117" s="24">
        <v>-2.3972988000000002E-3</v>
      </c>
      <c r="M117" s="24">
        <v>-4.7943534999999995E-2</v>
      </c>
      <c r="N117" s="24">
        <v>3.7371159000000001E-2</v>
      </c>
      <c r="O117" s="24">
        <v>4.8180580000000001E-2</v>
      </c>
      <c r="P117" s="24">
        <v>3.6154031999999996E-2</v>
      </c>
      <c r="Q117" s="24">
        <v>1.4362216000000001E-2</v>
      </c>
      <c r="R117" s="24">
        <v>2.1920084999999999E-2</v>
      </c>
      <c r="S117" s="24">
        <v>8.586001E-2</v>
      </c>
      <c r="T117" s="24">
        <v>-2.5316477E-2</v>
      </c>
      <c r="U117" s="24">
        <v>1.4762998000000001E-2</v>
      </c>
      <c r="V117" s="24">
        <v>3.3627152E-2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45377</v>
      </c>
      <c r="B118" s="24">
        <v>2.1551727999999999E-2</v>
      </c>
      <c r="C118" s="24">
        <v>4.7044635000000001E-2</v>
      </c>
      <c r="D118" s="24">
        <v>1.0647774E-2</v>
      </c>
      <c r="E118" s="24">
        <v>-1.0511100000000001E-2</v>
      </c>
      <c r="F118" s="24">
        <v>-2.6811957000000001E-2</v>
      </c>
      <c r="G118" s="24">
        <v>0.10094357000000001</v>
      </c>
      <c r="H118" s="24">
        <v>1.7153502000000001E-2</v>
      </c>
      <c r="I118" s="24">
        <v>4.4396519999999995E-2</v>
      </c>
      <c r="J118" s="24">
        <v>3.4607887000000004E-2</v>
      </c>
      <c r="K118" s="24">
        <v>4.9844264999999999E-2</v>
      </c>
      <c r="L118" s="24">
        <v>-3.0940294E-2</v>
      </c>
      <c r="M118" s="24">
        <v>1.8287777999999998E-2</v>
      </c>
      <c r="N118" s="24">
        <v>3.4782887000000002E-3</v>
      </c>
      <c r="O118" s="24">
        <v>-1.5515983000000001E-2</v>
      </c>
      <c r="P118" s="24">
        <v>7.5864789999999997E-4</v>
      </c>
      <c r="Q118" s="24">
        <v>-1.6102195E-2</v>
      </c>
      <c r="R118" s="24">
        <v>-1.495558E-2</v>
      </c>
      <c r="S118" s="24">
        <v>-8.9248360000000013E-2</v>
      </c>
      <c r="T118" s="24">
        <v>2.1872877999999998E-2</v>
      </c>
      <c r="U118" s="24">
        <v>5.0535917E-2</v>
      </c>
      <c r="V118" s="24">
        <v>-1.2340127999999999E-2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45408</v>
      </c>
      <c r="B119" s="24">
        <v>1.1891007E-2</v>
      </c>
      <c r="C119" s="24">
        <v>1.7281055E-2</v>
      </c>
      <c r="D119" s="24">
        <v>-0.10842847999999999</v>
      </c>
      <c r="E119" s="24">
        <v>-7.0695934000000002E-2</v>
      </c>
      <c r="F119" s="24">
        <v>2.7550577999999999E-2</v>
      </c>
      <c r="G119" s="24">
        <v>6.5255283999999997E-2</v>
      </c>
      <c r="H119" s="24">
        <v>1.549685E-2</v>
      </c>
      <c r="I119" s="24">
        <v>-2.8064369999999998E-2</v>
      </c>
      <c r="J119" s="24">
        <v>-2.3517369999999999E-2</v>
      </c>
      <c r="K119" s="24">
        <v>-6.0237410000000005E-2</v>
      </c>
      <c r="L119" s="24">
        <v>-2.2318602E-2</v>
      </c>
      <c r="M119" s="24">
        <v>4.2165636999999999E-2</v>
      </c>
      <c r="N119" s="24">
        <v>1.448381E-2</v>
      </c>
      <c r="O119" s="24">
        <v>3.0732870000000002E-2</v>
      </c>
      <c r="P119" s="24">
        <v>6.9984794000000003E-2</v>
      </c>
      <c r="Q119" s="24">
        <v>-2.9345273999999998E-2</v>
      </c>
      <c r="R119" s="24">
        <v>-1.2554228000000001E-2</v>
      </c>
      <c r="S119" s="24">
        <v>0.13667607000000001</v>
      </c>
      <c r="T119" s="24">
        <v>-4.0802659999999998E-2</v>
      </c>
      <c r="U119" s="24">
        <v>-0.10349852</v>
      </c>
      <c r="V119" s="24">
        <v>-2.8623401999999999E-2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45436</v>
      </c>
      <c r="B120" s="24">
        <v>4.1698216999999996E-3</v>
      </c>
      <c r="C120" s="24">
        <v>0.10079276999999999</v>
      </c>
      <c r="D120" s="24">
        <v>9.3550679999999994E-3</v>
      </c>
      <c r="E120" s="24">
        <v>7.8833102999999998E-3</v>
      </c>
      <c r="F120" s="24">
        <v>6.4935090000000001E-2</v>
      </c>
      <c r="G120" s="24">
        <v>4.6478270000000002E-2</v>
      </c>
      <c r="H120" s="24">
        <v>3.9497256000000001E-2</v>
      </c>
      <c r="I120" s="24">
        <v>9.7452279999999988E-2</v>
      </c>
      <c r="J120" s="24">
        <v>-1.3911724E-2</v>
      </c>
      <c r="K120" s="24">
        <v>1.1998653E-2</v>
      </c>
      <c r="L120" s="24">
        <v>-3.5193443000000005E-2</v>
      </c>
      <c r="M120" s="24">
        <v>7.0929049999999993E-2</v>
      </c>
      <c r="N120" s="24">
        <v>3.624165E-2</v>
      </c>
      <c r="O120" s="24">
        <v>3.3447980000000002E-2</v>
      </c>
      <c r="P120" s="24">
        <v>6.1865449999999995E-2</v>
      </c>
      <c r="Q120" s="24">
        <v>-1.3372182999999999E-2</v>
      </c>
      <c r="R120" s="24">
        <v>3.3384562000000001E-3</v>
      </c>
      <c r="S120" s="24">
        <v>8.4950919999999999E-2</v>
      </c>
      <c r="T120" s="24">
        <v>-2.6931642999999998E-2</v>
      </c>
      <c r="U120" s="24">
        <v>2.3983717000000002E-2</v>
      </c>
      <c r="V120" s="24">
        <v>-3.5079539999999999E-2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45469</v>
      </c>
      <c r="B121" s="24">
        <v>-3.5267949999999999E-2</v>
      </c>
      <c r="C121" s="24">
        <v>-8.9823064999999994E-2</v>
      </c>
      <c r="D121" s="24">
        <v>-5.7751656000000005E-2</v>
      </c>
      <c r="E121" s="24">
        <v>-6.3891470000000006E-2</v>
      </c>
      <c r="F121" s="24">
        <v>-2.8920352E-2</v>
      </c>
      <c r="G121" s="24">
        <v>-3.9993167000000003E-2</v>
      </c>
      <c r="H121" s="24">
        <v>-1.8200993999999998E-2</v>
      </c>
      <c r="I121" s="24">
        <v>3.7144542000000003E-2</v>
      </c>
      <c r="J121" s="24">
        <v>-0.13906693000000001</v>
      </c>
      <c r="K121" s="24">
        <v>1.7784715E-2</v>
      </c>
      <c r="L121" s="24">
        <v>-7.1367920000000001E-2</v>
      </c>
      <c r="M121" s="24">
        <v>2.7068973E-2</v>
      </c>
      <c r="N121" s="24">
        <v>-6.5944375999999999E-2</v>
      </c>
      <c r="O121" s="24">
        <v>2.1268725000000002E-2</v>
      </c>
      <c r="P121" s="24">
        <v>-3.8705766000000003E-2</v>
      </c>
      <c r="Q121" s="24">
        <v>2.6016712000000001E-2</v>
      </c>
      <c r="R121" s="24">
        <v>-3.3221423999999999E-2</v>
      </c>
      <c r="S121" s="24">
        <v>-3.3490062000000001E-2</v>
      </c>
      <c r="T121" s="24">
        <v>3.3346415000000003E-3</v>
      </c>
      <c r="U121" s="24">
        <v>-2.5009990000000003E-2</v>
      </c>
      <c r="V121" s="24">
        <v>-7.8876020000000005E-3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45499</v>
      </c>
      <c r="B122" s="24">
        <v>-1.5698551999999998E-2</v>
      </c>
      <c r="C122" s="24">
        <v>-5.4117440000000004E-3</v>
      </c>
      <c r="D122" s="24">
        <v>7.7706337E-2</v>
      </c>
      <c r="E122" s="24">
        <v>7.7184080000000002E-2</v>
      </c>
      <c r="F122" s="24">
        <v>-1.5270292999999999E-2</v>
      </c>
      <c r="G122" s="24">
        <v>8.6870192999999995E-3</v>
      </c>
      <c r="H122" s="24">
        <v>3.3958912000000001E-2</v>
      </c>
      <c r="I122" s="24">
        <v>-2.7420282000000001E-2</v>
      </c>
      <c r="J122" s="24">
        <v>6.0411689999999999E-3</v>
      </c>
      <c r="K122" s="24">
        <v>-2.9122232999999999E-3</v>
      </c>
      <c r="L122" s="24">
        <v>1.3888836E-2</v>
      </c>
      <c r="M122" s="24">
        <v>1.1761904E-2</v>
      </c>
      <c r="N122" s="24">
        <v>7.5160859999999996E-2</v>
      </c>
      <c r="O122" s="24">
        <v>2.8975010000000002E-2</v>
      </c>
      <c r="P122" s="24">
        <v>-4.1589260000000003E-2</v>
      </c>
      <c r="Q122" s="24">
        <v>4.0889979999999999E-2</v>
      </c>
      <c r="R122" s="24">
        <v>-9.051323E-3</v>
      </c>
      <c r="S122" s="24">
        <v>4.0155770000000007E-2</v>
      </c>
      <c r="T122" s="24">
        <v>8.9086894999999999E-2</v>
      </c>
      <c r="U122" s="24">
        <v>-1.8729626999999999E-2</v>
      </c>
      <c r="V122" s="24">
        <v>3.4217596000000003E-2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0.16419876</v>
      </c>
      <c r="C126" s="24" cm="1">
        <f t="array" ref="C126">MAX(_xlfn._xlws.FILTER(C1:C122, ISNUMBER(C1:C122)))</f>
        <v>0.17734957000000001</v>
      </c>
      <c r="D126" s="24" cm="1">
        <f t="array" ref="D126">MAX(_xlfn._xlws.FILTER(D1:D122, ISNUMBER(D1:D122)))</f>
        <v>0.26963055000000002</v>
      </c>
      <c r="E126" s="24" cm="1">
        <f t="array" ref="E126">MAX(_xlfn._xlws.FILTER(E1:E122, ISNUMBER(E1:E122)))</f>
        <v>0.13949084</v>
      </c>
      <c r="F126" s="24" cm="1">
        <f t="array" ref="F126">MAX(_xlfn._xlws.FILTER(F1:F122, ISNUMBER(F1:F122)))</f>
        <v>0.23292183000000002</v>
      </c>
      <c r="G126" s="24" cm="1">
        <f t="array" ref="G126">MAX(_xlfn._xlws.FILTER(G1:G122, ISNUMBER(G1:G122)))</f>
        <v>0.17651641999999998</v>
      </c>
      <c r="H126" s="24" cm="1">
        <f t="array" ref="H126">MAX(_xlfn._xlws.FILTER(H1:H122, ISNUMBER(H1:H122)))</f>
        <v>0.11433876</v>
      </c>
      <c r="I126" s="24" cm="1">
        <f t="array" ref="I126">MAX(_xlfn._xlws.FILTER(I1:I122, ISNUMBER(I1:I122)))</f>
        <v>0.17852867</v>
      </c>
      <c r="J126" s="24" cm="1">
        <f t="array" ref="J126">MAX(_xlfn._xlws.FILTER(J1:J122, ISNUMBER(J1:J122)))</f>
        <v>0.19093979</v>
      </c>
      <c r="K126" s="24" cm="1">
        <f t="array" ref="K126">MAX(_xlfn._xlws.FILTER(K1:K122, ISNUMBER(K1:K122)))</f>
        <v>0.14739525000000001</v>
      </c>
      <c r="L126" s="24" cm="1">
        <f t="array" ref="L126">MAX(_xlfn._xlws.FILTER(L1:L122, ISNUMBER(L1:L122)))</f>
        <v>0.28335834999999998</v>
      </c>
      <c r="M126" s="24" cm="1">
        <f t="array" ref="M126">MAX(_xlfn._xlws.FILTER(M1:M122, ISNUMBER(M1:M122)))</f>
        <v>0.14873767000000002</v>
      </c>
      <c r="N126" s="24" cm="1">
        <f t="array" ref="N126">MAX(_xlfn._xlws.FILTER(N1:N122, ISNUMBER(N1:N122)))</f>
        <v>0.20223521999999999</v>
      </c>
      <c r="O126" s="24" cm="1">
        <f t="array" ref="O126">MAX(_xlfn._xlws.FILTER(O1:O122, ISNUMBER(O1:O122)))</f>
        <v>0.13070118</v>
      </c>
      <c r="P126" s="24" cm="1">
        <f t="array" ref="P126">MAX(_xlfn._xlws.FILTER(P1:P122, ISNUMBER(P1:P122)))</f>
        <v>0.22004604</v>
      </c>
      <c r="Q126" s="24" cm="1">
        <f t="array" ref="Q126">MAX(_xlfn._xlws.FILTER(Q1:Q122, ISNUMBER(Q1:Q122)))</f>
        <v>0.18462086</v>
      </c>
      <c r="R126" s="24" cm="1">
        <f t="array" ref="R126">MAX(_xlfn._xlws.FILTER(R1:R122, ISNUMBER(R1:R122)))</f>
        <v>0.18675137</v>
      </c>
      <c r="S126" s="24" cm="1">
        <f t="array" ref="S126">MAX(_xlfn._xlws.FILTER(S1:S122, ISNUMBER(S1:S122)))</f>
        <v>0.22396778000000001</v>
      </c>
      <c r="T126" s="24" cm="1">
        <f t="array" ref="T126">MAX(_xlfn._xlws.FILTER(T1:T122, ISNUMBER(T1:T122)))</f>
        <v>0.19065975000000002</v>
      </c>
      <c r="U126" s="24" cm="1">
        <f t="array" ref="U126">MAX(_xlfn._xlws.FILTER(U1:U122, ISNUMBER(U1:U122)))</f>
        <v>0.16904247000000003</v>
      </c>
      <c r="V126" s="24" cm="1">
        <f t="array" ref="V126">MAX(_xlfn._xlws.FILTER(V1:V122, ISNUMBER(V1:V122)))</f>
        <v>0.13566577999999999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-0.1470989</v>
      </c>
      <c r="C127" s="24" cm="1">
        <f t="array" ref="C127">MIN(_xlfn._xlws.FILTER(C2:C122, ISNUMBER(C2:C122)))</f>
        <v>-0.25229680999999998</v>
      </c>
      <c r="D127" s="24" cm="1">
        <f t="array" ref="D127">MIN(_xlfn._xlws.FILTER(D2:D122, ISNUMBER(D2:D122)))</f>
        <v>-0.33639949999999996</v>
      </c>
      <c r="E127" s="24" cm="1">
        <f t="array" ref="E127">MIN(_xlfn._xlws.FILTER(E2:E122, ISNUMBER(E2:E122)))</f>
        <v>-0.20127476000000002</v>
      </c>
      <c r="F127" s="24" cm="1">
        <f t="array" ref="F127">MIN(_xlfn._xlws.FILTER(F2:F122, ISNUMBER(F2:F122)))</f>
        <v>-0.23085398000000001</v>
      </c>
      <c r="G127" s="24" cm="1">
        <f t="array" ref="G127">MIN(_xlfn._xlws.FILTER(G2:G122, ISNUMBER(G2:G122)))</f>
        <v>-0.28127849999999999</v>
      </c>
      <c r="H127" s="24" cm="1">
        <f t="array" ref="H127">MIN(_xlfn._xlws.FILTER(H2:H122, ISNUMBER(H2:H122)))</f>
        <v>-0.17431194000000003</v>
      </c>
      <c r="I127" s="24" cm="1">
        <f t="array" ref="I127">MIN(_xlfn._xlws.FILTER(I2:I122, ISNUMBER(I2:I122)))</f>
        <v>-0.14438789999999999</v>
      </c>
      <c r="J127" s="24" cm="1">
        <f t="array" ref="J127">MIN(_xlfn._xlws.FILTER(J2:J122, ISNUMBER(J2:J122)))</f>
        <v>-0.30802552999999999</v>
      </c>
      <c r="K127" s="24" cm="1">
        <f t="array" ref="K127">MIN(_xlfn._xlws.FILTER(K2:K122, ISNUMBER(K2:K122)))</f>
        <v>-0.15061837</v>
      </c>
      <c r="L127" s="24" cm="1">
        <f t="array" ref="L127">MIN(_xlfn._xlws.FILTER(L2:L122, ISNUMBER(L2:L122)))</f>
        <v>-0.33214289999999996</v>
      </c>
      <c r="M127" s="24" cm="1">
        <f t="array" ref="M127">MIN(_xlfn._xlws.FILTER(M2:M122, ISNUMBER(M2:M122)))</f>
        <v>-0.28442489999999998</v>
      </c>
      <c r="N127" s="24" cm="1">
        <f t="array" ref="N127">MIN(_xlfn._xlws.FILTER(N2:N122, ISNUMBER(N2:N122)))</f>
        <v>-0.24752479999999999</v>
      </c>
      <c r="O127" s="24" cm="1">
        <f t="array" ref="O127">MIN(_xlfn._xlws.FILTER(O2:O122, ISNUMBER(O2:O122)))</f>
        <v>-0.25214559999999997</v>
      </c>
      <c r="P127" s="24" cm="1">
        <f t="array" ref="P127">MIN(_xlfn._xlws.FILTER(P2:P122, ISNUMBER(P2:P122)))</f>
        <v>-0.16153680000000001</v>
      </c>
      <c r="Q127" s="24" cm="1">
        <f t="array" ref="Q127">MIN(_xlfn._xlws.FILTER(Q2:Q122, ISNUMBER(Q2:Q122)))</f>
        <v>-0.13248240999999999</v>
      </c>
      <c r="R127" s="24" cm="1">
        <f t="array" ref="R127">MIN(_xlfn._xlws.FILTER(R2:R122, ISNUMBER(R2:R122)))</f>
        <v>-0.20085484000000001</v>
      </c>
      <c r="S127" s="24" cm="1">
        <f t="array" ref="S127">MIN(_xlfn._xlws.FILTER(S2:S122, ISNUMBER(S2:S122)))</f>
        <v>-0.21814668999999998</v>
      </c>
      <c r="T127" s="24" cm="1">
        <f t="array" ref="T127">MIN(_xlfn._xlws.FILTER(T2:T122, ISNUMBER(T2:T122)))</f>
        <v>-0.21144670000000002</v>
      </c>
      <c r="U127" s="24" cm="1">
        <f t="array" ref="U127">MIN(_xlfn._xlws.FILTER(U2:U122, ISNUMBER(U2:U122)))</f>
        <v>-0.21757614</v>
      </c>
      <c r="V127" s="24" cm="1">
        <f t="array" ref="V127">MIN(_xlfn._xlws.FILTER(V2:V122, ISNUMBER(V2:V122)))</f>
        <v>-0.16925632000000002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16</v>
      </c>
      <c r="C129">
        <f>COUNTIF(C2:C122, "&lt;"&amp;Assumption!$E$50)</f>
        <v>33</v>
      </c>
      <c r="D129">
        <f>COUNTIF(D2:D122, "&lt;"&amp;Assumption!$E$50)</f>
        <v>18</v>
      </c>
      <c r="E129">
        <f>COUNTIF(E2:E122, "&lt;"&amp;Assumption!$E$50)</f>
        <v>21</v>
      </c>
      <c r="F129">
        <f>COUNTIF(F2:F122, "&lt;"&amp;Assumption!$E$50)</f>
        <v>29</v>
      </c>
      <c r="G129">
        <f>COUNTIF(G2:G122, "&lt;"&amp;Assumption!$E$50)</f>
        <v>24</v>
      </c>
      <c r="H129">
        <f>COUNTIF(H2:H122, "&lt;"&amp;Assumption!$E$50)</f>
        <v>17</v>
      </c>
      <c r="I129">
        <f>COUNTIF(I2:I122, "&lt;"&amp;Assumption!$E$50)</f>
        <v>17</v>
      </c>
      <c r="J129">
        <f>COUNTIF(J2:J122, "&lt;"&amp;Assumption!$E$50)</f>
        <v>28</v>
      </c>
      <c r="K129">
        <f>COUNTIF(K2:K122, "&lt;"&amp;Assumption!$E$50)</f>
        <v>28</v>
      </c>
      <c r="L129">
        <f>COUNTIF(L2:L122, "&lt;"&amp;Assumption!$E$50)</f>
        <v>37</v>
      </c>
      <c r="M129">
        <f>COUNTIF(M2:M122, "&lt;"&amp;Assumption!$E$50)</f>
        <v>33</v>
      </c>
      <c r="N129">
        <f>COUNTIF(N2:N122, "&lt;"&amp;Assumption!$E$50)</f>
        <v>33</v>
      </c>
      <c r="O129">
        <f>COUNTIF(O2:O122, "&lt;"&amp;Assumption!$E$50)</f>
        <v>15</v>
      </c>
      <c r="P129">
        <f>COUNTIF(P2:P122, "&lt;"&amp;Assumption!$E$50)</f>
        <v>24</v>
      </c>
      <c r="Q129">
        <f>COUNTIF(Q2:Q122, "&lt;"&amp;Assumption!$E$50)</f>
        <v>22</v>
      </c>
      <c r="R129">
        <f>COUNTIF(R2:R122, "&lt;"&amp;Assumption!$E$50)</f>
        <v>12</v>
      </c>
      <c r="S129">
        <f>COUNTIF(S2:S122, "&lt;"&amp;Assumption!$E$50)</f>
        <v>35</v>
      </c>
      <c r="T129">
        <f>COUNTIF(T2:T122, "&lt;"&amp;Assumption!$E$50)</f>
        <v>17</v>
      </c>
      <c r="U129">
        <f>COUNTIF(U2:U122, "&lt;"&amp;Assumption!$E$50)</f>
        <v>24</v>
      </c>
      <c r="V129">
        <f>COUNTIF(V2:V122, "&lt;"&amp;Assumption!$E$50)</f>
        <v>16</v>
      </c>
    </row>
    <row r="130" spans="1:29" x14ac:dyDescent="0.35">
      <c r="A130" t="s">
        <v>86</v>
      </c>
      <c r="B130">
        <f>COUNT(B1:B122)</f>
        <v>97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106</v>
      </c>
    </row>
    <row r="132" spans="1:29" x14ac:dyDescent="0.35">
      <c r="A132" t="s">
        <v>88</v>
      </c>
      <c r="B132" s="9">
        <f t="shared" ref="B132:V132" si="1">B129/B130</f>
        <v>0.16494845360824742</v>
      </c>
      <c r="C132" s="9">
        <f t="shared" si="1"/>
        <v>0.27272727272727271</v>
      </c>
      <c r="D132" s="9">
        <f t="shared" si="1"/>
        <v>0.1487603305785124</v>
      </c>
      <c r="E132" s="9">
        <f t="shared" si="1"/>
        <v>0.17355371900826447</v>
      </c>
      <c r="F132" s="9">
        <f t="shared" si="1"/>
        <v>0.23966942148760331</v>
      </c>
      <c r="G132" s="9">
        <f t="shared" si="1"/>
        <v>0.19834710743801653</v>
      </c>
      <c r="H132" s="9">
        <f t="shared" si="1"/>
        <v>0.14049586776859505</v>
      </c>
      <c r="I132" s="9">
        <f t="shared" si="1"/>
        <v>0.14049586776859505</v>
      </c>
      <c r="J132" s="9">
        <f t="shared" si="1"/>
        <v>0.23140495867768596</v>
      </c>
      <c r="K132" s="9">
        <f t="shared" si="1"/>
        <v>0.23140495867768596</v>
      </c>
      <c r="L132" s="9">
        <f t="shared" si="1"/>
        <v>0.30578512396694213</v>
      </c>
      <c r="M132" s="9">
        <f t="shared" si="1"/>
        <v>0.27272727272727271</v>
      </c>
      <c r="N132" s="9">
        <f t="shared" si="1"/>
        <v>0.27272727272727271</v>
      </c>
      <c r="O132" s="9">
        <f t="shared" si="1"/>
        <v>0.12396694214876033</v>
      </c>
      <c r="P132" s="9">
        <f t="shared" si="1"/>
        <v>0.19834710743801653</v>
      </c>
      <c r="Q132" s="9">
        <f t="shared" si="1"/>
        <v>0.18181818181818182</v>
      </c>
      <c r="R132" s="9">
        <f t="shared" si="1"/>
        <v>9.9173553719008267E-2</v>
      </c>
      <c r="S132" s="9">
        <f t="shared" si="1"/>
        <v>0.28925619834710742</v>
      </c>
      <c r="T132" s="9">
        <f t="shared" si="1"/>
        <v>0.14049586776859505</v>
      </c>
      <c r="U132" s="9">
        <f t="shared" si="1"/>
        <v>0.19834710743801653</v>
      </c>
      <c r="V132" s="9">
        <f t="shared" si="1"/>
        <v>0.15094339622641509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0.34599999999999997</v>
      </c>
      <c r="C134" s="9" cm="1">
        <f t="array" ref="C134">_xlfn.PERCENTRANK.EXC(_xlfn._xlws.FILTER(C2:C122, ISNUMBER(C2:C122)),C122)</f>
        <v>0.45900000000000002</v>
      </c>
      <c r="D134" s="9" cm="1">
        <f t="array" ref="D134">_xlfn.PERCENTRANK.EXC(_xlfn._xlws.FILTER(D2:D122, ISNUMBER(D2:D122)),D122)</f>
        <v>0.89300000000000002</v>
      </c>
      <c r="E134" s="9" cm="1">
        <f t="array" ref="E134">_xlfn.PERCENTRANK.EXC(_xlfn._xlws.FILTER(E2:E122, ISNUMBER(E2:E122)),E122)</f>
        <v>0.89300000000000002</v>
      </c>
      <c r="F134" s="9" cm="1">
        <f t="array" ref="F134">_xlfn.PERCENTRANK.EXC(_xlfn._xlws.FILTER(F2:F122, ISNUMBER(F2:F122)),F122)</f>
        <v>0.39300000000000002</v>
      </c>
      <c r="G134" s="9" cm="1">
        <f t="array" ref="G134">_xlfn.PERCENTRANK.EXC(_xlfn._xlws.FILTER(G2:G122, ISNUMBER(G2:G122)),G122)</f>
        <v>0.53200000000000003</v>
      </c>
      <c r="H134" s="9" cm="1">
        <f t="array" ref="H134">_xlfn.PERCENTRANK.EXC(_xlfn._xlws.FILTER(H2:H122, ISNUMBER(H2:H122)),H122)</f>
        <v>0.81100000000000005</v>
      </c>
      <c r="I134" s="9" cm="1">
        <f t="array" ref="I134">_xlfn.PERCENTRANK.EXC(_xlfn._xlws.FILTER(I2:I122, ISNUMBER(I2:I122)),I122)</f>
        <v>0.27</v>
      </c>
      <c r="J134" s="9" cm="1">
        <f t="array" ref="J134">_xlfn.PERCENTRANK.EXC(_xlfn._xlws.FILTER(J2:J122, ISNUMBER(J2:J122)),J122)</f>
        <v>0.51600000000000001</v>
      </c>
      <c r="K134" s="9" cm="1">
        <f t="array" ref="K134">_xlfn.PERCENTRANK.EXC(_xlfn._xlws.FILTER(K2:K122, ISNUMBER(K2:K122)),K122)</f>
        <v>0.442</v>
      </c>
      <c r="L134" s="9" cm="1">
        <f t="array" ref="L134">_xlfn.PERCENTRANK.EXC(_xlfn._xlws.FILTER(L2:L122, ISNUMBER(L2:L122)),L122)</f>
        <v>0.56499999999999995</v>
      </c>
      <c r="M134" s="9" cm="1">
        <f t="array" ref="M134">_xlfn.PERCENTRANK.EXC(_xlfn._xlws.FILTER(M2:M122, ISNUMBER(M2:M122)),M122)</f>
        <v>0.54</v>
      </c>
      <c r="N134" s="9" cm="1">
        <f t="array" ref="N134">_xlfn.PERCENTRANK.EXC(_xlfn._xlws.FILTER(N2:N122, ISNUMBER(N2:N122)),N122)</f>
        <v>0.82699999999999996</v>
      </c>
      <c r="O134" s="9" cm="1">
        <f t="array" ref="O134">_xlfn.PERCENTRANK.EXC(_xlfn._xlws.FILTER(O2:O122, ISNUMBER(O2:O122)),O122)</f>
        <v>0.66300000000000003</v>
      </c>
      <c r="P134" s="9" cm="1">
        <f t="array" ref="P134">_xlfn.PERCENTRANK.EXC(_xlfn._xlws.FILTER(P2:P122, ISNUMBER(P2:P122)),P122)</f>
        <v>0.27</v>
      </c>
      <c r="Q134" s="9" cm="1">
        <f t="array" ref="Q134">_xlfn.PERCENTRANK.EXC(_xlfn._xlws.FILTER(Q2:Q122, ISNUMBER(Q2:Q122)),Q122)</f>
        <v>0.72099999999999997</v>
      </c>
      <c r="R134" s="9" cm="1">
        <f t="array" ref="R134">_xlfn.PERCENTRANK.EXC(_xlfn._xlws.FILTER(R2:R122, ISNUMBER(R2:R122)),R122)</f>
        <v>0.39300000000000002</v>
      </c>
      <c r="S134" s="9" cm="1">
        <f t="array" ref="S134">_xlfn.PERCENTRANK.EXC(_xlfn._xlws.FILTER(S2:S122, ISNUMBER(S2:S122)),S122)</f>
        <v>0.63900000000000001</v>
      </c>
      <c r="T134" s="9" cm="1">
        <f t="array" ref="T134">_xlfn.PERCENTRANK.EXC(_xlfn._xlws.FILTER(T2:T122, ISNUMBER(T2:T122)),T122)</f>
        <v>0.92600000000000005</v>
      </c>
      <c r="U134" s="9" cm="1">
        <f t="array" ref="U134">_xlfn.PERCENTRANK.EXC(_xlfn._xlws.FILTER(U2:U122, ISNUMBER(U2:U122)),U122)</f>
        <v>0.34399999999999997</v>
      </c>
      <c r="V134" s="9" cm="1">
        <f t="array" ref="V134">_xlfn.PERCENTRANK.EXC(_xlfn._xlws.FILTER(V2:V122, ISNUMBER(V2:V122)),V122)</f>
        <v>0.7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0.17299999999999999</v>
      </c>
      <c r="C136" s="9" cm="1">
        <f t="array" ref="C136">_xlfn.PERCENTRANK.EXC(_xlfn._xlws.FILTER(C4:C125, ISNUMBER(C4:C125)),C113)</f>
        <v>0.20799999999999999</v>
      </c>
      <c r="D136" s="9" cm="1">
        <f t="array" ref="D136">_xlfn.PERCENTRANK.EXC(_xlfn._xlws.FILTER(D4:D125, ISNUMBER(D4:D125)),D113)</f>
        <v>6.6000000000000003E-2</v>
      </c>
      <c r="E136" s="9" cm="1">
        <f t="array" ref="E136">_xlfn.PERCENTRANK.EXC(_xlfn._xlws.FILTER(E4:E125, ISNUMBER(E4:E125)),E113)</f>
        <v>0.216</v>
      </c>
      <c r="F136" s="9" cm="1">
        <f t="array" ref="F136">_xlfn.PERCENTRANK.EXC(_xlfn._xlws.FILTER(F4:F125, ISNUMBER(F4:F125)),F113)</f>
        <v>0.96599999999999997</v>
      </c>
      <c r="G136" s="9" cm="1">
        <f t="array" ref="G136">_xlfn.PERCENTRANK.EXC(_xlfn._xlws.FILTER(G4:G125, ISNUMBER(G4:G125)),G113)</f>
        <v>0.316</v>
      </c>
      <c r="H136" s="9" cm="1">
        <f t="array" ref="H136">_xlfn.PERCENTRANK.EXC(_xlfn._xlws.FILTER(H4:H125, ISNUMBER(H4:H125)),H113)</f>
        <v>0.28299999999999997</v>
      </c>
      <c r="I136" s="9" cm="1">
        <f t="array" ref="I136">_xlfn.PERCENTRANK.EXC(_xlfn._xlws.FILTER(I4:I125, ISNUMBER(I4:I125)),I113)</f>
        <v>0.34100000000000003</v>
      </c>
      <c r="J136" s="9" cm="1">
        <f t="array" ref="J136">_xlfn.PERCENTRANK.EXC(_xlfn._xlws.FILTER(J4:J125, ISNUMBER(J4:J125)),J113)</f>
        <v>0.15</v>
      </c>
      <c r="K136" s="9" cm="1">
        <f t="array" ref="K136">_xlfn.PERCENTRANK.EXC(_xlfn._xlws.FILTER(K4:K125, ISNUMBER(K4:K125)),K113)</f>
        <v>0.2</v>
      </c>
      <c r="L136" s="9" cm="1">
        <f t="array" ref="L136">_xlfn.PERCENTRANK.EXC(_xlfn._xlws.FILTER(L4:L125, ISNUMBER(L4:L125)),L113)</f>
        <v>0.51600000000000001</v>
      </c>
      <c r="M136" s="9" cm="1">
        <f t="array" ref="M136">_xlfn.PERCENTRANK.EXC(_xlfn._xlws.FILTER(M4:M125, ISNUMBER(M4:M125)),M113)</f>
        <v>0.39100000000000001</v>
      </c>
      <c r="N136" s="9" cm="1">
        <f t="array" ref="N136">_xlfn.PERCENTRANK.EXC(_xlfn._xlws.FILTER(N4:N125, ISNUMBER(N4:N125)),N113)</f>
        <v>0.36599999999999999</v>
      </c>
      <c r="O136" s="9" cm="1">
        <f t="array" ref="O136">_xlfn.PERCENTRANK.EXC(_xlfn._xlws.FILTER(O4:O125, ISNUMBER(O4:O125)),O113)</f>
        <v>0.183</v>
      </c>
      <c r="P136" s="9" cm="1">
        <f t="array" ref="P136">_xlfn.PERCENTRANK.EXC(_xlfn._xlws.FILTER(P4:P125, ISNUMBER(P4:P125)),P113)</f>
        <v>0.35799999999999998</v>
      </c>
      <c r="Q136" s="9" cm="1">
        <f t="array" ref="Q136">_xlfn.PERCENTRANK.EXC(_xlfn._xlws.FILTER(Q4:Q125, ISNUMBER(Q4:Q125)),Q113)</f>
        <v>7.4999999999999997E-2</v>
      </c>
      <c r="R136" s="9" cm="1">
        <f t="array" ref="R136">_xlfn.PERCENTRANK.EXC(_xlfn._xlws.FILTER(R4:R125, ISNUMBER(R4:R125)),R113)</f>
        <v>2.5000000000000001E-2</v>
      </c>
      <c r="S136" s="9" cm="1">
        <f t="array" ref="S136">_xlfn.PERCENTRANK.EXC(_xlfn._xlws.FILTER(S4:S125, ISNUMBER(S4:S125)),S113)</f>
        <v>0.125</v>
      </c>
      <c r="T136" s="9" cm="1">
        <f t="array" ref="T136">_xlfn.PERCENTRANK.EXC(_xlfn._xlws.FILTER(T4:T125, ISNUMBER(T4:T125)),T113)</f>
        <v>4.1000000000000002E-2</v>
      </c>
      <c r="U136" s="9" cm="1">
        <f t="array" ref="U136">_xlfn.PERCENTRANK.EXC(_xlfn._xlws.FILTER(U4:U125, ISNUMBER(U4:U125)),U113)</f>
        <v>0.1</v>
      </c>
      <c r="V136" s="9" cm="1">
        <f t="array" ref="V136">_xlfn.PERCENTRANK.EXC(_xlfn._xlws.FILTER(V4:V125, ISNUMBER(V4:V125)),V113)</f>
        <v>0.16800000000000001</v>
      </c>
    </row>
    <row r="138" spans="1:29" x14ac:dyDescent="0.35">
      <c r="A138" t="s">
        <v>855</v>
      </c>
      <c r="B138">
        <f>STDEV(B40:B122)</f>
        <v>6.0139990323931615E-2</v>
      </c>
      <c r="C138">
        <f t="shared" ref="C138:V138" si="2">STDEV(C40:C122)</f>
        <v>8.5373416812570407E-2</v>
      </c>
      <c r="D138">
        <f t="shared" si="2"/>
        <v>6.9513017990076004E-2</v>
      </c>
      <c r="E138">
        <f t="shared" si="2"/>
        <v>6.2616276539289903E-2</v>
      </c>
      <c r="F138">
        <f t="shared" si="2"/>
        <v>8.3244029059225552E-2</v>
      </c>
      <c r="G138">
        <f t="shared" si="2"/>
        <v>7.5768347056081806E-2</v>
      </c>
      <c r="H138">
        <f t="shared" si="2"/>
        <v>4.37070168497549E-2</v>
      </c>
      <c r="I138">
        <f t="shared" si="2"/>
        <v>5.9580295587183703E-2</v>
      </c>
      <c r="J138">
        <f t="shared" si="2"/>
        <v>7.9817496673283958E-2</v>
      </c>
      <c r="K138">
        <f t="shared" si="2"/>
        <v>6.906758611977061E-2</v>
      </c>
      <c r="L138">
        <f t="shared" si="2"/>
        <v>9.9470284462667938E-2</v>
      </c>
      <c r="M138">
        <f t="shared" si="2"/>
        <v>8.0550104734977965E-2</v>
      </c>
      <c r="N138">
        <f t="shared" si="2"/>
        <v>8.3455304164003999E-2</v>
      </c>
      <c r="O138">
        <f t="shared" si="2"/>
        <v>5.2473390303853881E-2</v>
      </c>
      <c r="P138">
        <f t="shared" si="2"/>
        <v>7.4916841505875797E-2</v>
      </c>
      <c r="Q138">
        <f t="shared" si="2"/>
        <v>5.1676791808120431E-2</v>
      </c>
      <c r="R138">
        <f t="shared" si="2"/>
        <v>4.8213002739831097E-2</v>
      </c>
      <c r="S138">
        <f t="shared" si="2"/>
        <v>9.5715559662296848E-2</v>
      </c>
      <c r="T138">
        <f t="shared" si="2"/>
        <v>5.4684679495660464E-2</v>
      </c>
      <c r="U138">
        <f t="shared" si="2"/>
        <v>6.7168763103997303E-2</v>
      </c>
      <c r="V138">
        <f t="shared" si="2"/>
        <v>5.5293201506692299E-2</v>
      </c>
    </row>
    <row r="139" spans="1:29" x14ac:dyDescent="0.35">
      <c r="A139" t="s">
        <v>856</v>
      </c>
      <c r="B139" s="77">
        <f>B138*SQRT(12)</f>
        <v>0.20833103761550043</v>
      </c>
      <c r="C139" s="77">
        <f t="shared" ref="C139:V139" si="3">C138*SQRT(12)</f>
        <v>0.29574219107025385</v>
      </c>
      <c r="D139" s="77">
        <f t="shared" si="3"/>
        <v>0.24080015789252207</v>
      </c>
      <c r="E139" s="77">
        <f t="shared" si="3"/>
        <v>0.21690914469366643</v>
      </c>
      <c r="F139" s="77">
        <f t="shared" si="3"/>
        <v>0.28836577551463738</v>
      </c>
      <c r="G139" s="77">
        <f t="shared" si="3"/>
        <v>0.26246925341329091</v>
      </c>
      <c r="H139" s="77">
        <f t="shared" si="3"/>
        <v>0.151405547662089</v>
      </c>
      <c r="I139" s="77">
        <f t="shared" si="3"/>
        <v>0.20639219817394788</v>
      </c>
      <c r="J139" s="77">
        <f t="shared" si="3"/>
        <v>0.27649591914217531</v>
      </c>
      <c r="K139" s="77">
        <f t="shared" si="3"/>
        <v>0.23925713663116333</v>
      </c>
      <c r="L139" s="77">
        <f t="shared" si="3"/>
        <v>0.34457517306533986</v>
      </c>
      <c r="M139" s="77">
        <f t="shared" si="3"/>
        <v>0.27903374791195246</v>
      </c>
      <c r="N139" s="77">
        <f t="shared" si="3"/>
        <v>0.2890976539463388</v>
      </c>
      <c r="O139" s="77">
        <f t="shared" si="3"/>
        <v>0.181773156103334</v>
      </c>
      <c r="P139" s="77">
        <f t="shared" si="3"/>
        <v>0.25951955166152352</v>
      </c>
      <c r="Q139" s="77">
        <f t="shared" si="3"/>
        <v>0.17901365796764745</v>
      </c>
      <c r="R139" s="77">
        <f t="shared" si="3"/>
        <v>0.16701474066168989</v>
      </c>
      <c r="S139" s="77">
        <f t="shared" si="3"/>
        <v>0.33156842481997661</v>
      </c>
      <c r="T139" s="77">
        <f t="shared" si="3"/>
        <v>0.18943328656420785</v>
      </c>
      <c r="U139" s="77">
        <f t="shared" si="3"/>
        <v>0.23267942075536227</v>
      </c>
      <c r="V139" s="77">
        <f t="shared" si="3"/>
        <v>0.19154126864547011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41845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-10.881639</v>
      </c>
      <c r="D2" s="7" cm="1">
        <f t="array" ref="D2:D122">_xll.FDS(D1,"P_PRICE_RETURNS_PR('52W',2,-10AY,0,AM)")</f>
        <v>-1.5072048</v>
      </c>
      <c r="E2" s="7" cm="1">
        <f t="array" ref="E2:E122">_xll.FDS(E1,"P_PRICE_RETURNS_PR('52W',2,-10AY,0,AM)")</f>
        <v>1.4467239000000001</v>
      </c>
      <c r="F2" s="7" cm="1">
        <f t="array" ref="F2:F122">_xll.FDS(F1,"P_PRICE_RETURNS_PR('52W',2,-10AY,0,AM)")</f>
        <v>12.070774999999999</v>
      </c>
      <c r="G2" s="7" cm="1">
        <f t="array" ref="G2:G122">_xll.FDS(G1,"P_PRICE_RETURNS_PR('52W',2,-10AY,0,AM)")</f>
        <v>14.528358000000001</v>
      </c>
      <c r="H2" s="7" cm="1">
        <f t="array" ref="H2:H122">_xll.FDS(H1,"P_PRICE_RETURNS_PR('52W',2,-10AY,0,AM)")</f>
        <v>5.4089784999999999</v>
      </c>
      <c r="I2" s="7" cm="1">
        <f t="array" ref="I2:I122">_xll.FDS(I1,"P_PRICE_RETURNS_PR('52W',2,-10AY,0,AM)")</f>
        <v>19.369947</v>
      </c>
      <c r="J2" s="7" cm="1">
        <f t="array" ref="J2:J122">_xll.FDS(J1,"P_PRICE_RETURNS_PR('52W',2,-10AY,0,AM)")</f>
        <v>7.0045710000000003</v>
      </c>
      <c r="K2" s="7" cm="1">
        <f t="array" ref="K2:K122">_xll.FDS(K1,"P_PRICE_RETURNS_PR('52W',2,-10AY,0,AM)")</f>
        <v>18.203544999999998</v>
      </c>
      <c r="L2" s="7" cm="1">
        <f t="array" ref="L2:L122">_xll.FDS(L1,"P_PRICE_RETURNS_PR('52W',2,-10AY,0,AM)")</f>
        <v>17.884004999999998</v>
      </c>
      <c r="M2" s="7" cm="1">
        <f t="array" ref="M2:M122">_xll.FDS(M1,"P_PRICE_RETURNS_PR('52W',2,-10AY,0,AM)")</f>
        <v>20.640587</v>
      </c>
      <c r="N2" s="7" cm="1">
        <f t="array" ref="N2:N122">_xll.FDS(N1,"P_PRICE_RETURNS_PR('52W',2,-10AY,0,AM)")</f>
        <v>40.759456999999998</v>
      </c>
      <c r="O2" s="7" cm="1">
        <f t="array" ref="O2:O122">_xll.FDS(O1,"P_PRICE_RETURNS_PR('52W',2,-10AY,0,AM)")</f>
        <v>27.962599999999998</v>
      </c>
      <c r="P2" s="7" cm="1">
        <f t="array" ref="P2:P122">_xll.FDS(P1,"P_PRICE_RETURNS_PR('52W',2,-10AY,0,AM)")</f>
        <v>17.570423000000002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5.9841514</v>
      </c>
      <c r="S2" s="7" cm="1">
        <f t="array" ref="S2:S122">_xll.FDS(S1,"P_PRICE_RETURNS_PR('52W',2,-10AY,0,AM)")</f>
        <v>5.8749200000000004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20.180405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41877</v>
      </c>
      <c r="B3" s="7" t="e">
        <v>#N/A</v>
      </c>
      <c r="C3" s="7">
        <v>-7.378978</v>
      </c>
      <c r="D3" s="40">
        <v>27.132474999999999</v>
      </c>
      <c r="E3" s="40">
        <v>22.080314999999999</v>
      </c>
      <c r="F3" s="40">
        <v>6.1953899999999997</v>
      </c>
      <c r="G3" s="40">
        <v>6.7028403000000001</v>
      </c>
      <c r="H3" s="40">
        <v>16.530334</v>
      </c>
      <c r="I3" s="40">
        <v>26.366032000000001</v>
      </c>
      <c r="J3" s="40">
        <v>14.238381</v>
      </c>
      <c r="K3" s="40">
        <v>21.270931000000001</v>
      </c>
      <c r="L3" s="40">
        <v>24.803902000000001</v>
      </c>
      <c r="M3" s="40">
        <v>23.95618</v>
      </c>
      <c r="N3" s="40">
        <v>24.422526999999999</v>
      </c>
      <c r="O3" s="40">
        <v>51.589011999999997</v>
      </c>
      <c r="P3" s="40">
        <v>18.236599999999999</v>
      </c>
      <c r="Q3" s="40" t="e">
        <v>#N/A</v>
      </c>
      <c r="R3" s="40">
        <v>17.378378000000001</v>
      </c>
      <c r="S3" s="40">
        <v>10.738479999999999</v>
      </c>
      <c r="T3" s="40" t="e">
        <v>#N/A</v>
      </c>
      <c r="U3" s="40">
        <v>33.118797000000001</v>
      </c>
      <c r="V3" s="155" t="e">
        <v>#N/A</v>
      </c>
      <c r="W3" s="24"/>
    </row>
    <row r="4" spans="1:23" x14ac:dyDescent="0.35">
      <c r="A4" s="2">
        <v>41908</v>
      </c>
      <c r="B4" s="7" t="e">
        <v>#N/A</v>
      </c>
      <c r="C4" s="7">
        <v>-16.54297</v>
      </c>
      <c r="D4" s="40">
        <v>11.105442</v>
      </c>
      <c r="E4" s="40">
        <v>12.145388000000001</v>
      </c>
      <c r="F4" s="40">
        <v>0.77548030000000001</v>
      </c>
      <c r="G4" s="40">
        <v>6.5399409999999998</v>
      </c>
      <c r="H4" s="40">
        <v>2.9827713999999999</v>
      </c>
      <c r="I4" s="40">
        <v>11.038266999999999</v>
      </c>
      <c r="J4" s="40">
        <v>5.4090499999999997</v>
      </c>
      <c r="K4" s="40">
        <v>0.4998803</v>
      </c>
      <c r="L4" s="40">
        <v>-0.32719374000000001</v>
      </c>
      <c r="M4" s="40">
        <v>2.9187918000000002</v>
      </c>
      <c r="N4" s="40">
        <v>-2.4530053000000001</v>
      </c>
      <c r="O4" s="40">
        <v>32.785201999999998</v>
      </c>
      <c r="P4" s="40">
        <v>5.8008550000000003</v>
      </c>
      <c r="Q4" s="40" t="e">
        <v>#N/A</v>
      </c>
      <c r="R4" s="40">
        <v>12.31085</v>
      </c>
      <c r="S4" s="40">
        <v>-10.368008</v>
      </c>
      <c r="T4" s="40" t="e">
        <v>#N/A</v>
      </c>
      <c r="U4" s="40">
        <v>25.588345</v>
      </c>
      <c r="V4" s="155" t="e">
        <v>#N/A</v>
      </c>
      <c r="W4" s="24"/>
    </row>
    <row r="5" spans="1:23" x14ac:dyDescent="0.35">
      <c r="A5" s="2">
        <v>41936</v>
      </c>
      <c r="B5" s="7" t="e">
        <v>#N/A</v>
      </c>
      <c r="C5" s="7">
        <v>-17.671364000000001</v>
      </c>
      <c r="D5" s="40">
        <v>5.9027314000000004</v>
      </c>
      <c r="E5" s="40">
        <v>9.160399</v>
      </c>
      <c r="F5" s="40">
        <v>-9.9321784999999991</v>
      </c>
      <c r="G5" s="40">
        <v>-3.9969741999999999</v>
      </c>
      <c r="H5" s="40">
        <v>-1.9443512000000001</v>
      </c>
      <c r="I5" s="40">
        <v>7.1430683000000004</v>
      </c>
      <c r="J5" s="40">
        <v>4.1123269999999996</v>
      </c>
      <c r="K5" s="40">
        <v>-9.6937540000000002</v>
      </c>
      <c r="L5" s="40">
        <v>-14.065068999999999</v>
      </c>
      <c r="M5" s="40">
        <v>0.73248150000000001</v>
      </c>
      <c r="N5" s="40">
        <v>-23.352259</v>
      </c>
      <c r="O5" s="40">
        <v>28.331195999999998</v>
      </c>
      <c r="P5" s="40">
        <v>6.3876390000000001</v>
      </c>
      <c r="Q5" s="40" t="e">
        <v>#N/A</v>
      </c>
      <c r="R5" s="40">
        <v>5.0186871999999996</v>
      </c>
      <c r="S5" s="40">
        <v>-8.5822109999999991</v>
      </c>
      <c r="T5" s="40" t="e">
        <v>#N/A</v>
      </c>
      <c r="U5" s="40">
        <v>14.096344</v>
      </c>
      <c r="V5" s="155" t="e">
        <v>#N/A</v>
      </c>
      <c r="W5" s="24"/>
    </row>
    <row r="6" spans="1:23" x14ac:dyDescent="0.35">
      <c r="A6" s="2">
        <v>41969</v>
      </c>
      <c r="B6" s="7" t="e">
        <v>#N/A</v>
      </c>
      <c r="C6" s="7">
        <v>-8.4980910000000005</v>
      </c>
      <c r="D6" s="40">
        <v>21.86693</v>
      </c>
      <c r="E6" s="40">
        <v>23.825932000000002</v>
      </c>
      <c r="F6" s="40">
        <v>-10.181141</v>
      </c>
      <c r="G6" s="40">
        <v>10.019565</v>
      </c>
      <c r="H6" s="40">
        <v>-0.24944543999999999</v>
      </c>
      <c r="I6" s="40">
        <v>14.759278</v>
      </c>
      <c r="J6" s="40">
        <v>3.8329124000000001</v>
      </c>
      <c r="K6" s="40">
        <v>-8.5720299999999998</v>
      </c>
      <c r="L6" s="40">
        <v>-5.0475779999999997</v>
      </c>
      <c r="M6" s="40">
        <v>14.951038</v>
      </c>
      <c r="N6" s="40">
        <v>-22.943062000000001</v>
      </c>
      <c r="O6" s="40">
        <v>37.417349999999999</v>
      </c>
      <c r="P6" s="40">
        <v>5.0131082999999999</v>
      </c>
      <c r="Q6" s="40" t="e">
        <v>#N/A</v>
      </c>
      <c r="R6" s="40">
        <v>17.098092999999999</v>
      </c>
      <c r="S6" s="40">
        <v>2.7567743999999998</v>
      </c>
      <c r="T6" s="40" t="e">
        <v>#N/A</v>
      </c>
      <c r="U6" s="40">
        <v>9.4012499999999992</v>
      </c>
      <c r="V6" s="155" t="e">
        <v>#N/A</v>
      </c>
      <c r="W6" s="24"/>
    </row>
    <row r="7" spans="1:23" x14ac:dyDescent="0.35">
      <c r="A7" s="2">
        <v>41999</v>
      </c>
      <c r="B7" s="7" t="e">
        <v>#N/A</v>
      </c>
      <c r="C7" s="7">
        <v>-12.734090999999999</v>
      </c>
      <c r="D7" s="40">
        <v>27.201260000000001</v>
      </c>
      <c r="E7" s="40">
        <v>26.671576999999999</v>
      </c>
      <c r="F7" s="40">
        <v>-15.614528</v>
      </c>
      <c r="G7" s="40">
        <v>0.41773320000000003</v>
      </c>
      <c r="H7" s="40">
        <v>-8.4303910000000002</v>
      </c>
      <c r="I7" s="40">
        <v>9.8805669999999992</v>
      </c>
      <c r="J7" s="40">
        <v>-10.352427</v>
      </c>
      <c r="K7" s="40">
        <v>-9.1843240000000002</v>
      </c>
      <c r="L7" s="40">
        <v>-14.361834999999999</v>
      </c>
      <c r="M7" s="40">
        <v>5.0824404000000003</v>
      </c>
      <c r="N7" s="40">
        <v>-31.333404999999999</v>
      </c>
      <c r="O7" s="40">
        <v>21.831095000000001</v>
      </c>
      <c r="P7" s="40">
        <v>8.9030740000000002</v>
      </c>
      <c r="Q7" s="40" t="e">
        <v>#N/A</v>
      </c>
      <c r="R7" s="40">
        <v>15.434181000000001</v>
      </c>
      <c r="S7" s="40">
        <v>18.607997999999998</v>
      </c>
      <c r="T7" s="40" t="e">
        <v>#N/A</v>
      </c>
      <c r="U7" s="40">
        <v>2.1500349999999999</v>
      </c>
      <c r="V7" s="155" t="e">
        <v>#N/A</v>
      </c>
      <c r="W7" s="24"/>
    </row>
    <row r="8" spans="1:23" x14ac:dyDescent="0.35">
      <c r="A8" s="2">
        <v>42030</v>
      </c>
      <c r="B8" s="7" t="e">
        <v>#N/A</v>
      </c>
      <c r="C8" s="7">
        <v>-6.4028980000000004</v>
      </c>
      <c r="D8" s="40">
        <v>24.106323</v>
      </c>
      <c r="E8" s="40">
        <v>32.534599999999998</v>
      </c>
      <c r="F8" s="40">
        <v>-16.272337</v>
      </c>
      <c r="G8" s="40">
        <v>-5.9595345999999996</v>
      </c>
      <c r="H8" s="40">
        <v>-3.6995947</v>
      </c>
      <c r="I8" s="40">
        <v>16.632366000000001</v>
      </c>
      <c r="J8" s="40">
        <v>-3.1048298000000001</v>
      </c>
      <c r="K8" s="40">
        <v>0.91972350000000003</v>
      </c>
      <c r="L8" s="40">
        <v>-5.6668877999999996</v>
      </c>
      <c r="M8" s="40">
        <v>21.857451999999999</v>
      </c>
      <c r="N8" s="40">
        <v>-41.468525</v>
      </c>
      <c r="O8" s="40">
        <v>41.485550000000003</v>
      </c>
      <c r="P8" s="40">
        <v>23.845338999999999</v>
      </c>
      <c r="Q8" s="40" t="e">
        <v>#N/A</v>
      </c>
      <c r="R8" s="40">
        <v>20.818031000000001</v>
      </c>
      <c r="S8" s="40">
        <v>43.282772000000001</v>
      </c>
      <c r="T8" s="40" t="e">
        <v>#N/A</v>
      </c>
      <c r="U8" s="40">
        <v>-5.5748699999999998</v>
      </c>
      <c r="V8" s="155" t="e">
        <v>#N/A</v>
      </c>
      <c r="W8" s="24"/>
    </row>
    <row r="9" spans="1:23" x14ac:dyDescent="0.35">
      <c r="A9" s="2">
        <v>42061</v>
      </c>
      <c r="B9" s="7" t="e">
        <v>#N/A</v>
      </c>
      <c r="C9" s="7">
        <v>-3.9781034000000002</v>
      </c>
      <c r="D9" s="40">
        <v>13.070857999999999</v>
      </c>
      <c r="E9" s="40">
        <v>27.692318</v>
      </c>
      <c r="F9" s="40">
        <v>-18.971264000000001</v>
      </c>
      <c r="G9" s="40">
        <v>-8.8582520000000002</v>
      </c>
      <c r="H9" s="40">
        <v>-7.4589610000000004</v>
      </c>
      <c r="I9" s="40">
        <v>17.196178</v>
      </c>
      <c r="J9" s="40">
        <v>1.5666366</v>
      </c>
      <c r="K9" s="40">
        <v>-5.2859363999999998</v>
      </c>
      <c r="L9" s="40">
        <v>-10.717946</v>
      </c>
      <c r="M9" s="40">
        <v>15.648115000000001</v>
      </c>
      <c r="N9" s="40">
        <v>-43.887745000000002</v>
      </c>
      <c r="O9" s="40">
        <v>36.805320000000002</v>
      </c>
      <c r="P9" s="40">
        <v>22.852706999999999</v>
      </c>
      <c r="Q9" s="40" t="e">
        <v>#N/A</v>
      </c>
      <c r="R9" s="40">
        <v>22.146678999999999</v>
      </c>
      <c r="S9" s="40">
        <v>24.526537000000001</v>
      </c>
      <c r="T9" s="40" t="e">
        <v>#N/A</v>
      </c>
      <c r="U9" s="40">
        <v>-8.2928599999999992</v>
      </c>
      <c r="V9" s="155" t="e">
        <v>#N/A</v>
      </c>
      <c r="W9" s="24"/>
    </row>
    <row r="10" spans="1:23" x14ac:dyDescent="0.35">
      <c r="A10" s="2">
        <v>42089</v>
      </c>
      <c r="B10" s="7" t="e">
        <v>#N/A</v>
      </c>
      <c r="C10" s="7">
        <v>-9.8793745000000008</v>
      </c>
      <c r="D10" s="40">
        <v>4.6038627999999998E-2</v>
      </c>
      <c r="E10" s="40">
        <v>24.882376000000001</v>
      </c>
      <c r="F10" s="40">
        <v>-18.028414000000001</v>
      </c>
      <c r="G10" s="40">
        <v>-7.5677276000000004</v>
      </c>
      <c r="H10" s="40">
        <v>-10.165215</v>
      </c>
      <c r="I10" s="40">
        <v>13.414645</v>
      </c>
      <c r="J10" s="40">
        <v>-5.9003114999999999</v>
      </c>
      <c r="K10" s="40">
        <v>-3.5591542999999999</v>
      </c>
      <c r="L10" s="40">
        <v>-24.84526</v>
      </c>
      <c r="M10" s="40">
        <v>3.5737157000000002</v>
      </c>
      <c r="N10" s="40">
        <v>-54.353794000000001</v>
      </c>
      <c r="O10" s="40">
        <v>21.271397</v>
      </c>
      <c r="P10" s="40">
        <v>21.636509</v>
      </c>
      <c r="Q10" s="40" t="e">
        <v>#N/A</v>
      </c>
      <c r="R10" s="40">
        <v>9.9945660000000007</v>
      </c>
      <c r="S10" s="40">
        <v>2.5126575999999998</v>
      </c>
      <c r="T10" s="40" t="e">
        <v>#N/A</v>
      </c>
      <c r="U10" s="40">
        <v>-16.665289999999999</v>
      </c>
      <c r="V10" s="155" t="e">
        <v>#N/A</v>
      </c>
      <c r="W10" s="24"/>
    </row>
    <row r="11" spans="1:23" x14ac:dyDescent="0.35">
      <c r="A11" s="2">
        <v>42118</v>
      </c>
      <c r="B11" s="7" t="e">
        <v>#N/A</v>
      </c>
      <c r="C11" s="7">
        <v>-5.5835667000000004</v>
      </c>
      <c r="D11" s="40">
        <v>1.436007</v>
      </c>
      <c r="E11" s="40">
        <v>19.978867999999999</v>
      </c>
      <c r="F11" s="40">
        <v>-13.840145</v>
      </c>
      <c r="G11" s="40">
        <v>-9.8888639999999999</v>
      </c>
      <c r="H11" s="40">
        <v>-6.9821596000000001</v>
      </c>
      <c r="I11" s="40">
        <v>16.133939999999999</v>
      </c>
      <c r="J11" s="40">
        <v>-3.9789140000000001</v>
      </c>
      <c r="K11" s="40">
        <v>-0.10702014</v>
      </c>
      <c r="L11" s="40">
        <v>-19.179417000000001</v>
      </c>
      <c r="M11" s="40">
        <v>8.3357700000000001</v>
      </c>
      <c r="N11" s="40">
        <v>-52.189219999999999</v>
      </c>
      <c r="O11" s="40">
        <v>15.056634000000001</v>
      </c>
      <c r="P11" s="40">
        <v>46.565913999999999</v>
      </c>
      <c r="Q11" s="40" t="e">
        <v>#N/A</v>
      </c>
      <c r="R11" s="40">
        <v>9.3338490000000007</v>
      </c>
      <c r="S11" s="40">
        <v>-6.6401662999999997</v>
      </c>
      <c r="T11" s="40" t="e">
        <v>#N/A</v>
      </c>
      <c r="U11" s="40">
        <v>-5.4658530000000001</v>
      </c>
      <c r="V11" s="155" t="e">
        <v>#N/A</v>
      </c>
      <c r="W11" s="24"/>
    </row>
    <row r="12" spans="1:23" x14ac:dyDescent="0.35">
      <c r="A12" s="2">
        <v>42150</v>
      </c>
      <c r="B12" s="7" t="e">
        <v>#N/A</v>
      </c>
      <c r="C12" s="7">
        <v>-9.2198910000000005</v>
      </c>
      <c r="D12" s="40">
        <v>-6.9884300000000001</v>
      </c>
      <c r="E12" s="40">
        <v>8.8979359999999996</v>
      </c>
      <c r="F12" s="40">
        <v>-18.787844</v>
      </c>
      <c r="G12" s="40">
        <v>-13.468444999999999</v>
      </c>
      <c r="H12" s="40">
        <v>-16.289073999999999</v>
      </c>
      <c r="I12" s="40">
        <v>11.003852</v>
      </c>
      <c r="J12" s="40">
        <v>-11.40452</v>
      </c>
      <c r="K12" s="40">
        <v>-8.4419550000000001</v>
      </c>
      <c r="L12" s="40">
        <v>-28.700196999999999</v>
      </c>
      <c r="M12" s="40">
        <v>-3.9565146000000002</v>
      </c>
      <c r="N12" s="40">
        <v>-46.59731</v>
      </c>
      <c r="O12" s="40">
        <v>2.5740742999999999</v>
      </c>
      <c r="P12" s="40">
        <v>41.140366</v>
      </c>
      <c r="Q12" s="40">
        <v>-3.7202476999999998</v>
      </c>
      <c r="R12" s="40">
        <v>7.9010844000000002</v>
      </c>
      <c r="S12" s="40">
        <v>-14.783507</v>
      </c>
      <c r="T12" s="40">
        <v>-12.682134</v>
      </c>
      <c r="U12" s="40">
        <v>-9.1667120000000004</v>
      </c>
      <c r="V12" s="155" t="e">
        <v>#N/A</v>
      </c>
      <c r="W12" s="24"/>
    </row>
    <row r="13" spans="1:23" x14ac:dyDescent="0.35">
      <c r="A13" s="2">
        <v>42181</v>
      </c>
      <c r="B13" s="7" t="e">
        <v>#N/A</v>
      </c>
      <c r="C13" s="7">
        <v>-15.0648</v>
      </c>
      <c r="D13" s="40">
        <v>-8.2644409999999997</v>
      </c>
      <c r="E13" s="40">
        <v>5.5983305000000003</v>
      </c>
      <c r="F13" s="40">
        <v>-18.070489999999999</v>
      </c>
      <c r="G13" s="40">
        <v>-14.804029</v>
      </c>
      <c r="H13" s="40">
        <v>-21.798431000000001</v>
      </c>
      <c r="I13" s="40">
        <v>4.2008995999999996</v>
      </c>
      <c r="J13" s="40">
        <v>-11.786175</v>
      </c>
      <c r="K13" s="40">
        <v>-12.966818</v>
      </c>
      <c r="L13" s="40">
        <v>-29.364830000000001</v>
      </c>
      <c r="M13" s="40">
        <v>-3.1363189999999999</v>
      </c>
      <c r="N13" s="40">
        <v>-48.005465999999998</v>
      </c>
      <c r="O13" s="40">
        <v>4.7598599999999998</v>
      </c>
      <c r="P13" s="40">
        <v>24.185217000000002</v>
      </c>
      <c r="Q13" s="40">
        <v>2.4723172</v>
      </c>
      <c r="R13" s="40">
        <v>2.7445436000000001</v>
      </c>
      <c r="S13" s="40">
        <v>-14.661837</v>
      </c>
      <c r="T13" s="40">
        <v>-2.5299489999999998</v>
      </c>
      <c r="U13" s="40">
        <v>-10.019482</v>
      </c>
      <c r="V13" s="155" t="e">
        <v>#N/A</v>
      </c>
      <c r="W13" s="24"/>
    </row>
    <row r="14" spans="1:23" x14ac:dyDescent="0.35">
      <c r="A14" s="2">
        <v>42209</v>
      </c>
      <c r="B14" s="7" t="e">
        <v>#N/A</v>
      </c>
      <c r="C14" s="7">
        <v>-19.216996999999999</v>
      </c>
      <c r="D14" s="40">
        <v>-21.519024000000002</v>
      </c>
      <c r="E14" s="40">
        <v>3.8410544</v>
      </c>
      <c r="F14" s="40">
        <v>-22.755718000000002</v>
      </c>
      <c r="G14" s="40">
        <v>-25.154530999999999</v>
      </c>
      <c r="H14" s="40">
        <v>-22.911708999999998</v>
      </c>
      <c r="I14" s="40">
        <v>-8.3118499999999997</v>
      </c>
      <c r="J14" s="40">
        <v>-21.050781000000001</v>
      </c>
      <c r="K14" s="40">
        <v>-21.455748</v>
      </c>
      <c r="L14" s="40">
        <v>-42.916130000000003</v>
      </c>
      <c r="M14" s="40">
        <v>-11.375702</v>
      </c>
      <c r="N14" s="40">
        <v>-55.324573999999998</v>
      </c>
      <c r="O14" s="40">
        <v>0.37997959999999997</v>
      </c>
      <c r="P14" s="40">
        <v>5.6226849999999997</v>
      </c>
      <c r="Q14" s="40">
        <v>-8.0131169999999994</v>
      </c>
      <c r="R14" s="40">
        <v>-6.8552850000000003</v>
      </c>
      <c r="S14" s="40">
        <v>-27.615283999999999</v>
      </c>
      <c r="T14" s="40">
        <v>-8.0243289999999998</v>
      </c>
      <c r="U14" s="40">
        <v>-11.788290999999999</v>
      </c>
      <c r="V14" s="155" t="e">
        <v>#N/A</v>
      </c>
      <c r="W14" s="24"/>
    </row>
    <row r="15" spans="1:23" x14ac:dyDescent="0.35">
      <c r="A15" s="2">
        <v>42242</v>
      </c>
      <c r="B15" s="7" t="e">
        <v>#N/A</v>
      </c>
      <c r="C15" s="7">
        <v>-22.294066999999998</v>
      </c>
      <c r="D15" s="40">
        <v>-34.141820000000003</v>
      </c>
      <c r="E15" s="40">
        <v>-11.212439</v>
      </c>
      <c r="F15" s="40">
        <v>-24.089835999999998</v>
      </c>
      <c r="G15" s="40">
        <v>-41.764693999999999</v>
      </c>
      <c r="H15" s="40">
        <v>-36.546303000000002</v>
      </c>
      <c r="I15" s="40">
        <v>-19.846450000000001</v>
      </c>
      <c r="J15" s="40">
        <v>-28.265644000000002</v>
      </c>
      <c r="K15" s="40">
        <v>-28.793728000000002</v>
      </c>
      <c r="L15" s="40">
        <v>-50.893715</v>
      </c>
      <c r="M15" s="40">
        <v>-18.321705000000001</v>
      </c>
      <c r="N15" s="40">
        <v>-55.848987999999999</v>
      </c>
      <c r="O15" s="40">
        <v>-9.9332150000000006</v>
      </c>
      <c r="P15" s="40">
        <v>-12.643122999999999</v>
      </c>
      <c r="Q15" s="40">
        <v>-22.039127000000001</v>
      </c>
      <c r="R15" s="40">
        <v>-15.388716000000001</v>
      </c>
      <c r="S15" s="40">
        <v>-30.642778</v>
      </c>
      <c r="T15" s="40">
        <v>-25.201177999999999</v>
      </c>
      <c r="U15" s="40">
        <v>-30.431206</v>
      </c>
      <c r="V15" s="155" t="e">
        <v>#N/A</v>
      </c>
      <c r="W15" s="24"/>
    </row>
    <row r="16" spans="1:23" x14ac:dyDescent="0.35">
      <c r="A16" s="2">
        <v>42272</v>
      </c>
      <c r="B16" s="7" t="e">
        <v>#N/A</v>
      </c>
      <c r="C16" s="7">
        <v>-21.352630000000001</v>
      </c>
      <c r="D16" s="40">
        <v>-37.166446999999998</v>
      </c>
      <c r="E16" s="40">
        <v>-10.092813</v>
      </c>
      <c r="F16" s="40">
        <v>-24.125916</v>
      </c>
      <c r="G16" s="40">
        <v>-35.285217000000003</v>
      </c>
      <c r="H16" s="40">
        <v>-34.462290000000003</v>
      </c>
      <c r="I16" s="40">
        <v>-13.367092</v>
      </c>
      <c r="J16" s="40">
        <v>-24.551819999999999</v>
      </c>
      <c r="K16" s="40">
        <v>-21.275632999999999</v>
      </c>
      <c r="L16" s="40">
        <v>-50.882890000000003</v>
      </c>
      <c r="M16" s="40">
        <v>-16.091125000000002</v>
      </c>
      <c r="N16" s="40">
        <v>-47.894924000000003</v>
      </c>
      <c r="O16" s="40">
        <v>-7.5861334999999999</v>
      </c>
      <c r="P16" s="40">
        <v>-7.9535960000000001</v>
      </c>
      <c r="Q16" s="40">
        <v>-15.988504000000001</v>
      </c>
      <c r="R16" s="40">
        <v>-13.515162</v>
      </c>
      <c r="S16" s="40">
        <v>-25.274329999999999</v>
      </c>
      <c r="T16" s="40">
        <v>-24.76474</v>
      </c>
      <c r="U16" s="40">
        <v>-27.626311999999999</v>
      </c>
      <c r="V16" s="155" t="e">
        <v>#N/A</v>
      </c>
      <c r="W16" s="24"/>
    </row>
    <row r="17" spans="1:23" x14ac:dyDescent="0.35">
      <c r="A17" s="2">
        <v>42303</v>
      </c>
      <c r="B17" s="7" t="e">
        <v>#N/A</v>
      </c>
      <c r="C17" s="7">
        <v>-13.370388999999999</v>
      </c>
      <c r="D17" s="40">
        <v>-19.244349</v>
      </c>
      <c r="E17" s="40">
        <v>-1.3092101</v>
      </c>
      <c r="F17" s="40">
        <v>-21.418869000000001</v>
      </c>
      <c r="G17" s="40">
        <v>-28.362244</v>
      </c>
      <c r="H17" s="40">
        <v>-27.01717</v>
      </c>
      <c r="I17" s="40">
        <v>-3.8496375</v>
      </c>
      <c r="J17" s="40">
        <v>-15.120829000000001</v>
      </c>
      <c r="K17" s="40">
        <v>-3.8611472</v>
      </c>
      <c r="L17" s="40">
        <v>-42.241996999999998</v>
      </c>
      <c r="M17" s="40">
        <v>-8.5293410000000005</v>
      </c>
      <c r="N17" s="40">
        <v>-37.827156000000002</v>
      </c>
      <c r="O17" s="40">
        <v>-3.1947434000000001</v>
      </c>
      <c r="P17" s="40">
        <v>4.2575836000000002</v>
      </c>
      <c r="Q17" s="40">
        <v>-13.185668</v>
      </c>
      <c r="R17" s="40">
        <v>-7.5166700000000004</v>
      </c>
      <c r="S17" s="40">
        <v>-22.086102</v>
      </c>
      <c r="T17" s="40">
        <v>-18.440526999999999</v>
      </c>
      <c r="U17" s="40">
        <v>-15.545726</v>
      </c>
      <c r="V17" s="155" t="e">
        <v>#N/A</v>
      </c>
      <c r="W17" s="24"/>
    </row>
    <row r="18" spans="1:23" x14ac:dyDescent="0.35">
      <c r="A18" s="2">
        <v>42333</v>
      </c>
      <c r="B18" s="7" t="e">
        <v>#N/A</v>
      </c>
      <c r="C18" s="7">
        <v>-21.083950000000002</v>
      </c>
      <c r="D18" s="40">
        <v>-22.288077999999999</v>
      </c>
      <c r="E18" s="40">
        <v>-9.0172469999999993</v>
      </c>
      <c r="F18" s="40">
        <v>-28.434950000000001</v>
      </c>
      <c r="G18" s="40">
        <v>-35.460769999999997</v>
      </c>
      <c r="H18" s="40">
        <v>-25.475376000000001</v>
      </c>
      <c r="I18" s="40">
        <v>-11.310726000000001</v>
      </c>
      <c r="J18" s="40">
        <v>-16.583973</v>
      </c>
      <c r="K18" s="40">
        <v>-4.1679440000000003</v>
      </c>
      <c r="L18" s="40">
        <v>-41.897857999999999</v>
      </c>
      <c r="M18" s="40">
        <v>-19.426559999999998</v>
      </c>
      <c r="N18" s="40">
        <v>-45.230145</v>
      </c>
      <c r="O18" s="40">
        <v>-13.472194</v>
      </c>
      <c r="P18" s="40">
        <v>-1.1063396999999999</v>
      </c>
      <c r="Q18" s="40">
        <v>-23.907095000000002</v>
      </c>
      <c r="R18" s="40">
        <v>-14.153987000000001</v>
      </c>
      <c r="S18" s="40">
        <v>-27.82818</v>
      </c>
      <c r="T18" s="40">
        <v>-28.523046000000001</v>
      </c>
      <c r="U18" s="40">
        <v>-20.405232999999999</v>
      </c>
      <c r="V18" s="155" t="e">
        <v>#N/A</v>
      </c>
      <c r="W18" s="24"/>
    </row>
    <row r="19" spans="1:23" x14ac:dyDescent="0.35">
      <c r="A19" s="2">
        <v>42362</v>
      </c>
      <c r="B19" s="7" t="e">
        <v>#N/A</v>
      </c>
      <c r="C19" s="7">
        <v>-16.500741999999999</v>
      </c>
      <c r="D19" s="40">
        <v>-21.740483999999999</v>
      </c>
      <c r="E19" s="40">
        <v>-9.0755824999999994</v>
      </c>
      <c r="F19" s="40">
        <v>-20.803082</v>
      </c>
      <c r="G19" s="40">
        <v>-33.136474999999997</v>
      </c>
      <c r="H19" s="40">
        <v>-20.747774</v>
      </c>
      <c r="I19" s="40">
        <v>-10.115278</v>
      </c>
      <c r="J19" s="40">
        <v>-12.747394999999999</v>
      </c>
      <c r="K19" s="40">
        <v>-5.8195886999999997</v>
      </c>
      <c r="L19" s="40">
        <v>-39.446311999999999</v>
      </c>
      <c r="M19" s="40">
        <v>-21.790420000000001</v>
      </c>
      <c r="N19" s="40">
        <v>-42.348132999999997</v>
      </c>
      <c r="O19" s="40">
        <v>-5.4627952999999998</v>
      </c>
      <c r="P19" s="40">
        <v>-3.9842010000000001</v>
      </c>
      <c r="Q19" s="40">
        <v>-17.949580999999998</v>
      </c>
      <c r="R19" s="40">
        <v>-14.749247</v>
      </c>
      <c r="S19" s="40">
        <v>-29.746109000000001</v>
      </c>
      <c r="T19" s="40">
        <v>-17.525058999999999</v>
      </c>
      <c r="U19" s="40">
        <v>-19.670867999999999</v>
      </c>
      <c r="V19" s="155" t="e">
        <v>#N/A</v>
      </c>
      <c r="W19" s="24"/>
    </row>
    <row r="20" spans="1:23" x14ac:dyDescent="0.35">
      <c r="A20" s="2">
        <v>42395</v>
      </c>
      <c r="B20" s="7" t="e">
        <v>#N/A</v>
      </c>
      <c r="C20" s="7">
        <v>-20.046543</v>
      </c>
      <c r="D20" s="40">
        <v>-23.034298</v>
      </c>
      <c r="E20" s="40">
        <v>-24.692164999999999</v>
      </c>
      <c r="F20" s="40">
        <v>-27.529955000000001</v>
      </c>
      <c r="G20" s="40">
        <v>-37.064506999999999</v>
      </c>
      <c r="H20" s="40">
        <v>-21.487880000000001</v>
      </c>
      <c r="I20" s="40">
        <v>-22.683323000000001</v>
      </c>
      <c r="J20" s="40">
        <v>-22.030771000000001</v>
      </c>
      <c r="K20" s="40">
        <v>-16.078848000000001</v>
      </c>
      <c r="L20" s="40">
        <v>-49.407845000000002</v>
      </c>
      <c r="M20" s="40">
        <v>-38.105319999999999</v>
      </c>
      <c r="N20" s="40">
        <v>-44.986977000000003</v>
      </c>
      <c r="O20" s="40">
        <v>-23.052655999999999</v>
      </c>
      <c r="P20" s="40">
        <v>-25.414717</v>
      </c>
      <c r="Q20" s="40">
        <v>-25.517918000000002</v>
      </c>
      <c r="R20" s="40">
        <v>-20.162320000000001</v>
      </c>
      <c r="S20" s="40">
        <v>-37.100230000000003</v>
      </c>
      <c r="T20" s="40">
        <v>-25.408142000000002</v>
      </c>
      <c r="U20" s="40">
        <v>-25.442081000000002</v>
      </c>
      <c r="V20" s="155" t="e">
        <v>#N/A</v>
      </c>
      <c r="W20" s="24"/>
    </row>
    <row r="21" spans="1:23" x14ac:dyDescent="0.35">
      <c r="A21" s="2">
        <v>42426</v>
      </c>
      <c r="B21" s="40" t="e">
        <v>#N/A</v>
      </c>
      <c r="C21" s="40">
        <v>-16.979385000000001</v>
      </c>
      <c r="D21" s="40">
        <v>-19.592644</v>
      </c>
      <c r="E21" s="40">
        <v>-21.272188</v>
      </c>
      <c r="F21" s="40">
        <v>-23.591345</v>
      </c>
      <c r="G21" s="40">
        <v>-25.376135000000001</v>
      </c>
      <c r="H21" s="40">
        <v>-20.830279999999998</v>
      </c>
      <c r="I21" s="40">
        <v>-17.696190000000001</v>
      </c>
      <c r="J21" s="40">
        <v>-18.520714000000002</v>
      </c>
      <c r="K21" s="40">
        <v>-16.552067000000001</v>
      </c>
      <c r="L21" s="40">
        <v>-40.968580000000003</v>
      </c>
      <c r="M21" s="40">
        <v>-35.077156000000002</v>
      </c>
      <c r="N21" s="40">
        <v>-52.543129999999998</v>
      </c>
      <c r="O21" s="40">
        <v>-26.603836000000001</v>
      </c>
      <c r="P21" s="40">
        <v>-25.825755999999998</v>
      </c>
      <c r="Q21" s="40">
        <v>-20.006095999999999</v>
      </c>
      <c r="R21" s="40">
        <v>-15.71837</v>
      </c>
      <c r="S21" s="40">
        <v>-26.163022999999999</v>
      </c>
      <c r="T21" s="40">
        <v>-18.100715999999998</v>
      </c>
      <c r="U21" s="40">
        <v>-25.793773999999999</v>
      </c>
      <c r="V21" s="155" t="e">
        <v>#N/A</v>
      </c>
      <c r="W21" s="24"/>
    </row>
    <row r="22" spans="1:23" x14ac:dyDescent="0.35">
      <c r="A22" s="2">
        <v>42453</v>
      </c>
      <c r="B22" s="40" t="e">
        <v>#N/A</v>
      </c>
      <c r="C22" s="40">
        <v>-9.2006320000000006</v>
      </c>
      <c r="D22" s="40">
        <v>-14.910418</v>
      </c>
      <c r="E22" s="40">
        <v>-12.0780525</v>
      </c>
      <c r="F22" s="40">
        <v>-17.217804000000001</v>
      </c>
      <c r="G22" s="40">
        <v>-9.3794050000000002</v>
      </c>
      <c r="H22" s="40">
        <v>-11.681997000000001</v>
      </c>
      <c r="I22" s="40">
        <v>-12.775831999999999</v>
      </c>
      <c r="J22" s="40">
        <v>-10.517300000000001</v>
      </c>
      <c r="K22" s="40">
        <v>-9.1198149999999991</v>
      </c>
      <c r="L22" s="40">
        <v>-17.714293000000001</v>
      </c>
      <c r="M22" s="40">
        <v>-24.265934000000001</v>
      </c>
      <c r="N22" s="40">
        <v>-37.998992999999999</v>
      </c>
      <c r="O22" s="40">
        <v>-16.430235</v>
      </c>
      <c r="P22" s="40">
        <v>-19.812971000000001</v>
      </c>
      <c r="Q22" s="40">
        <v>-12.922705000000001</v>
      </c>
      <c r="R22" s="40">
        <v>-7.8014317000000002</v>
      </c>
      <c r="S22" s="40">
        <v>-9.583145</v>
      </c>
      <c r="T22" s="40">
        <v>-8.1356230000000007</v>
      </c>
      <c r="U22" s="40">
        <v>-16.045403</v>
      </c>
      <c r="V22" s="155" t="e">
        <v>#N/A</v>
      </c>
      <c r="W22" s="24"/>
    </row>
    <row r="23" spans="1:23" x14ac:dyDescent="0.35">
      <c r="A23" s="2">
        <v>42486</v>
      </c>
      <c r="B23" s="40" t="e">
        <v>#N/A</v>
      </c>
      <c r="C23" s="40">
        <v>-12.188499999999999</v>
      </c>
      <c r="D23" s="40">
        <v>-13.515038000000001</v>
      </c>
      <c r="E23" s="40">
        <v>-14.719163999999999</v>
      </c>
      <c r="F23" s="40">
        <v>-23.104637</v>
      </c>
      <c r="G23" s="40">
        <v>2.8343677999999999</v>
      </c>
      <c r="H23" s="40">
        <v>-14.506769</v>
      </c>
      <c r="I23" s="40">
        <v>-17.136616</v>
      </c>
      <c r="J23" s="40">
        <v>-9.6110050000000005</v>
      </c>
      <c r="K23" s="40">
        <v>-13.186102999999999</v>
      </c>
      <c r="L23" s="40">
        <v>-20.928567999999999</v>
      </c>
      <c r="M23" s="40">
        <v>-20.009399999999999</v>
      </c>
      <c r="N23" s="40">
        <v>-25.735849999999999</v>
      </c>
      <c r="O23" s="40">
        <v>-7.7063800000000002</v>
      </c>
      <c r="P23" s="40">
        <v>-30.635570000000001</v>
      </c>
      <c r="Q23" s="40">
        <v>-16.127289000000001</v>
      </c>
      <c r="R23" s="40">
        <v>-8.7871070000000007</v>
      </c>
      <c r="S23" s="40">
        <v>-0.26846527999999997</v>
      </c>
      <c r="T23" s="40">
        <v>-14.942080000000001</v>
      </c>
      <c r="U23" s="40">
        <v>-16.857278999999998</v>
      </c>
      <c r="V23" s="155" t="e">
        <v>#N/A</v>
      </c>
      <c r="W23" s="24"/>
    </row>
    <row r="24" spans="1:23" x14ac:dyDescent="0.35">
      <c r="A24" s="2">
        <v>42516</v>
      </c>
      <c r="B24" s="40" t="e">
        <v>#N/A</v>
      </c>
      <c r="C24" s="40">
        <v>-13.429653</v>
      </c>
      <c r="D24" s="40">
        <v>-12.513107</v>
      </c>
      <c r="E24" s="40">
        <v>-6.7616167000000003</v>
      </c>
      <c r="F24" s="40">
        <v>-22.931771999999999</v>
      </c>
      <c r="G24" s="40">
        <v>0.62726736000000005</v>
      </c>
      <c r="H24" s="40">
        <v>-13.806349000000001</v>
      </c>
      <c r="I24" s="40">
        <v>-16.6341</v>
      </c>
      <c r="J24" s="40">
        <v>-11.829447999999999</v>
      </c>
      <c r="K24" s="40">
        <v>-13.15648</v>
      </c>
      <c r="L24" s="40">
        <v>-17.872978</v>
      </c>
      <c r="M24" s="40">
        <v>-20.755566000000002</v>
      </c>
      <c r="N24" s="40">
        <v>-23.686503999999999</v>
      </c>
      <c r="O24" s="40">
        <v>-8.1410940000000007</v>
      </c>
      <c r="P24" s="40">
        <v>-33.194415999999997</v>
      </c>
      <c r="Q24" s="40">
        <v>-20.533954999999999</v>
      </c>
      <c r="R24" s="40">
        <v>-6.4313229999999999</v>
      </c>
      <c r="S24" s="40">
        <v>-13.696278</v>
      </c>
      <c r="T24" s="40">
        <v>-17.601140000000001</v>
      </c>
      <c r="U24" s="40">
        <v>-17.065107000000001</v>
      </c>
      <c r="V24" s="155" t="e">
        <v>#N/A</v>
      </c>
      <c r="W24" s="24"/>
    </row>
    <row r="25" spans="1:23" x14ac:dyDescent="0.35">
      <c r="A25" s="2">
        <v>42545</v>
      </c>
      <c r="B25" s="40" t="e">
        <v>#N/A</v>
      </c>
      <c r="C25" s="40">
        <v>-7.8842043999999998</v>
      </c>
      <c r="D25" s="40">
        <v>-4.1141269999999999</v>
      </c>
      <c r="E25" s="40">
        <v>-2.6016355</v>
      </c>
      <c r="F25" s="40">
        <v>-28.42446</v>
      </c>
      <c r="G25" s="40">
        <v>3.5369395999999997E-2</v>
      </c>
      <c r="H25" s="40">
        <v>-10.731202</v>
      </c>
      <c r="I25" s="40">
        <v>-13.109851000000001</v>
      </c>
      <c r="J25" s="40">
        <v>-16.772836999999999</v>
      </c>
      <c r="K25" s="40">
        <v>-9.1517560000000007</v>
      </c>
      <c r="L25" s="40">
        <v>-14.769482999999999</v>
      </c>
      <c r="M25" s="40">
        <v>-21.173083999999999</v>
      </c>
      <c r="N25" s="40">
        <v>-40.498047</v>
      </c>
      <c r="O25" s="40">
        <v>-10.342323</v>
      </c>
      <c r="P25" s="40">
        <v>-29.894490000000001</v>
      </c>
      <c r="Q25" s="40">
        <v>-19.658124999999998</v>
      </c>
      <c r="R25" s="40">
        <v>-6.9204273000000001</v>
      </c>
      <c r="S25" s="40">
        <v>-16.310918999999998</v>
      </c>
      <c r="T25" s="40">
        <v>-17.466349000000001</v>
      </c>
      <c r="U25" s="40">
        <v>-18.746143</v>
      </c>
      <c r="V25" s="155" t="e">
        <v>#N/A</v>
      </c>
      <c r="W25" s="24"/>
    </row>
    <row r="26" spans="1:23" x14ac:dyDescent="0.35">
      <c r="A26" s="2">
        <v>42577</v>
      </c>
      <c r="B26" s="40" t="e">
        <v>#N/A</v>
      </c>
      <c r="C26" s="40">
        <v>8.6452369999999998</v>
      </c>
      <c r="D26" s="40">
        <v>14.245772000000001</v>
      </c>
      <c r="E26" s="40">
        <v>3.2359241999999999</v>
      </c>
      <c r="F26" s="40">
        <v>-19.109190000000002</v>
      </c>
      <c r="G26" s="40">
        <v>24.142085999999999</v>
      </c>
      <c r="H26" s="40">
        <v>-5.9806466</v>
      </c>
      <c r="I26" s="40">
        <v>4.8421143999999998</v>
      </c>
      <c r="J26" s="40">
        <v>-6.5954980000000001</v>
      </c>
      <c r="K26" s="40">
        <v>9.8813420000000001</v>
      </c>
      <c r="L26" s="40">
        <v>16.424465000000001</v>
      </c>
      <c r="M26" s="40">
        <v>-3.9469004000000001</v>
      </c>
      <c r="N26" s="40">
        <v>-24.222166000000001</v>
      </c>
      <c r="O26" s="40">
        <v>-4.1746379999999998</v>
      </c>
      <c r="P26" s="40">
        <v>-11.908716</v>
      </c>
      <c r="Q26" s="40">
        <v>-10.591239</v>
      </c>
      <c r="R26" s="40">
        <v>4.6402216000000003</v>
      </c>
      <c r="S26" s="40">
        <v>-12.957924999999999</v>
      </c>
      <c r="T26" s="40">
        <v>-12.175917999999999</v>
      </c>
      <c r="U26" s="40">
        <v>-17.900974000000001</v>
      </c>
      <c r="V26" s="155" t="e">
        <v>#N/A</v>
      </c>
      <c r="W26" s="24"/>
    </row>
    <row r="27" spans="1:23" x14ac:dyDescent="0.35">
      <c r="A27" s="2">
        <v>42608</v>
      </c>
      <c r="B27" s="40" t="e">
        <v>#N/A</v>
      </c>
      <c r="C27" s="40">
        <v>15.752947000000001</v>
      </c>
      <c r="D27" s="40">
        <v>40.161119999999997</v>
      </c>
      <c r="E27" s="40">
        <v>14.964162999999999</v>
      </c>
      <c r="F27" s="40">
        <v>-14.473284</v>
      </c>
      <c r="G27" s="40">
        <v>62.355933999999998</v>
      </c>
      <c r="H27" s="40">
        <v>16.519238000000001</v>
      </c>
      <c r="I27" s="40">
        <v>21.643305000000002</v>
      </c>
      <c r="J27" s="40">
        <v>3.8645863999999999</v>
      </c>
      <c r="K27" s="40">
        <v>22.667943999999999</v>
      </c>
      <c r="L27" s="40">
        <v>35.697341999999999</v>
      </c>
      <c r="M27" s="40">
        <v>0.67672730000000003</v>
      </c>
      <c r="N27" s="40">
        <v>-21.932178</v>
      </c>
      <c r="O27" s="40">
        <v>5.7688949999999997</v>
      </c>
      <c r="P27" s="40">
        <v>8.7675689999999999</v>
      </c>
      <c r="Q27" s="40">
        <v>5.7885049999999998</v>
      </c>
      <c r="R27" s="40">
        <v>17.372440000000001</v>
      </c>
      <c r="S27" s="40">
        <v>3.9468407999999999</v>
      </c>
      <c r="T27" s="40">
        <v>1.7295003</v>
      </c>
      <c r="U27" s="40">
        <v>2.0700455</v>
      </c>
      <c r="V27" s="155" t="e">
        <v>#N/A</v>
      </c>
      <c r="W27" s="24"/>
    </row>
    <row r="28" spans="1:23" x14ac:dyDescent="0.35">
      <c r="A28" s="2">
        <v>42639</v>
      </c>
      <c r="B28" s="40" t="e">
        <v>#N/A</v>
      </c>
      <c r="C28" s="40">
        <v>14.501882</v>
      </c>
      <c r="D28" s="40">
        <v>52.025677000000002</v>
      </c>
      <c r="E28" s="40">
        <v>8.4316370000000003</v>
      </c>
      <c r="F28" s="40">
        <v>-11.481601</v>
      </c>
      <c r="G28" s="40">
        <v>51.566982000000003</v>
      </c>
      <c r="H28" s="40">
        <v>14.769565999999999</v>
      </c>
      <c r="I28" s="40">
        <v>22.220431999999999</v>
      </c>
      <c r="J28" s="40">
        <v>-5.0095023999999997</v>
      </c>
      <c r="K28" s="40">
        <v>21.580563999999999</v>
      </c>
      <c r="L28" s="40">
        <v>57.286180000000002</v>
      </c>
      <c r="M28" s="40">
        <v>10.003292</v>
      </c>
      <c r="N28" s="40">
        <v>-25.318049999999999</v>
      </c>
      <c r="O28" s="40">
        <v>7.8965069999999997</v>
      </c>
      <c r="P28" s="40">
        <v>12.499285</v>
      </c>
      <c r="Q28" s="40">
        <v>-5.1545024000000002</v>
      </c>
      <c r="R28" s="40">
        <v>8.2297799999999999</v>
      </c>
      <c r="S28" s="40">
        <v>8.1275099999999991</v>
      </c>
      <c r="T28" s="40">
        <v>0.65516233000000001</v>
      </c>
      <c r="U28" s="40">
        <v>-1.1603235999999999</v>
      </c>
      <c r="V28" s="155">
        <v>-12.272352</v>
      </c>
      <c r="W28" s="24"/>
    </row>
    <row r="29" spans="1:23" x14ac:dyDescent="0.35">
      <c r="A29" s="2">
        <v>42669</v>
      </c>
      <c r="B29" s="40" t="e">
        <v>#N/A</v>
      </c>
      <c r="C29" s="40">
        <v>13.604093000000001</v>
      </c>
      <c r="D29" s="40">
        <v>20.799327999999999</v>
      </c>
      <c r="E29" s="40">
        <v>-2.1056770999999999</v>
      </c>
      <c r="F29" s="40">
        <v>-12.6801605</v>
      </c>
      <c r="G29" s="40">
        <v>41.571150000000003</v>
      </c>
      <c r="H29" s="40">
        <v>3.6754847000000002</v>
      </c>
      <c r="I29" s="40">
        <v>13.721073000000001</v>
      </c>
      <c r="J29" s="40">
        <v>-5.28965</v>
      </c>
      <c r="K29" s="40">
        <v>4.0193560000000002</v>
      </c>
      <c r="L29" s="40">
        <v>65.520939999999996</v>
      </c>
      <c r="M29" s="40">
        <v>-3.6913752999999998</v>
      </c>
      <c r="N29" s="40">
        <v>-30.250644999999999</v>
      </c>
      <c r="O29" s="40">
        <v>0.11521578</v>
      </c>
      <c r="P29" s="40">
        <v>0.13084412000000001</v>
      </c>
      <c r="Q29" s="40">
        <v>-7.3242244999999997</v>
      </c>
      <c r="R29" s="40">
        <v>4.7719360000000002</v>
      </c>
      <c r="S29" s="40">
        <v>-3.9262771999999999</v>
      </c>
      <c r="T29" s="40">
        <v>-3.623265</v>
      </c>
      <c r="U29" s="40">
        <v>-13.896523999999999</v>
      </c>
      <c r="V29" s="155">
        <v>-11.927128</v>
      </c>
      <c r="W29" s="24"/>
    </row>
    <row r="30" spans="1:23" x14ac:dyDescent="0.35">
      <c r="A30" s="2">
        <v>42699</v>
      </c>
      <c r="B30" s="40" t="e">
        <v>#N/A</v>
      </c>
      <c r="C30" s="40">
        <v>16.315031000000001</v>
      </c>
      <c r="D30" s="40">
        <v>11.255741</v>
      </c>
      <c r="E30" s="40">
        <v>-5.6466102999999999</v>
      </c>
      <c r="F30" s="40">
        <v>-5.843979</v>
      </c>
      <c r="G30" s="40">
        <v>49.968600000000002</v>
      </c>
      <c r="H30" s="40">
        <v>-5.5920839999999998</v>
      </c>
      <c r="I30" s="40">
        <v>15.673590000000001</v>
      </c>
      <c r="J30" s="40">
        <v>-17.222256000000002</v>
      </c>
      <c r="K30" s="40">
        <v>1.0386944</v>
      </c>
      <c r="L30" s="40">
        <v>39.984059999999999</v>
      </c>
      <c r="M30" s="40">
        <v>-3.5042346000000002</v>
      </c>
      <c r="N30" s="40">
        <v>-9.8894230000000007</v>
      </c>
      <c r="O30" s="40">
        <v>-1.4796197</v>
      </c>
      <c r="P30" s="40">
        <v>-0.55295229999999995</v>
      </c>
      <c r="Q30" s="40">
        <v>-3.3716917</v>
      </c>
      <c r="R30" s="40">
        <v>8.6097354999999993</v>
      </c>
      <c r="S30" s="40">
        <v>-16.627766000000001</v>
      </c>
      <c r="T30" s="40">
        <v>5.0899386</v>
      </c>
      <c r="U30" s="40">
        <v>-14.0423355</v>
      </c>
      <c r="V30" s="155">
        <v>-2.1468878</v>
      </c>
      <c r="W30" s="24"/>
    </row>
    <row r="31" spans="1:23" x14ac:dyDescent="0.35">
      <c r="A31" s="2">
        <v>42727</v>
      </c>
      <c r="B31" s="40" t="e">
        <v>#N/A</v>
      </c>
      <c r="C31" s="40">
        <v>12.505174</v>
      </c>
      <c r="D31" s="40">
        <v>9.0865729999999996</v>
      </c>
      <c r="E31" s="40">
        <v>-10.367316000000001</v>
      </c>
      <c r="F31" s="40">
        <v>-1.4852703</v>
      </c>
      <c r="G31" s="40">
        <v>58.590614000000002</v>
      </c>
      <c r="H31" s="40">
        <v>-4.9644709999999996</v>
      </c>
      <c r="I31" s="40">
        <v>13.7642145</v>
      </c>
      <c r="J31" s="40">
        <v>-12.637985</v>
      </c>
      <c r="K31" s="40">
        <v>4.2130590000000003</v>
      </c>
      <c r="L31" s="40">
        <v>52.944766999999999</v>
      </c>
      <c r="M31" s="40">
        <v>6.5969825000000002</v>
      </c>
      <c r="N31" s="40">
        <v>-4.6551824000000002</v>
      </c>
      <c r="O31" s="40">
        <v>-4.6909036999999998</v>
      </c>
      <c r="P31" s="40">
        <v>-5.2662849999999999</v>
      </c>
      <c r="Q31" s="40">
        <v>5.2035929999999997</v>
      </c>
      <c r="R31" s="40">
        <v>18.106985000000002</v>
      </c>
      <c r="S31" s="40">
        <v>-12.616253</v>
      </c>
      <c r="T31" s="40">
        <v>12.407457000000001</v>
      </c>
      <c r="U31" s="40">
        <v>-8.3458240000000004</v>
      </c>
      <c r="V31" s="155">
        <v>6.4574600000000002</v>
      </c>
      <c r="W31" s="24"/>
    </row>
    <row r="32" spans="1:23" x14ac:dyDescent="0.35">
      <c r="A32" s="2">
        <v>42761</v>
      </c>
      <c r="B32" s="40" t="e">
        <v>#N/A</v>
      </c>
      <c r="C32" s="40">
        <v>32.084857999999997</v>
      </c>
      <c r="D32" s="40">
        <v>17.519676</v>
      </c>
      <c r="E32" s="40">
        <v>14.691936500000001</v>
      </c>
      <c r="F32" s="40">
        <v>27.013528999999998</v>
      </c>
      <c r="G32" s="40">
        <v>84.113106000000002</v>
      </c>
      <c r="H32" s="40">
        <v>1.6997336999999999</v>
      </c>
      <c r="I32" s="40">
        <v>35.936120000000003</v>
      </c>
      <c r="J32" s="40">
        <v>-1.2817441999999999</v>
      </c>
      <c r="K32" s="40">
        <v>23.182917</v>
      </c>
      <c r="L32" s="40">
        <v>113.70423</v>
      </c>
      <c r="M32" s="40">
        <v>40.42671</v>
      </c>
      <c r="N32" s="40">
        <v>22.129201999999999</v>
      </c>
      <c r="O32" s="40">
        <v>12.6723175</v>
      </c>
      <c r="P32" s="40">
        <v>25.192833</v>
      </c>
      <c r="Q32" s="40">
        <v>27.85164</v>
      </c>
      <c r="R32" s="40">
        <v>25.466263000000001</v>
      </c>
      <c r="S32" s="40">
        <v>-7.7843429999999998</v>
      </c>
      <c r="T32" s="40">
        <v>34.428333000000002</v>
      </c>
      <c r="U32" s="40">
        <v>3.9890884999999998</v>
      </c>
      <c r="V32" s="155">
        <v>31.134998</v>
      </c>
      <c r="W32" s="24"/>
    </row>
    <row r="33" spans="1:23" x14ac:dyDescent="0.35">
      <c r="A33" s="2">
        <v>42790</v>
      </c>
      <c r="B33" s="40" t="e">
        <v>#N/A</v>
      </c>
      <c r="C33" s="40">
        <v>24.366129000000001</v>
      </c>
      <c r="D33" s="40">
        <v>14.493537</v>
      </c>
      <c r="E33" s="40">
        <v>3.5261512000000002</v>
      </c>
      <c r="F33" s="40">
        <v>22.065735</v>
      </c>
      <c r="G33" s="40">
        <v>62.278365999999998</v>
      </c>
      <c r="H33" s="40">
        <v>-0.50964354999999995</v>
      </c>
      <c r="I33" s="40">
        <v>31.869935999999999</v>
      </c>
      <c r="J33" s="40">
        <v>-0.77182055000000005</v>
      </c>
      <c r="K33" s="40">
        <v>27.581287</v>
      </c>
      <c r="L33" s="40">
        <v>91.928794999999994</v>
      </c>
      <c r="M33" s="40">
        <v>30.656015</v>
      </c>
      <c r="N33" s="40">
        <v>30.817806000000001</v>
      </c>
      <c r="O33" s="40">
        <v>24.054849999999998</v>
      </c>
      <c r="P33" s="40">
        <v>29.487096999999999</v>
      </c>
      <c r="Q33" s="40">
        <v>12.360811</v>
      </c>
      <c r="R33" s="40">
        <v>17.467880000000001</v>
      </c>
      <c r="S33" s="40">
        <v>-2.6334941000000001</v>
      </c>
      <c r="T33" s="40">
        <v>18.174731999999999</v>
      </c>
      <c r="U33" s="40">
        <v>-1.4196097999999999</v>
      </c>
      <c r="V33" s="155">
        <v>19.748080000000002</v>
      </c>
      <c r="W33" s="24"/>
    </row>
    <row r="34" spans="1:23" x14ac:dyDescent="0.35">
      <c r="A34" s="2">
        <v>42818</v>
      </c>
      <c r="B34" s="40" t="e">
        <v>#N/A</v>
      </c>
      <c r="C34" s="40">
        <v>23.795546000000002</v>
      </c>
      <c r="D34" s="40">
        <v>13.874078000000001</v>
      </c>
      <c r="E34" s="40">
        <v>-4.4149039999999999</v>
      </c>
      <c r="F34" s="40">
        <v>16.96471</v>
      </c>
      <c r="G34" s="40">
        <v>32.764290000000003</v>
      </c>
      <c r="H34" s="40">
        <v>-4.8447610000000001</v>
      </c>
      <c r="I34" s="40">
        <v>25.890111999999998</v>
      </c>
      <c r="J34" s="40">
        <v>0.115692616</v>
      </c>
      <c r="K34" s="40">
        <v>22.625530000000001</v>
      </c>
      <c r="L34" s="40">
        <v>47.46593</v>
      </c>
      <c r="M34" s="40">
        <v>24.483512999999999</v>
      </c>
      <c r="N34" s="40">
        <v>11.230575999999999</v>
      </c>
      <c r="O34" s="40">
        <v>17.242968000000001</v>
      </c>
      <c r="P34" s="40">
        <v>24.740207999999999</v>
      </c>
      <c r="Q34" s="40">
        <v>3.5961031999999999</v>
      </c>
      <c r="R34" s="40">
        <v>11.960924</v>
      </c>
      <c r="S34" s="40">
        <v>-10.996145</v>
      </c>
      <c r="T34" s="40">
        <v>8.0047245</v>
      </c>
      <c r="U34" s="40">
        <v>2.3897529</v>
      </c>
      <c r="V34" s="155">
        <v>13.736666</v>
      </c>
      <c r="W34" s="24"/>
    </row>
    <row r="35" spans="1:23" x14ac:dyDescent="0.35">
      <c r="A35" s="2">
        <v>42851</v>
      </c>
      <c r="B35" s="40" t="e">
        <v>#N/A</v>
      </c>
      <c r="C35" s="40">
        <v>20.589388</v>
      </c>
      <c r="D35" s="40">
        <v>15.178049</v>
      </c>
      <c r="E35" s="40">
        <v>2.7427077</v>
      </c>
      <c r="F35" s="40">
        <v>28.417158000000001</v>
      </c>
      <c r="G35" s="40">
        <v>11.878193</v>
      </c>
      <c r="H35" s="40">
        <v>-3.8877845</v>
      </c>
      <c r="I35" s="40">
        <v>27.700209999999998</v>
      </c>
      <c r="J35" s="40">
        <v>-2.8290570000000002</v>
      </c>
      <c r="K35" s="40">
        <v>18.509912</v>
      </c>
      <c r="L35" s="40">
        <v>31.805133999999999</v>
      </c>
      <c r="M35" s="40">
        <v>10.067474000000001</v>
      </c>
      <c r="N35" s="40">
        <v>8.4580059999999992</v>
      </c>
      <c r="O35" s="40">
        <v>17.965591</v>
      </c>
      <c r="P35" s="40">
        <v>21.092009999999998</v>
      </c>
      <c r="Q35" s="40">
        <v>3.8091539999999999</v>
      </c>
      <c r="R35" s="40">
        <v>10.480129</v>
      </c>
      <c r="S35" s="40">
        <v>-12.399965</v>
      </c>
      <c r="T35" s="40">
        <v>1.0469436999999999</v>
      </c>
      <c r="U35" s="40">
        <v>-2.6459575000000002</v>
      </c>
      <c r="V35" s="155">
        <v>6.9694039999999999</v>
      </c>
      <c r="W35" s="24"/>
    </row>
    <row r="36" spans="1:23" x14ac:dyDescent="0.35">
      <c r="A36" s="2">
        <v>42881</v>
      </c>
      <c r="B36" s="40" t="e">
        <v>#N/A</v>
      </c>
      <c r="C36" s="40">
        <v>23.783301999999999</v>
      </c>
      <c r="D36" s="40">
        <v>20.700704999999999</v>
      </c>
      <c r="E36" s="40">
        <v>-0.13989805999999999</v>
      </c>
      <c r="F36" s="40">
        <v>37.987589999999997</v>
      </c>
      <c r="G36" s="40">
        <v>17.741990000000001</v>
      </c>
      <c r="H36" s="40">
        <v>5.6493279999999997</v>
      </c>
      <c r="I36" s="40">
        <v>34.290947000000003</v>
      </c>
      <c r="J36" s="40">
        <v>6.7399262999999996</v>
      </c>
      <c r="K36" s="40">
        <v>38.702347000000003</v>
      </c>
      <c r="L36" s="40">
        <v>37.496409999999997</v>
      </c>
      <c r="M36" s="40">
        <v>26.251137</v>
      </c>
      <c r="N36" s="40">
        <v>11.350286499999999</v>
      </c>
      <c r="O36" s="40">
        <v>18.780971999999998</v>
      </c>
      <c r="P36" s="40">
        <v>34.033203</v>
      </c>
      <c r="Q36" s="40">
        <v>5.9018730000000001</v>
      </c>
      <c r="R36" s="40">
        <v>11.959564</v>
      </c>
      <c r="S36" s="40">
        <v>3.2466173</v>
      </c>
      <c r="T36" s="40">
        <v>8.7996960000000009</v>
      </c>
      <c r="U36" s="40">
        <v>3.6916137</v>
      </c>
      <c r="V36" s="155">
        <v>9.0807079999999996</v>
      </c>
      <c r="W36" s="24"/>
    </row>
    <row r="37" spans="1:23" x14ac:dyDescent="0.35">
      <c r="A37" s="2">
        <v>42912</v>
      </c>
      <c r="B37" s="40">
        <v>15.018117999999999</v>
      </c>
      <c r="C37" s="40">
        <v>22.933064999999999</v>
      </c>
      <c r="D37" s="40">
        <v>24.588823000000001</v>
      </c>
      <c r="E37" s="40">
        <v>-3.5057545000000001</v>
      </c>
      <c r="F37" s="40">
        <v>51.021003999999998</v>
      </c>
      <c r="G37" s="40">
        <v>17.149317</v>
      </c>
      <c r="H37" s="40">
        <v>7.5810075000000001</v>
      </c>
      <c r="I37" s="40">
        <v>38.595615000000002</v>
      </c>
      <c r="J37" s="40">
        <v>16.39434</v>
      </c>
      <c r="K37" s="40">
        <v>38.469825999999998</v>
      </c>
      <c r="L37" s="40">
        <v>24.936389999999999</v>
      </c>
      <c r="M37" s="40">
        <v>20.507645</v>
      </c>
      <c r="N37" s="40">
        <v>45.234859999999998</v>
      </c>
      <c r="O37" s="40">
        <v>22.364712000000001</v>
      </c>
      <c r="P37" s="40">
        <v>39.193461999999997</v>
      </c>
      <c r="Q37" s="40">
        <v>-5.0172806000000003</v>
      </c>
      <c r="R37" s="40">
        <v>12.200773</v>
      </c>
      <c r="S37" s="40">
        <v>14.077032000000001</v>
      </c>
      <c r="T37" s="40">
        <v>8.8345289999999999</v>
      </c>
      <c r="U37" s="40">
        <v>7.8066110000000002</v>
      </c>
      <c r="V37" s="155">
        <v>23.210705000000001</v>
      </c>
      <c r="W37" s="24"/>
    </row>
    <row r="38" spans="1:23" x14ac:dyDescent="0.35">
      <c r="A38" s="2">
        <v>42942</v>
      </c>
      <c r="B38" s="40">
        <v>11.584675000000001</v>
      </c>
      <c r="C38" s="40">
        <v>20.974743</v>
      </c>
      <c r="D38" s="40">
        <v>7.3085069999999996</v>
      </c>
      <c r="E38" s="40">
        <v>-6.6672269999999996</v>
      </c>
      <c r="F38" s="40">
        <v>49.583840000000002</v>
      </c>
      <c r="G38" s="40">
        <v>10.483324</v>
      </c>
      <c r="H38" s="40">
        <v>3.4064054000000001</v>
      </c>
      <c r="I38" s="40">
        <v>25.928056999999999</v>
      </c>
      <c r="J38" s="40">
        <v>16.832446999999998</v>
      </c>
      <c r="K38" s="40">
        <v>33.423850000000002</v>
      </c>
      <c r="L38" s="40">
        <v>16.539562</v>
      </c>
      <c r="M38" s="40">
        <v>10.681354499999999</v>
      </c>
      <c r="N38" s="40">
        <v>48.477756999999997</v>
      </c>
      <c r="O38" s="40">
        <v>19.783937000000002</v>
      </c>
      <c r="P38" s="40">
        <v>34.526000000000003</v>
      </c>
      <c r="Q38" s="40">
        <v>-2.6679455999999999</v>
      </c>
      <c r="R38" s="40">
        <v>5.2073</v>
      </c>
      <c r="S38" s="40">
        <v>25.432217000000001</v>
      </c>
      <c r="T38" s="40">
        <v>7.6560379999999997</v>
      </c>
      <c r="U38" s="40">
        <v>2.2557855</v>
      </c>
      <c r="V38" s="155">
        <v>16.904616999999998</v>
      </c>
      <c r="W38" s="24"/>
    </row>
    <row r="39" spans="1:23" x14ac:dyDescent="0.35">
      <c r="A39" s="2">
        <v>42972</v>
      </c>
      <c r="B39" s="40">
        <v>14.066589</v>
      </c>
      <c r="C39" s="40">
        <v>27.479958</v>
      </c>
      <c r="D39" s="40">
        <v>4.8328519999999999</v>
      </c>
      <c r="E39" s="40">
        <v>-7.4440001999999996</v>
      </c>
      <c r="F39" s="40">
        <v>51.418399999999998</v>
      </c>
      <c r="G39" s="40">
        <v>12.525045</v>
      </c>
      <c r="H39" s="40">
        <v>0.73491335000000002</v>
      </c>
      <c r="I39" s="40">
        <v>24.805809</v>
      </c>
      <c r="J39" s="40">
        <v>12.651337</v>
      </c>
      <c r="K39" s="40">
        <v>23.201048</v>
      </c>
      <c r="L39" s="40">
        <v>22.908009</v>
      </c>
      <c r="M39" s="40">
        <v>14.502751999999999</v>
      </c>
      <c r="N39" s="40">
        <v>47.256279999999997</v>
      </c>
      <c r="O39" s="40">
        <v>17.348611999999999</v>
      </c>
      <c r="P39" s="40">
        <v>34.205055000000002</v>
      </c>
      <c r="Q39" s="40">
        <v>-14.91549</v>
      </c>
      <c r="R39" s="40">
        <v>2.0562171999999999</v>
      </c>
      <c r="S39" s="40">
        <v>22.266912000000001</v>
      </c>
      <c r="T39" s="40">
        <v>7.5007440000000001</v>
      </c>
      <c r="U39" s="40">
        <v>-1.6980827000000001</v>
      </c>
      <c r="V39" s="155">
        <v>24.099551999999999</v>
      </c>
      <c r="W39" s="24"/>
    </row>
    <row r="40" spans="1:23" x14ac:dyDescent="0.35">
      <c r="A40" s="2">
        <v>43004</v>
      </c>
      <c r="B40" s="40">
        <v>20.545828</v>
      </c>
      <c r="C40" s="40">
        <v>32.191110000000002</v>
      </c>
      <c r="D40" s="40">
        <v>3.4795045999999998</v>
      </c>
      <c r="E40" s="40">
        <v>0.93432665000000004</v>
      </c>
      <c r="F40" s="40">
        <v>47.840096000000003</v>
      </c>
      <c r="G40" s="40">
        <v>17.353714</v>
      </c>
      <c r="H40" s="40">
        <v>5.7374000000000001</v>
      </c>
      <c r="I40" s="40">
        <v>19.092093999999999</v>
      </c>
      <c r="J40" s="40">
        <v>19.333684999999999</v>
      </c>
      <c r="K40" s="40">
        <v>21.920203999999998</v>
      </c>
      <c r="L40" s="40">
        <v>27.394272000000001</v>
      </c>
      <c r="M40" s="40">
        <v>8.0237750000000005</v>
      </c>
      <c r="N40" s="40">
        <v>30.600034999999998</v>
      </c>
      <c r="O40" s="40">
        <v>12.383032</v>
      </c>
      <c r="P40" s="40">
        <v>30.678452</v>
      </c>
      <c r="Q40" s="40">
        <v>-12.887805999999999</v>
      </c>
      <c r="R40" s="40">
        <v>12.053227</v>
      </c>
      <c r="S40" s="40">
        <v>14.404154</v>
      </c>
      <c r="T40" s="40">
        <v>5.8152914000000004</v>
      </c>
      <c r="U40" s="40">
        <v>1.7755388999999999</v>
      </c>
      <c r="V40" s="155">
        <v>24.290835999999999</v>
      </c>
      <c r="W40" s="24"/>
    </row>
    <row r="41" spans="1:23" x14ac:dyDescent="0.35">
      <c r="A41" s="2">
        <v>43034</v>
      </c>
      <c r="B41" s="40">
        <v>20.536553999999999</v>
      </c>
      <c r="C41" s="40">
        <v>28.806925</v>
      </c>
      <c r="D41" s="40">
        <v>2.5721311999999998</v>
      </c>
      <c r="E41" s="40">
        <v>0.52162410000000003</v>
      </c>
      <c r="F41" s="40">
        <v>47.913124000000003</v>
      </c>
      <c r="G41" s="40">
        <v>30.117702000000001</v>
      </c>
      <c r="H41" s="40">
        <v>3.7135243</v>
      </c>
      <c r="I41" s="40">
        <v>21.417427</v>
      </c>
      <c r="J41" s="40">
        <v>-0.12404322600000001</v>
      </c>
      <c r="K41" s="40">
        <v>31.747484</v>
      </c>
      <c r="L41" s="40">
        <v>9.6463920000000005</v>
      </c>
      <c r="M41" s="40">
        <v>9.5526579999999992</v>
      </c>
      <c r="N41" s="40">
        <v>26.702642000000001</v>
      </c>
      <c r="O41" s="40">
        <v>20.03256</v>
      </c>
      <c r="P41" s="40">
        <v>35.948680000000003</v>
      </c>
      <c r="Q41" s="40">
        <v>-18.605751000000001</v>
      </c>
      <c r="R41" s="40">
        <v>13.433384999999999</v>
      </c>
      <c r="S41" s="40">
        <v>7.9130289999999999</v>
      </c>
      <c r="T41" s="40">
        <v>13.436723000000001</v>
      </c>
      <c r="U41" s="40">
        <v>11.862194000000001</v>
      </c>
      <c r="V41" s="155">
        <v>16.827750999999999</v>
      </c>
      <c r="W41" s="24"/>
    </row>
    <row r="42" spans="1:23" x14ac:dyDescent="0.35">
      <c r="A42" s="2">
        <v>43063</v>
      </c>
      <c r="B42" s="40">
        <v>23.895264000000001</v>
      </c>
      <c r="C42" s="40">
        <v>25.937712000000001</v>
      </c>
      <c r="D42" s="40">
        <v>18.642365999999999</v>
      </c>
      <c r="E42" s="40">
        <v>17.331112000000001</v>
      </c>
      <c r="F42" s="40">
        <v>63.373874999999998</v>
      </c>
      <c r="G42" s="40">
        <v>32.887672000000002</v>
      </c>
      <c r="H42" s="40">
        <v>17.173708000000001</v>
      </c>
      <c r="I42" s="40">
        <v>28.888273000000002</v>
      </c>
      <c r="J42" s="40">
        <v>19.218623999999998</v>
      </c>
      <c r="K42" s="40">
        <v>48.364291999999999</v>
      </c>
      <c r="L42" s="40">
        <v>23.017765000000001</v>
      </c>
      <c r="M42" s="40">
        <v>25.934909999999999</v>
      </c>
      <c r="N42" s="40">
        <v>14.561152</v>
      </c>
      <c r="O42" s="40">
        <v>37.880195999999998</v>
      </c>
      <c r="P42" s="40">
        <v>53.449393999999998</v>
      </c>
      <c r="Q42" s="40">
        <v>-21.219080000000002</v>
      </c>
      <c r="R42" s="40">
        <v>13.806367</v>
      </c>
      <c r="S42" s="40">
        <v>19.479430000000001</v>
      </c>
      <c r="T42" s="40">
        <v>11.151278</v>
      </c>
      <c r="U42" s="40">
        <v>26.309193</v>
      </c>
      <c r="V42" s="155">
        <v>5.9695244000000001</v>
      </c>
      <c r="W42" s="24"/>
    </row>
    <row r="43" spans="1:23" x14ac:dyDescent="0.35">
      <c r="A43" s="2">
        <v>43095</v>
      </c>
      <c r="B43" s="40">
        <v>28.757477000000002</v>
      </c>
      <c r="C43" s="40">
        <v>45.366680000000002</v>
      </c>
      <c r="D43" s="40">
        <v>24.268256999999998</v>
      </c>
      <c r="E43" s="40">
        <v>24.841426999999999</v>
      </c>
      <c r="F43" s="40">
        <v>51.543976000000001</v>
      </c>
      <c r="G43" s="40">
        <v>30.575430000000001</v>
      </c>
      <c r="H43" s="40">
        <v>22.892738000000001</v>
      </c>
      <c r="I43" s="40">
        <v>24.76313</v>
      </c>
      <c r="J43" s="40">
        <v>11.890483</v>
      </c>
      <c r="K43" s="40">
        <v>40.252040000000001</v>
      </c>
      <c r="L43" s="40">
        <v>26.145053999999998</v>
      </c>
      <c r="M43" s="40">
        <v>39.285922999999997</v>
      </c>
      <c r="N43" s="40">
        <v>35.876939999999998</v>
      </c>
      <c r="O43" s="40">
        <v>39.416420000000002</v>
      </c>
      <c r="P43" s="40">
        <v>57.805157000000001</v>
      </c>
      <c r="Q43" s="40">
        <v>-12.572431999999999</v>
      </c>
      <c r="R43" s="40">
        <v>15.657686999999999</v>
      </c>
      <c r="S43" s="40">
        <v>34.594357000000002</v>
      </c>
      <c r="T43" s="40">
        <v>0.11675358</v>
      </c>
      <c r="U43" s="40">
        <v>34.664332999999999</v>
      </c>
      <c r="V43" s="155">
        <v>4.0379880000000004</v>
      </c>
      <c r="W43" s="24"/>
    </row>
    <row r="44" spans="1:23" x14ac:dyDescent="0.35">
      <c r="A44" s="2">
        <v>43126</v>
      </c>
      <c r="B44" s="40">
        <v>39.406059999999997</v>
      </c>
      <c r="C44" s="40">
        <v>43.3581</v>
      </c>
      <c r="D44" s="40">
        <v>26.917469000000001</v>
      </c>
      <c r="E44" s="40">
        <v>15.638304</v>
      </c>
      <c r="F44" s="40">
        <v>52.048335999999999</v>
      </c>
      <c r="G44" s="40">
        <v>32.396186999999998</v>
      </c>
      <c r="H44" s="40">
        <v>29.641055999999999</v>
      </c>
      <c r="I44" s="40">
        <v>27.736723000000001</v>
      </c>
      <c r="J44" s="40">
        <v>24.361742</v>
      </c>
      <c r="K44" s="40">
        <v>41.937491999999999</v>
      </c>
      <c r="L44" s="40">
        <v>28.363060000000001</v>
      </c>
      <c r="M44" s="40">
        <v>37.570880000000002</v>
      </c>
      <c r="N44" s="40">
        <v>42.720126999999998</v>
      </c>
      <c r="O44" s="40">
        <v>36.375571999999998</v>
      </c>
      <c r="P44" s="40">
        <v>64.955376000000001</v>
      </c>
      <c r="Q44" s="40">
        <v>-10.924196</v>
      </c>
      <c r="R44" s="40">
        <v>14.951599</v>
      </c>
      <c r="S44" s="40">
        <v>50.159050000000001</v>
      </c>
      <c r="T44" s="40">
        <v>6.6182375000000002</v>
      </c>
      <c r="U44" s="40">
        <v>47.379719999999999</v>
      </c>
      <c r="V44" s="155">
        <v>11.935198</v>
      </c>
      <c r="W44" s="24"/>
    </row>
    <row r="45" spans="1:23" x14ac:dyDescent="0.35">
      <c r="A45" s="2">
        <v>43157</v>
      </c>
      <c r="B45" s="40">
        <v>28.087425</v>
      </c>
      <c r="C45" s="40">
        <v>39.596029999999999</v>
      </c>
      <c r="D45" s="40">
        <v>19.238842000000002</v>
      </c>
      <c r="E45" s="40">
        <v>9.6877209999999998</v>
      </c>
      <c r="F45" s="40">
        <v>32.414270000000002</v>
      </c>
      <c r="G45" s="40">
        <v>25.64348</v>
      </c>
      <c r="H45" s="40">
        <v>27.660418</v>
      </c>
      <c r="I45" s="40">
        <v>19.714141999999999</v>
      </c>
      <c r="J45" s="40">
        <v>12.996900999999999</v>
      </c>
      <c r="K45" s="40">
        <v>30.970133000000001</v>
      </c>
      <c r="L45" s="40">
        <v>25.221575000000001</v>
      </c>
      <c r="M45" s="40">
        <v>34.947204999999997</v>
      </c>
      <c r="N45" s="40">
        <v>41.219627000000003</v>
      </c>
      <c r="O45" s="40">
        <v>21.529543</v>
      </c>
      <c r="P45" s="40">
        <v>51.20064</v>
      </c>
      <c r="Q45" s="40">
        <v>-13.652312999999999</v>
      </c>
      <c r="R45" s="40">
        <v>17.230713000000002</v>
      </c>
      <c r="S45" s="40">
        <v>30.334019000000001</v>
      </c>
      <c r="T45" s="40">
        <v>2.3442626</v>
      </c>
      <c r="U45" s="40">
        <v>41.802810000000001</v>
      </c>
      <c r="V45" s="155">
        <v>12.112355000000001</v>
      </c>
      <c r="W45" s="24"/>
    </row>
    <row r="46" spans="1:23" x14ac:dyDescent="0.35">
      <c r="A46" s="2">
        <v>43185</v>
      </c>
      <c r="B46" s="40">
        <v>21.129095</v>
      </c>
      <c r="C46" s="40">
        <v>21.963179</v>
      </c>
      <c r="D46" s="40">
        <v>5.3958177999999997</v>
      </c>
      <c r="E46" s="40">
        <v>-8.3672999999999997E-2</v>
      </c>
      <c r="F46" s="40">
        <v>18.065262000000001</v>
      </c>
      <c r="G46" s="40">
        <v>29.383755000000001</v>
      </c>
      <c r="H46" s="40">
        <v>22.59103</v>
      </c>
      <c r="I46" s="40">
        <v>17.371535999999999</v>
      </c>
      <c r="J46" s="40">
        <v>1.3313651</v>
      </c>
      <c r="K46" s="40">
        <v>22.704409999999999</v>
      </c>
      <c r="L46" s="40">
        <v>22.265816000000001</v>
      </c>
      <c r="M46" s="40">
        <v>20.336151000000001</v>
      </c>
      <c r="N46" s="40">
        <v>31.359732000000001</v>
      </c>
      <c r="O46" s="40">
        <v>11.134041</v>
      </c>
      <c r="P46" s="40">
        <v>40.265118000000001</v>
      </c>
      <c r="Q46" s="40">
        <v>-11.398733</v>
      </c>
      <c r="R46" s="40">
        <v>14.463842</v>
      </c>
      <c r="S46" s="40">
        <v>18.468357000000001</v>
      </c>
      <c r="T46" s="40">
        <v>1.3399243000000001</v>
      </c>
      <c r="U46" s="40">
        <v>41.565277000000002</v>
      </c>
      <c r="V46" s="155">
        <v>22.548317000000001</v>
      </c>
      <c r="W46" s="24"/>
    </row>
    <row r="47" spans="1:23" x14ac:dyDescent="0.35">
      <c r="A47" s="2">
        <v>43216</v>
      </c>
      <c r="B47" s="40">
        <v>18.569479999999999</v>
      </c>
      <c r="C47" s="40">
        <v>27.292717</v>
      </c>
      <c r="D47" s="40">
        <v>-2.5892317</v>
      </c>
      <c r="E47" s="40">
        <v>-7.9771039999999998</v>
      </c>
      <c r="F47" s="40">
        <v>8.2379580000000008</v>
      </c>
      <c r="G47" s="40">
        <v>36.999381999999997</v>
      </c>
      <c r="H47" s="40">
        <v>18.870353999999999</v>
      </c>
      <c r="I47" s="40">
        <v>10.025001</v>
      </c>
      <c r="J47" s="40">
        <v>2.6844500999999998</v>
      </c>
      <c r="K47" s="40">
        <v>24.511956999999999</v>
      </c>
      <c r="L47" s="40">
        <v>18.538236999999999</v>
      </c>
      <c r="M47" s="40">
        <v>16.366599999999998</v>
      </c>
      <c r="N47" s="40">
        <v>25.967634</v>
      </c>
      <c r="O47" s="40">
        <v>8.5406669999999991</v>
      </c>
      <c r="P47" s="40">
        <v>32.260669999999998</v>
      </c>
      <c r="Q47" s="40">
        <v>-7.2733582999999999</v>
      </c>
      <c r="R47" s="40">
        <v>13.124967</v>
      </c>
      <c r="S47" s="40">
        <v>0.49446820000000002</v>
      </c>
      <c r="T47" s="40">
        <v>1.525569</v>
      </c>
      <c r="U47" s="40">
        <v>29.739319999999999</v>
      </c>
      <c r="V47" s="155">
        <v>27.167701999999998</v>
      </c>
      <c r="W47" s="24"/>
    </row>
    <row r="48" spans="1:23" x14ac:dyDescent="0.35">
      <c r="A48" s="2">
        <v>43245</v>
      </c>
      <c r="B48" s="40">
        <v>18.177938000000001</v>
      </c>
      <c r="C48" s="40">
        <v>20.624578</v>
      </c>
      <c r="D48" s="40">
        <v>-5.2176714000000004</v>
      </c>
      <c r="E48" s="40">
        <v>-9.7833749999999995</v>
      </c>
      <c r="F48" s="40">
        <v>-4.0330769999999996</v>
      </c>
      <c r="G48" s="40">
        <v>27.771832</v>
      </c>
      <c r="H48" s="40">
        <v>10.533643</v>
      </c>
      <c r="I48" s="40">
        <v>9.6223240000000008</v>
      </c>
      <c r="J48" s="40">
        <v>-10.740781</v>
      </c>
      <c r="K48" s="40">
        <v>12.388372</v>
      </c>
      <c r="L48" s="40">
        <v>8.6274029999999993</v>
      </c>
      <c r="M48" s="40">
        <v>6.1905979999999996</v>
      </c>
      <c r="N48" s="40">
        <v>-1.3453185999999999</v>
      </c>
      <c r="O48" s="40">
        <v>5.4973720000000004</v>
      </c>
      <c r="P48" s="40">
        <v>29.824615000000001</v>
      </c>
      <c r="Q48" s="40">
        <v>-7.0890610000000001</v>
      </c>
      <c r="R48" s="40">
        <v>10.946787</v>
      </c>
      <c r="S48" s="40">
        <v>-18.687474999999999</v>
      </c>
      <c r="T48" s="40">
        <v>-1.9260048999999999</v>
      </c>
      <c r="U48" s="40">
        <v>14.494823999999999</v>
      </c>
      <c r="V48" s="155">
        <v>25.089872</v>
      </c>
      <c r="W48" s="24"/>
    </row>
    <row r="49" spans="1:23" x14ac:dyDescent="0.35">
      <c r="A49" s="2">
        <v>43277</v>
      </c>
      <c r="B49" s="40">
        <v>1.5904665</v>
      </c>
      <c r="C49" s="40">
        <v>11.879372999999999</v>
      </c>
      <c r="D49" s="40">
        <v>-14.493627</v>
      </c>
      <c r="E49" s="40">
        <v>-20.026398</v>
      </c>
      <c r="F49" s="40">
        <v>-7.7509345999999999</v>
      </c>
      <c r="G49" s="40">
        <v>19.933164999999999</v>
      </c>
      <c r="H49" s="40">
        <v>2.2998333</v>
      </c>
      <c r="I49" s="40">
        <v>0.98874569999999995</v>
      </c>
      <c r="J49" s="40">
        <v>-12.835235000000001</v>
      </c>
      <c r="K49" s="40">
        <v>1.7673373000000001</v>
      </c>
      <c r="L49" s="40">
        <v>-2.8804839000000002</v>
      </c>
      <c r="M49" s="40">
        <v>-1.3270915000000001</v>
      </c>
      <c r="N49" s="40">
        <v>-2.7246177</v>
      </c>
      <c r="O49" s="40">
        <v>3.3147693</v>
      </c>
      <c r="P49" s="40">
        <v>19.418869999999998</v>
      </c>
      <c r="Q49" s="40">
        <v>4.272723</v>
      </c>
      <c r="R49" s="40">
        <v>2.419889</v>
      </c>
      <c r="S49" s="40">
        <v>-27.476479000000001</v>
      </c>
      <c r="T49" s="40">
        <v>-4.4157742999999998</v>
      </c>
      <c r="U49" s="40">
        <v>10.453010000000001</v>
      </c>
      <c r="V49" s="155">
        <v>17.953479999999999</v>
      </c>
      <c r="W49" s="24"/>
    </row>
    <row r="50" spans="1:23" x14ac:dyDescent="0.35">
      <c r="A50" s="2">
        <v>43307</v>
      </c>
      <c r="B50" s="40">
        <v>-4.2080520000000003</v>
      </c>
      <c r="C50" s="40">
        <v>5.8880090000000003</v>
      </c>
      <c r="D50" s="40">
        <v>-10.048394999999999</v>
      </c>
      <c r="E50" s="40">
        <v>-12.22983</v>
      </c>
      <c r="F50" s="40">
        <v>-4.3450236000000002</v>
      </c>
      <c r="G50" s="40">
        <v>15.814864999999999</v>
      </c>
      <c r="H50" s="40">
        <v>8.1555370000000007</v>
      </c>
      <c r="I50" s="40">
        <v>4.9013615000000001</v>
      </c>
      <c r="J50" s="40">
        <v>-8.0152509999999992</v>
      </c>
      <c r="K50" s="40">
        <v>-4.6392680000000004</v>
      </c>
      <c r="L50" s="40">
        <v>-0.22094249999999999</v>
      </c>
      <c r="M50" s="40">
        <v>-0.74492097000000002</v>
      </c>
      <c r="N50" s="40">
        <v>-11.832708</v>
      </c>
      <c r="O50" s="40">
        <v>1.8895149</v>
      </c>
      <c r="P50" s="40">
        <v>11.577379000000001</v>
      </c>
      <c r="Q50" s="40">
        <v>3.4570693999999998E-3</v>
      </c>
      <c r="R50" s="40">
        <v>7.4976086999999998</v>
      </c>
      <c r="S50" s="40">
        <v>-35.256622</v>
      </c>
      <c r="T50" s="40">
        <v>-6.2237559999999998</v>
      </c>
      <c r="U50" s="40">
        <v>9.9955079999999992</v>
      </c>
      <c r="V50" s="155">
        <v>22.632349000000001</v>
      </c>
      <c r="W50" s="24"/>
    </row>
    <row r="51" spans="1:23" x14ac:dyDescent="0.35">
      <c r="A51" s="2">
        <v>43336</v>
      </c>
      <c r="B51" s="40">
        <v>-11.440265999999999</v>
      </c>
      <c r="C51" s="40">
        <v>-2.9756070000000001</v>
      </c>
      <c r="D51" s="40">
        <v>-10.396826000000001</v>
      </c>
      <c r="E51" s="40">
        <v>-8.1423579999999998</v>
      </c>
      <c r="F51" s="40">
        <v>-6.9103956000000002</v>
      </c>
      <c r="G51" s="40">
        <v>4.6876189999999998</v>
      </c>
      <c r="H51" s="40">
        <v>10.012066000000001</v>
      </c>
      <c r="I51" s="40">
        <v>2.9980540000000002</v>
      </c>
      <c r="J51" s="40">
        <v>-8.5623740000000002</v>
      </c>
      <c r="K51" s="40">
        <v>-0.124019384</v>
      </c>
      <c r="L51" s="40">
        <v>-18.521685000000002</v>
      </c>
      <c r="M51" s="40">
        <v>-5.4768679999999996</v>
      </c>
      <c r="N51" s="40">
        <v>-13.167</v>
      </c>
      <c r="O51" s="40">
        <v>6.9375634000000002</v>
      </c>
      <c r="P51" s="40">
        <v>1.1906981000000001</v>
      </c>
      <c r="Q51" s="40">
        <v>9.8208310000000001</v>
      </c>
      <c r="R51" s="40">
        <v>8.1131460000000004</v>
      </c>
      <c r="S51" s="40">
        <v>-50.473396000000001</v>
      </c>
      <c r="T51" s="40">
        <v>-5.972588</v>
      </c>
      <c r="U51" s="40">
        <v>17.851044000000002</v>
      </c>
      <c r="V51" s="155">
        <v>17.384457000000001</v>
      </c>
      <c r="W51" s="24"/>
    </row>
    <row r="52" spans="1:23" x14ac:dyDescent="0.35">
      <c r="A52" s="2">
        <v>43369</v>
      </c>
      <c r="B52" s="40">
        <v>-11.668229</v>
      </c>
      <c r="C52" s="40">
        <v>-3.6294339999999998</v>
      </c>
      <c r="D52" s="40">
        <v>-12.841749</v>
      </c>
      <c r="E52" s="40">
        <v>-18.439430000000002</v>
      </c>
      <c r="F52" s="40">
        <v>-5.7399630000000004</v>
      </c>
      <c r="G52" s="40">
        <v>-0.21119714000000001</v>
      </c>
      <c r="H52" s="40">
        <v>6.5876365000000003</v>
      </c>
      <c r="I52" s="40">
        <v>6.7773459999999996</v>
      </c>
      <c r="J52" s="40">
        <v>-5.8108925999999999</v>
      </c>
      <c r="K52" s="40">
        <v>1.8180012999999999</v>
      </c>
      <c r="L52" s="40">
        <v>-17.079521</v>
      </c>
      <c r="M52" s="40">
        <v>-4.9169119999999999</v>
      </c>
      <c r="N52" s="40">
        <v>-5.5463494999999998</v>
      </c>
      <c r="O52" s="40">
        <v>1.8768787</v>
      </c>
      <c r="P52" s="40">
        <v>-1.1679231999999999</v>
      </c>
      <c r="Q52" s="40">
        <v>16.245365</v>
      </c>
      <c r="R52" s="40">
        <v>4.8019170000000004</v>
      </c>
      <c r="S52" s="40">
        <v>-42.586582</v>
      </c>
      <c r="T52" s="40">
        <v>-8.3596760000000003</v>
      </c>
      <c r="U52" s="40">
        <v>14.632092999999999</v>
      </c>
      <c r="V52" s="155">
        <v>17.680609</v>
      </c>
      <c r="W52" s="24"/>
    </row>
    <row r="53" spans="1:23" x14ac:dyDescent="0.35">
      <c r="A53" s="2">
        <v>43399</v>
      </c>
      <c r="B53" s="40">
        <v>-22.414605999999999</v>
      </c>
      <c r="C53" s="40">
        <v>-14.405716</v>
      </c>
      <c r="D53" s="40">
        <v>-16.644596</v>
      </c>
      <c r="E53" s="40">
        <v>-17.383171000000001</v>
      </c>
      <c r="F53" s="40">
        <v>-16.335619000000001</v>
      </c>
      <c r="G53" s="40">
        <v>-14.987546</v>
      </c>
      <c r="H53" s="40">
        <v>0.63420533999999995</v>
      </c>
      <c r="I53" s="40">
        <v>-12.484187</v>
      </c>
      <c r="J53" s="40">
        <v>-6.5285682999999999</v>
      </c>
      <c r="K53" s="40">
        <v>-17.88063</v>
      </c>
      <c r="L53" s="40">
        <v>1.2165904000000001</v>
      </c>
      <c r="M53" s="40">
        <v>-15.105366999999999</v>
      </c>
      <c r="N53" s="40">
        <v>-13.540095000000001</v>
      </c>
      <c r="O53" s="40">
        <v>-14.804453000000001</v>
      </c>
      <c r="P53" s="40">
        <v>-16.916878000000001</v>
      </c>
      <c r="Q53" s="40">
        <v>25.859428000000001</v>
      </c>
      <c r="R53" s="40">
        <v>-4.674518</v>
      </c>
      <c r="S53" s="40">
        <v>-39.121777000000002</v>
      </c>
      <c r="T53" s="40">
        <v>-12.499136</v>
      </c>
      <c r="U53" s="40">
        <v>-4.3572664000000003</v>
      </c>
      <c r="V53" s="155">
        <v>19.744002999999999</v>
      </c>
      <c r="W53" s="24"/>
    </row>
    <row r="54" spans="1:23" x14ac:dyDescent="0.35">
      <c r="A54" s="2">
        <v>43430</v>
      </c>
      <c r="B54" s="40">
        <v>-24.236350999999999</v>
      </c>
      <c r="C54" s="40">
        <v>-5.3412379999999997</v>
      </c>
      <c r="D54" s="40">
        <v>-9.2926140000000004</v>
      </c>
      <c r="E54" s="40">
        <v>-15.095466999999999</v>
      </c>
      <c r="F54" s="40">
        <v>-16.629678999999999</v>
      </c>
      <c r="G54" s="40">
        <v>-13.909888</v>
      </c>
      <c r="H54" s="40">
        <v>-0.38620233999999998</v>
      </c>
      <c r="I54" s="40">
        <v>-11.634869</v>
      </c>
      <c r="J54" s="40">
        <v>-24.617242999999998</v>
      </c>
      <c r="K54" s="40">
        <v>-19.85886</v>
      </c>
      <c r="L54" s="40">
        <v>-5.6387242999999998</v>
      </c>
      <c r="M54" s="40">
        <v>-12.772095</v>
      </c>
      <c r="N54" s="40">
        <v>-19.172906999999999</v>
      </c>
      <c r="O54" s="40">
        <v>-8.0217659999999995</v>
      </c>
      <c r="P54" s="40">
        <v>-17.851859999999999</v>
      </c>
      <c r="Q54" s="40">
        <v>45.50103</v>
      </c>
      <c r="R54" s="40">
        <v>-3.8370310999999999</v>
      </c>
      <c r="S54" s="40">
        <v>-30.125565000000002</v>
      </c>
      <c r="T54" s="40">
        <v>-7.2761060000000004</v>
      </c>
      <c r="U54" s="40">
        <v>-7.1811619999999996</v>
      </c>
      <c r="V54" s="155">
        <v>12.920332</v>
      </c>
      <c r="W54" s="24"/>
    </row>
    <row r="55" spans="1:23" x14ac:dyDescent="0.35">
      <c r="A55" s="2">
        <v>43460</v>
      </c>
      <c r="B55" s="40">
        <v>-25.810545000000001</v>
      </c>
      <c r="C55" s="40">
        <v>-17.399920000000002</v>
      </c>
      <c r="D55" s="40">
        <v>-9.8679299999999994</v>
      </c>
      <c r="E55" s="40">
        <v>-15.812068999999999</v>
      </c>
      <c r="F55" s="40">
        <v>-13.596762</v>
      </c>
      <c r="G55" s="40">
        <v>-11.413765</v>
      </c>
      <c r="H55" s="40">
        <v>-5.8498143999999996</v>
      </c>
      <c r="I55" s="40">
        <v>-8.4008160000000007</v>
      </c>
      <c r="J55" s="40">
        <v>-12.437689000000001</v>
      </c>
      <c r="K55" s="40">
        <v>-17.908794</v>
      </c>
      <c r="L55" s="40">
        <v>-3.6471127999999999</v>
      </c>
      <c r="M55" s="40">
        <v>-24.156283999999999</v>
      </c>
      <c r="N55" s="40">
        <v>-30.359667000000002</v>
      </c>
      <c r="O55" s="40">
        <v>-8.0425559999999994</v>
      </c>
      <c r="P55" s="40">
        <v>-19.149833999999998</v>
      </c>
      <c r="Q55" s="40">
        <v>23.094045999999999</v>
      </c>
      <c r="R55" s="40">
        <v>-11.158466000000001</v>
      </c>
      <c r="S55" s="40">
        <v>-38.511158000000002</v>
      </c>
      <c r="T55" s="40">
        <v>-11.404741</v>
      </c>
      <c r="U55" s="40">
        <v>-11.487740499999999</v>
      </c>
      <c r="V55" s="155">
        <v>12.766909999999999</v>
      </c>
      <c r="W55" s="24"/>
    </row>
    <row r="56" spans="1:23" x14ac:dyDescent="0.35">
      <c r="A56" s="2">
        <v>43490</v>
      </c>
      <c r="B56" s="40">
        <v>-27.469926999999998</v>
      </c>
      <c r="C56" s="40">
        <v>-16.507750999999999</v>
      </c>
      <c r="D56" s="40">
        <v>-7.8474880000000002</v>
      </c>
      <c r="E56" s="40">
        <v>-11.777555</v>
      </c>
      <c r="F56" s="40">
        <v>-17.542202</v>
      </c>
      <c r="G56" s="40">
        <v>-14.979362500000001</v>
      </c>
      <c r="H56" s="40">
        <v>-10.957188</v>
      </c>
      <c r="I56" s="40">
        <v>-13.385714</v>
      </c>
      <c r="J56" s="40">
        <v>-14.339548000000001</v>
      </c>
      <c r="K56" s="40">
        <v>-17.867190000000001</v>
      </c>
      <c r="L56" s="40">
        <v>-3.4999609999999999</v>
      </c>
      <c r="M56" s="40">
        <v>-23.215263</v>
      </c>
      <c r="N56" s="40">
        <v>-35.789154000000003</v>
      </c>
      <c r="O56" s="40">
        <v>-12.593745999999999</v>
      </c>
      <c r="P56" s="40">
        <v>-21.438385</v>
      </c>
      <c r="Q56" s="40">
        <v>19.16517</v>
      </c>
      <c r="R56" s="40">
        <v>-10.755295</v>
      </c>
      <c r="S56" s="40">
        <v>-36.874096000000002</v>
      </c>
      <c r="T56" s="40">
        <v>-16.949916999999999</v>
      </c>
      <c r="U56" s="40">
        <v>-18.595410000000001</v>
      </c>
      <c r="V56" s="155">
        <v>18.994820000000001</v>
      </c>
      <c r="W56" s="24"/>
    </row>
    <row r="57" spans="1:23" x14ac:dyDescent="0.35">
      <c r="A57" s="2">
        <v>43522</v>
      </c>
      <c r="B57" s="40">
        <v>-12.288677</v>
      </c>
      <c r="C57" s="40">
        <v>-13.554949000000001</v>
      </c>
      <c r="D57" s="40">
        <v>-6.1185717999999998</v>
      </c>
      <c r="E57" s="40">
        <v>-5.1985444999999997</v>
      </c>
      <c r="F57" s="40">
        <v>-12.659359</v>
      </c>
      <c r="G57" s="40">
        <v>-7.5912056000000003</v>
      </c>
      <c r="H57" s="40">
        <v>-8.9917770000000008</v>
      </c>
      <c r="I57" s="40">
        <v>-8.1105710000000002</v>
      </c>
      <c r="J57" s="40">
        <v>-11.881285999999999</v>
      </c>
      <c r="K57" s="40">
        <v>-12.976217</v>
      </c>
      <c r="L57" s="40">
        <v>-3.4603237999999998</v>
      </c>
      <c r="M57" s="40">
        <v>-23.651986999999998</v>
      </c>
      <c r="N57" s="40">
        <v>-24.747688</v>
      </c>
      <c r="O57" s="40">
        <v>-7.3059025000000002</v>
      </c>
      <c r="P57" s="40">
        <v>-14.06082</v>
      </c>
      <c r="Q57" s="40">
        <v>16.400219</v>
      </c>
      <c r="R57" s="40">
        <v>-9.3022460000000002</v>
      </c>
      <c r="S57" s="40">
        <v>-35.484496999999998</v>
      </c>
      <c r="T57" s="40">
        <v>-9.7348210000000002</v>
      </c>
      <c r="U57" s="40">
        <v>-11.026168</v>
      </c>
      <c r="V57" s="155">
        <v>18.440569</v>
      </c>
      <c r="W57" s="24"/>
    </row>
    <row r="58" spans="1:23" x14ac:dyDescent="0.35">
      <c r="A58" s="2">
        <v>43550</v>
      </c>
      <c r="B58" s="40">
        <v>-7.6632977000000002</v>
      </c>
      <c r="C58" s="40">
        <v>-15.999376</v>
      </c>
      <c r="D58" s="40">
        <v>-2.2796392000000001</v>
      </c>
      <c r="E58" s="40">
        <v>1.3485193</v>
      </c>
      <c r="F58" s="40">
        <v>-8.2953209999999995</v>
      </c>
      <c r="G58" s="40">
        <v>-5.3863820000000002</v>
      </c>
      <c r="H58" s="40">
        <v>-12.274331</v>
      </c>
      <c r="I58" s="40">
        <v>-8.0474615000000007</v>
      </c>
      <c r="J58" s="40">
        <v>-12.096463999999999</v>
      </c>
      <c r="K58" s="40">
        <v>-16.894604000000001</v>
      </c>
      <c r="L58" s="40">
        <v>-3.5695731999999998</v>
      </c>
      <c r="M58" s="40">
        <v>-25.199615000000001</v>
      </c>
      <c r="N58" s="40">
        <v>-18.060112</v>
      </c>
      <c r="O58" s="40">
        <v>3.6170840000000002</v>
      </c>
      <c r="P58" s="40">
        <v>-11.416297999999999</v>
      </c>
      <c r="Q58" s="40">
        <v>15.563606999999999</v>
      </c>
      <c r="R58" s="40">
        <v>-9.3709410000000002</v>
      </c>
      <c r="S58" s="40">
        <v>-37.183439999999997</v>
      </c>
      <c r="T58" s="40">
        <v>-7.3897243000000001</v>
      </c>
      <c r="U58" s="40">
        <v>-14.308935</v>
      </c>
      <c r="V58" s="155">
        <v>13.841093000000001</v>
      </c>
      <c r="W58" s="24"/>
    </row>
    <row r="59" spans="1:23" x14ac:dyDescent="0.35">
      <c r="A59" s="2">
        <v>43581</v>
      </c>
      <c r="B59" s="40">
        <v>-0.83973410000000004</v>
      </c>
      <c r="C59" s="40">
        <v>-19.474046999999999</v>
      </c>
      <c r="D59" s="40">
        <v>3.7459015999999998</v>
      </c>
      <c r="E59" s="40">
        <v>4.3930889999999998</v>
      </c>
      <c r="F59" s="40">
        <v>-5.9582829999999998</v>
      </c>
      <c r="G59" s="40">
        <v>-12.978756000000001</v>
      </c>
      <c r="H59" s="40">
        <v>-13.071066</v>
      </c>
      <c r="I59" s="40">
        <v>2.3218513000000001</v>
      </c>
      <c r="J59" s="40">
        <v>-7.2192489999999996</v>
      </c>
      <c r="K59" s="40">
        <v>-17.610771</v>
      </c>
      <c r="L59" s="40">
        <v>-0.72606800000000005</v>
      </c>
      <c r="M59" s="40">
        <v>-11.624879</v>
      </c>
      <c r="N59" s="40">
        <v>-17.221333000000001</v>
      </c>
      <c r="O59" s="40">
        <v>3.542459</v>
      </c>
      <c r="P59" s="40">
        <v>-3.2405198</v>
      </c>
      <c r="Q59" s="40">
        <v>16.208136</v>
      </c>
      <c r="R59" s="40">
        <v>-5.9807059999999996</v>
      </c>
      <c r="S59" s="40">
        <v>-37.688749999999999</v>
      </c>
      <c r="T59" s="40">
        <v>-1.4223039</v>
      </c>
      <c r="U59" s="40">
        <v>-5.7319044999999997</v>
      </c>
      <c r="V59" s="155">
        <v>17.292487999999999</v>
      </c>
      <c r="W59" s="24"/>
    </row>
    <row r="60" spans="1:23" x14ac:dyDescent="0.35">
      <c r="A60" s="2">
        <v>43609</v>
      </c>
      <c r="B60" s="40">
        <v>-11.617571</v>
      </c>
      <c r="C60" s="40">
        <v>-22.514199999999999</v>
      </c>
      <c r="D60" s="40">
        <v>-2.5235474</v>
      </c>
      <c r="E60" s="40">
        <v>2.2290945</v>
      </c>
      <c r="F60" s="40">
        <v>-5.4737625000000003</v>
      </c>
      <c r="G60" s="40">
        <v>-17.025566000000001</v>
      </c>
      <c r="H60" s="40">
        <v>-12.298256</v>
      </c>
      <c r="I60" s="40">
        <v>-9.157902</v>
      </c>
      <c r="J60" s="40">
        <v>-2.8030455000000001</v>
      </c>
      <c r="K60" s="40">
        <v>-23.571944999999999</v>
      </c>
      <c r="L60" s="40">
        <v>6.0942053999999999</v>
      </c>
      <c r="M60" s="40">
        <v>-17.962599000000001</v>
      </c>
      <c r="N60" s="40">
        <v>-12.889457</v>
      </c>
      <c r="O60" s="40">
        <v>8.8408709999999999</v>
      </c>
      <c r="P60" s="40">
        <v>-19.329409999999999</v>
      </c>
      <c r="Q60" s="40">
        <v>8.0252890000000008</v>
      </c>
      <c r="R60" s="40">
        <v>-6.8334400000000004</v>
      </c>
      <c r="S60" s="40">
        <v>-32.332549999999998</v>
      </c>
      <c r="T60" s="40">
        <v>-12.344609999999999</v>
      </c>
      <c r="U60" s="40">
        <v>-0.77352524</v>
      </c>
      <c r="V60" s="155">
        <v>9.0948580000000003</v>
      </c>
      <c r="W60" s="24"/>
    </row>
    <row r="61" spans="1:23" x14ac:dyDescent="0.35">
      <c r="A61" s="2">
        <v>43642</v>
      </c>
      <c r="B61" s="40">
        <v>4.2166829999999997</v>
      </c>
      <c r="C61" s="40">
        <v>-10.327614000000001</v>
      </c>
      <c r="D61" s="40">
        <v>12.984192</v>
      </c>
      <c r="E61" s="40">
        <v>24.486457999999999</v>
      </c>
      <c r="F61" s="40">
        <v>8.1840399999999995</v>
      </c>
      <c r="G61" s="40">
        <v>-4.3425617000000001</v>
      </c>
      <c r="H61" s="40">
        <v>-3.6782026000000002E-2</v>
      </c>
      <c r="I61" s="40">
        <v>0.3437519</v>
      </c>
      <c r="J61" s="40">
        <v>-1.4269054000000001</v>
      </c>
      <c r="K61" s="40">
        <v>-10.362344999999999</v>
      </c>
      <c r="L61" s="40">
        <v>39.276195999999999</v>
      </c>
      <c r="M61" s="40">
        <v>1.8236756000000001</v>
      </c>
      <c r="N61" s="40">
        <v>3.4316897000000002</v>
      </c>
      <c r="O61" s="40">
        <v>7.9634786000000002</v>
      </c>
      <c r="P61" s="40">
        <v>-8.0426690000000001</v>
      </c>
      <c r="Q61" s="40">
        <v>16.236149999999999</v>
      </c>
      <c r="R61" s="40">
        <v>6.0487149999999996</v>
      </c>
      <c r="S61" s="40">
        <v>-17.865203999999999</v>
      </c>
      <c r="T61" s="40">
        <v>-9.7037320000000005</v>
      </c>
      <c r="U61" s="40">
        <v>0.56896210000000003</v>
      </c>
      <c r="V61" s="155">
        <v>6.5705776</v>
      </c>
      <c r="W61" s="24"/>
    </row>
    <row r="62" spans="1:23" x14ac:dyDescent="0.35">
      <c r="A62" s="2">
        <v>43672</v>
      </c>
      <c r="B62" s="40">
        <v>8.5399270000000005</v>
      </c>
      <c r="C62" s="40">
        <v>-15.741348</v>
      </c>
      <c r="D62" s="40">
        <v>10.951936999999999</v>
      </c>
      <c r="E62" s="40">
        <v>12.834191000000001</v>
      </c>
      <c r="F62" s="40">
        <v>-3.0825078000000001</v>
      </c>
      <c r="G62" s="40">
        <v>-4.9193916</v>
      </c>
      <c r="H62" s="40">
        <v>-6.1352070000000003</v>
      </c>
      <c r="I62" s="40">
        <v>-1.5250026999999999</v>
      </c>
      <c r="J62" s="40">
        <v>-17.399512999999999</v>
      </c>
      <c r="K62" s="40">
        <v>-12.626219000000001</v>
      </c>
      <c r="L62" s="40">
        <v>29.384004999999998</v>
      </c>
      <c r="M62" s="40">
        <v>-6.6547513</v>
      </c>
      <c r="N62" s="40">
        <v>8.9800360000000001</v>
      </c>
      <c r="O62" s="40">
        <v>-0.84295869999999995</v>
      </c>
      <c r="P62" s="40">
        <v>-5.9299289999999996</v>
      </c>
      <c r="Q62" s="40">
        <v>9.521604</v>
      </c>
      <c r="R62" s="40">
        <v>0.94602109999999995</v>
      </c>
      <c r="S62" s="40">
        <v>-3.3628285</v>
      </c>
      <c r="T62" s="40">
        <v>-3.3106982999999999</v>
      </c>
      <c r="U62" s="40">
        <v>3.38341</v>
      </c>
      <c r="V62" s="155">
        <v>8.3761580000000002</v>
      </c>
      <c r="W62" s="24"/>
    </row>
    <row r="63" spans="1:23" x14ac:dyDescent="0.35">
      <c r="A63" s="2">
        <v>43703</v>
      </c>
      <c r="B63" s="40">
        <v>10.0890045</v>
      </c>
      <c r="C63" s="40">
        <v>-21.519697000000001</v>
      </c>
      <c r="D63" s="40">
        <v>4.0848494000000004</v>
      </c>
      <c r="E63" s="40">
        <v>1.6747236000000001</v>
      </c>
      <c r="F63" s="40">
        <v>-13.861376</v>
      </c>
      <c r="G63" s="40">
        <v>-10.746884</v>
      </c>
      <c r="H63" s="40">
        <v>-13.037395500000001</v>
      </c>
      <c r="I63" s="40">
        <v>-5.4216265999999997</v>
      </c>
      <c r="J63" s="40">
        <v>-20.934128000000001</v>
      </c>
      <c r="K63" s="40">
        <v>-21.401453</v>
      </c>
      <c r="L63" s="40">
        <v>25.073433000000001</v>
      </c>
      <c r="M63" s="40">
        <v>-15.066183000000001</v>
      </c>
      <c r="N63" s="40">
        <v>3.1394004999999998</v>
      </c>
      <c r="O63" s="40">
        <v>-8.9192210000000003</v>
      </c>
      <c r="P63" s="40">
        <v>-8.1074000000000002</v>
      </c>
      <c r="Q63" s="40">
        <v>-0.27582645</v>
      </c>
      <c r="R63" s="40">
        <v>-4.7593059999999996</v>
      </c>
      <c r="S63" s="40">
        <v>14.20989</v>
      </c>
      <c r="T63" s="40">
        <v>-10.905761</v>
      </c>
      <c r="U63" s="40">
        <v>-5.5531920000000001</v>
      </c>
      <c r="V63" s="155">
        <v>7.0727468</v>
      </c>
      <c r="W63" s="24"/>
    </row>
    <row r="64" spans="1:23" x14ac:dyDescent="0.35">
      <c r="A64" s="2">
        <v>43734</v>
      </c>
      <c r="B64" s="40">
        <v>9.0017910000000008</v>
      </c>
      <c r="C64" s="40">
        <v>-16.337029999999999</v>
      </c>
      <c r="D64" s="40">
        <v>10.755849</v>
      </c>
      <c r="E64" s="40">
        <v>13.563585</v>
      </c>
      <c r="F64" s="40">
        <v>-14.208961</v>
      </c>
      <c r="G64" s="40">
        <v>-3.6852420000000001</v>
      </c>
      <c r="H64" s="40">
        <v>-10.740781</v>
      </c>
      <c r="I64" s="40">
        <v>0.66428184999999995</v>
      </c>
      <c r="J64" s="40">
        <v>-13.470882</v>
      </c>
      <c r="K64" s="40">
        <v>-15.674001000000001</v>
      </c>
      <c r="L64" s="40">
        <v>29.12612</v>
      </c>
      <c r="M64" s="40">
        <v>-5.9391259999999999</v>
      </c>
      <c r="N64" s="40">
        <v>13.100445000000001</v>
      </c>
      <c r="O64" s="40">
        <v>2.8642892999999998</v>
      </c>
      <c r="P64" s="40">
        <v>-4.1994866999999996</v>
      </c>
      <c r="Q64" s="40">
        <v>2.4474502</v>
      </c>
      <c r="R64" s="40">
        <v>-6.4676879999999999</v>
      </c>
      <c r="S64" s="40">
        <v>13.624143999999999</v>
      </c>
      <c r="T64" s="40">
        <v>-5.9707108</v>
      </c>
      <c r="U64" s="40">
        <v>-2.7266203999999998</v>
      </c>
      <c r="V64" s="155">
        <v>3.3437610000000002</v>
      </c>
      <c r="W64" s="24"/>
    </row>
    <row r="65" spans="1:23" x14ac:dyDescent="0.35">
      <c r="A65" s="2">
        <v>43763</v>
      </c>
      <c r="B65" s="40">
        <v>20.884668000000001</v>
      </c>
      <c r="C65" s="40">
        <v>-11.911011</v>
      </c>
      <c r="D65" s="40">
        <v>20.173382</v>
      </c>
      <c r="E65" s="40">
        <v>20.137416999999999</v>
      </c>
      <c r="F65" s="40">
        <v>0.16348362</v>
      </c>
      <c r="G65" s="40">
        <v>3.0909776999999998</v>
      </c>
      <c r="H65" s="40">
        <v>-4.0538489999999996</v>
      </c>
      <c r="I65" s="40">
        <v>22.440660000000001</v>
      </c>
      <c r="J65" s="40">
        <v>0.12357235</v>
      </c>
      <c r="K65" s="40">
        <v>1.0278343999999999</v>
      </c>
      <c r="L65" s="40">
        <v>17.766307999999999</v>
      </c>
      <c r="M65" s="40">
        <v>9.7339990000000007</v>
      </c>
      <c r="N65" s="40">
        <v>31.677924999999998</v>
      </c>
      <c r="O65" s="40">
        <v>17.369616000000001</v>
      </c>
      <c r="P65" s="40">
        <v>11.43552</v>
      </c>
      <c r="Q65" s="40">
        <v>1.0919213000000001</v>
      </c>
      <c r="R65" s="40">
        <v>-3.1046033</v>
      </c>
      <c r="S65" s="40">
        <v>7.4831723999999999</v>
      </c>
      <c r="T65" s="40">
        <v>-1.077944</v>
      </c>
      <c r="U65" s="40">
        <v>8.4022159999999992</v>
      </c>
      <c r="V65" s="155">
        <v>4.347372</v>
      </c>
      <c r="W65" s="24"/>
    </row>
    <row r="66" spans="1:23" x14ac:dyDescent="0.35">
      <c r="A66" s="2">
        <v>43795</v>
      </c>
      <c r="B66" s="40">
        <v>22.989070000000002</v>
      </c>
      <c r="C66" s="40">
        <v>-26.564264000000001</v>
      </c>
      <c r="D66" s="40">
        <v>1.4500141</v>
      </c>
      <c r="E66" s="40">
        <v>9.0002899999999997</v>
      </c>
      <c r="F66" s="40">
        <v>-3.0382931000000002</v>
      </c>
      <c r="G66" s="40">
        <v>1.1223197</v>
      </c>
      <c r="H66" s="40">
        <v>-4.9509230000000004</v>
      </c>
      <c r="I66" s="40">
        <v>25.357796</v>
      </c>
      <c r="J66" s="40">
        <v>19.269418999999999</v>
      </c>
      <c r="K66" s="40">
        <v>0.9821415</v>
      </c>
      <c r="L66" s="40">
        <v>15.677284999999999</v>
      </c>
      <c r="M66" s="40">
        <v>-1.5738665999999999</v>
      </c>
      <c r="N66" s="40">
        <v>42.020107000000003</v>
      </c>
      <c r="O66" s="40">
        <v>9.605753</v>
      </c>
      <c r="P66" s="40">
        <v>9.8511930000000003</v>
      </c>
      <c r="Q66" s="40">
        <v>-2.4646102999999999</v>
      </c>
      <c r="R66" s="40">
        <v>-1.3116539</v>
      </c>
      <c r="S66" s="40">
        <v>5.978656</v>
      </c>
      <c r="T66" s="40">
        <v>-3.9649844000000001</v>
      </c>
      <c r="U66" s="40">
        <v>4.7658205000000002</v>
      </c>
      <c r="V66" s="155">
        <v>9.934545</v>
      </c>
      <c r="W66" s="24"/>
    </row>
    <row r="67" spans="1:23" x14ac:dyDescent="0.35">
      <c r="A67" s="2">
        <v>43825</v>
      </c>
      <c r="B67" s="40">
        <v>31.984818000000001</v>
      </c>
      <c r="C67" s="40">
        <v>-18.069320000000001</v>
      </c>
      <c r="D67" s="40">
        <v>6.1055302999999999</v>
      </c>
      <c r="E67" s="40">
        <v>8.5266590000000004</v>
      </c>
      <c r="F67" s="40">
        <v>-5.4436390000000001</v>
      </c>
      <c r="G67" s="40">
        <v>7.7990054999999998</v>
      </c>
      <c r="H67" s="40">
        <v>-0.18075109</v>
      </c>
      <c r="I67" s="40">
        <v>34.168793000000001</v>
      </c>
      <c r="J67" s="40">
        <v>15.066981</v>
      </c>
      <c r="K67" s="40">
        <v>7.4719905999999998</v>
      </c>
      <c r="L67" s="40">
        <v>31.124424000000001</v>
      </c>
      <c r="M67" s="40">
        <v>10.571396</v>
      </c>
      <c r="N67" s="40">
        <v>48.15663</v>
      </c>
      <c r="O67" s="40">
        <v>8.0182079999999996</v>
      </c>
      <c r="P67" s="40">
        <v>23.121143</v>
      </c>
      <c r="Q67" s="40">
        <v>-2.1282732000000002</v>
      </c>
      <c r="R67" s="40">
        <v>1.4194608</v>
      </c>
      <c r="S67" s="40">
        <v>11.513662</v>
      </c>
      <c r="T67" s="40">
        <v>0.77267885000000003</v>
      </c>
      <c r="U67" s="40">
        <v>7.0035695999999996</v>
      </c>
      <c r="V67" s="155">
        <v>14.336395</v>
      </c>
      <c r="W67" s="24"/>
    </row>
    <row r="68" spans="1:23" x14ac:dyDescent="0.35">
      <c r="A68" s="2">
        <v>43854</v>
      </c>
      <c r="B68" s="40">
        <v>24.519145999999999</v>
      </c>
      <c r="C68" s="40">
        <v>-27.800004999999999</v>
      </c>
      <c r="D68" s="40">
        <v>-1.8673360000000001</v>
      </c>
      <c r="E68" s="40">
        <v>-3.6347925999999999</v>
      </c>
      <c r="F68" s="40">
        <v>-10.706244999999999</v>
      </c>
      <c r="G68" s="40">
        <v>3.2734513000000001</v>
      </c>
      <c r="H68" s="40">
        <v>-4.8577547000000001</v>
      </c>
      <c r="I68" s="40">
        <v>28.700447</v>
      </c>
      <c r="J68" s="40">
        <v>8.2491509999999995</v>
      </c>
      <c r="K68" s="40">
        <v>4.1721344</v>
      </c>
      <c r="L68" s="40">
        <v>9.4547030000000003</v>
      </c>
      <c r="M68" s="40">
        <v>-2.9102445000000001</v>
      </c>
      <c r="N68" s="40">
        <v>42.624749999999999</v>
      </c>
      <c r="O68" s="40">
        <v>9.4330200000000008</v>
      </c>
      <c r="P68" s="40">
        <v>13.323307</v>
      </c>
      <c r="Q68" s="40">
        <v>-3.2998980000000002</v>
      </c>
      <c r="R68" s="40">
        <v>-3.1458854999999999</v>
      </c>
      <c r="S68" s="40">
        <v>7.0444465000000003</v>
      </c>
      <c r="T68" s="40">
        <v>0.38216114000000001</v>
      </c>
      <c r="U68" s="40">
        <v>4.2829275000000004</v>
      </c>
      <c r="V68" s="155">
        <v>-1.4749407999999999</v>
      </c>
      <c r="W68" s="24"/>
    </row>
    <row r="69" spans="1:23" x14ac:dyDescent="0.35">
      <c r="A69" s="2">
        <v>43887</v>
      </c>
      <c r="B69" s="40">
        <v>8.169746</v>
      </c>
      <c r="C69" s="40">
        <v>-38.708072999999999</v>
      </c>
      <c r="D69" s="40">
        <v>-13.3290825</v>
      </c>
      <c r="E69" s="40">
        <v>-13.742077</v>
      </c>
      <c r="F69" s="40">
        <v>-21.471512000000001</v>
      </c>
      <c r="G69" s="40">
        <v>-12.33663</v>
      </c>
      <c r="H69" s="40">
        <v>-15.58131</v>
      </c>
      <c r="I69" s="40">
        <v>16.704857000000001</v>
      </c>
      <c r="J69" s="40">
        <v>1.5033126000000001</v>
      </c>
      <c r="K69" s="40">
        <v>-11.359203000000001</v>
      </c>
      <c r="L69" s="40">
        <v>-8.650404</v>
      </c>
      <c r="M69" s="40">
        <v>-12.089746999999999</v>
      </c>
      <c r="N69" s="40">
        <v>5.5717350000000003</v>
      </c>
      <c r="O69" s="40">
        <v>4.4388174999999999</v>
      </c>
      <c r="P69" s="40">
        <v>2.7280570000000002</v>
      </c>
      <c r="Q69" s="40">
        <v>-8.3735700000000008</v>
      </c>
      <c r="R69" s="40">
        <v>-17.862297000000002</v>
      </c>
      <c r="S69" s="40">
        <v>-5.3644775999999998</v>
      </c>
      <c r="T69" s="40">
        <v>-11.682683000000001</v>
      </c>
      <c r="U69" s="40">
        <v>-16.26606</v>
      </c>
      <c r="V69" s="155">
        <v>-10.229438999999999</v>
      </c>
      <c r="W69" s="24"/>
    </row>
    <row r="70" spans="1:23" x14ac:dyDescent="0.35">
      <c r="A70" s="2">
        <v>43916</v>
      </c>
      <c r="B70" s="40">
        <v>1.2988447999999999</v>
      </c>
      <c r="C70" s="40">
        <v>-49.491554000000001</v>
      </c>
      <c r="D70" s="40">
        <v>-40.281579999999998</v>
      </c>
      <c r="E70" s="40">
        <v>-30.100172000000001</v>
      </c>
      <c r="F70" s="40">
        <v>-38.111674999999998</v>
      </c>
      <c r="G70" s="40">
        <v>-38.316809999999997</v>
      </c>
      <c r="H70" s="40">
        <v>-20.619827000000001</v>
      </c>
      <c r="I70" s="40">
        <v>2.0545960000000001</v>
      </c>
      <c r="J70" s="40">
        <v>-28.915870000000002</v>
      </c>
      <c r="K70" s="40">
        <v>-19.912731000000001</v>
      </c>
      <c r="L70" s="40">
        <v>-35.356223999999997</v>
      </c>
      <c r="M70" s="40">
        <v>-32.265940000000001</v>
      </c>
      <c r="N70" s="40">
        <v>-21.363316999999999</v>
      </c>
      <c r="O70" s="40">
        <v>-26.94698</v>
      </c>
      <c r="P70" s="40">
        <v>-2.0045101999999999</v>
      </c>
      <c r="Q70" s="40">
        <v>-13.975275</v>
      </c>
      <c r="R70" s="40">
        <v>-33.103805999999999</v>
      </c>
      <c r="S70" s="40">
        <v>-18.171845999999999</v>
      </c>
      <c r="T70" s="40">
        <v>-29.703652999999999</v>
      </c>
      <c r="U70" s="40">
        <v>-32.984817999999997</v>
      </c>
      <c r="V70" s="155">
        <v>-24.075626</v>
      </c>
      <c r="W70" s="24"/>
    </row>
    <row r="71" spans="1:23" x14ac:dyDescent="0.35">
      <c r="A71" s="2">
        <v>43945</v>
      </c>
      <c r="B71" s="40">
        <v>-4.7245799999999996</v>
      </c>
      <c r="C71" s="40">
        <v>-45.464260000000003</v>
      </c>
      <c r="D71" s="40">
        <v>-40.857599999999998</v>
      </c>
      <c r="E71" s="40">
        <v>-29.988341999999999</v>
      </c>
      <c r="F71" s="40">
        <v>-35.443474000000002</v>
      </c>
      <c r="G71" s="40">
        <v>-32.964207000000002</v>
      </c>
      <c r="H71" s="40">
        <v>-18.773281000000001</v>
      </c>
      <c r="I71" s="40">
        <v>0.9618044</v>
      </c>
      <c r="J71" s="40">
        <v>-40.39575</v>
      </c>
      <c r="K71" s="40">
        <v>-17.356413</v>
      </c>
      <c r="L71" s="40">
        <v>-43.194180000000003</v>
      </c>
      <c r="M71" s="40">
        <v>-38.363135999999997</v>
      </c>
      <c r="N71" s="40">
        <v>-28.155725</v>
      </c>
      <c r="O71" s="40">
        <v>-25.869904999999999</v>
      </c>
      <c r="P71" s="40">
        <v>-4.6847820000000002</v>
      </c>
      <c r="Q71" s="40">
        <v>-16.431522000000001</v>
      </c>
      <c r="R71" s="40">
        <v>-24.778449999999999</v>
      </c>
      <c r="S71" s="40">
        <v>-11.748886000000001</v>
      </c>
      <c r="T71" s="40">
        <v>-33.8414</v>
      </c>
      <c r="U71" s="40">
        <v>-25.969356999999999</v>
      </c>
      <c r="V71" s="155">
        <v>-28.916436999999998</v>
      </c>
      <c r="W71" s="24"/>
    </row>
    <row r="72" spans="1:23" x14ac:dyDescent="0.35">
      <c r="A72" s="2">
        <v>43977</v>
      </c>
      <c r="B72" s="40">
        <v>10.063946</v>
      </c>
      <c r="C72" s="40">
        <v>-35.579647000000001</v>
      </c>
      <c r="D72" s="40">
        <v>-29.339027000000002</v>
      </c>
      <c r="E72" s="40">
        <v>-28.968018000000001</v>
      </c>
      <c r="F72" s="40">
        <v>-24.572742000000002</v>
      </c>
      <c r="G72" s="40">
        <v>-19.928228000000001</v>
      </c>
      <c r="H72" s="40">
        <v>-9.6850450000000006</v>
      </c>
      <c r="I72" s="40">
        <v>17.052757</v>
      </c>
      <c r="J72" s="40">
        <v>-25.190162999999998</v>
      </c>
      <c r="K72" s="40">
        <v>-2.2755146000000002</v>
      </c>
      <c r="L72" s="40">
        <v>-30.326139999999999</v>
      </c>
      <c r="M72" s="40">
        <v>-25.281255999999999</v>
      </c>
      <c r="N72" s="40">
        <v>-19.52833</v>
      </c>
      <c r="O72" s="40">
        <v>-25.612051000000001</v>
      </c>
      <c r="P72" s="40">
        <v>11.351765</v>
      </c>
      <c r="Q72" s="40">
        <v>-3.5228312000000002</v>
      </c>
      <c r="R72" s="40">
        <v>-17.224867</v>
      </c>
      <c r="S72" s="40">
        <v>9.163475</v>
      </c>
      <c r="T72" s="40">
        <v>-23.403286000000001</v>
      </c>
      <c r="U72" s="40">
        <v>-13.327938</v>
      </c>
      <c r="V72" s="155">
        <v>-16.508579999999998</v>
      </c>
      <c r="W72" s="24"/>
    </row>
    <row r="73" spans="1:23" x14ac:dyDescent="0.35">
      <c r="A73" s="2">
        <v>44008</v>
      </c>
      <c r="B73" s="40">
        <v>11.107874000000001</v>
      </c>
      <c r="C73" s="40">
        <v>-36.081904999999999</v>
      </c>
      <c r="D73" s="40">
        <v>-28.255307999999999</v>
      </c>
      <c r="E73" s="40">
        <v>-24.581104</v>
      </c>
      <c r="F73" s="40">
        <v>-26.791841999999999</v>
      </c>
      <c r="G73" s="40">
        <v>-21.861124</v>
      </c>
      <c r="H73" s="40">
        <v>-13.305497000000001</v>
      </c>
      <c r="I73" s="40">
        <v>18.02553</v>
      </c>
      <c r="J73" s="40">
        <v>-27.678536999999999</v>
      </c>
      <c r="K73" s="40">
        <v>-2.430749</v>
      </c>
      <c r="L73" s="40">
        <v>-33.495807999999997</v>
      </c>
      <c r="M73" s="40">
        <v>-27.256381999999999</v>
      </c>
      <c r="N73" s="40">
        <v>-30.574638</v>
      </c>
      <c r="O73" s="40">
        <v>-17.476194</v>
      </c>
      <c r="P73" s="40">
        <v>12.801695</v>
      </c>
      <c r="Q73" s="40">
        <v>-6.4213934000000004</v>
      </c>
      <c r="R73" s="40">
        <v>-22.753906000000001</v>
      </c>
      <c r="S73" s="40">
        <v>0.58217050000000004</v>
      </c>
      <c r="T73" s="40">
        <v>-20.412576999999999</v>
      </c>
      <c r="U73" s="40">
        <v>-16.503215999999998</v>
      </c>
      <c r="V73" s="155">
        <v>-16.229607000000001</v>
      </c>
      <c r="W73" s="24"/>
    </row>
    <row r="74" spans="1:23" x14ac:dyDescent="0.35">
      <c r="A74" s="2">
        <v>44036</v>
      </c>
      <c r="B74" s="40">
        <v>24.090396999999999</v>
      </c>
      <c r="C74" s="40">
        <v>-28.686147999999999</v>
      </c>
      <c r="D74" s="40">
        <v>-26.591497</v>
      </c>
      <c r="E74" s="40">
        <v>-25.545448</v>
      </c>
      <c r="F74" s="40">
        <v>-20.569313000000001</v>
      </c>
      <c r="G74" s="40">
        <v>-18.550556</v>
      </c>
      <c r="H74" s="40">
        <v>-4.7036766999999999</v>
      </c>
      <c r="I74" s="40">
        <v>25.101745999999999</v>
      </c>
      <c r="J74" s="40">
        <v>-20.809768999999999</v>
      </c>
      <c r="K74" s="40">
        <v>4.1662692999999997</v>
      </c>
      <c r="L74" s="40">
        <v>-27.811980999999999</v>
      </c>
      <c r="M74" s="40">
        <v>-20.826715</v>
      </c>
      <c r="N74" s="40">
        <v>-27.328044999999999</v>
      </c>
      <c r="O74" s="40">
        <v>-4.4423459999999997</v>
      </c>
      <c r="P74" s="40">
        <v>19.487106000000001</v>
      </c>
      <c r="Q74" s="40">
        <v>-3.6261736999999998</v>
      </c>
      <c r="R74" s="40">
        <v>-22.285323999999999</v>
      </c>
      <c r="S74" s="40">
        <v>-7.2021364999999999</v>
      </c>
      <c r="T74" s="40">
        <v>-27.303469</v>
      </c>
      <c r="U74" s="40">
        <v>-13.541776</v>
      </c>
      <c r="V74" s="155">
        <v>-15.4256935</v>
      </c>
      <c r="W74" s="24"/>
    </row>
    <row r="75" spans="1:23" x14ac:dyDescent="0.35">
      <c r="A75" s="2">
        <v>44069</v>
      </c>
      <c r="B75" s="40">
        <v>36.838386999999997</v>
      </c>
      <c r="C75" s="40">
        <v>-23.701941999999999</v>
      </c>
      <c r="D75" s="40">
        <v>-16.072517000000001</v>
      </c>
      <c r="E75" s="40">
        <v>-18.613064000000001</v>
      </c>
      <c r="F75" s="40">
        <v>-7.7013072999999999</v>
      </c>
      <c r="G75" s="40">
        <v>-3.7052095</v>
      </c>
      <c r="H75" s="40">
        <v>0.44816731999999998</v>
      </c>
      <c r="I75" s="40">
        <v>36.150337</v>
      </c>
      <c r="J75" s="40">
        <v>-12.977767</v>
      </c>
      <c r="K75" s="40">
        <v>28.114723000000001</v>
      </c>
      <c r="L75" s="40">
        <v>-22.569143</v>
      </c>
      <c r="M75" s="40">
        <v>-6.9951889999999999</v>
      </c>
      <c r="N75" s="40">
        <v>-20.389037999999999</v>
      </c>
      <c r="O75" s="40">
        <v>5.7314277000000002</v>
      </c>
      <c r="P75" s="40">
        <v>40.588569999999997</v>
      </c>
      <c r="Q75" s="40">
        <v>7.9035760000000002</v>
      </c>
      <c r="R75" s="40">
        <v>-18.498450999999999</v>
      </c>
      <c r="S75" s="40">
        <v>-13.436431000000001</v>
      </c>
      <c r="T75" s="40">
        <v>-14.797485</v>
      </c>
      <c r="U75" s="40">
        <v>-4.4118285000000004</v>
      </c>
      <c r="V75" s="155">
        <v>-4.7187749999999999</v>
      </c>
      <c r="W75" s="24"/>
    </row>
    <row r="76" spans="1:23" x14ac:dyDescent="0.35">
      <c r="A76" s="2">
        <v>44099</v>
      </c>
      <c r="B76" s="40">
        <v>29.630672000000001</v>
      </c>
      <c r="C76" s="40">
        <v>-34.922707000000003</v>
      </c>
      <c r="D76" s="40">
        <v>-28.090154999999999</v>
      </c>
      <c r="E76" s="40">
        <v>-21.19013</v>
      </c>
      <c r="F76" s="40">
        <v>-19.454353000000001</v>
      </c>
      <c r="G76" s="40">
        <v>-13.570207999999999</v>
      </c>
      <c r="H76" s="40">
        <v>-3.6464512</v>
      </c>
      <c r="I76" s="40">
        <v>22.292973</v>
      </c>
      <c r="J76" s="40">
        <v>-24.088937999999999</v>
      </c>
      <c r="K76" s="40">
        <v>13.922034999999999</v>
      </c>
      <c r="L76" s="40">
        <v>-29.947735000000002</v>
      </c>
      <c r="M76" s="40">
        <v>-19.109047</v>
      </c>
      <c r="N76" s="40">
        <v>-26.910055</v>
      </c>
      <c r="O76" s="40">
        <v>-0.41942595999999999</v>
      </c>
      <c r="P76" s="40">
        <v>26.841736000000001</v>
      </c>
      <c r="Q76" s="40">
        <v>1.6343474</v>
      </c>
      <c r="R76" s="40">
        <v>-23.547332999999998</v>
      </c>
      <c r="S76" s="40">
        <v>-22.065670000000001</v>
      </c>
      <c r="T76" s="40">
        <v>-18.627846000000002</v>
      </c>
      <c r="U76" s="40">
        <v>-8.7713780000000003</v>
      </c>
      <c r="V76" s="155">
        <v>0.1464963</v>
      </c>
      <c r="W76" s="24"/>
    </row>
    <row r="77" spans="1:23" x14ac:dyDescent="0.35">
      <c r="A77" s="2">
        <v>44130</v>
      </c>
      <c r="B77" s="40">
        <v>32.121574000000003</v>
      </c>
      <c r="C77" s="40">
        <v>-30.304157</v>
      </c>
      <c r="D77" s="40">
        <v>-25.159704000000001</v>
      </c>
      <c r="E77" s="40">
        <v>-15.378899000000001</v>
      </c>
      <c r="F77" s="40">
        <v>-26.599556</v>
      </c>
      <c r="G77" s="40">
        <v>-11.468147999999999</v>
      </c>
      <c r="H77" s="40">
        <v>-3.142023</v>
      </c>
      <c r="I77" s="40">
        <v>22.570205999999999</v>
      </c>
      <c r="J77" s="40">
        <v>-18.974709000000001</v>
      </c>
      <c r="K77" s="40">
        <v>16.020893000000001</v>
      </c>
      <c r="L77" s="40">
        <v>-32.036377000000002</v>
      </c>
      <c r="M77" s="40">
        <v>-13.544416</v>
      </c>
      <c r="N77" s="40">
        <v>-34.732349999999997</v>
      </c>
      <c r="O77" s="40">
        <v>0.98233219999999999</v>
      </c>
      <c r="P77" s="40">
        <v>34.577550000000002</v>
      </c>
      <c r="Q77" s="40">
        <v>-0.38562416999999999</v>
      </c>
      <c r="R77" s="40">
        <v>-24.183447000000001</v>
      </c>
      <c r="S77" s="40">
        <v>-22.960144</v>
      </c>
      <c r="T77" s="40">
        <v>-21.396822</v>
      </c>
      <c r="U77" s="40">
        <v>-6.5335869999999998</v>
      </c>
      <c r="V77" s="155">
        <v>2.0375369999999999</v>
      </c>
      <c r="W77" s="24"/>
    </row>
    <row r="78" spans="1:23" x14ac:dyDescent="0.35">
      <c r="A78" s="2">
        <v>44160</v>
      </c>
      <c r="B78" s="40">
        <v>41.387295000000002</v>
      </c>
      <c r="C78" s="40">
        <v>-9.491187</v>
      </c>
      <c r="D78" s="40">
        <v>-7.8666210000000003</v>
      </c>
      <c r="E78" s="40">
        <v>-6.3873886999999998</v>
      </c>
      <c r="F78" s="40">
        <v>-13.484477999999999</v>
      </c>
      <c r="G78" s="40">
        <v>-1.6941725999999999</v>
      </c>
      <c r="H78" s="40">
        <v>2.7971387000000001</v>
      </c>
      <c r="I78" s="40">
        <v>27.822054000000001</v>
      </c>
      <c r="J78" s="40">
        <v>-5.1704407000000003</v>
      </c>
      <c r="K78" s="40">
        <v>30.721437000000002</v>
      </c>
      <c r="L78" s="40">
        <v>-18.577307000000001</v>
      </c>
      <c r="M78" s="40">
        <v>-5.0585930000000001</v>
      </c>
      <c r="N78" s="40">
        <v>-22.556077999999999</v>
      </c>
      <c r="O78" s="40">
        <v>5.9123279999999996</v>
      </c>
      <c r="P78" s="40">
        <v>36.089072999999999</v>
      </c>
      <c r="Q78" s="40">
        <v>4.7937630000000002</v>
      </c>
      <c r="R78" s="40">
        <v>-10.924702999999999</v>
      </c>
      <c r="S78" s="40">
        <v>-12.550687999999999</v>
      </c>
      <c r="T78" s="40">
        <v>-12.154961</v>
      </c>
      <c r="U78" s="40">
        <v>0.51493644999999999</v>
      </c>
      <c r="V78" s="155">
        <v>7.3040843000000004</v>
      </c>
      <c r="W78" s="24"/>
    </row>
    <row r="79" spans="1:23" x14ac:dyDescent="0.35">
      <c r="A79" s="2">
        <v>44189</v>
      </c>
      <c r="B79" s="40">
        <v>40.663086</v>
      </c>
      <c r="C79" s="40">
        <v>-9.0251920000000005</v>
      </c>
      <c r="D79" s="40">
        <v>-7.9375799999999996</v>
      </c>
      <c r="E79" s="40">
        <v>-3.2707036</v>
      </c>
      <c r="F79" s="40">
        <v>-6.9769860000000001</v>
      </c>
      <c r="G79" s="40">
        <v>-3.6017716000000002</v>
      </c>
      <c r="H79" s="40">
        <v>3.1330108999999999</v>
      </c>
      <c r="I79" s="40">
        <v>29.503323000000002</v>
      </c>
      <c r="J79" s="40">
        <v>-5.7491779999999997</v>
      </c>
      <c r="K79" s="40">
        <v>35.266387999999999</v>
      </c>
      <c r="L79" s="40">
        <v>-19.052250000000001</v>
      </c>
      <c r="M79" s="40">
        <v>-4.3440045999999999</v>
      </c>
      <c r="N79" s="40">
        <v>-12.942105</v>
      </c>
      <c r="O79" s="40">
        <v>12.116837500000001</v>
      </c>
      <c r="P79" s="40">
        <v>23.40194</v>
      </c>
      <c r="Q79" s="40">
        <v>7.2451829999999999</v>
      </c>
      <c r="R79" s="40">
        <v>-5.5111226999999996</v>
      </c>
      <c r="S79" s="40">
        <v>-4.3882665999999997</v>
      </c>
      <c r="T79" s="40">
        <v>-6.9069089999999997</v>
      </c>
      <c r="U79" s="40">
        <v>6.0963272999999996</v>
      </c>
      <c r="V79" s="155">
        <v>1.0955334000000001</v>
      </c>
      <c r="W79" s="24"/>
    </row>
    <row r="80" spans="1:23" x14ac:dyDescent="0.35">
      <c r="A80" s="2">
        <v>44222</v>
      </c>
      <c r="B80" s="40">
        <v>54.742396999999997</v>
      </c>
      <c r="C80" s="40">
        <v>-0.20536779999999999</v>
      </c>
      <c r="D80" s="40">
        <v>-7.6145886999999997</v>
      </c>
      <c r="E80" s="40">
        <v>-4.1087445999999996</v>
      </c>
      <c r="F80" s="40">
        <v>-6.9920244</v>
      </c>
      <c r="G80" s="40">
        <v>-2.4716794000000002</v>
      </c>
      <c r="H80" s="40">
        <v>0.38052796999999999</v>
      </c>
      <c r="I80" s="40">
        <v>44.70966</v>
      </c>
      <c r="J80" s="40">
        <v>-6.4467372999999997</v>
      </c>
      <c r="K80" s="40">
        <v>51.033962000000002</v>
      </c>
      <c r="L80" s="40">
        <v>-22.367322999999999</v>
      </c>
      <c r="M80" s="40">
        <v>0.57291985000000001</v>
      </c>
      <c r="N80" s="40">
        <v>-17.465924999999999</v>
      </c>
      <c r="O80" s="40">
        <v>14.648331000000001</v>
      </c>
      <c r="P80" s="40">
        <v>46.850872000000003</v>
      </c>
      <c r="Q80" s="40">
        <v>5.8008550000000003</v>
      </c>
      <c r="R80" s="40">
        <v>-3.613782</v>
      </c>
      <c r="S80" s="40">
        <v>-1.7703652000000001</v>
      </c>
      <c r="T80" s="40">
        <v>1.401794</v>
      </c>
      <c r="U80" s="40">
        <v>13.900876</v>
      </c>
      <c r="V80" s="155">
        <v>5.4917692999999996</v>
      </c>
      <c r="W80" s="24"/>
    </row>
    <row r="81" spans="1:23" x14ac:dyDescent="0.35">
      <c r="A81" s="2">
        <v>44253</v>
      </c>
      <c r="B81" s="40">
        <v>44.944749999999999</v>
      </c>
      <c r="C81" s="40">
        <v>13.742542</v>
      </c>
      <c r="D81" s="40">
        <v>1.8339753000000001</v>
      </c>
      <c r="E81" s="40">
        <v>2.1032929999999999</v>
      </c>
      <c r="F81" s="40">
        <v>4.4650080000000001</v>
      </c>
      <c r="G81" s="40">
        <v>15.364086</v>
      </c>
      <c r="H81" s="40">
        <v>8.256793</v>
      </c>
      <c r="I81" s="40">
        <v>54.858910000000002</v>
      </c>
      <c r="J81" s="40">
        <v>-5.8626230000000001</v>
      </c>
      <c r="K81" s="40">
        <v>58.419513999999999</v>
      </c>
      <c r="L81" s="40">
        <v>-17.009544000000002</v>
      </c>
      <c r="M81" s="40">
        <v>13.539016999999999</v>
      </c>
      <c r="N81" s="40">
        <v>5.4334879999999997</v>
      </c>
      <c r="O81" s="40">
        <v>21.854519</v>
      </c>
      <c r="P81" s="40">
        <v>40.858376</v>
      </c>
      <c r="Q81" s="40">
        <v>13.581764</v>
      </c>
      <c r="R81" s="40">
        <v>4.0080666999999996</v>
      </c>
      <c r="S81" s="40">
        <v>4.2008758000000004</v>
      </c>
      <c r="T81" s="40">
        <v>7.4795365</v>
      </c>
      <c r="U81" s="40">
        <v>25.253032999999999</v>
      </c>
      <c r="V81" s="155">
        <v>18.394756000000001</v>
      </c>
      <c r="W81" s="24"/>
    </row>
    <row r="82" spans="1:23" x14ac:dyDescent="0.35">
      <c r="A82" s="2">
        <v>44281</v>
      </c>
      <c r="B82" s="40">
        <v>47.317360000000001</v>
      </c>
      <c r="C82" s="40">
        <v>62.680602999999998</v>
      </c>
      <c r="D82" s="40">
        <v>54.665599999999998</v>
      </c>
      <c r="E82" s="40">
        <v>26.689551999999999</v>
      </c>
      <c r="F82" s="40">
        <v>32.545839999999998</v>
      </c>
      <c r="G82" s="40">
        <v>48.778640000000003</v>
      </c>
      <c r="H82" s="40">
        <v>22.482562999999999</v>
      </c>
      <c r="I82" s="40">
        <v>77.34066</v>
      </c>
      <c r="J82" s="40">
        <v>47.317157999999999</v>
      </c>
      <c r="K82" s="40">
        <v>87.773026000000002</v>
      </c>
      <c r="L82" s="40">
        <v>26.250457999999998</v>
      </c>
      <c r="M82" s="40">
        <v>69.028819999999996</v>
      </c>
      <c r="N82" s="40">
        <v>49.749541999999998</v>
      </c>
      <c r="O82" s="40">
        <v>68.855940000000004</v>
      </c>
      <c r="P82" s="40">
        <v>39.933669999999999</v>
      </c>
      <c r="Q82" s="40">
        <v>27.19519</v>
      </c>
      <c r="R82" s="40">
        <v>44.223236</v>
      </c>
      <c r="S82" s="40">
        <v>14.719557999999999</v>
      </c>
      <c r="T82" s="40">
        <v>40.874873999999998</v>
      </c>
      <c r="U82" s="40">
        <v>62.266303999999998</v>
      </c>
      <c r="V82" s="155">
        <v>45.301450000000003</v>
      </c>
      <c r="W82" s="24"/>
    </row>
    <row r="83" spans="1:23" x14ac:dyDescent="0.35">
      <c r="A83" s="2">
        <v>44312</v>
      </c>
      <c r="B83" s="40">
        <v>48.653458000000001</v>
      </c>
      <c r="C83" s="40">
        <v>55.081580000000002</v>
      </c>
      <c r="D83" s="40">
        <v>45.551636000000002</v>
      </c>
      <c r="E83" s="40">
        <v>22.443235000000001</v>
      </c>
      <c r="F83" s="40">
        <v>36.146675000000002</v>
      </c>
      <c r="G83" s="40">
        <v>32.808886999999999</v>
      </c>
      <c r="H83" s="40">
        <v>24.241257000000001</v>
      </c>
      <c r="I83" s="40">
        <v>88.002075000000005</v>
      </c>
      <c r="J83" s="40">
        <v>78.608665000000002</v>
      </c>
      <c r="K83" s="40">
        <v>89.311710000000005</v>
      </c>
      <c r="L83" s="40">
        <v>64.754329999999996</v>
      </c>
      <c r="M83" s="40">
        <v>76.735519999999994</v>
      </c>
      <c r="N83" s="40">
        <v>65.878389999999996</v>
      </c>
      <c r="O83" s="40">
        <v>58.320152</v>
      </c>
      <c r="P83" s="40">
        <v>40.510390000000001</v>
      </c>
      <c r="Q83" s="40">
        <v>31.934702000000001</v>
      </c>
      <c r="R83" s="40">
        <v>23.892175999999999</v>
      </c>
      <c r="S83" s="40">
        <v>15.779102</v>
      </c>
      <c r="T83" s="40">
        <v>44.760013999999998</v>
      </c>
      <c r="U83" s="40">
        <v>55.299126000000001</v>
      </c>
      <c r="V83" s="155">
        <v>55.282580000000003</v>
      </c>
      <c r="W83" s="24"/>
    </row>
    <row r="84" spans="1:23" x14ac:dyDescent="0.35">
      <c r="A84" s="2">
        <v>44342</v>
      </c>
      <c r="B84" s="40">
        <v>59.10257</v>
      </c>
      <c r="C84" s="40">
        <v>16.709327999999999</v>
      </c>
      <c r="D84" s="40">
        <v>31.793201</v>
      </c>
      <c r="E84" s="40">
        <v>24.509954</v>
      </c>
      <c r="F84" s="40">
        <v>38.921990000000001</v>
      </c>
      <c r="G84" s="40">
        <v>18.163550000000001</v>
      </c>
      <c r="H84" s="40">
        <v>12.154603</v>
      </c>
      <c r="I84" s="40">
        <v>68.314530000000005</v>
      </c>
      <c r="J84" s="40">
        <v>51.249780000000001</v>
      </c>
      <c r="K84" s="40">
        <v>74.112174999999993</v>
      </c>
      <c r="L84" s="40">
        <v>44.631123000000002</v>
      </c>
      <c r="M84" s="40">
        <v>63.736440000000002</v>
      </c>
      <c r="N84" s="40">
        <v>54.308163</v>
      </c>
      <c r="O84" s="40">
        <v>69.445819999999998</v>
      </c>
      <c r="P84" s="40">
        <v>37.537598000000003</v>
      </c>
      <c r="Q84" s="40">
        <v>24.475753999999998</v>
      </c>
      <c r="R84" s="40">
        <v>18.743658</v>
      </c>
      <c r="S84" s="40">
        <v>7.4255230000000001</v>
      </c>
      <c r="T84" s="40">
        <v>55.552517000000002</v>
      </c>
      <c r="U84" s="40">
        <v>40.625442999999997</v>
      </c>
      <c r="V84" s="155">
        <v>48.996796000000003</v>
      </c>
      <c r="W84" s="24"/>
    </row>
    <row r="85" spans="1:23" x14ac:dyDescent="0.35">
      <c r="A85" s="2">
        <v>44372</v>
      </c>
      <c r="B85" s="40">
        <v>43.043816</v>
      </c>
      <c r="C85" s="40">
        <v>14.146317</v>
      </c>
      <c r="D85" s="40">
        <v>12.387419</v>
      </c>
      <c r="E85" s="40">
        <v>16.941237999999998</v>
      </c>
      <c r="F85" s="40">
        <v>32.496630000000003</v>
      </c>
      <c r="G85" s="40">
        <v>3.4914613000000001</v>
      </c>
      <c r="H85" s="40">
        <v>5.5448054999999998</v>
      </c>
      <c r="I85" s="40">
        <v>60.992539999999998</v>
      </c>
      <c r="J85" s="40">
        <v>52.384039999999999</v>
      </c>
      <c r="K85" s="40">
        <v>65.049400000000006</v>
      </c>
      <c r="L85" s="40">
        <v>41.557969999999997</v>
      </c>
      <c r="M85" s="40">
        <v>45.000743999999997</v>
      </c>
      <c r="N85" s="40">
        <v>48.355114</v>
      </c>
      <c r="O85" s="40">
        <v>51.850033000000003</v>
      </c>
      <c r="P85" s="40">
        <v>26.914560000000002</v>
      </c>
      <c r="Q85" s="40">
        <v>19.167947999999999</v>
      </c>
      <c r="R85" s="40">
        <v>19.367515999999998</v>
      </c>
      <c r="S85" s="40">
        <v>-4.6873209999999998</v>
      </c>
      <c r="T85" s="40">
        <v>45.598030000000001</v>
      </c>
      <c r="U85" s="40">
        <v>51.473618000000002</v>
      </c>
      <c r="V85" s="155">
        <v>49.238002999999999</v>
      </c>
      <c r="W85" s="24"/>
    </row>
    <row r="86" spans="1:23" x14ac:dyDescent="0.35">
      <c r="A86" s="2">
        <v>44403</v>
      </c>
      <c r="B86" s="40">
        <v>22.183154999999999</v>
      </c>
      <c r="C86" s="40">
        <v>-2.0819902000000001E-2</v>
      </c>
      <c r="D86" s="40">
        <v>8.0318570000000005</v>
      </c>
      <c r="E86" s="40">
        <v>5.9411763999999998</v>
      </c>
      <c r="F86" s="40">
        <v>20.55744</v>
      </c>
      <c r="G86" s="40">
        <v>-4.4029769999999999</v>
      </c>
      <c r="H86" s="40">
        <v>-5.5628539999999997</v>
      </c>
      <c r="I86" s="40">
        <v>46.903300000000002</v>
      </c>
      <c r="J86" s="40">
        <v>51.68835</v>
      </c>
      <c r="K86" s="40">
        <v>54.010390000000001</v>
      </c>
      <c r="L86" s="40">
        <v>23.438036</v>
      </c>
      <c r="M86" s="40">
        <v>26.183116999999999</v>
      </c>
      <c r="N86" s="40">
        <v>35.745871999999999</v>
      </c>
      <c r="O86" s="40">
        <v>39.361167999999999</v>
      </c>
      <c r="P86" s="40">
        <v>0.54610970000000003</v>
      </c>
      <c r="Q86" s="40">
        <v>14.953351</v>
      </c>
      <c r="R86" s="40">
        <v>13.639533999999999</v>
      </c>
      <c r="S86" s="40">
        <v>-8.322692</v>
      </c>
      <c r="T86" s="40">
        <v>44.112934000000003</v>
      </c>
      <c r="U86" s="40">
        <v>36.788165999999997</v>
      </c>
      <c r="V86" s="155">
        <v>47.168480000000002</v>
      </c>
      <c r="W86" s="24"/>
    </row>
    <row r="87" spans="1:23" x14ac:dyDescent="0.35">
      <c r="A87" s="2">
        <v>44434</v>
      </c>
      <c r="B87" s="40">
        <v>14.234674</v>
      </c>
      <c r="C87" s="40">
        <v>9.6680759999999992</v>
      </c>
      <c r="D87" s="40">
        <v>2.8856516000000001</v>
      </c>
      <c r="E87" s="40">
        <v>12.996721000000001</v>
      </c>
      <c r="F87" s="40">
        <v>21.774424</v>
      </c>
      <c r="G87" s="40">
        <v>-15.368408000000001</v>
      </c>
      <c r="H87" s="40">
        <v>-0.59419274</v>
      </c>
      <c r="I87" s="40">
        <v>40.873359999999998</v>
      </c>
      <c r="J87" s="40">
        <v>48.960729999999998</v>
      </c>
      <c r="K87" s="40">
        <v>31.101870999999999</v>
      </c>
      <c r="L87" s="40">
        <v>25.613593999999999</v>
      </c>
      <c r="M87" s="40">
        <v>28.362369999999999</v>
      </c>
      <c r="N87" s="40">
        <v>40.56232</v>
      </c>
      <c r="O87" s="40">
        <v>37.666130000000003</v>
      </c>
      <c r="P87" s="40">
        <v>-9.4110429999999994</v>
      </c>
      <c r="Q87" s="40">
        <v>14.941739999999999</v>
      </c>
      <c r="R87" s="40">
        <v>21.122826</v>
      </c>
      <c r="S87" s="40">
        <v>17.616652999999999</v>
      </c>
      <c r="T87" s="40">
        <v>40.126249999999999</v>
      </c>
      <c r="U87" s="40">
        <v>30.737853999999999</v>
      </c>
      <c r="V87" s="155">
        <v>42.807949999999998</v>
      </c>
      <c r="W87" s="24"/>
    </row>
    <row r="88" spans="1:23" x14ac:dyDescent="0.35">
      <c r="A88" s="2">
        <v>44463</v>
      </c>
      <c r="B88" s="40">
        <v>17.888522999999999</v>
      </c>
      <c r="C88" s="40">
        <v>16.130542999999999</v>
      </c>
      <c r="D88" s="40">
        <v>27.131938999999999</v>
      </c>
      <c r="E88" s="40">
        <v>15.243220000000001</v>
      </c>
      <c r="F88" s="40">
        <v>40.690277000000002</v>
      </c>
      <c r="G88" s="40">
        <v>-6.7391040000000002</v>
      </c>
      <c r="H88" s="40">
        <v>0.51817893999999998</v>
      </c>
      <c r="I88" s="40">
        <v>50.911186000000001</v>
      </c>
      <c r="J88" s="40">
        <v>56.150032000000003</v>
      </c>
      <c r="K88" s="40">
        <v>32.403280000000002</v>
      </c>
      <c r="L88" s="40">
        <v>18.711079000000002</v>
      </c>
      <c r="M88" s="40">
        <v>35.922559999999997</v>
      </c>
      <c r="N88" s="40">
        <v>43.123269999999998</v>
      </c>
      <c r="O88" s="40">
        <v>54.216946</v>
      </c>
      <c r="P88" s="40">
        <v>-6.4296483999999996</v>
      </c>
      <c r="Q88" s="40">
        <v>16.139113999999999</v>
      </c>
      <c r="R88" s="40">
        <v>29.045653999999999</v>
      </c>
      <c r="S88" s="40">
        <v>8.2185380000000006</v>
      </c>
      <c r="T88" s="40">
        <v>45.982109999999999</v>
      </c>
      <c r="U88" s="40">
        <v>36.065314999999998</v>
      </c>
      <c r="V88" s="155">
        <v>41.346679999999999</v>
      </c>
      <c r="W88" s="24"/>
    </row>
    <row r="89" spans="1:23" x14ac:dyDescent="0.35">
      <c r="A89" s="2">
        <v>44495</v>
      </c>
      <c r="B89" s="40">
        <v>17.606009</v>
      </c>
      <c r="C89" s="40">
        <v>5.189514</v>
      </c>
      <c r="D89" s="40">
        <v>30.818415000000002</v>
      </c>
      <c r="E89" s="40">
        <v>10.893488</v>
      </c>
      <c r="F89" s="40">
        <v>54.292476999999998</v>
      </c>
      <c r="G89" s="40">
        <v>2.2016168</v>
      </c>
      <c r="H89" s="40">
        <v>4.848516</v>
      </c>
      <c r="I89" s="40">
        <v>38.958323999999998</v>
      </c>
      <c r="J89" s="40">
        <v>41.723526</v>
      </c>
      <c r="K89" s="40">
        <v>23.069143</v>
      </c>
      <c r="L89" s="40">
        <v>5.5239677</v>
      </c>
      <c r="M89" s="40">
        <v>30.458282000000001</v>
      </c>
      <c r="N89" s="40">
        <v>53.410409999999999</v>
      </c>
      <c r="O89" s="40">
        <v>45.761609999999997</v>
      </c>
      <c r="P89" s="40">
        <v>-7.7309011999999999</v>
      </c>
      <c r="Q89" s="40">
        <v>21.792484000000002</v>
      </c>
      <c r="R89" s="40">
        <v>35.431350000000002</v>
      </c>
      <c r="S89" s="40">
        <v>16.102695000000001</v>
      </c>
      <c r="T89" s="40">
        <v>46.274279999999997</v>
      </c>
      <c r="U89" s="40">
        <v>31.052409999999998</v>
      </c>
      <c r="V89" s="155">
        <v>49.748539999999998</v>
      </c>
      <c r="W89" s="24"/>
    </row>
    <row r="90" spans="1:23" x14ac:dyDescent="0.35">
      <c r="A90" s="2">
        <v>44526</v>
      </c>
      <c r="B90" s="40">
        <v>9.0610029999999995</v>
      </c>
      <c r="C90" s="40">
        <v>-3.1009495</v>
      </c>
      <c r="D90" s="40">
        <v>4.3367146999999999</v>
      </c>
      <c r="E90" s="40">
        <v>0.99455119999999997</v>
      </c>
      <c r="F90" s="40">
        <v>10.790073</v>
      </c>
      <c r="G90" s="40">
        <v>-14.459616</v>
      </c>
      <c r="H90" s="40">
        <v>-9.6654890000000009</v>
      </c>
      <c r="I90" s="40">
        <v>30.067682000000001</v>
      </c>
      <c r="J90" s="40">
        <v>8.505547</v>
      </c>
      <c r="K90" s="40">
        <v>-0.49920678000000002</v>
      </c>
      <c r="L90" s="40">
        <v>-11.230670999999999</v>
      </c>
      <c r="M90" s="40">
        <v>2.9657602000000001</v>
      </c>
      <c r="N90" s="40">
        <v>15.313840000000001</v>
      </c>
      <c r="O90" s="40">
        <v>28.263687000000001</v>
      </c>
      <c r="P90" s="40">
        <v>-17.981894</v>
      </c>
      <c r="Q90" s="40">
        <v>13.182532999999999</v>
      </c>
      <c r="R90" s="40">
        <v>12.3503685</v>
      </c>
      <c r="S90" s="40">
        <v>-11.369586</v>
      </c>
      <c r="T90" s="40">
        <v>48.288499999999999</v>
      </c>
      <c r="U90" s="40">
        <v>29.463923000000001</v>
      </c>
      <c r="V90" s="155">
        <v>28.905891</v>
      </c>
      <c r="W90" s="24"/>
    </row>
    <row r="91" spans="1:23" x14ac:dyDescent="0.35">
      <c r="A91" s="2">
        <v>44553</v>
      </c>
      <c r="B91" s="40">
        <v>7.8055380000000003</v>
      </c>
      <c r="C91" s="40">
        <v>-19.872267000000001</v>
      </c>
      <c r="D91" s="40">
        <v>1.301825</v>
      </c>
      <c r="E91" s="40">
        <v>-0.21868348000000001</v>
      </c>
      <c r="F91" s="40">
        <v>10.132515</v>
      </c>
      <c r="G91" s="40">
        <v>-13.600063</v>
      </c>
      <c r="H91" s="40">
        <v>-10.392576</v>
      </c>
      <c r="I91" s="40">
        <v>31.60472</v>
      </c>
      <c r="J91" s="40">
        <v>20.794308000000001</v>
      </c>
      <c r="K91" s="40">
        <v>-0.45227408000000002</v>
      </c>
      <c r="L91" s="40">
        <v>-17.777425999999998</v>
      </c>
      <c r="M91" s="40">
        <v>7.4494360000000004</v>
      </c>
      <c r="N91" s="40">
        <v>7.2477936999999999</v>
      </c>
      <c r="O91" s="40">
        <v>23.316932999999999</v>
      </c>
      <c r="P91" s="40">
        <v>-20.635867999999999</v>
      </c>
      <c r="Q91" s="40">
        <v>13.601744</v>
      </c>
      <c r="R91" s="40">
        <v>12.793481999999999</v>
      </c>
      <c r="S91" s="40">
        <v>-12.726324999999999</v>
      </c>
      <c r="T91" s="40">
        <v>41.283670000000001</v>
      </c>
      <c r="U91" s="40">
        <v>23.886633</v>
      </c>
      <c r="V91" s="155">
        <v>33.177399999999999</v>
      </c>
      <c r="W91" s="24"/>
    </row>
    <row r="92" spans="1:23" x14ac:dyDescent="0.35">
      <c r="A92" s="2">
        <v>44587</v>
      </c>
      <c r="B92" s="40">
        <v>-8.9205679999999994</v>
      </c>
      <c r="C92" s="40">
        <v>-14.107931000000001</v>
      </c>
      <c r="D92" s="40">
        <v>-2.1620273999999999</v>
      </c>
      <c r="E92" s="40">
        <v>0.120818615</v>
      </c>
      <c r="F92" s="40">
        <v>7.7147364999999999</v>
      </c>
      <c r="G92" s="40">
        <v>-4.3477774</v>
      </c>
      <c r="H92" s="40">
        <v>-7.0573687999999999</v>
      </c>
      <c r="I92" s="40">
        <v>13.896597</v>
      </c>
      <c r="J92" s="40">
        <v>13.191962</v>
      </c>
      <c r="K92" s="40">
        <v>-22.955925000000001</v>
      </c>
      <c r="L92" s="40">
        <v>-5.0755980000000003</v>
      </c>
      <c r="M92" s="40">
        <v>8.5811729999999997</v>
      </c>
      <c r="N92" s="40">
        <v>17.715729</v>
      </c>
      <c r="O92" s="40">
        <v>16.718124</v>
      </c>
      <c r="P92" s="40">
        <v>-32.897675</v>
      </c>
      <c r="Q92" s="40">
        <v>18.731594000000001</v>
      </c>
      <c r="R92" s="40">
        <v>8.6334820000000008</v>
      </c>
      <c r="S92" s="40">
        <v>-29.281949999999998</v>
      </c>
      <c r="T92" s="40">
        <v>34.634673999999997</v>
      </c>
      <c r="U92" s="40">
        <v>6.97546</v>
      </c>
      <c r="V92" s="155">
        <v>43.953940000000003</v>
      </c>
      <c r="W92" s="24"/>
    </row>
    <row r="93" spans="1:23" x14ac:dyDescent="0.35">
      <c r="A93" s="2">
        <v>44617</v>
      </c>
      <c r="B93" s="40">
        <v>-6.6474675999999997</v>
      </c>
      <c r="C93" s="40">
        <v>-15.790283000000001</v>
      </c>
      <c r="D93" s="40">
        <v>8.9846369999999993</v>
      </c>
      <c r="E93" s="40">
        <v>10.710585</v>
      </c>
      <c r="F93" s="40">
        <v>-1.1699915000000001</v>
      </c>
      <c r="G93" s="40">
        <v>-7.5653195000000002</v>
      </c>
      <c r="H93" s="40">
        <v>0.13531446</v>
      </c>
      <c r="I93" s="40">
        <v>11.018276</v>
      </c>
      <c r="J93" s="40">
        <v>26.613403000000002</v>
      </c>
      <c r="K93" s="40">
        <v>-16.612732000000001</v>
      </c>
      <c r="L93" s="40">
        <v>9.3803040000000006</v>
      </c>
      <c r="M93" s="40">
        <v>14.661514</v>
      </c>
      <c r="N93" s="40">
        <v>22.067499999999999</v>
      </c>
      <c r="O93" s="40">
        <v>11.821771</v>
      </c>
      <c r="P93" s="40">
        <v>-32.077927000000003</v>
      </c>
      <c r="Q93" s="40">
        <v>28.299831000000001</v>
      </c>
      <c r="R93" s="40">
        <v>12.234259</v>
      </c>
      <c r="S93" s="40">
        <v>-26.924599000000001</v>
      </c>
      <c r="T93" s="40">
        <v>41.360652999999999</v>
      </c>
      <c r="U93" s="40">
        <v>13.149691000000001</v>
      </c>
      <c r="V93" s="155">
        <v>41.474021999999998</v>
      </c>
      <c r="W93" s="24"/>
    </row>
    <row r="94" spans="1:23" x14ac:dyDescent="0.35">
      <c r="A94" s="2">
        <v>44645</v>
      </c>
      <c r="B94" s="40">
        <v>-7.1584997000000001</v>
      </c>
      <c r="C94" s="40">
        <v>-5.1781360000000003</v>
      </c>
      <c r="D94" s="40">
        <v>12.410105</v>
      </c>
      <c r="E94" s="40">
        <v>4.8460483999999999</v>
      </c>
      <c r="F94" s="40">
        <v>6.9812535999999996</v>
      </c>
      <c r="G94" s="40">
        <v>15.697801999999999</v>
      </c>
      <c r="H94" s="40">
        <v>1.1995673</v>
      </c>
      <c r="I94" s="40">
        <v>9.44618</v>
      </c>
      <c r="J94" s="40">
        <v>26.244223000000002</v>
      </c>
      <c r="K94" s="40">
        <v>-17.921173</v>
      </c>
      <c r="L94" s="40">
        <v>26.967478</v>
      </c>
      <c r="M94" s="40">
        <v>19.925667000000001</v>
      </c>
      <c r="N94" s="40">
        <v>1.8297791000000001</v>
      </c>
      <c r="O94" s="40">
        <v>13.634729</v>
      </c>
      <c r="P94" s="40">
        <v>-32.434165999999998</v>
      </c>
      <c r="Q94" s="40">
        <v>34.522784999999999</v>
      </c>
      <c r="R94" s="40">
        <v>6.7318439999999997</v>
      </c>
      <c r="S94" s="40">
        <v>-11.853611000000001</v>
      </c>
      <c r="T94" s="40">
        <v>51.246834</v>
      </c>
      <c r="U94" s="40">
        <v>9.6629260000000006</v>
      </c>
      <c r="V94" s="155">
        <v>43.176197000000002</v>
      </c>
      <c r="W94" s="24"/>
    </row>
    <row r="95" spans="1:23" x14ac:dyDescent="0.35">
      <c r="A95" s="2">
        <v>44677</v>
      </c>
      <c r="B95" s="40">
        <v>-24.552821999999999</v>
      </c>
      <c r="C95" s="40">
        <v>-23.151958</v>
      </c>
      <c r="D95" s="40">
        <v>17.651236000000001</v>
      </c>
      <c r="E95" s="40">
        <v>3.7150025000000002</v>
      </c>
      <c r="F95" s="40">
        <v>-16.558498</v>
      </c>
      <c r="G95" s="40">
        <v>0.97121000000000002</v>
      </c>
      <c r="H95" s="40">
        <v>-7.2579739999999999</v>
      </c>
      <c r="I95" s="40">
        <v>-12.776512</v>
      </c>
      <c r="J95" s="40">
        <v>9.673584</v>
      </c>
      <c r="K95" s="40">
        <v>-28.912251999999999</v>
      </c>
      <c r="L95" s="40">
        <v>-0.57825446000000003</v>
      </c>
      <c r="M95" s="40">
        <v>-5.3503455999999998</v>
      </c>
      <c r="N95" s="40">
        <v>-3.5106896999999999</v>
      </c>
      <c r="O95" s="40">
        <v>15.044392</v>
      </c>
      <c r="P95" s="40">
        <v>-43.355846</v>
      </c>
      <c r="Q95" s="40">
        <v>24.931442000000001</v>
      </c>
      <c r="R95" s="40">
        <v>7.0174931999999997</v>
      </c>
      <c r="S95" s="40">
        <v>0.35984516</v>
      </c>
      <c r="T95" s="40">
        <v>43.269965999999997</v>
      </c>
      <c r="U95" s="40">
        <v>-12.0226145</v>
      </c>
      <c r="V95" s="155">
        <v>34.488250000000001</v>
      </c>
      <c r="W95" s="24"/>
    </row>
    <row r="96" spans="1:23" x14ac:dyDescent="0.35">
      <c r="A96" s="2">
        <v>44707</v>
      </c>
      <c r="B96" s="40">
        <v>-25.368547</v>
      </c>
      <c r="C96" s="40">
        <v>12.441205999999999</v>
      </c>
      <c r="D96" s="40">
        <v>13.634598</v>
      </c>
      <c r="E96" s="40">
        <v>0.9464979</v>
      </c>
      <c r="F96" s="40">
        <v>-23.727834999999999</v>
      </c>
      <c r="G96" s="40">
        <v>1.1699796</v>
      </c>
      <c r="H96" s="40">
        <v>-5.7679415000000001</v>
      </c>
      <c r="I96" s="40">
        <v>-8.3021879999999992</v>
      </c>
      <c r="J96" s="40">
        <v>12.113009999999999</v>
      </c>
      <c r="K96" s="40">
        <v>-25.748847999999999</v>
      </c>
      <c r="L96" s="40">
        <v>2.8454660999999999</v>
      </c>
      <c r="M96" s="40">
        <v>-8.3797929999999994</v>
      </c>
      <c r="N96" s="40">
        <v>-3.5098194999999999</v>
      </c>
      <c r="O96" s="40">
        <v>-0.63397289999999995</v>
      </c>
      <c r="P96" s="40">
        <v>-38.340249999999997</v>
      </c>
      <c r="Q96" s="40">
        <v>21.193480999999998</v>
      </c>
      <c r="R96" s="40">
        <v>4.1534424000000003</v>
      </c>
      <c r="S96" s="40">
        <v>-8.6222349999999999</v>
      </c>
      <c r="T96" s="40">
        <v>19.228994</v>
      </c>
      <c r="U96" s="40">
        <v>-19.085533000000002</v>
      </c>
      <c r="V96" s="155">
        <v>20.386386999999999</v>
      </c>
      <c r="W96" s="24"/>
    </row>
    <row r="97" spans="1:23" x14ac:dyDescent="0.35">
      <c r="A97" s="2">
        <v>44736</v>
      </c>
      <c r="B97" s="40">
        <v>-13.4003935</v>
      </c>
      <c r="C97" s="40">
        <v>-11.024010000000001</v>
      </c>
      <c r="D97" s="40">
        <v>14.930009999999999</v>
      </c>
      <c r="E97" s="40">
        <v>-17.134029999999999</v>
      </c>
      <c r="F97" s="40">
        <v>-33.300972000000002</v>
      </c>
      <c r="G97" s="40">
        <v>-1.6118824</v>
      </c>
      <c r="H97" s="40">
        <v>-10.581809</v>
      </c>
      <c r="I97" s="40">
        <v>-14.253389</v>
      </c>
      <c r="J97" s="40">
        <v>0.86241959999999995</v>
      </c>
      <c r="K97" s="40">
        <v>-34.959960000000002</v>
      </c>
      <c r="L97" s="40">
        <v>-26.92783</v>
      </c>
      <c r="M97" s="40">
        <v>-7.1961284000000001</v>
      </c>
      <c r="N97" s="40">
        <v>-12.346792000000001</v>
      </c>
      <c r="O97" s="40">
        <v>-4.2626200000000001</v>
      </c>
      <c r="P97" s="40">
        <v>-30.728691000000001</v>
      </c>
      <c r="Q97" s="40">
        <v>11.469697999999999</v>
      </c>
      <c r="R97" s="40">
        <v>-1.0695456999999999</v>
      </c>
      <c r="S97" s="40">
        <v>-8.8998980000000003</v>
      </c>
      <c r="T97" s="40">
        <v>12.259769</v>
      </c>
      <c r="U97" s="40">
        <v>-26.086414000000001</v>
      </c>
      <c r="V97" s="155">
        <v>6.3449264000000003</v>
      </c>
      <c r="W97" s="24"/>
    </row>
    <row r="98" spans="1:23" x14ac:dyDescent="0.35">
      <c r="A98" s="2">
        <v>44768</v>
      </c>
      <c r="B98" s="40">
        <v>-14.828175999999999</v>
      </c>
      <c r="C98" s="40">
        <v>2.3977637000000001</v>
      </c>
      <c r="D98" s="40">
        <v>13.088989</v>
      </c>
      <c r="E98" s="40">
        <v>-8.7686360000000008</v>
      </c>
      <c r="F98" s="40">
        <v>-35.535151999999997</v>
      </c>
      <c r="G98" s="40">
        <v>-4.1634200000000003</v>
      </c>
      <c r="H98" s="40">
        <v>-7.3691310000000003</v>
      </c>
      <c r="I98" s="40">
        <v>-18.758742999999999</v>
      </c>
      <c r="J98" s="40">
        <v>-4.4856189999999998</v>
      </c>
      <c r="K98" s="40">
        <v>-33.476394999999997</v>
      </c>
      <c r="L98" s="40">
        <v>-21.677256</v>
      </c>
      <c r="M98" s="40">
        <v>-8.027196</v>
      </c>
      <c r="N98" s="40">
        <v>-12.450295000000001</v>
      </c>
      <c r="O98" s="40">
        <v>-3.7197710000000002</v>
      </c>
      <c r="P98" s="40">
        <v>-26.286114000000001</v>
      </c>
      <c r="Q98" s="40">
        <v>19.129158</v>
      </c>
      <c r="R98" s="40">
        <v>0.5229473</v>
      </c>
      <c r="S98" s="40">
        <v>-7.4547350000000003</v>
      </c>
      <c r="T98" s="40">
        <v>19.474018000000001</v>
      </c>
      <c r="U98" s="40">
        <v>-24.860430000000001</v>
      </c>
      <c r="V98" s="155">
        <v>10.013484999999999</v>
      </c>
      <c r="W98" s="24"/>
    </row>
    <row r="99" spans="1:23" x14ac:dyDescent="0.35">
      <c r="A99" s="2">
        <v>44799</v>
      </c>
      <c r="B99" s="40">
        <v>-17.547089</v>
      </c>
      <c r="C99" s="40">
        <v>8.1289180000000005</v>
      </c>
      <c r="D99" s="40">
        <v>17.142809</v>
      </c>
      <c r="E99" s="40">
        <v>-9.1192060000000001</v>
      </c>
      <c r="F99" s="40">
        <v>-40.836970000000001</v>
      </c>
      <c r="G99" s="40">
        <v>8.9169029999999996</v>
      </c>
      <c r="H99" s="40">
        <v>-9.5887370000000001</v>
      </c>
      <c r="I99" s="40">
        <v>-16.550142000000001</v>
      </c>
      <c r="J99" s="40">
        <v>-2.8123260000000001</v>
      </c>
      <c r="K99" s="40">
        <v>-29.992563000000001</v>
      </c>
      <c r="L99" s="40">
        <v>0.23092030999999999</v>
      </c>
      <c r="M99" s="40">
        <v>-6.3951549999999999</v>
      </c>
      <c r="N99" s="40">
        <v>-13.397932000000001</v>
      </c>
      <c r="O99" s="40">
        <v>-2.5350630000000001</v>
      </c>
      <c r="P99" s="40">
        <v>-25.916708</v>
      </c>
      <c r="Q99" s="40">
        <v>21.768356000000001</v>
      </c>
      <c r="R99" s="40">
        <v>2.676177</v>
      </c>
      <c r="S99" s="40">
        <v>-1.3478517999999999</v>
      </c>
      <c r="T99" s="40">
        <v>16.843653</v>
      </c>
      <c r="U99" s="40">
        <v>-19.829560000000001</v>
      </c>
      <c r="V99" s="155">
        <v>13.662863</v>
      </c>
      <c r="W99" s="24"/>
    </row>
    <row r="100" spans="1:23" x14ac:dyDescent="0.35">
      <c r="A100" s="2">
        <v>44830</v>
      </c>
      <c r="B100" s="40">
        <v>-26.105362</v>
      </c>
      <c r="C100" s="40">
        <v>-5.6294919999999999</v>
      </c>
      <c r="D100" s="40">
        <v>14.077067</v>
      </c>
      <c r="E100" s="40">
        <v>-20.323979999999999</v>
      </c>
      <c r="F100" s="40">
        <v>-49.002934000000003</v>
      </c>
      <c r="G100" s="40">
        <v>-6.8043174999999998</v>
      </c>
      <c r="H100" s="40">
        <v>-14.000266999999999</v>
      </c>
      <c r="I100" s="40">
        <v>-28.339511999999999</v>
      </c>
      <c r="J100" s="40">
        <v>-8.4390049999999999</v>
      </c>
      <c r="K100" s="40">
        <v>-38.691997999999998</v>
      </c>
      <c r="L100" s="40">
        <v>-1.2353361</v>
      </c>
      <c r="M100" s="40">
        <v>-19.775687999999999</v>
      </c>
      <c r="N100" s="40">
        <v>-22.418725999999999</v>
      </c>
      <c r="O100" s="40">
        <v>-12.875223</v>
      </c>
      <c r="P100" s="40">
        <v>-33.383792999999997</v>
      </c>
      <c r="Q100" s="40">
        <v>7.9855083999999996</v>
      </c>
      <c r="R100" s="40">
        <v>-0.60693620000000004</v>
      </c>
      <c r="S100" s="40">
        <v>13.454352999999999</v>
      </c>
      <c r="T100" s="40">
        <v>6.3207984000000002</v>
      </c>
      <c r="U100" s="40">
        <v>-30.245066000000001</v>
      </c>
      <c r="V100" s="155">
        <v>-3.1748772000000001</v>
      </c>
      <c r="W100" s="24"/>
    </row>
    <row r="101" spans="1:23" x14ac:dyDescent="0.35">
      <c r="A101" s="2">
        <v>44860</v>
      </c>
      <c r="B101" s="40">
        <v>-31.437439000000001</v>
      </c>
      <c r="C101" s="40">
        <v>4.952216</v>
      </c>
      <c r="D101" s="40">
        <v>-0.64562560000000002</v>
      </c>
      <c r="E101" s="40">
        <v>-24.642313000000001</v>
      </c>
      <c r="F101" s="40">
        <v>-46.950836000000002</v>
      </c>
      <c r="G101" s="40">
        <v>-6.5335570000000001</v>
      </c>
      <c r="H101" s="40">
        <v>-16.562593</v>
      </c>
      <c r="I101" s="40">
        <v>-32.089294000000002</v>
      </c>
      <c r="J101" s="40">
        <v>2.3098109999999998</v>
      </c>
      <c r="K101" s="40">
        <v>-35.830210000000001</v>
      </c>
      <c r="L101" s="40">
        <v>13.500965000000001</v>
      </c>
      <c r="M101" s="40">
        <v>-17.926871999999999</v>
      </c>
      <c r="N101" s="40">
        <v>-11.971802</v>
      </c>
      <c r="O101" s="40">
        <v>-9.7482500000000005</v>
      </c>
      <c r="P101" s="40">
        <v>-45.387577</v>
      </c>
      <c r="Q101" s="40">
        <v>5.2073955999999999</v>
      </c>
      <c r="R101" s="40">
        <v>-2.4150789000000001</v>
      </c>
      <c r="S101" s="40">
        <v>32.547806000000001</v>
      </c>
      <c r="T101" s="40">
        <v>7.497287</v>
      </c>
      <c r="U101" s="40">
        <v>-41.544593999999996</v>
      </c>
      <c r="V101" s="155">
        <v>1.4069199999999999</v>
      </c>
      <c r="W101" s="24"/>
    </row>
    <row r="102" spans="1:23" x14ac:dyDescent="0.35">
      <c r="A102" s="2">
        <v>44890</v>
      </c>
      <c r="B102" s="40">
        <v>-30.022065999999999</v>
      </c>
      <c r="C102" s="40">
        <v>0.31707287000000001</v>
      </c>
      <c r="D102" s="40">
        <v>-0.20284653</v>
      </c>
      <c r="E102" s="40">
        <v>-19.671827</v>
      </c>
      <c r="F102" s="40">
        <v>-26.082628</v>
      </c>
      <c r="G102" s="40">
        <v>7.6545120000000004</v>
      </c>
      <c r="H102" s="40">
        <v>-4.8747299999999996</v>
      </c>
      <c r="I102" s="40">
        <v>-23.072136</v>
      </c>
      <c r="J102" s="40">
        <v>20.801566999999999</v>
      </c>
      <c r="K102" s="40">
        <v>-25.350612999999999</v>
      </c>
      <c r="L102" s="40">
        <v>11.817335999999999</v>
      </c>
      <c r="M102" s="40">
        <v>1.0324835999999999</v>
      </c>
      <c r="N102" s="40">
        <v>1.6418576</v>
      </c>
      <c r="O102" s="40">
        <v>-5.2188872999999996</v>
      </c>
      <c r="P102" s="40">
        <v>-36.320030000000003</v>
      </c>
      <c r="Q102" s="40">
        <v>0.71744920000000001</v>
      </c>
      <c r="R102" s="40">
        <v>-1.6755043999999999</v>
      </c>
      <c r="S102" s="40">
        <v>69.880039999999994</v>
      </c>
      <c r="T102" s="40">
        <v>-2.4913251000000001</v>
      </c>
      <c r="U102" s="40">
        <v>-43.880760000000002</v>
      </c>
      <c r="V102" s="155">
        <v>-3.2851159999999999</v>
      </c>
      <c r="W102" s="24"/>
    </row>
    <row r="103" spans="1:23" x14ac:dyDescent="0.35">
      <c r="A103" s="2">
        <v>44918</v>
      </c>
      <c r="B103" s="40">
        <v>-28.52984</v>
      </c>
      <c r="C103" s="40">
        <v>23.858906000000001</v>
      </c>
      <c r="D103" s="40">
        <v>-1.8399954E-2</v>
      </c>
      <c r="E103" s="40">
        <v>-17.111260000000001</v>
      </c>
      <c r="F103" s="40">
        <v>-22.889816</v>
      </c>
      <c r="G103" s="40">
        <v>4.2685389999999996</v>
      </c>
      <c r="H103" s="40">
        <v>-4.7299623000000004</v>
      </c>
      <c r="I103" s="40">
        <v>-27.101547</v>
      </c>
      <c r="J103" s="40">
        <v>8.2189449999999997</v>
      </c>
      <c r="K103" s="40">
        <v>-26.719653999999998</v>
      </c>
      <c r="L103" s="40">
        <v>17.653714999999998</v>
      </c>
      <c r="M103" s="40">
        <v>-3.4810721999999998</v>
      </c>
      <c r="N103" s="40">
        <v>3.3204079000000002</v>
      </c>
      <c r="O103" s="40">
        <v>-8.6095869999999994</v>
      </c>
      <c r="P103" s="40">
        <v>-23.911196</v>
      </c>
      <c r="Q103" s="40">
        <v>-4.6684559999999999</v>
      </c>
      <c r="R103" s="40">
        <v>-0.63644049999999996</v>
      </c>
      <c r="S103" s="40">
        <v>82.372535999999997</v>
      </c>
      <c r="T103" s="40">
        <v>-3.7961423000000001</v>
      </c>
      <c r="U103" s="40">
        <v>-40.704216000000002</v>
      </c>
      <c r="V103" s="155">
        <v>-8.7448599999999992</v>
      </c>
      <c r="W103" s="24"/>
    </row>
    <row r="104" spans="1:23" x14ac:dyDescent="0.35">
      <c r="A104" s="2">
        <v>44952</v>
      </c>
      <c r="B104" s="40">
        <v>-11.738282</v>
      </c>
      <c r="C104" s="40">
        <v>22.449064</v>
      </c>
      <c r="D104" s="40">
        <v>4.5394300000000003</v>
      </c>
      <c r="E104" s="40">
        <v>-5.1196039999999998</v>
      </c>
      <c r="F104" s="40">
        <v>-15.628505000000001</v>
      </c>
      <c r="G104" s="40">
        <v>3.6501765000000002</v>
      </c>
      <c r="H104" s="40">
        <v>2.9468416999999998</v>
      </c>
      <c r="I104" s="40">
        <v>-15.882045</v>
      </c>
      <c r="J104" s="40">
        <v>26.641047</v>
      </c>
      <c r="K104" s="40">
        <v>-7.3568106000000002</v>
      </c>
      <c r="L104" s="40">
        <v>12.167883</v>
      </c>
      <c r="M104" s="40">
        <v>0.41104554999999998</v>
      </c>
      <c r="N104" s="40">
        <v>11.173844000000001</v>
      </c>
      <c r="O104" s="40">
        <v>-5.8400749999999997</v>
      </c>
      <c r="P104" s="40">
        <v>-6.2333527000000002</v>
      </c>
      <c r="Q104" s="40">
        <v>-7.8357989999999997</v>
      </c>
      <c r="R104" s="40">
        <v>1.6976595000000001</v>
      </c>
      <c r="S104" s="40">
        <v>89.629974000000004</v>
      </c>
      <c r="T104" s="40">
        <v>-8.7059859999999993</v>
      </c>
      <c r="U104" s="40">
        <v>-32.480890000000002</v>
      </c>
      <c r="V104" s="155">
        <v>-10.050654</v>
      </c>
      <c r="W104" s="24"/>
    </row>
    <row r="105" spans="1:23" x14ac:dyDescent="0.35">
      <c r="A105" s="2">
        <v>44981</v>
      </c>
      <c r="B105" s="40">
        <v>-18.189679999999999</v>
      </c>
      <c r="C105" s="40">
        <v>20.083152999999999</v>
      </c>
      <c r="D105" s="40">
        <v>-2.3459612999999999</v>
      </c>
      <c r="E105" s="40">
        <v>-15.767211</v>
      </c>
      <c r="F105" s="40">
        <v>-9.230518</v>
      </c>
      <c r="G105" s="40">
        <v>-9.3299210000000006</v>
      </c>
      <c r="H105" s="40">
        <v>-9.8670539999999995</v>
      </c>
      <c r="I105" s="40">
        <v>-18.359798000000001</v>
      </c>
      <c r="J105" s="40">
        <v>22.448338</v>
      </c>
      <c r="K105" s="40">
        <v>-16.024737999999999</v>
      </c>
      <c r="L105" s="40">
        <v>-4.4622364000000001</v>
      </c>
      <c r="M105" s="40">
        <v>-17.686695</v>
      </c>
      <c r="N105" s="40">
        <v>17.43834</v>
      </c>
      <c r="O105" s="40">
        <v>-8.6457309999999996</v>
      </c>
      <c r="P105" s="40">
        <v>-17.314684</v>
      </c>
      <c r="Q105" s="40">
        <v>-15.85319</v>
      </c>
      <c r="R105" s="40">
        <v>-1.7260850000000001</v>
      </c>
      <c r="S105" s="40">
        <v>96.889160000000004</v>
      </c>
      <c r="T105" s="40">
        <v>-11.166822</v>
      </c>
      <c r="U105" s="40">
        <v>-40.57526</v>
      </c>
      <c r="V105" s="155">
        <v>-18.050246999999999</v>
      </c>
      <c r="W105" s="24"/>
    </row>
    <row r="106" spans="1:23" x14ac:dyDescent="0.35">
      <c r="A106" s="2">
        <v>45009</v>
      </c>
      <c r="B106" s="40">
        <v>-10.705495000000001</v>
      </c>
      <c r="C106" s="40">
        <v>1.3994575</v>
      </c>
      <c r="D106" s="40">
        <v>-5.9100630000000001</v>
      </c>
      <c r="E106" s="40">
        <v>-9.5200420000000001</v>
      </c>
      <c r="F106" s="40">
        <v>-19.703596000000001</v>
      </c>
      <c r="G106" s="40">
        <v>-17.556201999999999</v>
      </c>
      <c r="H106" s="40">
        <v>-13.0099535</v>
      </c>
      <c r="I106" s="40">
        <v>-13.750166</v>
      </c>
      <c r="J106" s="40">
        <v>10.242701</v>
      </c>
      <c r="K106" s="40">
        <v>-14.875067</v>
      </c>
      <c r="L106" s="40">
        <v>-22.046596999999998</v>
      </c>
      <c r="M106" s="40">
        <v>-23.945920000000001</v>
      </c>
      <c r="N106" s="40">
        <v>17.337237999999999</v>
      </c>
      <c r="O106" s="40">
        <v>-12.920719</v>
      </c>
      <c r="P106" s="40">
        <v>-8.0792900000000003</v>
      </c>
      <c r="Q106" s="40">
        <v>-24.001778000000002</v>
      </c>
      <c r="R106" s="40">
        <v>-5.2971959999999996</v>
      </c>
      <c r="S106" s="40">
        <v>75.722530000000006</v>
      </c>
      <c r="T106" s="40">
        <v>-22.995441</v>
      </c>
      <c r="U106" s="40">
        <v>-37.806713000000002</v>
      </c>
      <c r="V106" s="155">
        <v>-19.426054000000001</v>
      </c>
      <c r="W106" s="24"/>
    </row>
    <row r="107" spans="1:23" x14ac:dyDescent="0.35">
      <c r="A107" s="2">
        <v>45042</v>
      </c>
      <c r="B107" s="40">
        <v>3.2866477999999999</v>
      </c>
      <c r="C107" s="40">
        <v>17.931865999999999</v>
      </c>
      <c r="D107" s="40">
        <v>-1.0331988000000001</v>
      </c>
      <c r="E107" s="40">
        <v>-9.6230799999999999</v>
      </c>
      <c r="F107" s="40">
        <v>9.1257099999999998</v>
      </c>
      <c r="G107" s="40">
        <v>3.7874699000000001</v>
      </c>
      <c r="H107" s="40">
        <v>-9.0717499999999998</v>
      </c>
      <c r="I107" s="40">
        <v>-8.2776309999999995</v>
      </c>
      <c r="J107" s="40">
        <v>21.105003</v>
      </c>
      <c r="K107" s="40">
        <v>-7.1464834000000002</v>
      </c>
      <c r="L107" s="40">
        <v>-5.0342140000000004</v>
      </c>
      <c r="M107" s="40">
        <v>-6.929195</v>
      </c>
      <c r="N107" s="40">
        <v>19.579065</v>
      </c>
      <c r="O107" s="40">
        <v>-8.2079409999999999</v>
      </c>
      <c r="P107" s="40">
        <v>2.7999163</v>
      </c>
      <c r="Q107" s="40">
        <v>-21.880935999999998</v>
      </c>
      <c r="R107" s="40">
        <v>-7.4908495000000004</v>
      </c>
      <c r="S107" s="40">
        <v>49.114109999999997</v>
      </c>
      <c r="T107" s="40">
        <v>-17.346418</v>
      </c>
      <c r="U107" s="40">
        <v>-28.823340000000002</v>
      </c>
      <c r="V107" s="155">
        <v>-15.655165999999999</v>
      </c>
      <c r="W107" s="24"/>
    </row>
    <row r="108" spans="1:23" x14ac:dyDescent="0.35">
      <c r="A108" s="2">
        <v>45072</v>
      </c>
      <c r="B108" s="40">
        <v>-7.5921354000000001</v>
      </c>
      <c r="C108" s="40">
        <v>4.7284126000000004</v>
      </c>
      <c r="D108" s="40">
        <v>1.7499924</v>
      </c>
      <c r="E108" s="40">
        <v>-9.3209689999999998</v>
      </c>
      <c r="F108" s="40">
        <v>11.628187</v>
      </c>
      <c r="G108" s="40">
        <v>1.3893366</v>
      </c>
      <c r="H108" s="40">
        <v>-10.296607</v>
      </c>
      <c r="I108" s="40">
        <v>0.58897734000000002</v>
      </c>
      <c r="J108" s="40">
        <v>22.055304</v>
      </c>
      <c r="K108" s="40">
        <v>-4.0632843999999997</v>
      </c>
      <c r="L108" s="40">
        <v>-4.9050209999999996</v>
      </c>
      <c r="M108" s="40">
        <v>-17.069535999999999</v>
      </c>
      <c r="N108" s="40">
        <v>33.911406999999997</v>
      </c>
      <c r="O108" s="40">
        <v>2.2882104000000001</v>
      </c>
      <c r="P108" s="40">
        <v>-8.7305600000000005</v>
      </c>
      <c r="Q108" s="40">
        <v>-12.834674</v>
      </c>
      <c r="R108" s="40">
        <v>-6.2978563000000003</v>
      </c>
      <c r="S108" s="40">
        <v>48.787235000000003</v>
      </c>
      <c r="T108" s="40">
        <v>-11.438523999999999</v>
      </c>
      <c r="U108" s="40">
        <v>-21.121174</v>
      </c>
      <c r="V108" s="155">
        <v>-8.8140730000000005</v>
      </c>
      <c r="W108" s="24"/>
    </row>
    <row r="109" spans="1:23" x14ac:dyDescent="0.35">
      <c r="A109" s="2">
        <v>45103</v>
      </c>
      <c r="B109" s="40">
        <v>-20.705742000000001</v>
      </c>
      <c r="C109" s="40">
        <v>24.657011000000001</v>
      </c>
      <c r="D109" s="40">
        <v>2.3943663000000002</v>
      </c>
      <c r="E109" s="40">
        <v>3.3956170000000001</v>
      </c>
      <c r="F109" s="40">
        <v>33.880043000000001</v>
      </c>
      <c r="G109" s="40">
        <v>19.835495000000002</v>
      </c>
      <c r="H109" s="40">
        <v>-6.3209533999999996</v>
      </c>
      <c r="I109" s="40">
        <v>5.7016372999999998</v>
      </c>
      <c r="J109" s="40">
        <v>34.12453</v>
      </c>
      <c r="K109" s="40">
        <v>8.6807730000000003</v>
      </c>
      <c r="L109" s="40">
        <v>32.284484999999997</v>
      </c>
      <c r="M109" s="40">
        <v>-8.9706060000000001</v>
      </c>
      <c r="N109" s="40">
        <v>47.905518000000001</v>
      </c>
      <c r="O109" s="40">
        <v>7.2881936999999999</v>
      </c>
      <c r="P109" s="40">
        <v>-18.569337999999998</v>
      </c>
      <c r="Q109" s="40">
        <v>-9.9886300000000006</v>
      </c>
      <c r="R109" s="40">
        <v>-5.3188561999999999</v>
      </c>
      <c r="S109" s="40">
        <v>51.875748000000002</v>
      </c>
      <c r="T109" s="40">
        <v>-2.3986757000000001</v>
      </c>
      <c r="U109" s="40">
        <v>-7.5917899999999996</v>
      </c>
      <c r="V109" s="155">
        <v>1.7510771999999999</v>
      </c>
      <c r="W109" s="24"/>
    </row>
    <row r="110" spans="1:23" x14ac:dyDescent="0.35">
      <c r="A110" s="2">
        <v>45133</v>
      </c>
      <c r="B110" s="40">
        <v>-12.202734</v>
      </c>
      <c r="C110" s="40">
        <v>32.332073000000001</v>
      </c>
      <c r="D110" s="40">
        <v>9.201193</v>
      </c>
      <c r="E110" s="40">
        <v>10.912216000000001</v>
      </c>
      <c r="F110" s="40">
        <v>57.093249999999998</v>
      </c>
      <c r="G110" s="40">
        <v>35.875309999999999</v>
      </c>
      <c r="H110" s="40">
        <v>1.5746831999999999</v>
      </c>
      <c r="I110" s="40">
        <v>14.317226</v>
      </c>
      <c r="J110" s="40">
        <v>46.280647000000002</v>
      </c>
      <c r="K110" s="40">
        <v>16.558969999999999</v>
      </c>
      <c r="L110" s="40">
        <v>38.948610000000002</v>
      </c>
      <c r="M110" s="40">
        <v>9.8836539999999999</v>
      </c>
      <c r="N110" s="40">
        <v>79.590835999999996</v>
      </c>
      <c r="O110" s="40">
        <v>10.502386</v>
      </c>
      <c r="P110" s="40">
        <v>-4.9483895000000002</v>
      </c>
      <c r="Q110" s="40">
        <v>-9.2942710000000002</v>
      </c>
      <c r="R110" s="40">
        <v>-1.8407464</v>
      </c>
      <c r="S110" s="40">
        <v>74.480773999999997</v>
      </c>
      <c r="T110" s="40">
        <v>-2.1088301999999999</v>
      </c>
      <c r="U110" s="40">
        <v>2.5582194</v>
      </c>
      <c r="V110" s="155">
        <v>3.5239457999999999</v>
      </c>
      <c r="W110" s="24"/>
    </row>
    <row r="111" spans="1:23" x14ac:dyDescent="0.35">
      <c r="A111" s="2">
        <v>45163</v>
      </c>
      <c r="B111" s="40">
        <v>-17.27758</v>
      </c>
      <c r="C111" s="40">
        <v>9.875095</v>
      </c>
      <c r="D111" s="40">
        <v>-1.1184931</v>
      </c>
      <c r="E111" s="40">
        <v>-9.0155899999999995</v>
      </c>
      <c r="F111" s="40">
        <v>46.130549999999999</v>
      </c>
      <c r="G111" s="40">
        <v>24.103462</v>
      </c>
      <c r="H111" s="40">
        <v>-3.9821445999999998</v>
      </c>
      <c r="I111" s="40">
        <v>3.0100584000000001</v>
      </c>
      <c r="J111" s="40">
        <v>35.653959999999998</v>
      </c>
      <c r="K111" s="40">
        <v>5.2539945000000001</v>
      </c>
      <c r="L111" s="40">
        <v>7.1897149999999996</v>
      </c>
      <c r="M111" s="40">
        <v>-5.0455212999999999</v>
      </c>
      <c r="N111" s="40">
        <v>55.071055999999999</v>
      </c>
      <c r="O111" s="40">
        <v>1.5819669000000001</v>
      </c>
      <c r="P111" s="40">
        <v>-11.731135999999999</v>
      </c>
      <c r="Q111" s="40">
        <v>-19.845134999999999</v>
      </c>
      <c r="R111" s="40">
        <v>-5.0696135</v>
      </c>
      <c r="S111" s="40">
        <v>71.041175999999993</v>
      </c>
      <c r="T111" s="40">
        <v>-7.0782957</v>
      </c>
      <c r="U111" s="40">
        <v>-6.7367435000000002</v>
      </c>
      <c r="V111" s="155">
        <v>-9.6626340000000006</v>
      </c>
      <c r="W111" s="24"/>
    </row>
    <row r="112" spans="1:23" x14ac:dyDescent="0.35">
      <c r="A112" s="2">
        <v>45195</v>
      </c>
      <c r="B112" s="40">
        <v>-6.7170379999999996</v>
      </c>
      <c r="C112" s="40">
        <v>15.708648999999999</v>
      </c>
      <c r="D112" s="40">
        <v>-3.315699</v>
      </c>
      <c r="E112" s="40">
        <v>5.0345659999999999</v>
      </c>
      <c r="F112" s="40">
        <v>58.824966000000003</v>
      </c>
      <c r="G112" s="40">
        <v>32.884790000000002</v>
      </c>
      <c r="H112" s="40">
        <v>4.5435904999999996</v>
      </c>
      <c r="I112" s="40">
        <v>16.776955000000001</v>
      </c>
      <c r="J112" s="40">
        <v>36.500275000000002</v>
      </c>
      <c r="K112" s="40">
        <v>19.957197000000001</v>
      </c>
      <c r="L112" s="40">
        <v>14.562726</v>
      </c>
      <c r="M112" s="40">
        <v>8.0731509999999993</v>
      </c>
      <c r="N112" s="40">
        <v>68.359229999999997</v>
      </c>
      <c r="O112" s="40">
        <v>8.7529544999999995</v>
      </c>
      <c r="P112" s="40">
        <v>0.39036273999999999</v>
      </c>
      <c r="Q112" s="40">
        <v>-11.266643</v>
      </c>
      <c r="R112" s="40">
        <v>-7.8476486000000003</v>
      </c>
      <c r="S112" s="40">
        <v>74.202110000000005</v>
      </c>
      <c r="T112" s="40">
        <v>3.8889049999999998</v>
      </c>
      <c r="U112" s="40">
        <v>-1.7346442</v>
      </c>
      <c r="V112" s="155">
        <v>0.45348406000000002</v>
      </c>
      <c r="W112" s="24"/>
    </row>
    <row r="113" spans="1:23" x14ac:dyDescent="0.35">
      <c r="A113" s="2">
        <v>45225</v>
      </c>
      <c r="B113" s="40">
        <v>-7.9045715000000003</v>
      </c>
      <c r="C113" s="40">
        <v>2.6061654000000001</v>
      </c>
      <c r="D113" s="40">
        <v>-11.195498000000001</v>
      </c>
      <c r="E113" s="40">
        <v>0.14680624</v>
      </c>
      <c r="F113" s="40">
        <v>63.225830000000002</v>
      </c>
      <c r="G113" s="40">
        <v>12.795484999999999</v>
      </c>
      <c r="H113" s="40">
        <v>0.25035142999999999</v>
      </c>
      <c r="I113" s="40">
        <v>22.997702</v>
      </c>
      <c r="J113" s="40">
        <v>13.514328000000001</v>
      </c>
      <c r="K113" s="40">
        <v>8.3456989999999998</v>
      </c>
      <c r="L113" s="40">
        <v>9.5165489999999995</v>
      </c>
      <c r="M113" s="40">
        <v>-1.3702452000000001</v>
      </c>
      <c r="N113" s="40">
        <v>41.666255999999997</v>
      </c>
      <c r="O113" s="40">
        <v>1.2794494999999999</v>
      </c>
      <c r="P113" s="40">
        <v>11.483288</v>
      </c>
      <c r="Q113" s="40">
        <v>-20.538592999999999</v>
      </c>
      <c r="R113" s="40">
        <v>-14.108717</v>
      </c>
      <c r="S113" s="40">
        <v>32.187164000000003</v>
      </c>
      <c r="T113" s="40">
        <v>-9.6232600000000001</v>
      </c>
      <c r="U113" s="40">
        <v>5.9113980000000002</v>
      </c>
      <c r="V113" s="155">
        <v>-13.603173999999999</v>
      </c>
      <c r="W113" s="24"/>
    </row>
    <row r="114" spans="1:23" x14ac:dyDescent="0.35">
      <c r="A114" s="2">
        <v>45254</v>
      </c>
      <c r="B114" s="40">
        <v>-7.3366822999999997</v>
      </c>
      <c r="C114" s="40">
        <v>7.4712633999999998</v>
      </c>
      <c r="D114" s="40">
        <v>-4.1719379999999999</v>
      </c>
      <c r="E114" s="40">
        <v>-1.9196153</v>
      </c>
      <c r="F114" s="40">
        <v>51.484023999999998</v>
      </c>
      <c r="G114" s="40">
        <v>9.7002030000000001</v>
      </c>
      <c r="H114" s="40">
        <v>1.6454458000000001</v>
      </c>
      <c r="I114" s="40">
        <v>15.806473</v>
      </c>
      <c r="J114" s="40">
        <v>18.374586000000001</v>
      </c>
      <c r="K114" s="40">
        <v>8.8285450000000001</v>
      </c>
      <c r="L114" s="40">
        <v>25.805641000000001</v>
      </c>
      <c r="M114" s="40">
        <v>-7.0531899999999998</v>
      </c>
      <c r="N114" s="40">
        <v>46.888412000000002</v>
      </c>
      <c r="O114" s="40">
        <v>5.6850553000000001</v>
      </c>
      <c r="P114" s="40">
        <v>3.1343698999999998</v>
      </c>
      <c r="Q114" s="40">
        <v>-9.8250919999999997</v>
      </c>
      <c r="R114" s="40">
        <v>-14.002186</v>
      </c>
      <c r="S114" s="40">
        <v>13.051831999999999</v>
      </c>
      <c r="T114" s="40">
        <v>-2.0631970000000002</v>
      </c>
      <c r="U114" s="40">
        <v>19.275331000000001</v>
      </c>
      <c r="V114" s="155">
        <v>0.66577196000000005</v>
      </c>
      <c r="W114" s="24"/>
    </row>
    <row r="115" spans="1:23" x14ac:dyDescent="0.35">
      <c r="A115" s="2">
        <v>45286</v>
      </c>
      <c r="B115" s="40">
        <v>-13.993043</v>
      </c>
      <c r="C115" s="40">
        <v>11.376619</v>
      </c>
      <c r="D115" s="40">
        <v>1.7511486999999999</v>
      </c>
      <c r="E115" s="40">
        <v>0.9533644</v>
      </c>
      <c r="F115" s="40">
        <v>52.384970000000003</v>
      </c>
      <c r="G115" s="40">
        <v>27.008258999999999</v>
      </c>
      <c r="H115" s="40">
        <v>-2.6191175000000002</v>
      </c>
      <c r="I115" s="40">
        <v>26.08117</v>
      </c>
      <c r="J115" s="40">
        <v>34.561314000000003</v>
      </c>
      <c r="K115" s="40">
        <v>15.622532</v>
      </c>
      <c r="L115" s="40">
        <v>29.608965000000001</v>
      </c>
      <c r="M115" s="40">
        <v>-2.6277124999999999</v>
      </c>
      <c r="N115" s="40">
        <v>44.245624999999997</v>
      </c>
      <c r="O115" s="40">
        <v>18.042732000000001</v>
      </c>
      <c r="P115" s="40">
        <v>-12.407505</v>
      </c>
      <c r="Q115" s="40">
        <v>-0.93016030000000005</v>
      </c>
      <c r="R115" s="40">
        <v>-13.114709</v>
      </c>
      <c r="S115" s="40">
        <v>-9.6406880000000008</v>
      </c>
      <c r="T115" s="40">
        <v>0.32136439999999999</v>
      </c>
      <c r="U115" s="40">
        <v>11.738085999999999</v>
      </c>
      <c r="V115" s="155">
        <v>17.48414</v>
      </c>
      <c r="W115" s="24"/>
    </row>
    <row r="116" spans="1:23" x14ac:dyDescent="0.35">
      <c r="A116" s="2">
        <v>45317</v>
      </c>
      <c r="B116" s="40">
        <v>-26.920079999999999</v>
      </c>
      <c r="C116" s="40">
        <v>-7.3499439999999998</v>
      </c>
      <c r="D116" s="40">
        <v>-5.8747290000000003</v>
      </c>
      <c r="E116" s="40">
        <v>-7.4779986999999997</v>
      </c>
      <c r="F116" s="40">
        <v>30.091975999999999</v>
      </c>
      <c r="G116" s="40">
        <v>11.320567</v>
      </c>
      <c r="H116" s="40">
        <v>-8.9762629999999994</v>
      </c>
      <c r="I116" s="40">
        <v>11.413956000000001</v>
      </c>
      <c r="J116" s="40">
        <v>16.171097</v>
      </c>
      <c r="K116" s="40">
        <v>-6.1970530000000004</v>
      </c>
      <c r="L116" s="40">
        <v>15.805197</v>
      </c>
      <c r="M116" s="40">
        <v>-12.213153</v>
      </c>
      <c r="N116" s="40">
        <v>33.53013</v>
      </c>
      <c r="O116" s="40">
        <v>17.564523999999999</v>
      </c>
      <c r="P116" s="40">
        <v>-29.699057</v>
      </c>
      <c r="Q116" s="40">
        <v>-4.2439520000000002</v>
      </c>
      <c r="R116" s="40">
        <v>-18.140529999999998</v>
      </c>
      <c r="S116" s="40">
        <v>5.262041</v>
      </c>
      <c r="T116" s="40">
        <v>4.5768259999999996</v>
      </c>
      <c r="U116" s="40">
        <v>4.9507855999999997</v>
      </c>
      <c r="V116" s="155">
        <v>12.410879</v>
      </c>
      <c r="W116" s="24"/>
    </row>
    <row r="117" spans="1:23" x14ac:dyDescent="0.35">
      <c r="A117" s="2">
        <v>45348</v>
      </c>
      <c r="B117" s="40">
        <v>-17.322932999999999</v>
      </c>
      <c r="C117" s="40">
        <v>-7.2421550000000003</v>
      </c>
      <c r="D117" s="40">
        <v>1.3694644</v>
      </c>
      <c r="E117" s="40">
        <v>5.6393027</v>
      </c>
      <c r="F117" s="40">
        <v>58.809066999999999</v>
      </c>
      <c r="G117" s="40">
        <v>27.56362</v>
      </c>
      <c r="H117" s="40">
        <v>1.5372276</v>
      </c>
      <c r="I117" s="40">
        <v>19.52684</v>
      </c>
      <c r="J117" s="40">
        <v>18.315982999999999</v>
      </c>
      <c r="K117" s="40">
        <v>12.402761</v>
      </c>
      <c r="L117" s="40">
        <v>27.626884</v>
      </c>
      <c r="M117" s="40">
        <v>-4.5584860000000003</v>
      </c>
      <c r="N117" s="40">
        <v>29.813803</v>
      </c>
      <c r="O117" s="40">
        <v>32.489179999999998</v>
      </c>
      <c r="P117" s="40">
        <v>-14.284867</v>
      </c>
      <c r="Q117" s="40">
        <v>3.2958270000000001</v>
      </c>
      <c r="R117" s="40">
        <v>-15.390897000000001</v>
      </c>
      <c r="S117" s="40">
        <v>16.931618</v>
      </c>
      <c r="T117" s="40">
        <v>3.8182019999999999</v>
      </c>
      <c r="U117" s="40">
        <v>19.951879999999999</v>
      </c>
      <c r="V117" s="155">
        <v>25.337064999999999</v>
      </c>
      <c r="W117" s="24"/>
    </row>
    <row r="118" spans="1:23" x14ac:dyDescent="0.35">
      <c r="A118" s="2">
        <v>45377</v>
      </c>
      <c r="B118" s="40">
        <v>-16.371673999999999</v>
      </c>
      <c r="C118" s="40">
        <v>-1.9700587000000001</v>
      </c>
      <c r="D118" s="40">
        <v>2.404058</v>
      </c>
      <c r="E118" s="40">
        <v>2.6417017</v>
      </c>
      <c r="F118" s="40">
        <v>63.760640000000002</v>
      </c>
      <c r="G118" s="40">
        <v>38.605797000000003</v>
      </c>
      <c r="H118" s="40">
        <v>4.8026442999999999</v>
      </c>
      <c r="I118" s="40">
        <v>20.059550000000002</v>
      </c>
      <c r="J118" s="40">
        <v>22.775469999999999</v>
      </c>
      <c r="K118" s="40">
        <v>15.870285000000001</v>
      </c>
      <c r="L118" s="40">
        <v>33.410442000000003</v>
      </c>
      <c r="M118" s="40">
        <v>-3.3589302999999999</v>
      </c>
      <c r="N118" s="40">
        <v>41.27617</v>
      </c>
      <c r="O118" s="40">
        <v>31.922222000000001</v>
      </c>
      <c r="P118" s="40">
        <v>-16.030740000000002</v>
      </c>
      <c r="Q118" s="40">
        <v>4.338908</v>
      </c>
      <c r="R118" s="40">
        <v>-13.482428000000001</v>
      </c>
      <c r="S118" s="40">
        <v>7.1829320000000001</v>
      </c>
      <c r="T118" s="40">
        <v>9.781015</v>
      </c>
      <c r="U118" s="40">
        <v>22.285533999999998</v>
      </c>
      <c r="V118" s="155">
        <v>19.244326000000001</v>
      </c>
      <c r="W118" s="24"/>
    </row>
    <row r="119" spans="1:23" x14ac:dyDescent="0.35">
      <c r="A119" s="2">
        <v>45408</v>
      </c>
      <c r="B119" s="40">
        <v>-12.611091999999999</v>
      </c>
      <c r="C119" s="40">
        <v>-1.3757706000000001</v>
      </c>
      <c r="D119" s="40">
        <v>-13.855344000000001</v>
      </c>
      <c r="E119" s="40">
        <v>-1.5681206999999999</v>
      </c>
      <c r="F119" s="40">
        <v>42.960514000000003</v>
      </c>
      <c r="G119" s="40">
        <v>40.044167000000002</v>
      </c>
      <c r="H119" s="40">
        <v>6.3287259999999996</v>
      </c>
      <c r="I119" s="40">
        <v>23.359715999999999</v>
      </c>
      <c r="J119" s="40">
        <v>16.062773</v>
      </c>
      <c r="K119" s="40">
        <v>8.7630160000000004</v>
      </c>
      <c r="L119" s="40">
        <v>22.019410000000001</v>
      </c>
      <c r="M119" s="40">
        <v>-2.3598373000000001</v>
      </c>
      <c r="N119" s="40">
        <v>33.621834</v>
      </c>
      <c r="O119" s="40">
        <v>30.201125999999999</v>
      </c>
      <c r="P119" s="40">
        <v>-6.3938084000000002</v>
      </c>
      <c r="Q119" s="40">
        <v>-0.85746646000000004</v>
      </c>
      <c r="R119" s="40">
        <v>-11.918134</v>
      </c>
      <c r="S119" s="40">
        <v>29.66789</v>
      </c>
      <c r="T119" s="40">
        <v>-1.1568546</v>
      </c>
      <c r="U119" s="40">
        <v>10.001099</v>
      </c>
      <c r="V119" s="155">
        <v>7.7465890000000002</v>
      </c>
      <c r="W119" s="24"/>
    </row>
    <row r="120" spans="1:23" x14ac:dyDescent="0.35">
      <c r="A120" s="2">
        <v>45436</v>
      </c>
      <c r="B120" s="40">
        <v>-8.0749089999999999</v>
      </c>
      <c r="C120" s="40">
        <v>3.8719535</v>
      </c>
      <c r="D120" s="40">
        <v>-10.994935</v>
      </c>
      <c r="E120" s="40">
        <v>-1.0555029</v>
      </c>
      <c r="F120" s="40">
        <v>47.397590000000001</v>
      </c>
      <c r="G120" s="40">
        <v>52.624310000000001</v>
      </c>
      <c r="H120" s="40">
        <v>14.538026</v>
      </c>
      <c r="I120" s="40">
        <v>30.324649999999998</v>
      </c>
      <c r="J120" s="40">
        <v>12.915003</v>
      </c>
      <c r="K120" s="40">
        <v>5.4958223999999998</v>
      </c>
      <c r="L120" s="40">
        <v>9.0606930000000006</v>
      </c>
      <c r="M120" s="40">
        <v>14.872683</v>
      </c>
      <c r="N120" s="40">
        <v>28.729033999999999</v>
      </c>
      <c r="O120" s="40">
        <v>31.51803</v>
      </c>
      <c r="P120" s="40">
        <v>3.9243101999999999</v>
      </c>
      <c r="Q120" s="40">
        <v>-8.0960640000000001</v>
      </c>
      <c r="R120" s="40">
        <v>-11.196154999999999</v>
      </c>
      <c r="S120" s="40">
        <v>56.787956000000001</v>
      </c>
      <c r="T120" s="40">
        <v>-1.2513936000000001</v>
      </c>
      <c r="U120" s="40">
        <v>8.4096189999999993</v>
      </c>
      <c r="V120" s="155">
        <v>3.6357879999999998</v>
      </c>
      <c r="W120" s="24"/>
    </row>
    <row r="121" spans="1:23" x14ac:dyDescent="0.35">
      <c r="A121" s="2">
        <v>45469</v>
      </c>
      <c r="B121" s="40">
        <v>-7.7564596999999997</v>
      </c>
      <c r="C121" s="40">
        <v>-6.8636474999999999</v>
      </c>
      <c r="D121" s="40">
        <v>-15.668047</v>
      </c>
      <c r="E121" s="40">
        <v>-6.8589152999999996</v>
      </c>
      <c r="F121" s="40">
        <v>32.532226999999999</v>
      </c>
      <c r="G121" s="40">
        <v>39.00244</v>
      </c>
      <c r="H121" s="40">
        <v>15.470886</v>
      </c>
      <c r="I121" s="40">
        <v>27.818297999999999</v>
      </c>
      <c r="J121" s="40">
        <v>-6.6743316999999998</v>
      </c>
      <c r="K121" s="40">
        <v>4.7675609999999997</v>
      </c>
      <c r="L121" s="40">
        <v>-10.267663000000001</v>
      </c>
      <c r="M121" s="40">
        <v>14.392996</v>
      </c>
      <c r="N121" s="40">
        <v>14.458</v>
      </c>
      <c r="O121" s="40">
        <v>29.109192</v>
      </c>
      <c r="P121" s="40">
        <v>-8.2314014000000005E-2</v>
      </c>
      <c r="Q121" s="40">
        <v>-1.4071107</v>
      </c>
      <c r="R121" s="40">
        <v>-11.187481999999999</v>
      </c>
      <c r="S121" s="40">
        <v>49.553620000000002</v>
      </c>
      <c r="T121" s="40">
        <v>-3.5471140999999999</v>
      </c>
      <c r="U121" s="40">
        <v>-4.3719289999999997</v>
      </c>
      <c r="V121" s="155">
        <v>1.4626383999999999</v>
      </c>
      <c r="W121" s="24"/>
    </row>
    <row r="122" spans="1:23" x14ac:dyDescent="0.35">
      <c r="A122" s="2">
        <v>45499</v>
      </c>
      <c r="B122">
        <v>-13.9197235</v>
      </c>
      <c r="C122">
        <v>-15.794134</v>
      </c>
      <c r="D122">
        <v>-11.900223</v>
      </c>
      <c r="E122">
        <v>-5.0911784000000004</v>
      </c>
      <c r="F122">
        <v>19.419884</v>
      </c>
      <c r="G122">
        <v>27.578724000000001</v>
      </c>
      <c r="H122">
        <v>10.513579999999999</v>
      </c>
      <c r="I122">
        <v>21.261429</v>
      </c>
      <c r="J122">
        <v>-9.8760309999999993</v>
      </c>
      <c r="K122">
        <v>-1.1528134000000001</v>
      </c>
      <c r="L122">
        <v>-12.968856000000001</v>
      </c>
      <c r="M122">
        <v>2.1622895999999998</v>
      </c>
      <c r="N122">
        <v>8.7894330000000007</v>
      </c>
      <c r="O122">
        <v>27.170991999999998</v>
      </c>
      <c r="P122">
        <v>-10.887122</v>
      </c>
      <c r="Q122">
        <v>-3.5986066000000001</v>
      </c>
      <c r="R122">
        <v>-14.25826</v>
      </c>
      <c r="S122">
        <v>38.422454999999999</v>
      </c>
      <c r="T122">
        <v>0.30821562000000002</v>
      </c>
      <c r="U122">
        <v>-12.79664</v>
      </c>
      <c r="V122" s="1">
        <v>-0.37807225999999999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-31.437439000000001</v>
      </c>
      <c r="C126" s="40" cm="1">
        <f t="array" ref="C126">MIN(_xlfn._xlws.FILTER(C2:C122, ISNUMBER(C2:C122)))</f>
        <v>-49.491554000000001</v>
      </c>
      <c r="D126" s="40" cm="1">
        <f t="array" ref="D126">MIN(_xlfn._xlws.FILTER(D2:D122, ISNUMBER(D2:D122)))</f>
        <v>-40.857599999999998</v>
      </c>
      <c r="E126" s="40" cm="1">
        <f t="array" ref="E126">MIN(_xlfn._xlws.FILTER(E2:E122, ISNUMBER(E2:E122)))</f>
        <v>-30.100172000000001</v>
      </c>
      <c r="F126" s="40" cm="1">
        <f t="array" ref="F126">MIN(_xlfn._xlws.FILTER(F2:F122, ISNUMBER(F2:F122)))</f>
        <v>-49.002934000000003</v>
      </c>
      <c r="G126" s="40" cm="1">
        <f t="array" ref="G126">MIN(_xlfn._xlws.FILTER(G2:G122, ISNUMBER(G2:G122)))</f>
        <v>-41.764693999999999</v>
      </c>
      <c r="H126" s="40" cm="1">
        <f t="array" ref="H126">MIN(_xlfn._xlws.FILTER(H2:H122, ISNUMBER(H2:H122)))</f>
        <v>-36.546303000000002</v>
      </c>
      <c r="I126" s="40" cm="1">
        <f t="array" ref="I126">MIN(_xlfn._xlws.FILTER(I2:I122, ISNUMBER(I2:I122)))</f>
        <v>-32.089294000000002</v>
      </c>
      <c r="J126" s="40" cm="1">
        <f t="array" ref="J126">MIN(_xlfn._xlws.FILTER(J2:J122, ISNUMBER(J2:J122)))</f>
        <v>-40.39575</v>
      </c>
      <c r="K126" s="40" cm="1">
        <f t="array" ref="K126">MIN(_xlfn._xlws.FILTER(K2:K122, ISNUMBER(K2:K122)))</f>
        <v>-38.691997999999998</v>
      </c>
      <c r="L126" s="40" cm="1">
        <f t="array" ref="L126">MIN(_xlfn._xlws.FILTER(L2:L122, ISNUMBER(L2:L122)))</f>
        <v>-50.893715</v>
      </c>
      <c r="M126" s="40" cm="1">
        <f t="array" ref="M126">MIN(_xlfn._xlws.FILTER(M2:M122, ISNUMBER(M2:M122)))</f>
        <v>-38.363135999999997</v>
      </c>
      <c r="N126" s="40" cm="1">
        <f t="array" ref="N126">MIN(_xlfn._xlws.FILTER(N2:N122, ISNUMBER(N2:N122)))</f>
        <v>-55.848987999999999</v>
      </c>
      <c r="O126" s="40" cm="1">
        <f t="array" ref="O126">MIN(_xlfn._xlws.FILTER(O2:O122, ISNUMBER(O2:O122)))</f>
        <v>-26.94698</v>
      </c>
      <c r="P126" s="40" cm="1">
        <f t="array" ref="P126">MIN(_xlfn._xlws.FILTER(P2:P122, ISNUMBER(P2:P122)))</f>
        <v>-45.387577</v>
      </c>
      <c r="Q126" s="40" cm="1">
        <f t="array" ref="Q126">MIN(_xlfn._xlws.FILTER(Q2:Q122, ISNUMBER(Q2:Q122)))</f>
        <v>-25.517918000000002</v>
      </c>
      <c r="R126" s="40" cm="1">
        <f t="array" ref="R126">MIN(_xlfn._xlws.FILTER(R2:R122, ISNUMBER(R2:R122)))</f>
        <v>-33.103805999999999</v>
      </c>
      <c r="S126" s="40" cm="1">
        <f t="array" ref="S126">MIN(_xlfn._xlws.FILTER(S2:S122, ISNUMBER(S2:S122)))</f>
        <v>-50.473396000000001</v>
      </c>
      <c r="T126" s="40" cm="1">
        <f t="array" ref="T126">MIN(_xlfn._xlws.FILTER(T2:T122, ISNUMBER(T2:T122)))</f>
        <v>-33.8414</v>
      </c>
      <c r="U126" s="40" cm="1">
        <f t="array" ref="U126">MIN(_xlfn._xlws.FILTER(U2:U122, ISNUMBER(U2:U122)))</f>
        <v>-43.880760000000002</v>
      </c>
      <c r="V126" s="155" cm="1">
        <f t="array" ref="V126">MIN(_xlfn._xlws.FILTER(V2:V122, ISNUMBER(V2:V122)))</f>
        <v>-28.916436999999998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59.10257</v>
      </c>
      <c r="C127" s="42" cm="1">
        <f t="array" ref="C127">MAX(_xlfn._xlws.FILTER(C1:C122, ISNUMBER(C1:C122)))</f>
        <v>62.680602999999998</v>
      </c>
      <c r="D127" s="42" cm="1">
        <f t="array" ref="D127">MAX(_xlfn._xlws.FILTER(D1:D122, ISNUMBER(D1:D122)))</f>
        <v>54.665599999999998</v>
      </c>
      <c r="E127" s="42" cm="1">
        <f t="array" ref="E127">MAX(_xlfn._xlws.FILTER(E1:E122, ISNUMBER(E1:E122)))</f>
        <v>32.534599999999998</v>
      </c>
      <c r="F127" s="42" cm="1">
        <f t="array" ref="F127">MAX(_xlfn._xlws.FILTER(F1:F122, ISNUMBER(F1:F122)))</f>
        <v>63.760640000000002</v>
      </c>
      <c r="G127" s="42" cm="1">
        <f t="array" ref="G127">MAX(_xlfn._xlws.FILTER(G1:G122, ISNUMBER(G1:G122)))</f>
        <v>84.113106000000002</v>
      </c>
      <c r="H127" s="42" cm="1">
        <f t="array" ref="H127">MAX(_xlfn._xlws.FILTER(H1:H122, ISNUMBER(H1:H122)))</f>
        <v>29.641055999999999</v>
      </c>
      <c r="I127" s="42" cm="1">
        <f t="array" ref="I127">MAX(_xlfn._xlws.FILTER(I1:I122, ISNUMBER(I1:I122)))</f>
        <v>88.002075000000005</v>
      </c>
      <c r="J127" s="42" cm="1">
        <f t="array" ref="J127">MAX(_xlfn._xlws.FILTER(J1:J122, ISNUMBER(J1:J122)))</f>
        <v>78.608665000000002</v>
      </c>
      <c r="K127" s="42" cm="1">
        <f t="array" ref="K127">MAX(_xlfn._xlws.FILTER(K1:K122, ISNUMBER(K1:K122)))</f>
        <v>89.311710000000005</v>
      </c>
      <c r="L127" s="42" cm="1">
        <f t="array" ref="L127">MAX(_xlfn._xlws.FILTER(L1:L122, ISNUMBER(L1:L122)))</f>
        <v>113.70423</v>
      </c>
      <c r="M127" s="42" cm="1">
        <f t="array" ref="M127">MAX(_xlfn._xlws.FILTER(M1:M122, ISNUMBER(M1:M122)))</f>
        <v>76.735519999999994</v>
      </c>
      <c r="N127" s="42" cm="1">
        <f t="array" ref="N127">MAX(_xlfn._xlws.FILTER(N1:N122, ISNUMBER(N1:N122)))</f>
        <v>79.590835999999996</v>
      </c>
      <c r="O127" s="42" cm="1">
        <f t="array" ref="O127">MAX(_xlfn._xlws.FILTER(O1:O122, ISNUMBER(O1:O122)))</f>
        <v>69.445819999999998</v>
      </c>
      <c r="P127" s="42" cm="1">
        <f t="array" ref="P127">MAX(_xlfn._xlws.FILTER(P1:P122, ISNUMBER(P1:P122)))</f>
        <v>64.955376000000001</v>
      </c>
      <c r="Q127" s="42" cm="1">
        <f t="array" ref="Q127">MAX(_xlfn._xlws.FILTER(Q1:Q122, ISNUMBER(Q1:Q122)))</f>
        <v>45.50103</v>
      </c>
      <c r="R127" s="42" cm="1">
        <f t="array" ref="R127">MAX(_xlfn._xlws.FILTER(R1:R122, ISNUMBER(R1:R122)))</f>
        <v>44.223236</v>
      </c>
      <c r="S127" s="42" cm="1">
        <f t="array" ref="S127">MAX(_xlfn._xlws.FILTER(S1:S122, ISNUMBER(S1:S122)))</f>
        <v>96.889160000000004</v>
      </c>
      <c r="T127" s="42" cm="1">
        <f t="array" ref="T127">MAX(_xlfn._xlws.FILTER(T1:T122, ISNUMBER(T1:T122)))</f>
        <v>55.552517000000002</v>
      </c>
      <c r="U127" s="42" cm="1">
        <f t="array" ref="U127">MAX(_xlfn._xlws.FILTER(U1:U122, ISNUMBER(U1:U122)))</f>
        <v>62.266303999999998</v>
      </c>
      <c r="V127" s="156" cm="1">
        <f t="array" ref="V127">MAX(_xlfn._xlws.FILTER(V1:V122, ISNUMBER(V1:V122)))</f>
        <v>55.282580000000003</v>
      </c>
    </row>
    <row r="128" spans="1:23" x14ac:dyDescent="0.35">
      <c r="A128" s="2" t="s">
        <v>397</v>
      </c>
      <c r="B128" s="40" cm="1">
        <f t="array" ref="B128">MEDIAN(_xlfn._xlws.FILTER(B1:B122, ISNUMBER(B1:B122)))</f>
        <v>1.4446556500000001</v>
      </c>
      <c r="C128" s="40" cm="1">
        <f t="array" ref="C128">MEDIAN(_xlfn._xlws.FILTER(C1:C122, ISNUMBER(C1:C122)))</f>
        <v>-5.1781360000000003</v>
      </c>
      <c r="D128" s="40" cm="1">
        <f t="array" ref="D128">MEDIAN(_xlfn._xlws.FILTER(D1:D122, ISNUMBER(D1:D122)))</f>
        <v>1.436007</v>
      </c>
      <c r="E128" s="40" cm="1">
        <f t="array" ref="E128">MEDIAN(_xlfn._xlws.FILTER(E1:E122, ISNUMBER(E1:E122)))</f>
        <v>-1.0555029</v>
      </c>
      <c r="F128" s="40" cm="1">
        <f t="array" ref="F128">MEDIAN(_xlfn._xlws.FILTER(F1:F122, ISNUMBER(F1:F122)))</f>
        <v>-5.9582829999999998</v>
      </c>
      <c r="G128" s="40" cm="1">
        <f t="array" ref="G128">MEDIAN(_xlfn._xlws.FILTER(G1:G122, ISNUMBER(G1:G122)))</f>
        <v>1.3893366</v>
      </c>
      <c r="H128" s="40" cm="1">
        <f t="array" ref="H128">MEDIAN(_xlfn._xlws.FILTER(H1:H122, ISNUMBER(H1:H122)))</f>
        <v>-3.8877845</v>
      </c>
      <c r="I128" s="40" cm="1">
        <f t="array" ref="I128">MEDIAN(_xlfn._xlws.FILTER(I1:I122, ISNUMBER(I1:I122)))</f>
        <v>13.896597</v>
      </c>
      <c r="J128" s="40" cm="1">
        <f t="array" ref="J128">MEDIAN(_xlfn._xlws.FILTER(J1:J122, ISNUMBER(J1:J122)))</f>
        <v>-0.12404322600000001</v>
      </c>
      <c r="K128" s="40" cm="1">
        <f t="array" ref="K128">MEDIAN(_xlfn._xlws.FILTER(K1:K122, ISNUMBER(K1:K122)))</f>
        <v>0.4998803</v>
      </c>
      <c r="L128" s="40" cm="1">
        <f t="array" ref="L128">MEDIAN(_xlfn._xlws.FILTER(L1:L122, ISNUMBER(L1:L122)))</f>
        <v>2.8454660999999999</v>
      </c>
      <c r="M128" s="40" cm="1">
        <f t="array" ref="M128">MEDIAN(_xlfn._xlws.FILTER(M1:M122, ISNUMBER(M1:M122)))</f>
        <v>-2.6277124999999999</v>
      </c>
      <c r="N128" s="40" cm="1">
        <f t="array" ref="N128">MEDIAN(_xlfn._xlws.FILTER(N1:N122, ISNUMBER(N1:N122)))</f>
        <v>1.8297791000000001</v>
      </c>
      <c r="O128" s="40" cm="1">
        <f t="array" ref="O128">MEDIAN(_xlfn._xlws.FILTER(O1:O122, ISNUMBER(O1:O122)))</f>
        <v>7.2881936999999999</v>
      </c>
      <c r="P128" s="40" cm="1">
        <f t="array" ref="P128">MEDIAN(_xlfn._xlws.FILTER(P1:P122, ISNUMBER(P1:P122)))</f>
        <v>0.39036273999999999</v>
      </c>
      <c r="Q128" s="40" cm="1">
        <f t="array" ref="Q128">MEDIAN(_xlfn._xlws.FILTER(Q1:Q122, ISNUMBER(Q1:Q122)))</f>
        <v>-0.85746646000000004</v>
      </c>
      <c r="R128" s="40" cm="1">
        <f t="array" ref="R128">MEDIAN(_xlfn._xlws.FILTER(R1:R122, ISNUMBER(R1:R122)))</f>
        <v>0.5229473</v>
      </c>
      <c r="S128" s="40" cm="1">
        <f t="array" ref="S128">MEDIAN(_xlfn._xlws.FILTER(S1:S122, ISNUMBER(S1:S122)))</f>
        <v>-1.3478517999999999</v>
      </c>
      <c r="T128" s="40" cm="1">
        <f t="array" ref="T128">MEDIAN(_xlfn._xlws.FILTER(T1:T122, ISNUMBER(T1:T122)))</f>
        <v>-2.0631970000000002</v>
      </c>
      <c r="U128" s="40" cm="1">
        <f t="array" ref="U128">MEDIAN(_xlfn._xlws.FILTER(U1:U122, ISNUMBER(U1:U122)))</f>
        <v>-1.6980827000000001</v>
      </c>
      <c r="V128" s="155" cm="1">
        <f t="array" ref="V128">MEDIAN(_xlfn._xlws.FILTER(V1:V122, ISNUMBER(V1:V122)))</f>
        <v>9.934545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29</v>
      </c>
      <c r="C130">
        <f>COUNTIF(C2:C122, "&lt;"&amp;Assumption!$F$50)</f>
        <v>45</v>
      </c>
      <c r="D130">
        <f>COUNTIF(D2:D122, "&lt;"&amp;Assumption!$F$50)</f>
        <v>30</v>
      </c>
      <c r="E130">
        <f>COUNTIF(E2:E122, "&lt;"&amp;Assumption!$F$50)</f>
        <v>29</v>
      </c>
      <c r="F130">
        <f>COUNTIF(F2:F122, "&lt;"&amp;Assumption!$F$50)</f>
        <v>52</v>
      </c>
      <c r="G130">
        <f>COUNTIF(G2:G122, "&lt;"&amp;Assumption!$F$50)</f>
        <v>29</v>
      </c>
      <c r="H130">
        <f>COUNTIF(H2:H122, "&lt;"&amp;Assumption!$F$50)</f>
        <v>31</v>
      </c>
      <c r="I130">
        <f>COUNTIF(I2:I122, "&lt;"&amp;Assumption!$F$50)</f>
        <v>24</v>
      </c>
      <c r="J130">
        <f>COUNTIF(J2:J122, "&lt;"&amp;Assumption!$F$50)</f>
        <v>34</v>
      </c>
      <c r="K130">
        <f>COUNTIF(K2:K122, "&lt;"&amp;Assumption!$F$50)</f>
        <v>37</v>
      </c>
      <c r="L130">
        <f>COUNTIF(L2:L122, "&lt;"&amp;Assumption!$F$50)</f>
        <v>40</v>
      </c>
      <c r="M130">
        <f>COUNTIF(M2:M122, "&lt;"&amp;Assumption!$F$50)</f>
        <v>34</v>
      </c>
      <c r="N130">
        <f>COUNTIF(N2:N122, "&lt;"&amp;Assumption!$F$50)</f>
        <v>51</v>
      </c>
      <c r="O130">
        <f>COUNTIF(O2:O122, "&lt;"&amp;Assumption!$F$50)</f>
        <v>13</v>
      </c>
      <c r="P130">
        <f>COUNTIF(P2:P122, "&lt;"&amp;Assumption!$F$50)</f>
        <v>37</v>
      </c>
      <c r="Q130">
        <f>COUNTIF(Q2:Q122, "&lt;"&amp;Assumption!$F$50)</f>
        <v>29</v>
      </c>
      <c r="R130">
        <f>COUNTIF(R2:R122, "&lt;"&amp;Assumption!$F$50)</f>
        <v>28</v>
      </c>
      <c r="S130">
        <f>COUNTIF(S2:S122, "&lt;"&amp;Assumption!$F$50)</f>
        <v>43</v>
      </c>
      <c r="T130">
        <f>COUNTIF(T2:T122, "&lt;"&amp;Assumption!$F$50)</f>
        <v>31</v>
      </c>
      <c r="U130">
        <f>COUNTIF(U2:U122, "&lt;"&amp;Assumption!$F$50)</f>
        <v>42</v>
      </c>
      <c r="V130" s="1">
        <f>COUNTIF(V2:V122, "&lt;"&amp;Assumption!$F$50)</f>
        <v>13</v>
      </c>
    </row>
    <row r="131" spans="1:22" x14ac:dyDescent="0.35">
      <c r="A131" s="2" t="s">
        <v>86</v>
      </c>
      <c r="B131">
        <f>COUNT(B1:B122)</f>
        <v>86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111</v>
      </c>
      <c r="R131">
        <f t="shared" si="0"/>
        <v>121</v>
      </c>
      <c r="S131">
        <f t="shared" si="0"/>
        <v>121</v>
      </c>
      <c r="T131">
        <f t="shared" si="0"/>
        <v>111</v>
      </c>
      <c r="U131">
        <f t="shared" si="0"/>
        <v>121</v>
      </c>
      <c r="V131" s="1">
        <f t="shared" si="0"/>
        <v>95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0.33720930232558138</v>
      </c>
      <c r="C133" s="9">
        <f t="shared" ref="C133:V133" si="1">C130/C131</f>
        <v>0.37190082644628097</v>
      </c>
      <c r="D133" s="9">
        <f t="shared" si="1"/>
        <v>0.24793388429752067</v>
      </c>
      <c r="E133" s="9">
        <f t="shared" si="1"/>
        <v>0.23966942148760331</v>
      </c>
      <c r="F133" s="9">
        <f t="shared" si="1"/>
        <v>0.42975206611570249</v>
      </c>
      <c r="G133" s="9">
        <f t="shared" si="1"/>
        <v>0.23966942148760331</v>
      </c>
      <c r="H133" s="9">
        <f t="shared" si="1"/>
        <v>0.256198347107438</v>
      </c>
      <c r="I133" s="9">
        <f t="shared" si="1"/>
        <v>0.19834710743801653</v>
      </c>
      <c r="J133" s="9">
        <f t="shared" si="1"/>
        <v>0.28099173553719009</v>
      </c>
      <c r="K133" s="9">
        <f t="shared" si="1"/>
        <v>0.30578512396694213</v>
      </c>
      <c r="L133" s="9">
        <f t="shared" si="1"/>
        <v>0.33057851239669422</v>
      </c>
      <c r="M133" s="9">
        <f t="shared" si="1"/>
        <v>0.28099173553719009</v>
      </c>
      <c r="N133" s="9">
        <f t="shared" si="1"/>
        <v>0.42148760330578511</v>
      </c>
      <c r="O133" s="9">
        <f t="shared" si="1"/>
        <v>0.10743801652892562</v>
      </c>
      <c r="P133" s="9">
        <f t="shared" si="1"/>
        <v>0.30578512396694213</v>
      </c>
      <c r="Q133" s="9">
        <f t="shared" si="1"/>
        <v>0.26126126126126126</v>
      </c>
      <c r="R133" s="9">
        <f t="shared" si="1"/>
        <v>0.23140495867768596</v>
      </c>
      <c r="S133" s="9">
        <f t="shared" si="1"/>
        <v>0.35537190082644626</v>
      </c>
      <c r="T133" s="9">
        <f t="shared" si="1"/>
        <v>0.27927927927927926</v>
      </c>
      <c r="U133" s="9">
        <f t="shared" si="1"/>
        <v>0.34710743801652894</v>
      </c>
      <c r="V133" s="48">
        <f t="shared" si="1"/>
        <v>0.1368421052631579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0.35599999999999998</v>
      </c>
      <c r="C136" s="40" cm="1">
        <f t="array" ref="C136">_xlfn.PERCENTRANK.EXC(_xlfn._xlws.FILTER(C2:C122, ISNUMBER(C2:C122)),C120)</f>
        <v>0.60599999999999998</v>
      </c>
      <c r="D136" s="40" cm="1">
        <f t="array" ref="D136">_xlfn.PERCENTRANK.EXC(_xlfn._xlws.FILTER(D2:D122, ISNUMBER(D2:D122)),D120)</f>
        <v>0.22900000000000001</v>
      </c>
      <c r="E136" s="40" cm="1">
        <f t="array" ref="E136">_xlfn.PERCENTRANK.EXC(_xlfn._xlws.FILTER(E2:E122, ISNUMBER(E2:E122)),E120)</f>
        <v>0.5</v>
      </c>
      <c r="F136" s="40" cm="1">
        <f t="array" ref="F136">_xlfn.PERCENTRANK.EXC(_xlfn._xlws.FILTER(F2:F122, ISNUMBER(F2:F122)),F120)</f>
        <v>0.86</v>
      </c>
      <c r="G136" s="40" cm="1">
        <f t="array" ref="G136">_xlfn.PERCENTRANK.EXC(_xlfn._xlws.FILTER(G2:G122, ISNUMBER(G2:G122)),G120)</f>
        <v>0.95899999999999996</v>
      </c>
      <c r="H136" s="40" cm="1">
        <f t="array" ref="H136">_xlfn.PERCENTRANK.EXC(_xlfn._xlws.FILTER(H2:H122, ISNUMBER(H2:H122)),H120)</f>
        <v>0.89300000000000002</v>
      </c>
      <c r="I136" s="40" cm="1">
        <f t="array" ref="I136">_xlfn.PERCENTRANK.EXC(_xlfn._xlws.FILTER(I2:I122, ISNUMBER(I2:I122)),I120)</f>
        <v>0.85199999999999998</v>
      </c>
      <c r="J136" s="40" cm="1">
        <f t="array" ref="J136">_xlfn.PERCENTRANK.EXC(_xlfn._xlws.FILTER(J2:J122, ISNUMBER(J2:J122)),J120)</f>
        <v>0.68799999999999994</v>
      </c>
      <c r="K136" s="40" cm="1">
        <f t="array" ref="K136">_xlfn.PERCENTRANK.EXC(_xlfn._xlws.FILTER(K2:K122, ISNUMBER(K2:K122)),K120)</f>
        <v>0.60599999999999998</v>
      </c>
      <c r="L136" s="40" cm="1">
        <f t="array" ref="L136">_xlfn.PERCENTRANK.EXC(_xlfn._xlws.FILTER(L2:L122, ISNUMBER(L2:L122)),L120)</f>
        <v>0.54</v>
      </c>
      <c r="M136" s="40" cm="1">
        <f t="array" ref="M136">_xlfn.PERCENTRANK.EXC(_xlfn._xlws.FILTER(M2:M122, ISNUMBER(M2:M122)),M120)</f>
        <v>0.78600000000000003</v>
      </c>
      <c r="N136" s="40" cm="1">
        <f t="array" ref="N136">_xlfn.PERCENTRANK.EXC(_xlfn._xlws.FILTER(N2:N122, ISNUMBER(N2:N122)),N120)</f>
        <v>0.71299999999999997</v>
      </c>
      <c r="O136" s="40" cm="1">
        <f t="array" ref="O136">_xlfn.PERCENTRANK.EXC(_xlfn._xlws.FILTER(O2:O122, ISNUMBER(O2:O122)),O120)</f>
        <v>0.84399999999999997</v>
      </c>
      <c r="P136" s="40" cm="1">
        <f t="array" ref="P136">_xlfn.PERCENTRANK.EXC(_xlfn._xlws.FILTER(P2:P122, ISNUMBER(P2:P122)),P120)</f>
        <v>0.54900000000000004</v>
      </c>
      <c r="Q136" s="40" cm="1">
        <f t="array" ref="Q136">_xlfn.PERCENTRANK.EXC(_xlfn._xlws.FILTER(Q2:Q122, ISNUMBER(Q2:Q122)),Q120)</f>
        <v>0.30299999999999999</v>
      </c>
      <c r="R136" s="40" cm="1">
        <f t="array" ref="R136">_xlfn.PERCENTRANK.EXC(_xlfn._xlws.FILTER(R2:R122, ISNUMBER(R2:R122)),R120)</f>
        <v>0.19600000000000001</v>
      </c>
      <c r="S136" s="40" cm="1">
        <f t="array" ref="S136">_xlfn.PERCENTRANK.EXC(_xlfn._xlws.FILTER(S2:S122, ISNUMBER(S2:S122)),S120)</f>
        <v>0.92600000000000005</v>
      </c>
      <c r="T136" s="40" cm="1">
        <f t="array" ref="T136">_xlfn.PERCENTRANK.EXC(_xlfn._xlws.FILTER(T2:T122, ISNUMBER(T2:T122)),T120)</f>
        <v>0.52600000000000002</v>
      </c>
      <c r="U136" s="40" cm="1">
        <f t="array" ref="U136">_xlfn.PERCENTRANK.EXC(_xlfn._xlws.FILTER(U2:U122, ISNUMBER(U2:U122)),U120)</f>
        <v>0.69599999999999995</v>
      </c>
      <c r="V136" s="155" cm="1">
        <f t="array" ref="V136">_xlfn.PERCENTRANK.EXC(_xlfn._xlws.FILTER(V2:V122, ISNUMBER(V2:V122)),V120)</f>
        <v>0.34300000000000003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0.379</v>
      </c>
      <c r="C137" s="40" cm="1">
        <f t="array" ref="C137">_xlfn.PERCENTRANK.EXC(_xlfn._xlws.FILTER(C2:C122, ISNUMBER(C2:C122)),C121)</f>
        <v>0.45900000000000002</v>
      </c>
      <c r="D137" s="40" cm="1">
        <f t="array" ref="D137">_xlfn.PERCENTRANK.EXC(_xlfn._xlws.FILTER(D2:D122, ISNUMBER(D2:D122)),D121)</f>
        <v>0.14699999999999999</v>
      </c>
      <c r="E137" s="40" cm="1">
        <f t="array" ref="E137">_xlfn.PERCENTRANK.EXC(_xlfn._xlws.FILTER(E2:E122, ISNUMBER(E2:E122)),E121)</f>
        <v>0.35199999999999998</v>
      </c>
      <c r="F137" s="40" cm="1">
        <f t="array" ref="F137">_xlfn.PERCENTRANK.EXC(_xlfn._xlws.FILTER(F2:F122, ISNUMBER(F2:F122)),F121)</f>
        <v>0.78600000000000003</v>
      </c>
      <c r="G137" s="40" cm="1">
        <f t="array" ref="G137">_xlfn.PERCENTRANK.EXC(_xlfn._xlws.FILTER(G2:G122, ISNUMBER(G2:G122)),G121)</f>
        <v>0.90900000000000003</v>
      </c>
      <c r="H137" s="40" cm="1">
        <f t="array" ref="H137">_xlfn.PERCENTRANK.EXC(_xlfn._xlws.FILTER(H2:H122, ISNUMBER(H2:H122)),H121)</f>
        <v>0.90900000000000003</v>
      </c>
      <c r="I137" s="40" cm="1">
        <f t="array" ref="I137">_xlfn.PERCENTRANK.EXC(_xlfn._xlws.FILTER(I2:I122, ISNUMBER(I2:I122)),I121)</f>
        <v>0.80300000000000005</v>
      </c>
      <c r="J137" s="40" cm="1">
        <f t="array" ref="J137">_xlfn.PERCENTRANK.EXC(_xlfn._xlws.FILTER(J2:J122, ISNUMBER(J2:J122)),J121)</f>
        <v>0.33600000000000002</v>
      </c>
      <c r="K137" s="40" cm="1">
        <f t="array" ref="K137">_xlfn.PERCENTRANK.EXC(_xlfn._xlws.FILTER(K2:K122, ISNUMBER(K2:K122)),K121)</f>
        <v>0.59</v>
      </c>
      <c r="L137" s="40" cm="1">
        <f t="array" ref="L137">_xlfn.PERCENTRANK.EXC(_xlfn._xlws.FILTER(L2:L122, ISNUMBER(L2:L122)),L121)</f>
        <v>0.32700000000000001</v>
      </c>
      <c r="M137" s="40" cm="1">
        <f t="array" ref="M137">_xlfn.PERCENTRANK.EXC(_xlfn._xlws.FILTER(M2:M122, ISNUMBER(M2:M122)),M121)</f>
        <v>0.76200000000000001</v>
      </c>
      <c r="N137" s="40" cm="1">
        <f t="array" ref="N137">_xlfn.PERCENTRANK.EXC(_xlfn._xlws.FILTER(N2:N122, ISNUMBER(N2:N122)),N121)</f>
        <v>0.61399999999999999</v>
      </c>
      <c r="O137" s="40" cm="1">
        <f t="array" ref="O137">_xlfn.PERCENTRANK.EXC(_xlfn._xlws.FILTER(O2:O122, ISNUMBER(O2:O122)),O121)</f>
        <v>0.82699999999999996</v>
      </c>
      <c r="P137" s="40" cm="1">
        <f t="array" ref="P137">_xlfn.PERCENTRANK.EXC(_xlfn._xlws.FILTER(P2:P122, ISNUMBER(P2:P122)),P121)</f>
        <v>0.48299999999999998</v>
      </c>
      <c r="Q137" s="40" cm="1">
        <f t="array" ref="Q137">_xlfn.PERCENTRANK.EXC(_xlfn._xlws.FILTER(Q2:Q122, ISNUMBER(Q2:Q122)),Q121)</f>
        <v>0.48199999999999998</v>
      </c>
      <c r="R137" s="40" cm="1">
        <f t="array" ref="R137">_xlfn.PERCENTRANK.EXC(_xlfn._xlws.FILTER(R2:R122, ISNUMBER(R2:R122)),R121)</f>
        <v>0.20399999999999999</v>
      </c>
      <c r="S137" s="40" cm="1">
        <f t="array" ref="S137">_xlfn.PERCENTRANK.EXC(_xlfn._xlws.FILTER(S2:S122, ISNUMBER(S2:S122)),S121)</f>
        <v>0.90100000000000002</v>
      </c>
      <c r="T137" s="40" cm="1">
        <f t="array" ref="T137">_xlfn.PERCENTRANK.EXC(_xlfn._xlws.FILTER(T2:T122, ISNUMBER(T2:T122)),T121)</f>
        <v>0.44600000000000001</v>
      </c>
      <c r="U137" s="40" cm="1">
        <f t="array" ref="U137">_xlfn.PERCENTRANK.EXC(_xlfn._xlws.FILTER(U2:U122, ISNUMBER(U2:U122)),U121)</f>
        <v>0.45900000000000002</v>
      </c>
      <c r="V137" s="155" cm="1">
        <f t="array" ref="V137">_xlfn.PERCENTRANK.EXC(_xlfn._xlws.FILTER(V2:V122, ISNUMBER(V2:V122)),V121)</f>
        <v>0.29099999999999998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0.22900000000000001</v>
      </c>
      <c r="C138" s="40" cm="1">
        <f t="array" ref="C138">_xlfn.PERCENTRANK.EXC(_xlfn._xlws.FILTER(C2:C122, ISNUMBER(C2:C122)),C122)</f>
        <v>0.254</v>
      </c>
      <c r="D138" s="40" cm="1">
        <f t="array" ref="D138">_xlfn.PERCENTRANK.EXC(_xlfn._xlws.FILTER(D2:D122, ISNUMBER(D2:D122)),D122)</f>
        <v>0.21299999999999999</v>
      </c>
      <c r="E138" s="40" cm="1">
        <f t="array" ref="E138">_xlfn.PERCENTRANK.EXC(_xlfn._xlws.FILTER(E2:E122, ISNUMBER(E2:E122)),E122)</f>
        <v>0.40899999999999997</v>
      </c>
      <c r="F138" s="40" cm="1">
        <f t="array" ref="F138">_xlfn.PERCENTRANK.EXC(_xlfn._xlws.FILTER(F2:F122, ISNUMBER(F2:F122)),F122)</f>
        <v>0.71299999999999997</v>
      </c>
      <c r="G138" s="40" cm="1">
        <f t="array" ref="G138">_xlfn.PERCENTRANK.EXC(_xlfn._xlws.FILTER(G2:G122, ISNUMBER(G2:G122)),G122)</f>
        <v>0.80300000000000005</v>
      </c>
      <c r="H138" s="40" cm="1">
        <f t="array" ref="H138">_xlfn.PERCENTRANK.EXC(_xlfn._xlws.FILTER(H2:H122, ISNUMBER(H2:H122)),H122)</f>
        <v>0.86799999999999999</v>
      </c>
      <c r="I138" s="40" cm="1">
        <f t="array" ref="I138">_xlfn.PERCENTRANK.EXC(_xlfn._xlws.FILTER(I2:I122, ISNUMBER(I2:I122)),I122)</f>
        <v>0.64700000000000002</v>
      </c>
      <c r="J138" s="40" cm="1">
        <f t="array" ref="J138">_xlfn.PERCENTRANK.EXC(_xlfn._xlws.FILTER(J2:J122, ISNUMBER(J2:J122)),J122)</f>
        <v>0.28599999999999998</v>
      </c>
      <c r="K138" s="40" cm="1">
        <f t="array" ref="K138">_xlfn.PERCENTRANK.EXC(_xlfn._xlws.FILTER(K2:K122, ISNUMBER(K2:K122)),K122)</f>
        <v>0.45900000000000002</v>
      </c>
      <c r="L138" s="40" cm="1">
        <f t="array" ref="L138">_xlfn.PERCENTRANK.EXC(_xlfn._xlws.FILTER(L2:L122, ISNUMBER(L2:L122)),L122)</f>
        <v>0.30299999999999999</v>
      </c>
      <c r="M138" s="40" cm="1">
        <f t="array" ref="M138">_xlfn.PERCENTRANK.EXC(_xlfn._xlws.FILTER(M2:M122, ISNUMBER(M2:M122)),M122)</f>
        <v>0.59799999999999998</v>
      </c>
      <c r="N138" s="40" cm="1">
        <f t="array" ref="N138">_xlfn.PERCENTRANK.EXC(_xlfn._xlws.FILTER(N2:N122, ISNUMBER(N2:N122)),N122)</f>
        <v>0.56499999999999995</v>
      </c>
      <c r="O138" s="40" cm="1">
        <f t="array" ref="O138">_xlfn.PERCENTRANK.EXC(_xlfn._xlws.FILTER(O2:O122, ISNUMBER(O2:O122)),O122)</f>
        <v>0.79500000000000004</v>
      </c>
      <c r="P138" s="40" cm="1">
        <f t="array" ref="P138">_xlfn.PERCENTRANK.EXC(_xlfn._xlws.FILTER(P2:P122, ISNUMBER(P2:P122)),P122)</f>
        <v>0.30299999999999999</v>
      </c>
      <c r="Q138" s="40" cm="1">
        <f t="array" ref="Q138">_xlfn.PERCENTRANK.EXC(_xlfn._xlws.FILTER(Q2:Q122, ISNUMBER(Q2:Q122)),Q122)</f>
        <v>0.41899999999999998</v>
      </c>
      <c r="R138" s="40" cm="1">
        <f t="array" ref="R138">_xlfn.PERCENTRANK.EXC(_xlfn._xlws.FILTER(R2:R122, ISNUMBER(R2:R122)),R122)</f>
        <v>0.13100000000000001</v>
      </c>
      <c r="S138" s="40" cm="1">
        <f t="array" ref="S138">_xlfn.PERCENTRANK.EXC(_xlfn._xlws.FILTER(S2:S122, ISNUMBER(S2:S122)),S122)</f>
        <v>0.86799999999999999</v>
      </c>
      <c r="T138" s="40" cm="1">
        <f t="array" ref="T138">_xlfn.PERCENTRANK.EXC(_xlfn._xlws.FILTER(T2:T122, ISNUMBER(T2:T122)),T122)</f>
        <v>0.56200000000000006</v>
      </c>
      <c r="U138" s="40" cm="1">
        <f t="array" ref="U138">_xlfn.PERCENTRANK.EXC(_xlfn._xlws.FILTER(U2:U122, ISNUMBER(U2:U122)),U122)</f>
        <v>0.30299999999999999</v>
      </c>
      <c r="V138" s="155" cm="1">
        <f t="array" ref="V138">_xlfn.PERCENTRANK.EXC(_xlfn._xlws.FILTER(V2:V122, ISNUMBER(V2:V122)),V122)</f>
        <v>0.22900000000000001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0.3213333333333333</v>
      </c>
      <c r="C140" s="40">
        <f t="shared" si="2"/>
        <v>0.43966666666666665</v>
      </c>
      <c r="D140" s="40">
        <f t="shared" si="2"/>
        <v>0.19633333333333333</v>
      </c>
      <c r="E140" s="40">
        <f t="shared" si="2"/>
        <v>0.42033333333333328</v>
      </c>
      <c r="F140" s="40">
        <f t="shared" si="2"/>
        <v>0.78633333333333333</v>
      </c>
      <c r="G140" s="40">
        <f t="shared" si="2"/>
        <v>0.89033333333333331</v>
      </c>
      <c r="H140" s="40">
        <f t="shared" si="2"/>
        <v>0.89</v>
      </c>
      <c r="I140" s="40">
        <f t="shared" si="2"/>
        <v>0.76733333333333331</v>
      </c>
      <c r="J140" s="40">
        <f t="shared" si="2"/>
        <v>0.4366666666666667</v>
      </c>
      <c r="K140" s="40">
        <f t="shared" si="2"/>
        <v>0.55166666666666664</v>
      </c>
      <c r="L140" s="40">
        <f t="shared" si="2"/>
        <v>0.38999999999999996</v>
      </c>
      <c r="M140" s="40">
        <f t="shared" si="2"/>
        <v>0.71533333333333327</v>
      </c>
      <c r="N140" s="40">
        <f t="shared" si="2"/>
        <v>0.6306666666666666</v>
      </c>
      <c r="O140" s="40">
        <f t="shared" si="2"/>
        <v>0.82199999999999995</v>
      </c>
      <c r="P140" s="40">
        <f t="shared" si="2"/>
        <v>0.44500000000000001</v>
      </c>
      <c r="Q140" s="40">
        <f t="shared" si="2"/>
        <v>0.40133333333333332</v>
      </c>
      <c r="R140" s="40">
        <f t="shared" si="2"/>
        <v>0.17700000000000002</v>
      </c>
      <c r="S140" s="40">
        <f t="shared" si="2"/>
        <v>0.89833333333333332</v>
      </c>
      <c r="T140" s="40">
        <f t="shared" si="2"/>
        <v>0.51133333333333331</v>
      </c>
      <c r="U140" s="40">
        <f t="shared" si="2"/>
        <v>0.48599999999999999</v>
      </c>
      <c r="V140" s="155">
        <f t="shared" si="2"/>
        <v>0.28766666666666668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17.635700867297501</v>
      </c>
      <c r="C18">
        <v>17.3861921313149</v>
      </c>
      <c r="D18">
        <v>63.732476760185897</v>
      </c>
      <c r="E18">
        <v>33.758710237438798</v>
      </c>
      <c r="F18">
        <v>16.918160023137599</v>
      </c>
      <c r="G18">
        <v>2.4380740905973202</v>
      </c>
      <c r="H18">
        <v>15.698795471869399</v>
      </c>
      <c r="I18">
        <v>12.978624023757799</v>
      </c>
      <c r="J18">
        <v>25.369127373460199</v>
      </c>
      <c r="K18">
        <v>35.904278154974399</v>
      </c>
      <c r="L18">
        <v>20.130019715573301</v>
      </c>
      <c r="M18">
        <v>31.878251409567898</v>
      </c>
      <c r="N18">
        <v>0.58009613257671799</v>
      </c>
      <c r="O18">
        <v>36.306831688319903</v>
      </c>
      <c r="P18">
        <v>17.635700867297501</v>
      </c>
      <c r="Q18">
        <v>7.7374565221448997</v>
      </c>
      <c r="R18">
        <v>48.124032372698501</v>
      </c>
      <c r="S18">
        <v>22.565965975237901</v>
      </c>
      <c r="T18">
        <v>7.0206292736380398</v>
      </c>
      <c r="U18">
        <v>1.1160182204931299</v>
      </c>
      <c r="V18">
        <v>2.3531585113610198</v>
      </c>
    </row>
    <row r="19" spans="1:22" x14ac:dyDescent="0.35">
      <c r="A19" s="2">
        <v>44196</v>
      </c>
      <c r="B19">
        <v>17.492465000755399</v>
      </c>
      <c r="C19">
        <v>15.474721037872699</v>
      </c>
      <c r="D19">
        <v>51.526922636626097</v>
      </c>
      <c r="E19">
        <v>25.625710924974001</v>
      </c>
      <c r="F19">
        <v>12.725119300051601</v>
      </c>
      <c r="G19">
        <v>2.4114100736168602</v>
      </c>
      <c r="H19">
        <v>16.3882261586729</v>
      </c>
      <c r="I19">
        <v>15.9425104251223</v>
      </c>
      <c r="J19">
        <v>22.3569609127116</v>
      </c>
      <c r="K19">
        <v>42.801850773529402</v>
      </c>
      <c r="L19">
        <v>14.931168358900599</v>
      </c>
      <c r="M19">
        <v>34.374878450884403</v>
      </c>
      <c r="N19">
        <v>0.55741767368310902</v>
      </c>
      <c r="O19">
        <v>33.710924156962697</v>
      </c>
      <c r="P19">
        <v>17.492465000755399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1.9330314991519799</v>
      </c>
    </row>
    <row r="20" spans="1:22" x14ac:dyDescent="0.35">
      <c r="A20" s="2">
        <v>44561</v>
      </c>
      <c r="B20">
        <v>21.271736563699601</v>
      </c>
      <c r="C20">
        <v>18.685686293201801</v>
      </c>
      <c r="D20">
        <v>58.7717056261205</v>
      </c>
      <c r="E20">
        <v>24.890007164849699</v>
      </c>
      <c r="F20">
        <v>16.795925418676902</v>
      </c>
      <c r="G20">
        <v>2.9485499479620398</v>
      </c>
      <c r="H20">
        <v>16.008552449802099</v>
      </c>
      <c r="I20">
        <v>24.305116442991601</v>
      </c>
      <c r="J20">
        <v>28.181628201673298</v>
      </c>
      <c r="K20">
        <v>51.305065728679402</v>
      </c>
      <c r="L20">
        <v>18.5635370348515</v>
      </c>
      <c r="M20">
        <v>36.851318554876002</v>
      </c>
      <c r="N20">
        <v>0.62188546902171704</v>
      </c>
      <c r="O20">
        <v>47.002316201500498</v>
      </c>
      <c r="P20">
        <v>21.271736563699601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1.2888433367428</v>
      </c>
      <c r="V20">
        <v>3.0736788279239202</v>
      </c>
    </row>
    <row r="21" spans="1:22" x14ac:dyDescent="0.35">
      <c r="A21" s="2">
        <v>44925</v>
      </c>
      <c r="B21">
        <v>20.366442820142598</v>
      </c>
      <c r="C21">
        <v>25.909162080585201</v>
      </c>
      <c r="D21">
        <v>64.972794174404996</v>
      </c>
      <c r="E21">
        <v>26.836878670313801</v>
      </c>
      <c r="F21">
        <v>17.088924383662398</v>
      </c>
      <c r="G21">
        <v>3.1160967943484699</v>
      </c>
      <c r="H21">
        <v>16.703810711850601</v>
      </c>
      <c r="I21">
        <v>19.760160862382001</v>
      </c>
      <c r="J21">
        <v>32.531987143471497</v>
      </c>
      <c r="K21">
        <v>35.389415157091001</v>
      </c>
      <c r="L21">
        <v>21.063409986951601</v>
      </c>
      <c r="M21">
        <v>38.612287243856301</v>
      </c>
      <c r="N21">
        <v>0.86953187662514597</v>
      </c>
      <c r="O21">
        <v>46.024751604010604</v>
      </c>
      <c r="P21">
        <v>20.366442820142598</v>
      </c>
      <c r="Q21">
        <v>9.9739874595000497</v>
      </c>
      <c r="R21">
        <v>42.4815782334381</v>
      </c>
      <c r="S21">
        <v>36.400827564125699</v>
      </c>
      <c r="T21">
        <v>11.391861362325301</v>
      </c>
      <c r="U21">
        <v>1.11127493241856</v>
      </c>
      <c r="V21">
        <v>3.6292260168680599</v>
      </c>
    </row>
    <row r="22" spans="1:22" x14ac:dyDescent="0.35">
      <c r="A22" s="2">
        <v>45289</v>
      </c>
      <c r="B22">
        <v>19.104997030768999</v>
      </c>
      <c r="C22">
        <v>28.703846206271599</v>
      </c>
      <c r="D22">
        <v>67.989157024735405</v>
      </c>
      <c r="E22">
        <v>30.8315679687197</v>
      </c>
      <c r="F22">
        <v>23.395588724849102</v>
      </c>
      <c r="G22">
        <v>2.96006707163236</v>
      </c>
      <c r="H22">
        <v>16.2486587557372</v>
      </c>
      <c r="I22">
        <v>19.098317328392199</v>
      </c>
      <c r="J22">
        <v>39.442384315645299</v>
      </c>
      <c r="K22">
        <v>41.687702225408898</v>
      </c>
      <c r="L22">
        <v>24.0472703068831</v>
      </c>
      <c r="M22">
        <v>33.920219287610799</v>
      </c>
      <c r="N22">
        <v>1.21959709581891</v>
      </c>
      <c r="O22">
        <v>54.644943944271297</v>
      </c>
      <c r="P22">
        <v>19.104997030768999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0.88605729242881404</v>
      </c>
      <c r="V22">
        <v>3.01150373774813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7.2150551445196776E-2</v>
      </c>
      <c r="C26" s="50" cm="1">
        <f t="array" ref="C26">(C22/INDEX(C3:C22,MATCH(TRUE,INDEX(ISNUMBER(C3:C22),0),0)))^(1/C24)-1</f>
        <v>3.8689699835824598E-2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1.6222354296116626E-2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3.7646116665908558E-2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2.4555712429471077E-2</v>
      </c>
      <c r="L26" s="50" cm="1">
        <f t="array" ref="L26">(L22/INDEX(L3:L22,MATCH(TRUE,INDEX(ISNUMBER(L3:L22),0),0)))^(1/L24)-1</f>
        <v>2.0697122347511643E-2</v>
      </c>
      <c r="M26" s="50" cm="1">
        <f t="array" ref="M26">(M22/INDEX(M3:M22,MATCH(TRUE,INDEX(ISNUMBER(M3:M22),0),0)))^(1/M24)-1</f>
        <v>2.3841978693851074E-2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6.0111448374439824E-2</v>
      </c>
      <c r="P26" s="50" cm="1">
        <f t="array" ref="P26">(P22/INDEX(P3:P22,MATCH(TRUE,INDEX(ISNUMBER(P3:P22),0),0)))^(1/P24)-1</f>
        <v>7.2150551445196776E-2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-4.492281859563052E-2</v>
      </c>
      <c r="V26" s="50" cm="1">
        <f t="array" ref="V26">(V22/INDEX(V3:V22,MATCH(TRUE,INDEX(ISNUMBER(V3:V22),0),0)))^(1/V24)-1</f>
        <v>-1.6026351247784176E-2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7.2577499999999997</v>
      </c>
      <c r="E3" cm="1">
        <f t="array" ref="E3">_xll.FDSB(B3,"FG_PRICE_CHANGE(0,-1AY)")</f>
        <v>1.4913797</v>
      </c>
      <c r="F3" cm="1">
        <f t="array" ref="F3">_xll.FDSB(B3,"FG_PRICE_CHANGE(0,-1AM)")</f>
        <v>-0.55356620000000001</v>
      </c>
      <c r="G3" cm="1">
        <f t="array" ref="G3">_xll.FDSB(B3,"FG_PRICE_CHANGE(0,-3AM)")</f>
        <v>-0.1101017</v>
      </c>
      <c r="H3" cm="1">
        <f t="array" ref="H3">_xll.FDSB(B3,"FG_PRICE_CHANGE(0,-6AM)")</f>
        <v>0.97739697000000003</v>
      </c>
      <c r="I3" cm="1">
        <f t="array" ref="I3">_xll.FDS(B3,"STD(FG_PRICE_CHANGE(0,-1AY,AM))")</f>
        <v>1.0416759244551499</v>
      </c>
      <c r="J3" cm="1">
        <f t="array" ref="J3">_xll.FDS(B3,"STD(FG_PRICE_CHANGE(0,-3AY,M))")*SQRT(12)</f>
        <v>6.0440926118942615</v>
      </c>
      <c r="L3">
        <f t="shared" ref="L3:L23" si="0">(1-(_xlfn.PERCENTRANK.EXC($F$3:$F$23,F3)))*100</f>
        <v>59.099999999999994</v>
      </c>
      <c r="M3">
        <f t="shared" ref="M3:M23" si="1">(1-(_xlfn.PERCENTRANK.EXC($G$3:$G$23,G3)))*100</f>
        <v>63.7</v>
      </c>
      <c r="N3">
        <f t="shared" ref="N3:N23" si="2">(1-(_xlfn.PERCENTRANK.EXC($H$3:$H$23,H3)))*100</f>
        <v>54.6</v>
      </c>
      <c r="O3">
        <f>SUMPRODUCT($L$1:$N$1,L3:N3)</f>
        <v>59.140000000000008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60.480000000000004</v>
      </c>
      <c r="U3" cm="1">
        <f t="array" ref="U3">_xlfn.PERCENTRANK.EXC(_xlfn._xlws.FILTER(S$3:S$23, ISNUMBER(S$3:S$23)),S3)*100</f>
        <v>59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949.85</v>
      </c>
      <c r="E4" cm="1">
        <f t="array" ref="E4">_xll.FDSB(B4,"FG_PRICE_CHANGE(0,-1AY)")</f>
        <v>14.929938</v>
      </c>
      <c r="F4" cm="1">
        <f t="array" ref="F4">_xll.FDSB(B4,"FG_PRICE_CHANGE(0,-1AM)")</f>
        <v>0.16872883</v>
      </c>
      <c r="G4" cm="1">
        <f t="array" ref="G4">_xll.FDSB(B4,"FG_PRICE_CHANGE(0,-3AM)")</f>
        <v>0.35923719999999998</v>
      </c>
      <c r="H4" cm="1">
        <f t="array" ref="H4">_xll.FDSB(B4,"FG_PRICE_CHANGE(0,-6AM)")</f>
        <v>3.2956479999999999</v>
      </c>
      <c r="I4" cm="1">
        <f t="array" ref="I4">_xll.FDS(B4,"STD(FG_PRICE_CHANGE(0,-1AY,AM))")</f>
        <v>4.3019461749073304</v>
      </c>
      <c r="J4" cm="1">
        <f t="array" ref="J4">_xll.FDS(B4,"STD(FG_PRICE_CHANGE(0,-3AY,M))")*SQRT(12)</f>
        <v>15.528215223944912</v>
      </c>
      <c r="L4">
        <f t="shared" si="0"/>
        <v>27.3</v>
      </c>
      <c r="M4">
        <f t="shared" si="1"/>
        <v>41</v>
      </c>
      <c r="N4">
        <f t="shared" si="2"/>
        <v>31.899999999999995</v>
      </c>
      <c r="O4">
        <f t="shared" ref="O4:O23" si="4">SUMPRODUCT($L$1:$N$1,L4:N4)</f>
        <v>34.620000000000005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21.84</v>
      </c>
      <c r="U4" cm="1">
        <f t="array" ref="U4">_xlfn.PERCENTRANK.EXC(_xlfn._xlws.FILTER(S$3:S$23, ISNUMBER(S$3:S$23)),S4)*100</f>
        <v>13.600000000000001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16290</v>
      </c>
      <c r="E5" cm="1">
        <f t="array" ref="E5">_xll.FDSB(B5,"FG_PRICE_CHANGE(0,-1AY)")</f>
        <v>8.4734440000000006</v>
      </c>
      <c r="F5" cm="1">
        <f t="array" ref="F5">_xll.FDSB(B5,"FG_PRICE_CHANGE(0,-1AM)")</f>
        <v>-0.70100426999999998</v>
      </c>
      <c r="G5" cm="1">
        <f t="array" ref="G5">_xll.FDSB(B5,"FG_PRICE_CHANGE(0,-3AM)")</f>
        <v>0.49352646</v>
      </c>
      <c r="H5" cm="1">
        <f t="array" ref="H5">_xll.FDSB(B5,"FG_PRICE_CHANGE(0,-6AM)")</f>
        <v>2.9709219999999998</v>
      </c>
      <c r="I5" cm="1">
        <f t="array" ref="I5">_xll.FDS(B5,"STD(FG_PRICE_CHANGE(0,-1AY,AM))")</f>
        <v>1.72946811821728</v>
      </c>
      <c r="J5" cm="1">
        <f t="array" ref="J5">_xll.FDS(B5,"STD(FG_PRICE_CHANGE(0,-3AY,M))")*SQRT(12)</f>
        <v>5.3094312806956268</v>
      </c>
      <c r="L5">
        <f t="shared" si="0"/>
        <v>68.199999999999989</v>
      </c>
      <c r="M5">
        <f t="shared" si="1"/>
        <v>31.899999999999995</v>
      </c>
      <c r="N5">
        <f t="shared" si="2"/>
        <v>36.4</v>
      </c>
      <c r="O5">
        <f t="shared" si="4"/>
        <v>40.96</v>
      </c>
      <c r="P5">
        <f t="shared" si="3"/>
        <v>72.8</v>
      </c>
      <c r="Q5">
        <f>VLOOKUP(A5,CAD!$A$3:$J$23, 10, FALSE)</f>
        <v>36.299999999999997</v>
      </c>
      <c r="S5">
        <f t="shared" si="5"/>
        <v>49.58</v>
      </c>
      <c r="U5" cm="1">
        <f t="array" ref="U5">_xlfn.PERCENTRANK.EXC(_xlfn._xlws.FILTER(S$3:S$23, ISNUMBER(S$3:S$23)),S5)*100</f>
        <v>36.299999999999997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58.35</v>
      </c>
      <c r="E6" cm="1">
        <f t="array" ref="E6">_xll.FDSB(B6,"FG_PRICE_CHANGE(0,-1AY)")</f>
        <v>6.8192244000000004</v>
      </c>
      <c r="F6" cm="1">
        <f t="array" ref="F6">_xll.FDSB(B6,"FG_PRICE_CHANGE(0,-1AM)")</f>
        <v>-0.87488889999999997</v>
      </c>
      <c r="G6" cm="1">
        <f t="array" ref="G6">_xll.FDSB(B6,"FG_PRICE_CHANGE(0,-3AM)")</f>
        <v>1.1282681999999999</v>
      </c>
      <c r="H6" cm="1">
        <f t="array" ref="H6">_xll.FDSB(B6,"FG_PRICE_CHANGE(0,-6AM)")</f>
        <v>3.659618</v>
      </c>
      <c r="I6" cm="1">
        <f t="array" ref="I6">_xll.FDS(B6,"STD(FG_PRICE_CHANGE(0,-1AY,AM))")</f>
        <v>1.6909997636002301</v>
      </c>
      <c r="J6" cm="1">
        <f t="array" ref="J6">_xll.FDS(B6,"STD(FG_PRICE_CHANGE(0,-3AY,M))")*SQRT(12)</f>
        <v>6.0920794582084872</v>
      </c>
      <c r="L6">
        <f t="shared" si="0"/>
        <v>72.8</v>
      </c>
      <c r="M6">
        <f t="shared" si="1"/>
        <v>18.200000000000006</v>
      </c>
      <c r="N6">
        <f t="shared" si="2"/>
        <v>27.3</v>
      </c>
      <c r="O6">
        <f t="shared" si="4"/>
        <v>32.760000000000005</v>
      </c>
      <c r="P6">
        <f t="shared" si="3"/>
        <v>54.6</v>
      </c>
      <c r="Q6">
        <f>VLOOKUP(A6,CAD!$A$3:$J$23, 10, FALSE)</f>
        <v>13.600000000000001</v>
      </c>
      <c r="S6">
        <f t="shared" si="5"/>
        <v>35.480000000000004</v>
      </c>
      <c r="U6" cm="1">
        <f t="array" ref="U6">_xlfn.PERCENTRANK.EXC(_xlfn._xlws.FILTER(S$3:S$23, ISNUMBER(S$3:S$23)),S6)*100</f>
        <v>22.7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3.9335499999999999</v>
      </c>
      <c r="E7" cm="1">
        <f t="array" ref="E7">_xll.FDSB(B7,"FG_PRICE_CHANGE(0,-1AY)")</f>
        <v>-1.7705321000000001</v>
      </c>
      <c r="F7" cm="1">
        <f t="array" ref="F7">_xll.FDSB(B7,"FG_PRICE_CHANGE(0,-1AM)")</f>
        <v>-2.6842833000000001</v>
      </c>
      <c r="G7" cm="1">
        <f t="array" ref="G7">_xll.FDSB(B7,"FG_PRICE_CHANGE(0,-3AM)")</f>
        <v>-2.7925013999999999</v>
      </c>
      <c r="H7" cm="1">
        <f t="array" ref="H7">_xll.FDSB(B7,"FG_PRICE_CHANGE(0,-6AM)")</f>
        <v>-2.1517157999999998</v>
      </c>
      <c r="I7" cm="1">
        <f t="array" ref="I7">_xll.FDS(B7,"STD(FG_PRICE_CHANGE(0,-1AY,AM))")</f>
        <v>3.0924025651694098</v>
      </c>
      <c r="J7" cm="1">
        <f t="array" ref="J7">_xll.FDS(B7,"STD(FG_PRICE_CHANGE(0,-3AY,M))")*SQRT(12)</f>
        <v>11.252009184114174</v>
      </c>
      <c r="L7">
        <f t="shared" si="0"/>
        <v>95.5</v>
      </c>
      <c r="M7">
        <f t="shared" si="1"/>
        <v>91</v>
      </c>
      <c r="N7">
        <f t="shared" si="2"/>
        <v>91</v>
      </c>
      <c r="O7">
        <f t="shared" si="4"/>
        <v>91.9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63.69</v>
      </c>
      <c r="U7" cm="1">
        <f t="array" ref="U7">_xlfn.PERCENTRANK.EXC(_xlfn._xlws.FILTER(S$3:S$23, ISNUMBER(S$3:S$23)),S7)*100</f>
        <v>77.2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3.7490999999999999</v>
      </c>
      <c r="E8" cm="1">
        <f t="array" ref="E8">_xll.FDSB(B8,"FG_PRICE_CHANGE(0,-1AY)")</f>
        <v>4.2372227000000002</v>
      </c>
      <c r="F8" cm="1">
        <f t="array" ref="F8">_xll.FDSB(B8,"FG_PRICE_CHANGE(0,-1AM)")</f>
        <v>-1.7917514000000001</v>
      </c>
      <c r="G8" cm="1">
        <f t="array" ref="G8">_xll.FDSB(B8,"FG_PRICE_CHANGE(0,-3AM)")</f>
        <v>-0.14649034</v>
      </c>
      <c r="H8" cm="1">
        <f t="array" ref="H8">_xll.FDSB(B8,"FG_PRICE_CHANGE(0,-6AM)")</f>
        <v>-0.63607689999999995</v>
      </c>
      <c r="I8" cm="1">
        <f t="array" ref="I8">_xll.FDS(B8,"STD(FG_PRICE_CHANGE(0,-1AY,AM))")</f>
        <v>2.04099449477838</v>
      </c>
      <c r="J8" cm="1">
        <f t="array" ref="J8">_xll.FDS(B8,"STD(FG_PRICE_CHANGE(0,-3AY,M))")*SQRT(12)</f>
        <v>8.304137155563188</v>
      </c>
      <c r="L8">
        <f t="shared" si="0"/>
        <v>86.4</v>
      </c>
      <c r="M8">
        <f t="shared" si="1"/>
        <v>72.8</v>
      </c>
      <c r="N8">
        <f t="shared" si="2"/>
        <v>81.899999999999991</v>
      </c>
      <c r="O8">
        <f t="shared" si="4"/>
        <v>79.16</v>
      </c>
      <c r="P8">
        <f t="shared" si="3"/>
        <v>41</v>
      </c>
      <c r="Q8">
        <f>VLOOKUP(A8,CAD!$A$3:$J$23, 10, FALSE)</f>
        <v>45.4</v>
      </c>
      <c r="S8">
        <f t="shared" si="5"/>
        <v>60.959999999999994</v>
      </c>
      <c r="U8" cm="1">
        <f t="array" ref="U8">_xlfn.PERCENTRANK.EXC(_xlfn._xlws.FILTER(S$3:S$23, ISNUMBER(S$3:S$23)),S8)*100</f>
        <v>68.100000000000009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4.6574999999999998</v>
      </c>
      <c r="E9" cm="1">
        <f t="array" ref="E9">_xll.FDSB(B9,"FG_PRICE_CHANGE(0,-1AY)")</f>
        <v>2.3738860000000002</v>
      </c>
      <c r="F9" cm="1">
        <f t="array" ref="F9">_xll.FDSB(B9,"FG_PRICE_CHANGE(0,-1AM)")</f>
        <v>-1.1671126000000001</v>
      </c>
      <c r="G9" cm="1">
        <f t="array" ref="G9">_xll.FDSB(B9,"FG_PRICE_CHANGE(0,-3AM)")</f>
        <v>-2.3072897999999999</v>
      </c>
      <c r="H9" cm="1">
        <f t="array" ref="H9">_xll.FDSB(B9,"FG_PRICE_CHANGE(0,-6AM)")</f>
        <v>-1.4807045000000001</v>
      </c>
      <c r="I9" cm="1">
        <f t="array" ref="I9">_xll.FDS(B9,"STD(FG_PRICE_CHANGE(0,-1AY,AM))")</f>
        <v>1.62646060918869</v>
      </c>
      <c r="J9" cm="1">
        <f t="array" ref="J9">_xll.FDS(B9,"STD(FG_PRICE_CHANGE(0,-3AY,M))")*SQRT(12)</f>
        <v>7.6235042524058594</v>
      </c>
      <c r="L9">
        <f t="shared" si="0"/>
        <v>77.3</v>
      </c>
      <c r="M9">
        <f t="shared" si="1"/>
        <v>81.899999999999991</v>
      </c>
      <c r="N9">
        <f t="shared" si="2"/>
        <v>86.4</v>
      </c>
      <c r="O9">
        <f t="shared" si="4"/>
        <v>82.78</v>
      </c>
      <c r="P9">
        <f t="shared" si="3"/>
        <v>45.499999999999993</v>
      </c>
      <c r="Q9">
        <f>VLOOKUP(A9,CAD!$A$3:$J$23, 10, FALSE)</f>
        <v>77.2</v>
      </c>
      <c r="S9">
        <f t="shared" si="5"/>
        <v>70.48</v>
      </c>
      <c r="U9" cm="1">
        <f t="array" ref="U9">_xlfn.PERCENTRANK.EXC(_xlfn._xlws.FILTER(S$3:S$23, ISNUMBER(S$3:S$23)),S9)*100</f>
        <v>86.3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32.826999999999998</v>
      </c>
      <c r="E10" cm="1">
        <f t="array" ref="E10">_xll.FDSB(B10,"FG_PRICE_CHANGE(0,-1AY)")</f>
        <v>5.027914</v>
      </c>
      <c r="F10" cm="1">
        <f t="array" ref="F10">_xll.FDSB(B10,"FG_PRICE_CHANGE(0,-1AM)")</f>
        <v>0.87889430000000002</v>
      </c>
      <c r="G10" cm="1">
        <f t="array" ref="G10">_xll.FDSB(B10,"FG_PRICE_CHANGE(0,-3AM)")</f>
        <v>0.86649655999999997</v>
      </c>
      <c r="H10" cm="1">
        <f t="array" ref="H10">_xll.FDSB(B10,"FG_PRICE_CHANGE(0,-6AM)")</f>
        <v>4.8584940000000003</v>
      </c>
      <c r="I10" cm="1">
        <f t="array" ref="I10">_xll.FDS(B10,"STD(FG_PRICE_CHANGE(0,-1AY,AM))")</f>
        <v>1.3650634727556801</v>
      </c>
      <c r="J10" cm="1">
        <f t="array" ref="J10">_xll.FDS(B10,"STD(FG_PRICE_CHANGE(0,-3AY,M))")*SQRT(12)</f>
        <v>5.8394504181653195</v>
      </c>
      <c r="L10">
        <f t="shared" si="0"/>
        <v>13.700000000000001</v>
      </c>
      <c r="M10">
        <f t="shared" si="1"/>
        <v>22.799999999999997</v>
      </c>
      <c r="N10">
        <f t="shared" si="2"/>
        <v>18.200000000000006</v>
      </c>
      <c r="O10">
        <f t="shared" si="4"/>
        <v>19.14</v>
      </c>
      <c r="P10">
        <f t="shared" si="3"/>
        <v>68.2</v>
      </c>
      <c r="Q10">
        <f>VLOOKUP(A10,CAD!$A$3:$J$23, 10, FALSE)</f>
        <v>90.9</v>
      </c>
      <c r="S10">
        <f t="shared" si="5"/>
        <v>48.210000000000008</v>
      </c>
      <c r="U10" cm="1">
        <f t="array" ref="U10">_xlfn.PERCENTRANK.EXC(_xlfn._xlws.FILTER(S$3:S$23, ISNUMBER(S$3:S$23)),S10)*100</f>
        <v>31.8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18.466999999999999</v>
      </c>
      <c r="E11" cm="1">
        <f t="array" ref="E11">_xll.FDSB(B11,"FG_PRICE_CHANGE(0,-1AY)")</f>
        <v>9.760904</v>
      </c>
      <c r="F11" cm="1">
        <f t="array" ref="F11">_xll.FDSB(B11,"FG_PRICE_CHANGE(0,-1AM)")</f>
        <v>1.4586687</v>
      </c>
      <c r="G11" cm="1">
        <f t="array" ref="G11">_xll.FDSB(B11,"FG_PRICE_CHANGE(0,-3AM)")</f>
        <v>7.4850082000000002</v>
      </c>
      <c r="H11" cm="1">
        <f t="array" ref="H11">_xll.FDSB(B11,"FG_PRICE_CHANGE(0,-6AM)")</f>
        <v>7.5851917000000002</v>
      </c>
      <c r="I11" cm="1">
        <f t="array" ref="I11">_xll.FDS(B11,"STD(FG_PRICE_CHANGE(0,-1AY,AM))")</f>
        <v>3.78166469332385</v>
      </c>
      <c r="J11" cm="1">
        <f t="array" ref="J11">_xll.FDS(B11,"STD(FG_PRICE_CHANGE(0,-3AY,M))")*SQRT(12)</f>
        <v>9.193080893873308</v>
      </c>
      <c r="L11">
        <f t="shared" si="0"/>
        <v>9.0999999999999979</v>
      </c>
      <c r="M11">
        <f t="shared" si="1"/>
        <v>9.0999999999999979</v>
      </c>
      <c r="N11">
        <f t="shared" si="2"/>
        <v>13.700000000000001</v>
      </c>
      <c r="O11">
        <f t="shared" si="4"/>
        <v>10.94</v>
      </c>
      <c r="P11">
        <f t="shared" si="3"/>
        <v>36.4</v>
      </c>
      <c r="Q11">
        <f>VLOOKUP(A11,CAD!$A$3:$J$23, 10, FALSE)</f>
        <v>40.9</v>
      </c>
      <c r="S11">
        <f t="shared" si="5"/>
        <v>24.57</v>
      </c>
      <c r="U11" cm="1">
        <f t="array" ref="U11">_xlfn.PERCENTRANK.EXC(_xlfn._xlws.FILTER(S$3:S$23, ISNUMBER(S$3:S$23)),S11)*100</f>
        <v>18.099999999999998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1385.65</v>
      </c>
      <c r="E12" cm="1">
        <f t="array" ref="E12">_xll.FDSB(B12,"FG_PRICE_CHANGE(0,-1AY)")</f>
        <v>8.7082750000000004</v>
      </c>
      <c r="F12" cm="1">
        <f t="array" ref="F12">_xll.FDSB(B12,"FG_PRICE_CHANGE(0,-1AM)")</f>
        <v>-0.22321940000000001</v>
      </c>
      <c r="G12" cm="1">
        <f t="array" ref="G12">_xll.FDSB(B12,"FG_PRICE_CHANGE(0,-3AM)")</f>
        <v>0.74523689999999998</v>
      </c>
      <c r="H12" cm="1">
        <f t="array" ref="H12">_xll.FDSB(B12,"FG_PRICE_CHANGE(0,-6AM)")</f>
        <v>3.6969185000000002</v>
      </c>
      <c r="I12" cm="1">
        <f t="array" ref="I12">_xll.FDS(B12,"STD(FG_PRICE_CHANGE(0,-1AY,AM))")</f>
        <v>2.2223698855440599</v>
      </c>
      <c r="J12" cm="1">
        <f t="array" ref="J12">_xll.FDS(B12,"STD(FG_PRICE_CHANGE(0,-3AY,M))")*SQRT(12)</f>
        <v>10.427786058314632</v>
      </c>
      <c r="L12">
        <f t="shared" si="0"/>
        <v>50</v>
      </c>
      <c r="M12">
        <f t="shared" si="1"/>
        <v>27.3</v>
      </c>
      <c r="N12">
        <f t="shared" si="2"/>
        <v>22.799999999999997</v>
      </c>
      <c r="O12">
        <f t="shared" si="4"/>
        <v>30.04</v>
      </c>
      <c r="P12">
        <f t="shared" si="3"/>
        <v>27.299999999999997</v>
      </c>
      <c r="Q12">
        <f>VLOOKUP(A12,CAD!$A$3:$J$23, 10, FALSE)</f>
        <v>81.8</v>
      </c>
      <c r="S12">
        <f t="shared" si="5"/>
        <v>39.57</v>
      </c>
      <c r="U12" cm="1">
        <f t="array" ref="U12">_xlfn.PERCENTRANK.EXC(_xlfn._xlws.FILTER(S$3:S$23, ISNUMBER(S$3:S$23)),S12)*100</f>
        <v>27.200000000000003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5.6538500000000003</v>
      </c>
      <c r="E13" cm="1">
        <f t="array" ref="E13">_xll.FDSB(B13,"FG_PRICE_CHANGE(0,-1AY)")</f>
        <v>19.495083000000001</v>
      </c>
      <c r="F13" cm="1">
        <f t="array" ref="F13">_xll.FDSB(B13,"FG_PRICE_CHANGE(0,-1AM)")</f>
        <v>2.7104377999999998</v>
      </c>
      <c r="G13" cm="1">
        <f t="array" ref="G13">_xll.FDSB(B13,"FG_PRICE_CHANGE(0,-3AM)")</f>
        <v>10.262012500000001</v>
      </c>
      <c r="H13" cm="1">
        <f t="array" ref="H13">_xll.FDSB(B13,"FG_PRICE_CHANGE(0,-6AM)")</f>
        <v>14.963554999999999</v>
      </c>
      <c r="I13" cm="1">
        <f t="array" ref="I13">_xll.FDS(B13,"STD(FG_PRICE_CHANGE(0,-1AY,AM))")</f>
        <v>2.3412000407596198</v>
      </c>
      <c r="J13" cm="1">
        <f t="array" ref="J13">_xll.FDS(B13,"STD(FG_PRICE_CHANGE(0,-3AY,M))")*SQRT(12)</f>
        <v>12.669244707112599</v>
      </c>
      <c r="L13">
        <f t="shared" si="0"/>
        <v>4.6000000000000041</v>
      </c>
      <c r="M13">
        <f t="shared" si="1"/>
        <v>4.6000000000000041</v>
      </c>
      <c r="N13">
        <f t="shared" si="2"/>
        <v>4.6000000000000041</v>
      </c>
      <c r="O13">
        <f t="shared" si="4"/>
        <v>4.6000000000000041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13.200000000000005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18.268750000000001</v>
      </c>
      <c r="E14" cm="1">
        <f t="array" ref="E14">_xll.FDSB(B14,"FG_PRICE_CHANGE(0,-1AY)")</f>
        <v>3.3738731999999998</v>
      </c>
      <c r="F14" cm="1">
        <f t="array" ref="F14">_xll.FDSB(B14,"FG_PRICE_CHANGE(0,-1AM)")</f>
        <v>6.1619279999999998E-2</v>
      </c>
      <c r="G14" cm="1">
        <f t="array" ref="G14">_xll.FDSB(B14,"FG_PRICE_CHANGE(0,-3AM)")</f>
        <v>-2.8903723000000001</v>
      </c>
      <c r="H14" cm="1">
        <f t="array" ref="H14">_xll.FDSB(B14,"FG_PRICE_CHANGE(0,-6AM)")</f>
        <v>-2.5731622999999999</v>
      </c>
      <c r="I14" cm="1">
        <f t="array" ref="I14">_xll.FDS(B14,"STD(FG_PRICE_CHANGE(0,-1AY,AM))")</f>
        <v>2.6297223604161899</v>
      </c>
      <c r="J14" cm="1">
        <f t="array" ref="J14">_xll.FDS(B14,"STD(FG_PRICE_CHANGE(0,-3AY,M))")*SQRT(12)</f>
        <v>13.462611293432794</v>
      </c>
      <c r="L14">
        <f t="shared" si="0"/>
        <v>31.899999999999995</v>
      </c>
      <c r="M14">
        <f t="shared" si="1"/>
        <v>95.5</v>
      </c>
      <c r="N14">
        <f t="shared" si="2"/>
        <v>95.5</v>
      </c>
      <c r="O14">
        <f t="shared" si="4"/>
        <v>82.78</v>
      </c>
      <c r="P14">
        <f t="shared" si="3"/>
        <v>13.700000000000003</v>
      </c>
      <c r="Q14">
        <f>VLOOKUP(A14,CAD!$A$3:$J$23, 10, FALSE)</f>
        <v>22.7</v>
      </c>
      <c r="S14">
        <f t="shared" si="5"/>
        <v>50.04</v>
      </c>
      <c r="U14" cm="1">
        <f t="array" ref="U14">_xlfn.PERCENTRANK.EXC(_xlfn._xlws.FILTER(S$3:S$23, ISNUMBER(S$3:S$23)),S14)*100</f>
        <v>40.9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0.92114960000000001</v>
      </c>
      <c r="E15" cm="1">
        <f t="array" ref="E15">_xll.FDSB(B15,"FG_PRICE_CHANGE(0,-1AY)")</f>
        <v>1.9159913</v>
      </c>
      <c r="F15" cm="1">
        <f t="array" ref="F15">_xll.FDSB(B15,"FG_PRICE_CHANGE(0,-1AM)")</f>
        <v>-1.6074060999999999</v>
      </c>
      <c r="G15" cm="1">
        <f t="array" ref="G15">_xll.FDSB(B15,"FG_PRICE_CHANGE(0,-3AM)")</f>
        <v>-1.6212225</v>
      </c>
      <c r="H15" cm="1">
        <f t="array" ref="H15">_xll.FDSB(B15,"FG_PRICE_CHANGE(0,-6AM)")</f>
        <v>5.9878826000000003E-2</v>
      </c>
      <c r="I15" cm="1">
        <f t="array" ref="I15">_xll.FDS(B15,"STD(FG_PRICE_CHANGE(0,-1AY,AM))")</f>
        <v>1.77857008573437</v>
      </c>
      <c r="J15" cm="1">
        <f t="array" ref="J15">_xll.FDS(B15,"STD(FG_PRICE_CHANGE(0,-3AY,M))")*SQRT(12)</f>
        <v>7.392257074935177</v>
      </c>
      <c r="L15">
        <f t="shared" si="0"/>
        <v>81.899999999999991</v>
      </c>
      <c r="M15">
        <f t="shared" si="1"/>
        <v>77.3</v>
      </c>
      <c r="N15">
        <f t="shared" si="2"/>
        <v>63.7</v>
      </c>
      <c r="O15">
        <f t="shared" si="4"/>
        <v>72.78</v>
      </c>
      <c r="P15">
        <f t="shared" si="3"/>
        <v>50</v>
      </c>
      <c r="Q15">
        <f>VLOOKUP(A15,CAD!$A$3:$J$23, 10, FALSE)</f>
        <v>4.5</v>
      </c>
      <c r="S15">
        <f t="shared" si="5"/>
        <v>52.29</v>
      </c>
      <c r="U15" cm="1">
        <f t="array" ref="U15">_xlfn.PERCENTRANK.EXC(_xlfn._xlws.FILTER(S$3:S$23, ISNUMBER(S$3:S$23)),S15)*100</f>
        <v>45.4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83.726249999999993</v>
      </c>
      <c r="E16" cm="1">
        <f t="array" ref="E16">_xll.FDSB(B16,"FG_PRICE_CHANGE(0,-1AY)")</f>
        <v>2.1082996999999999</v>
      </c>
      <c r="F16" cm="1">
        <f t="array" ref="F16">_xll.FDSB(B16,"FG_PRICE_CHANGE(0,-1AM)")</f>
        <v>0.17348527999999999</v>
      </c>
      <c r="G16" cm="1">
        <f t="array" ref="G16">_xll.FDSB(B16,"FG_PRICE_CHANGE(0,-3AM)")</f>
        <v>0.44990777999999998</v>
      </c>
      <c r="H16" cm="1">
        <f t="array" ref="H16">_xll.FDSB(B16,"FG_PRICE_CHANGE(0,-6AM)")</f>
        <v>0.73391200000000001</v>
      </c>
      <c r="I16" cm="1">
        <f t="array" ref="I16">_xll.FDS(B16,"STD(FG_PRICE_CHANGE(0,-1AY,AM))")</f>
        <v>0.37271597372589099</v>
      </c>
      <c r="J16" cm="1">
        <f t="array" ref="J16">_xll.FDS(B16,"STD(FG_PRICE_CHANGE(0,-3AY,M))")*SQRT(12)</f>
        <v>3.2968821959182564</v>
      </c>
      <c r="L16">
        <f t="shared" si="0"/>
        <v>22.799999999999997</v>
      </c>
      <c r="M16">
        <f t="shared" si="1"/>
        <v>36.4</v>
      </c>
      <c r="N16">
        <f t="shared" si="2"/>
        <v>59.099999999999994</v>
      </c>
      <c r="O16">
        <f t="shared" si="4"/>
        <v>42.760000000000005</v>
      </c>
      <c r="P16">
        <f t="shared" si="3"/>
        <v>81.900000000000006</v>
      </c>
      <c r="Q16">
        <f>VLOOKUP(A16,CAD!$A$3:$J$23, 10, FALSE)</f>
        <v>31.8</v>
      </c>
      <c r="S16">
        <f t="shared" si="5"/>
        <v>52.31</v>
      </c>
      <c r="U16" cm="1">
        <f t="array" ref="U16">_xlfn.PERCENTRANK.EXC(_xlfn._xlws.FILTER(S$3:S$23, ISNUMBER(S$3:S$23)),S16)*100</f>
        <v>50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7.2577499999999997</v>
      </c>
      <c r="E17" cm="1">
        <f t="array" ref="E17">_xll.FDSB(B17,"FG_PRICE_CHANGE(0,-1AY)")</f>
        <v>1.4913797</v>
      </c>
      <c r="F17" cm="1">
        <f t="array" ref="F17">_xll.FDSB(B17,"FG_PRICE_CHANGE(0,-1AM)")</f>
        <v>-0.55356620000000001</v>
      </c>
      <c r="G17" cm="1">
        <f t="array" ref="G17">_xll.FDSB(B17,"FG_PRICE_CHANGE(0,-3AM)")</f>
        <v>-0.1101017</v>
      </c>
      <c r="H17" cm="1">
        <f t="array" ref="H17">_xll.FDSB(B17,"FG_PRICE_CHANGE(0,-6AM)")</f>
        <v>0.97739697000000003</v>
      </c>
      <c r="I17" cm="1">
        <f t="array" ref="I17">_xll.FDS(B17,"STD(FG_PRICE_CHANGE(0,-1AY,AM))")</f>
        <v>1.0416759244551499</v>
      </c>
      <c r="J17" cm="1">
        <f t="array" ref="J17">_xll.FDS(B17,"STD(FG_PRICE_CHANGE(0,-3AY,M))")*SQRT(12)</f>
        <v>6.0440926118942615</v>
      </c>
      <c r="L17">
        <f t="shared" si="0"/>
        <v>59.099999999999994</v>
      </c>
      <c r="M17">
        <f t="shared" si="1"/>
        <v>63.7</v>
      </c>
      <c r="N17">
        <f t="shared" si="2"/>
        <v>54.6</v>
      </c>
      <c r="O17">
        <f t="shared" si="4"/>
        <v>59.140000000000008</v>
      </c>
      <c r="P17">
        <f t="shared" si="3"/>
        <v>63.7</v>
      </c>
      <c r="Q17">
        <f>VLOOKUP(A17,CAD!$A$3:$J$23, 10, FALSE)</f>
        <v>59</v>
      </c>
      <c r="S17">
        <f t="shared" si="5"/>
        <v>60.480000000000004</v>
      </c>
      <c r="U17" cm="1">
        <f t="array" ref="U17">_xlfn.PERCENTRANK.EXC(_xlfn._xlws.FILTER(S$3:S$23, ISNUMBER(S$3:S$23)),S17)*100</f>
        <v>59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41</v>
      </c>
      <c r="M18">
        <f t="shared" si="1"/>
        <v>54.6</v>
      </c>
      <c r="N18">
        <f t="shared" si="2"/>
        <v>77.3</v>
      </c>
      <c r="O18">
        <f t="shared" si="4"/>
        <v>60.960000000000008</v>
      </c>
      <c r="P18">
        <f t="shared" si="3"/>
        <v>91</v>
      </c>
      <c r="Q18">
        <f>VLOOKUP(A18,CAD!$A$3:$J$23, 10, FALSE)</f>
        <v>95.399999999999991</v>
      </c>
      <c r="S18">
        <f t="shared" si="5"/>
        <v>76.86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36.06</v>
      </c>
      <c r="E19" cm="1">
        <f t="array" ref="E19">_xll.FDSB(B19,"FG_PRICE_CHANGE(0,-1AY)")</f>
        <v>5.2385925999999996</v>
      </c>
      <c r="F19" cm="1">
        <f t="array" ref="F19">_xll.FDSB(B19,"FG_PRICE_CHANGE(0,-1AM)")</f>
        <v>-2.0640909999999999</v>
      </c>
      <c r="G19" cm="1">
        <f t="array" ref="G19">_xll.FDSB(B19,"FG_PRICE_CHANGE(0,-3AM)")</f>
        <v>-2.4284601000000001</v>
      </c>
      <c r="H19" cm="1">
        <f t="array" ref="H19">_xll.FDSB(B19,"FG_PRICE_CHANGE(0,-6AM)")</f>
        <v>1.2281537</v>
      </c>
      <c r="I19" cm="1">
        <f t="array" ref="I19">_xll.FDS(B19,"STD(FG_PRICE_CHANGE(0,-1AY,AM))")</f>
        <v>2.16315333982396</v>
      </c>
      <c r="J19" cm="1">
        <f t="array" ref="J19">_xll.FDS(B19,"STD(FG_PRICE_CHANGE(0,-3AY,M))")*SQRT(12)</f>
        <v>10.316843394732878</v>
      </c>
      <c r="L19">
        <f t="shared" si="0"/>
        <v>91</v>
      </c>
      <c r="M19">
        <f t="shared" si="1"/>
        <v>86.4</v>
      </c>
      <c r="N19">
        <f t="shared" si="2"/>
        <v>45.499999999999993</v>
      </c>
      <c r="O19">
        <f t="shared" si="4"/>
        <v>70.960000000000008</v>
      </c>
      <c r="P19">
        <f t="shared" si="3"/>
        <v>31.899999999999991</v>
      </c>
      <c r="Q19">
        <f>VLOOKUP(A19,CAD!$A$3:$J$23, 10, FALSE)</f>
        <v>72.7</v>
      </c>
      <c r="S19">
        <f t="shared" si="5"/>
        <v>59.589999999999996</v>
      </c>
      <c r="U19" cm="1">
        <f t="array" ref="U19">_xlfn.PERCENTRANK.EXC(_xlfn._xlws.FILTER(S$3:S$23, ISNUMBER(S$3:S$23)),S19)*100</f>
        <v>54.500000000000007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32.997999999999998</v>
      </c>
      <c r="E20" cm="1">
        <f t="array" ref="E20">_xll.FDSB(B20,"FG_PRICE_CHANGE(0,-1AY)")</f>
        <v>22.444974999999999</v>
      </c>
      <c r="F20" cm="1">
        <f t="array" ref="F20">_xll.FDSB(B20,"FG_PRICE_CHANGE(0,-1AM)")</f>
        <v>0.38254260000000001</v>
      </c>
      <c r="G20" cm="1">
        <f t="array" ref="G20">_xll.FDSB(B20,"FG_PRICE_CHANGE(0,-3AM)")</f>
        <v>1.6574264000000001</v>
      </c>
      <c r="H20" cm="1">
        <f t="array" ref="H20">_xll.FDSB(B20,"FG_PRICE_CHANGE(0,-6AM)")</f>
        <v>8.8908199999999997</v>
      </c>
      <c r="I20" cm="1">
        <f t="array" ref="I20">_xll.FDS(B20,"STD(FG_PRICE_CHANGE(0,-1AY,AM))")</f>
        <v>1.8392925250107599</v>
      </c>
      <c r="J20" cm="1">
        <f t="array" ref="J20">_xll.FDS(B20,"STD(FG_PRICE_CHANGE(0,-3AY,M))")*SQRT(12)</f>
        <v>26.262868213955649</v>
      </c>
      <c r="L20">
        <f t="shared" si="0"/>
        <v>18.200000000000006</v>
      </c>
      <c r="M20">
        <f t="shared" si="1"/>
        <v>13.700000000000001</v>
      </c>
      <c r="N20">
        <f t="shared" si="2"/>
        <v>9.0999999999999979</v>
      </c>
      <c r="O20">
        <f t="shared" si="4"/>
        <v>12.76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11.380000000000003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</v>
      </c>
      <c r="E21" cm="1">
        <f t="array" ref="E21">_xll.FDSB(B21,"FG_PRICE_CHANGE(0,-1AY)")</f>
        <v>-1.3589858999999999E-3</v>
      </c>
      <c r="F21" cm="1">
        <f t="array" ref="F21">_xll.FDSB(B21,"FG_PRICE_CHANGE(0,-1AM)")</f>
        <v>-1.3589858999999999E-3</v>
      </c>
      <c r="G21" cm="1">
        <f t="array" ref="G21">_xll.FDSB(B21,"FG_PRICE_CHANGE(0,-3AM)")</f>
        <v>1.3589858999999999E-3</v>
      </c>
      <c r="H21" cm="1">
        <f t="array" ref="H21">_xll.FDSB(B21,"FG_PRICE_CHANGE(0,-6AM)")</f>
        <v>4.0888786E-3</v>
      </c>
      <c r="I21" cm="1">
        <f t="array" ref="I21">_xll.FDS(B21,"STD(FG_PRICE_CHANGE(0,-1AY,AM))")</f>
        <v>9.1729271209410601E-3</v>
      </c>
      <c r="J21" cm="1">
        <f t="array" ref="J21">_xll.FDS(B21,"STD(FG_PRICE_CHANGE(0,-3AY,M))")*SQRT(12)</f>
        <v>3.0201589374503259E-2</v>
      </c>
      <c r="L21">
        <f t="shared" si="0"/>
        <v>45.499999999999993</v>
      </c>
      <c r="M21">
        <f t="shared" si="1"/>
        <v>50</v>
      </c>
      <c r="N21">
        <f t="shared" si="2"/>
        <v>72.8</v>
      </c>
      <c r="O21">
        <f t="shared" si="4"/>
        <v>58.22</v>
      </c>
      <c r="P21">
        <f t="shared" si="3"/>
        <v>95.5</v>
      </c>
      <c r="Q21">
        <f>VLOOKUP(A21,CAD!$A$3:$J$23, 10, FALSE)</f>
        <v>86.3</v>
      </c>
      <c r="S21">
        <f t="shared" si="5"/>
        <v>75.02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25315</v>
      </c>
      <c r="E22" cm="1">
        <f t="array" ref="E22">_xll.FDSB(B22,"FG_PRICE_CHANGE(0,-1AY)")</f>
        <v>6.9632769999999997</v>
      </c>
      <c r="F22" cm="1">
        <f t="array" ref="F22">_xll.FDSB(B22,"FG_PRICE_CHANGE(0,-1AM)")</f>
        <v>-0.59490204000000002</v>
      </c>
      <c r="G22" cm="1">
        <f t="array" ref="G22">_xll.FDSB(B22,"FG_PRICE_CHANGE(0,-3AM)")</f>
        <v>-0.118368864</v>
      </c>
      <c r="H22" cm="1">
        <f t="array" ref="H22">_xll.FDSB(B22,"FG_PRICE_CHANGE(0,-6AM)")</f>
        <v>2.8855919999999999</v>
      </c>
      <c r="I22" cm="1">
        <f t="array" ref="I22">_xll.FDS(B22,"STD(FG_PRICE_CHANGE(0,-1AY,AM))")</f>
        <v>0.94226753275698105</v>
      </c>
      <c r="J22" cm="1">
        <f t="array" ref="J22">_xll.FDS(B22,"STD(FG_PRICE_CHANGE(0,-3AY,M))")*SQRT(12)</f>
        <v>4.43438615731118</v>
      </c>
      <c r="L22">
        <f t="shared" si="0"/>
        <v>63.7</v>
      </c>
      <c r="M22">
        <f t="shared" si="1"/>
        <v>68.199999999999989</v>
      </c>
      <c r="N22">
        <f t="shared" si="2"/>
        <v>41</v>
      </c>
      <c r="O22">
        <f t="shared" si="4"/>
        <v>56.42</v>
      </c>
      <c r="P22">
        <f t="shared" si="3"/>
        <v>77.3</v>
      </c>
      <c r="Q22">
        <f>VLOOKUP(A22,CAD!$A$3:$J$23, 10, FALSE)</f>
        <v>50</v>
      </c>
      <c r="S22">
        <f t="shared" si="5"/>
        <v>61.4</v>
      </c>
      <c r="U22" cm="1">
        <f t="array" ref="U22">_xlfn.PERCENTRANK.EXC(_xlfn._xlws.FILTER(S$3:S$23, ISNUMBER(S$3:S$23)),S22)*100</f>
        <v>72.7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3.7515999999999998</v>
      </c>
      <c r="E23" cm="1">
        <f t="array" ref="E23">_xll.FDSB(B23,"FG_PRICE_CHANGE(0,-1AY)")</f>
        <v>2.6655196999999999E-2</v>
      </c>
      <c r="F23" cm="1">
        <f t="array" ref="F23">_xll.FDSB(B23,"FG_PRICE_CHANGE(0,-1AM)")</f>
        <v>0</v>
      </c>
      <c r="G23" cm="1">
        <f t="array" ref="G23">_xll.FDSB(B23,"FG_PRICE_CHANGE(0,-3AM)")</f>
        <v>2.6655196999999999E-2</v>
      </c>
      <c r="H23" cm="1">
        <f t="array" ref="H23">_xll.FDSB(B23,"FG_PRICE_CHANGE(0,-6AM)")</f>
        <v>4.0006637999999997E-2</v>
      </c>
      <c r="I23" cm="1">
        <f t="array" ref="I23">_xll.FDS(B23,"STD(FG_PRICE_CHANGE(0,-1AY,AM))")</f>
        <v>1.3189326850508601E-2</v>
      </c>
      <c r="J23" cm="1">
        <f t="array" ref="J23">_xll.FDS(B23,"STD(FG_PRICE_CHANGE(0,-3AY,M))")*SQRT(12)</f>
        <v>0.14986650535755489</v>
      </c>
      <c r="L23">
        <f t="shared" si="0"/>
        <v>41</v>
      </c>
      <c r="M23">
        <f t="shared" si="1"/>
        <v>45.499999999999993</v>
      </c>
      <c r="N23">
        <f t="shared" si="2"/>
        <v>68.199999999999989</v>
      </c>
      <c r="O23">
        <f t="shared" si="4"/>
        <v>53.679999999999993</v>
      </c>
      <c r="P23">
        <f t="shared" si="3"/>
        <v>86.4</v>
      </c>
      <c r="Q23">
        <f>VLOOKUP(A23,CAD!$A$3:$J$23, 10, FALSE)</f>
        <v>68.100000000000009</v>
      </c>
      <c r="S23">
        <f t="shared" si="5"/>
        <v>66.38</v>
      </c>
      <c r="U23" cm="1">
        <f t="array" ref="U23">_xlfn.PERCENTRANK.EXC(_xlfn._xlws.FILTER(S$3:S$23, ISNUMBER(S$3:S$23)),S23)*100</f>
        <v>81.8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-0.68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0.4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2.5</v>
      </c>
      <c r="J9" cm="1">
        <f t="array" ref="J9">_xlfn.PERCENTRANK.EXC(_xlfn._xlws.FILTER(H$3:H$23, ISNUMBER(H$3:H$23)),H9)*100</f>
        <v>77.2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14.05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-1.8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-6.3490048147626403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14.1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1.22282398910213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-5.0608249389160198</v>
      </c>
      <c r="H20" cm="1">
        <f t="array" ref="H20">IFERROR(_xll.FDS($F20,"EE_ACTUAL_ANNUAL(MED,+1)"),0)</f>
        <v>-2.2999999999999998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2.2000000000000002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9.8359095445121696</v>
      </c>
      <c r="D17">
        <v>14.430010325506601</v>
      </c>
      <c r="E17">
        <v>12.0971067278746</v>
      </c>
      <c r="F17">
        <v>9.4389843194853</v>
      </c>
      <c r="G17">
        <v>11.9146021952872</v>
      </c>
      <c r="H17">
        <v>9.3328071547593403</v>
      </c>
      <c r="I17">
        <v>10.898313476309299</v>
      </c>
      <c r="J17" s="75">
        <v>12.086926249434899</v>
      </c>
      <c r="K17" s="75">
        <v>7.6684015316266496</v>
      </c>
      <c r="L17">
        <v>14.522736162478701</v>
      </c>
      <c r="M17">
        <v>13.6163542602793</v>
      </c>
      <c r="N17">
        <v>5.8100215417249901</v>
      </c>
      <c r="O17">
        <v>14.535484616308199</v>
      </c>
      <c r="P17">
        <v>12.8854511835079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11.230555983571501</v>
      </c>
    </row>
    <row r="18" spans="1:29" ht="25.5" customHeight="1" x14ac:dyDescent="0.35">
      <c r="A18" s="2">
        <v>44196</v>
      </c>
      <c r="B18">
        <v>12.9926570256709</v>
      </c>
      <c r="C18">
        <v>8.7546394285479199</v>
      </c>
      <c r="D18">
        <v>11.481460421471199</v>
      </c>
      <c r="E18">
        <v>8.9157572980100905</v>
      </c>
      <c r="F18">
        <v>7.2076865078890302</v>
      </c>
      <c r="G18">
        <v>12.0860263580498</v>
      </c>
      <c r="H18">
        <v>10.615395226220899</v>
      </c>
      <c r="I18">
        <v>11.620910896358</v>
      </c>
      <c r="J18" s="75">
        <v>11.7827107678683</v>
      </c>
      <c r="K18" s="75">
        <v>8.3016925816762797</v>
      </c>
      <c r="L18">
        <v>16.619219824659499</v>
      </c>
      <c r="M18">
        <v>16.711537192718801</v>
      </c>
      <c r="N18">
        <v>5.3671121826145196</v>
      </c>
      <c r="O18">
        <v>12.842383894975899</v>
      </c>
      <c r="P18">
        <v>12.357237330229699</v>
      </c>
      <c r="Q18">
        <v>11.2380998666164</v>
      </c>
      <c r="R18">
        <v>8.3884974981076095</v>
      </c>
      <c r="S18">
        <v>12.8830286544733</v>
      </c>
      <c r="T18">
        <v>6.7620176278083504</v>
      </c>
      <c r="U18">
        <v>17.0889112448112</v>
      </c>
      <c r="V18">
        <v>10.1469870702335</v>
      </c>
    </row>
    <row r="19" spans="1:29" ht="25.5" customHeight="1" x14ac:dyDescent="0.35">
      <c r="A19" s="2">
        <v>44561</v>
      </c>
      <c r="B19">
        <v>13.766634114195</v>
      </c>
      <c r="C19">
        <v>10.6038911833674</v>
      </c>
      <c r="D19">
        <v>13.692856010670701</v>
      </c>
      <c r="E19">
        <v>9.5994541006399192</v>
      </c>
      <c r="F19">
        <v>10.1460102201106</v>
      </c>
      <c r="G19">
        <v>15.055565772364099</v>
      </c>
      <c r="H19">
        <v>9.4736311465114191</v>
      </c>
      <c r="I19">
        <v>14.724411997114</v>
      </c>
      <c r="J19" s="75">
        <v>13.687162530438</v>
      </c>
      <c r="K19" s="75">
        <v>10.1400633970943</v>
      </c>
      <c r="L19">
        <v>20.4560772312918</v>
      </c>
      <c r="M19">
        <v>16.932589581546001</v>
      </c>
      <c r="N19">
        <v>8.8257668466653296</v>
      </c>
      <c r="O19">
        <v>15.161217410435301</v>
      </c>
      <c r="P19">
        <v>11.973879187389</v>
      </c>
      <c r="Q19">
        <v>12.7317850147387</v>
      </c>
      <c r="R19">
        <v>9.9474702709118805</v>
      </c>
      <c r="S19">
        <v>18.572493417842999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13.370576151699099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13.622581444929899</v>
      </c>
      <c r="H20">
        <v>10.1683466984571</v>
      </c>
      <c r="I20">
        <v>12.940792079854701</v>
      </c>
      <c r="J20" s="75">
        <v>13.3394699175221</v>
      </c>
      <c r="K20" s="75">
        <v>7.4921888510366896</v>
      </c>
      <c r="L20">
        <v>19.407551580880099</v>
      </c>
      <c r="M20">
        <v>16.8118349535848</v>
      </c>
      <c r="N20">
        <v>11.0341923380188</v>
      </c>
      <c r="O20">
        <v>14.925386980094199</v>
      </c>
      <c r="P20">
        <v>11.5504282712327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13.7783180309653</v>
      </c>
    </row>
    <row r="21" spans="1:29" ht="25.5" customHeight="1" x14ac:dyDescent="0.35">
      <c r="A21" s="2">
        <v>45289</v>
      </c>
      <c r="B21">
        <v>12.0207153989933</v>
      </c>
      <c r="C21">
        <v>13.769715256142</v>
      </c>
      <c r="D21">
        <v>14.02340332534</v>
      </c>
      <c r="E21">
        <v>11.9407094450378</v>
      </c>
      <c r="F21">
        <v>12.394579327579899</v>
      </c>
      <c r="G21">
        <v>12.932447426875701</v>
      </c>
      <c r="H21">
        <v>9.5588573391121106</v>
      </c>
      <c r="I21">
        <v>11.916117320598101</v>
      </c>
      <c r="J21" s="75">
        <v>13.7129718327555</v>
      </c>
      <c r="K21" s="75">
        <v>8.8929228450710909</v>
      </c>
      <c r="L21">
        <v>18.608684275208901</v>
      </c>
      <c r="M21">
        <v>14.5722752976358</v>
      </c>
      <c r="N21">
        <v>13.1253657894167</v>
      </c>
      <c r="O21">
        <v>16.0805897384503</v>
      </c>
      <c r="P21">
        <v>11.5630363184655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10.732551316765701</v>
      </c>
      <c r="V21">
        <v>11.758331061377</v>
      </c>
    </row>
    <row r="23" spans="1:29" x14ac:dyDescent="0.35">
      <c r="A23" t="s">
        <v>91</v>
      </c>
      <c r="B23" s="8">
        <f t="shared" ref="B23:V23" si="0">MIN(_xlfn.ANCHORARRAY(B2))</f>
        <v>12.0207153989933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7.4921888510366896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12.842383894975899</v>
      </c>
      <c r="P23" s="8">
        <f t="shared" si="0"/>
        <v>11.5504282712327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10.1469870702335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13.110357871178349</v>
      </c>
      <c r="C24" s="8">
        <f t="shared" si="1"/>
        <v>11.2778516938703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12.932447426875701</v>
      </c>
      <c r="H24" s="8">
        <f t="shared" si="1"/>
        <v>11.93920849991995</v>
      </c>
      <c r="I24" s="8">
        <f t="shared" si="1"/>
        <v>12.149470947241801</v>
      </c>
      <c r="J24" s="8">
        <f t="shared" si="1"/>
        <v>12.78064669069385</v>
      </c>
      <c r="K24" s="8">
        <f t="shared" si="1"/>
        <v>10.668520191121601</v>
      </c>
      <c r="L24" s="8">
        <f t="shared" si="1"/>
        <v>14.789114389820401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12.0207153989933</v>
      </c>
      <c r="C25" s="8">
        <f t="shared" si="2"/>
        <v>13.769715256142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12.932447426875701</v>
      </c>
      <c r="H25" s="8">
        <f t="shared" si="2"/>
        <v>9.5588573391121106</v>
      </c>
      <c r="I25" s="8">
        <f t="shared" si="2"/>
        <v>11.916117320598101</v>
      </c>
      <c r="J25" s="8">
        <f t="shared" si="2"/>
        <v>13.7129718327555</v>
      </c>
      <c r="K25" s="8">
        <f t="shared" si="2"/>
        <v>8.8929228450710909</v>
      </c>
      <c r="L25" s="8">
        <f t="shared" si="2"/>
        <v>18.608684275208901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16.0805897384503</v>
      </c>
      <c r="P25" s="8">
        <f t="shared" si="2"/>
        <v>11.5630363184655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45472</v>
      </c>
      <c r="M1" s="121"/>
    </row>
    <row r="2" spans="1:28" ht="15" thickBot="1" x14ac:dyDescent="0.4">
      <c r="K2" s="12" t="s">
        <v>796</v>
      </c>
      <c r="L2" s="185">
        <f ca="1">EDATE(TODAY(), -4)</f>
        <v>45380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06/2024</v>
      </c>
      <c r="O3" t="str" cm="1">
        <f t="array" aca="1" ref="O3" ca="1">_xll.FDSRC("-","DUMMY","ECON_DATE("&amp;$L$2&amp;",,, 'MM/YYYY')")</f>
        <v>03/2024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51.786630000000002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40.9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48.14</v>
      </c>
      <c r="T4" cm="1">
        <f t="array" aca="1" ref="T4" ca="1">_xlfn.PERCENTRANK.EXC(_xlfn._xlws.FILTER(S$4:S$24, ISNUMBER(S$4:S$24)),S4)*100</f>
        <v>36.299999999999997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52.095469999999999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0.50492099999999596</v>
      </c>
      <c r="Q5" cm="1">
        <f t="array" ref="Q5">_xlfn.PERCENTRANK.EXC(_xlfn._xlws.FILTER(M$4:M$24, ISNUMBER(M$4:M$24)),M5)*100</f>
        <v>54.500000000000007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49.06</v>
      </c>
      <c r="T5" cm="1">
        <f t="array" aca="1" ref="T5" ca="1">_xlfn.PERCENTRANK.EXC(_xlfn._xlws.FILTER(S$4:S$24, ISNUMBER(S$4:S$24)),S5)*100</f>
        <v>45.4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50.657800000000002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22.7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17.22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51.305109999999999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31.8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49.96</v>
      </c>
      <c r="T7" cm="1">
        <f t="array" aca="1" ref="T7" ca="1">_xlfn.PERCENTRANK.EXC(_xlfn._xlws.FILTER(S$4:S$24, ISNUMBER(S$4:S$24)),S7)*100</f>
        <v>59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45.049861999999997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4.5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52.095469999999999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0.50492099999999596</v>
      </c>
      <c r="Q9" cm="1">
        <f t="array" ref="Q9">_xlfn.PERCENTRANK.EXC(_xlfn._xlws.FILTER(M$4:M$24, ISNUMBER(M$4:M$24)),M9)*100</f>
        <v>54.500000000000007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49.06</v>
      </c>
      <c r="T9" cm="1">
        <f t="array" aca="1" ref="T9" ca="1">_xlfn.PERCENTRANK.EXC(_xlfn._xlws.FILTER(S$4:S$24, ISNUMBER(S$4:S$24)),S9)*100</f>
        <v>45.4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49.896380000000001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18.099999999999998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38.1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53.188662999999998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51.121383999999999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27.200000000000003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25.4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52.038800000000002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50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44.519999999999996</v>
      </c>
      <c r="T13" cm="1">
        <f t="array" aca="1" ref="T13" ca="1">_xlfn.PERCENTRANK.EXC(_xlfn._xlws.FILTER(S$4:S$24, ISNUMBER(S$4:S$24)),S13)*100</f>
        <v>31.8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52.508150000000001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68.100000000000009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53.580000000000005</v>
      </c>
      <c r="T14" cm="1">
        <f t="array" aca="1" ref="T14" ca="1">_xlfn.PERCENTRANK.EXC(_xlfn._xlws.FILTER(S$4:S$24, ISNUMBER(S$4:S$24)),S14)*100</f>
        <v>68.100000000000009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49.242289999999997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13.600000000000001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29.960000000000004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54.023083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77.2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53.56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58.348762999999998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51.786630000000002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40.9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48.14</v>
      </c>
      <c r="T18" cm="1">
        <f t="array" aca="1" ref="T18" ca="1">_xlfn.PERCENTRANK.EXC(_xlfn._xlws.FILTER(S$4:S$24, ISNUMBER(S$4:S$24)),S18)*100</f>
        <v>36.299999999999997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55.907359999999997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90.9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90.9</v>
      </c>
      <c r="T19" cm="1">
        <f t="array" aca="1" ref="T19" ca="1">_xlfn.PERCENTRANK.EXC(_xlfn._xlws.FILTER(S$4:S$24, ISNUMBER(S$4:S$24)),S19)*100</f>
        <v>95.399999999999991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51.747399999999999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36.299999999999997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59.94</v>
      </c>
      <c r="T20" cm="1">
        <f t="array" aca="1" ref="T20" ca="1">_xlfn.PERCENTRANK.EXC(_xlfn._xlws.FILTER(S$4:S$24, ISNUMBER(S$4:S$24)),S20)*100</f>
        <v>72.7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47.892850000000003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9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10.84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52.095469999999999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0.50492099999999596</v>
      </c>
      <c r="Q22" cm="1">
        <f t="array" ref="Q22">_xlfn.PERCENTRANK.EXC(_xlfn._xlws.FILTER(M$4:M$24, ISNUMBER(M$4:M$24)),M22)*100</f>
        <v>54.500000000000007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49.06</v>
      </c>
      <c r="T22" cm="1">
        <f t="array" aca="1" ref="T22" ca="1">_xlfn.PERCENTRANK.EXC(_xlfn._xlws.FILTER(S$4:S$24, ISNUMBER(S$4:S$24)),S22)*100</f>
        <v>45.4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54.718240000000002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81.8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81.8</v>
      </c>
      <c r="T23" cm="1">
        <f t="array" aca="1" ref="T23" ca="1">_xlfn.PERCENTRANK.EXC(_xlfn._xlws.FILTER(S$4:S$24, ISNUMBER(S$4:S$24)),S23)*100</f>
        <v>86.3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55.005290000000002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86.3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62.66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06/2024</v>
      </c>
      <c r="L26" t="str" cm="1">
        <f t="array" aca="1" ref="L26" ca="1">_xll.FDSRC("-","DUMMY","ECON_DATE("&amp;$L$2&amp;",,, 'MM/YYYY')")</f>
        <v>03/2024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49.659244999999999</v>
      </c>
      <c r="K27" cm="1">
        <f t="array" aca="1" ref="K27" ca="1">_xll.FDSRC("-","DUMMY","ECON_EXPR_DATA('FDS_ECON["&amp;H27&amp;"]',"&amp;$K$26&amp;",,Q)")</f>
        <v>49.418430000000001</v>
      </c>
      <c r="L27" cm="1">
        <f t="array" aca="1" ref="L27" ca="1">_xll.FDSRC("-","DUMMY","ECON_EXPR_DATA('FDS_ECON["&amp;H27&amp;"]',"&amp;$L$26&amp;",,Q)")</f>
        <v>49.135437000000003</v>
      </c>
      <c r="M27">
        <f ca="1">K27-L27</f>
        <v>0.28299299999999761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52.095469999999999</v>
      </c>
      <c r="K28" cm="1">
        <f t="array" aca="1" ref="K28" ca="1">_xll.FDSRC("-","DUMMY","ECON_EXPR_DATA('FDS_ECON["&amp;H28&amp;"]',"&amp;$K$26&amp;",,Q)")</f>
        <v>52.017085999999999</v>
      </c>
      <c r="L28" cm="1">
        <f t="array" aca="1" ref="L28" ca="1">_xll.FDSRC("-","DUMMY","ECON_EXPR_DATA('FDS_ECON["&amp;H28&amp;"]',"&amp;$L$26&amp;",,Q)")</f>
        <v>51.512165000000003</v>
      </c>
      <c r="M28">
        <f ca="1">K28-L28</f>
        <v>0.50492099999999596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263.33999999999997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6870583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526.17849999999999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140349.92000000001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325.78199999999998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671402.94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96.52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212938.33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334.04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202874.38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121.92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37914.483999999997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288.09300000000002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408226.97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5041.9380000000001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2339273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1574.0360000000001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449266.94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5441.4324999999999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1858552.1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4238.6719999999996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666655.56000000006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276.38099999999997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333017.09999999998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206.43013286999999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84676.195000000007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11284.451999999999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5386466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4991.25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6870583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64.912499999999994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160010.51999999999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448334.62784676201</v>
      </c>
      <c r="E18" t="s">
        <v>723</v>
      </c>
      <c r="F18" t="s">
        <v>757</v>
      </c>
      <c r="G18" s="153" cm="1">
        <f t="array" ref="G18">_xll.FDSZ(F18,"FMA_MCAP(0,,,USD,""PORTAGG"")")</f>
        <v>448334.62784676201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245.755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417514.97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35.207999999999998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884312.3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485.61500000000001</v>
      </c>
      <c r="E21" t="s">
        <v>736</v>
      </c>
      <c r="F21" t="s">
        <v>881</v>
      </c>
      <c r="G21" s="153" cm="1">
        <f t="array" ref="G21">_xll.FDSZ(F21,"FMA_MCAP(0,,,USD,""PORTAGG"")")</f>
        <v>22988.181479999999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604.79499999999996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2746664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84.545000000000002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93169.89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1490.672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1694565.5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2483.7840000000001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2778568.8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929.90700000000004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2260596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15784.962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6395283.5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1238.9849999999999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2248412.7999999998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3036.4859999999999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3309482.3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283569.125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56951612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558640.19296799996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56951612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333017.09999999998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226151"><![CDATA[{"FC0000ZA^FG_MCAP_IDX(0,,,USD)":333017.1,"FC0000NZ^FMA_MCAP(0,,,USD,\"PORTAGG\")":93169.89,"FC0000PE^FMA_MCAP(0,,,USD,\"PORTAGG\")":37914.484,"ENZL^FREF_MARKET_VALUE_COMPANY(0,,,USD,,0,,\"LEGACY\")":84.545,"EPU^FREF_MARKET_VALUE_COMPANY(0,,,USD,,0,,\"LEGACY\")":121.92,"FC0000SA^FMA_MCAP(0,,,USD,\"PORTAGG\")":2746664.0,"FC0000PL^FMA_MCAP(0,,,USD,\"PORTAGG\")":202874.38,"KSA^FREF_MARKET_VALUE_COMPANY(0,,,USD,,0,,\"LEGACY\")":604.795,"EPOL^FREF_MARKET_VALUE_COMPANY(0,,,USD,,0,,\"LEGACY\")":334.04,"FTSEWIVNXXXX^FMA_MCAP(0,,,USD,\"PORTAGG\")":22988.18148,"FC0000PH^FMA_MCAP(0,,,USD,\"PORTAGG\")":212938.33,"VNM^FREF_MARKET_VALUE_COMPANY(0,,,USD,,0,,\"LEGACY\")":485.615,"EPHE^FREF_MARKET_VALUE_COMPANY(0,,,USD,,0,,\"LEGACY\")":96.52,"FC0000AE^FMA_MCAP(0,,,USD,\"PORTAGG\")":884312.3,"FC0000ID^FMA_MCAP(0,,,USD,\"PORTAGG\")":671402.94,"UAE^FREF_MARKET_VALUE_COMPANY(0,,,USD,,0,,\"LEGACY\")":35.208,"EIDO^FREF_MARKET_VALUE_COMPANY(0,,,USD,,0,,\"LEGACY\")":325.782,"FC0000TR^FMA_MCAP(0,,,USD,\"PORTAGG\")":417514.97,"FC0000CL^FMA_MCAP(0,,,USD,\"PORTAGG\")":140349.92,"TUR^FREF_MARKET_VALUE_COMPANY(0,,,USD,,0,,\"LEGACY\")":245.755,"ECH^FREF_MARKET_VALUE_COMPANY(0,,,USD,,0,,\"LEGACY\")":526.1785,"SET-BKK^FMA_MCAP(0,,,USD,\"PORTAGG\")":448334.627846762,"FC0000CN^FMA_MCAP(0,,,USD,\"PORTAGG\")":6870583.0,"SET-BKK^FG_MCAP_IDX(0,,,USD)":448334.627846762,"CNYA^FREF_MARKET_VALUE_COMPANY(0,,,USD,,0,,\"LEGACY\")":263.34,"FC0000QA^FMA_MCAP(0,,,USD,\"PORTAGG\")":160010.52,"CC_ZA^FG_COMPANY_NAME":"South Africa","QAT^FREF_MARKET_VALUE_COMPANY(0,,,USD,,0,,\"LEGACY\")":64.9125,"NQG00809^FG_COMPANY_NAME":"Nasdaq South Africa","NQG00809^FMA_MCAP(0,,,USD,\"PORTAGG\")":null,"MCHI^FREF_MARKET_VALUE_COMPANY(0,,,USD,,0,,\"LEGACY\")":4991.25,"FC0000US^FMA_MCAP(0,,,USD,\"PORTAGG\")":56951612.0,"FC0000IN^FMA_MCAP(0,,,USD,\"PORTAGG\")":5386466.0,"SPY^FREF_MARKET_VALUE_COMPANY(0,,,USD,,0,,\"LEGACY\")":558640.192968,"INDA^FREF_MARKET_VALUE_COMPANY(0,,,USD,,0,,\"LEGACY\")":11284.452,"FC0000GR^FMA_MCAP(0,,,USD,\"PORTAGG\")":84676.195,"QQQ^FREF_MARKET_VALUE_COMPANY(0,,,USD,,0,,\"LEGACY\")":283569.125,"GREK^FREF_MARKET_VALUE_COMPANY(0,,,USD,,0,,\"LEGACY\")":206.43013287,"FC0000GB^FMA_MCAP(0,,,USD,\"PORTAGG\")":3309482.3,"FC0000ZA^FMA_MCAP(0,,,USD,\"PORTAGG\")":333017.1,"EWU^FREF_MARKET_VALUE_COMPANY(0,,,USD,,0,,\"LEGACY\")":3036.486,"EZA^FREF_MARKET_VALUE_COMPANY(0,,,USD,,0,,\"LEGACY\")":276.381,"FC0000CH^FMA_MCAP(0,,,USD,\"PORTAGG\")":2248412.8,"FC0000BR^FMA_MCAP(0,,,USD,\"PORTAGG\")":666655.56,"EWL^FREF_MARKET_VALUE_COMPANY(0,,,USD,,0,,\"LEGACY\")":1238.985,"EWZ^FREF_MARKET_VALUE_COMPANY(0,,,USD,,0,,\"LEGACY\")":4238.672,"FC0000JP^FMA_MCAP(0,,,USD,\"PORTAGG\")":6395283.5,"FC0000KR^FMA_MCAP(0,,,USD,\"PORTAGG\")":1858552.1,"EWJ^FREF_MARKET_VALUE_COMPANY(0,,,USD,,0,,\"LEGACY\")":15784.962,"EWY^FREF_MARKET_VALUE_COMPANY(0,,,USD,,0,,\"LEGACY\")":5441.4325,"FC0000DE^FMA_MCAP(0,,,USD,\"PORTAGG\")":2260596.0,"FC0000MX^FMA_MCAP(0,,,USD,\"PORTAGG\")":449266.94,"EWG^FREF_MARKET_VALUE_COMPANY(0,,,USD,,0,,\"LEGACY\")":929.907,"EWW^FREF_MARKET_VALUE_COMPANY(0,,,USD,,0,,\"LEGACY\")":1574.036,"FC0000CA^FMA_MCAP(0,,,USD,\"PORTAGG\")":2778568.8,"FC0000AU^FMA_MCAP(0,,,USD,\"PORTAGG\")":1694565.5,"FC0000TW^FMA_MCAP(0,,,USD,\"PORTAGG\")":2339273.0,"FC0000MY^FMA_MCAP(0,,,USD,\"PORTAGG\")":408226.97,"EWC^FREF_MARKET_VALUE_COMPANY(0,,,USD,,0,,\"LEGACY\")":2483.784,"EWA^FREF_MARKET_VALUE_COMPANY(0,,,USD,,0,,\"LEGACY\")":1490.672,"EWT^FREF_MARKET_VALUE_COMPANY(0,,,USD,,0,,\"LEGACY\")":5041.938,"EWM^FREF_MARKET_VALUE_COMPANY(0,,,USD,,0,,\"LEGACY\")":288.093,"DUMMY^ECON_EXPR_DATA('FDS_ECON[NTCPMIINDEXSA@SA]',,,M)":55.00529,"DUMMY^ECON_EXPR_DATA('FDS_ECON[NTCPMIMFGSA@VN]',,,M)":54.71824,"DUMMY^ECON_EXPR_DATA('FDS_ECON[NTCPMIPHMANHE]',,,M)":51.30511,"DUMMY^ECON_EXPR_DATA('FDS_ECON[NTCPMIMFGSA@AE]',,,M)":null,"DUMMY^ECON_EXPR_DATA('FDS_ECON[NTCPMIMFGSA@ID]',,,M)":50.6578,"DUMMY^ECON_EXPR_DATA('FDS_ECON[NTCPMIMFGSA@CL]',,,M)":null,"DUMMY^ECON_EXPR_DATA('FDS_ECON[NTCPMITHMANHE]',,,M)":51.7474,"DUMMY^ECON_EXPR_DATA('FDS_ECON[PMIQAWHEHE]',,,M)":55.90736,"DUMMY^ECON_EXPR_DATA('FDS_ECON[NTCPMIMFGSA@IN]',,,M)":58.348763,"DUMMY^ECON_EXPR_DATA('FDS_ECON[NTCPMIMFGSA@GR]',,,M)":54.023083,"DUMMY^ECON_EXPR_DATA('FDS_ECON[NTCPMIMFGSA@BR]',,,M)":52.50815,"DUMMY^ECON_EXPR_DATA('FDS_ECON[NTCPMIMFGSA@MX]',,,M)":51.121384,"DUMMY^ECON_EXPR_DATA('FDS_ECON[PMIMYMANHE]',,,M)":49.89638,"DUMMY^ECON_EXPR_DATA('FDS_ECON[NTCPMIMFGSA@PE]',,,M)":null,"DUMMY^ECON_EXPR_DATA('FDS_ECON[NTCPMIMFGSA@PL]',,,M)":45.049862,"DUMMY^ECON_EXPR_DATA('FDS_ECON[NTCPMIMFGSA@TR]',,,M)":47.89285,"DUMMY^ECON_EXPR_DATA('FDS_ECON[NTCPMIMFGSA@CN]',,,M)":51.78663,"DUMMY^ECON_EXPR_DATA('FDS_ECON[PMIMFGSA@ZA]',,,M)":49.24229,"DUMMY^ECON_EXPR_DATA('FDS_ECON[NTCPMIMFGSA@KR]',,,M)":52.0388,"DUMMY^ECON_EXPR_DATA('FDS_ECON[NTCPMIMFGSA@TW]',,,M)":53.188663,"CAGDPY@QA^EE_ACTUAL_ANNUAL(MED,0)":16.2,"CAGDPY@TW^EE_ACTUAL_ANNUAL(MED,0)":13.5674535548706,"CC_VN^FG_COMPANY_NAME":"Vietnam","CC_PH^FG_COMPANY_NAME":"Philippines","USDVND^FG_PRICE_CHANGE(0,-1AM)":-0.59490204,"USDTRY^FG_PRICE_CHANGE(0,-1AM)":0.3825426,"USDQAR^FG_PRICE_CHANGE(0,-1AM)":0.0,"USDINR^FG_PRICE_CHANGE(0,-1AM)":0.17348528,"USDZAR^FG_PRICE_CHANGE(0,-1AM)":0.06161928,"USDKRW^FG_PRICE_CHANGE(0,-1AM)":-0.2232194,"USDTWD^FG_PRICE_CHANGE(0,-1AM)":0.8788943,"USDPEN^FG_PRICE_CHANGE(0,-1AM)":-1.7917514,"USDPHP^FG_PRICE_CHANGE(0,-1AM)":-0.8748889,"USDCLP^FG_PRICE_CHANGE(0,-1AM)":0.16872883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57008672975,17.4924650007554,21.2717365636996,20.3664428201426,19.104997030769],"EWM^P_PRICE_RETURNS_PR('52W',2,-10AY,0,AM)":[5.4089785,16.530334,2.9827714,-1.9443512,-0.24944544,-8.430391,-3.6995947,-7.458961,-10.165215,-6.9821596,-16.289074,-21.798431,-22.911709,-36.546303,-34.46229,-27.01717,-25.475376,-20.747774,-21.48788,-20.83028,-11.681997,-14.506769,-13.806349,-10.731202,-5.9806466,16.519238,14.769566,3.6754847,-5.592084,-4.964471,1.6997337,-0.50964355,-4.844761,-3.8877845,5.649328,7.5810075,3.4064054,0.73491335,5.7374,3.7135243,17.173708,22.892738,29.641056,27.660418,22.59103,18.870354,10.533643,2.2998333,8.155537,10.012066,6.5876365,0.63420534,-0.38620234,-5.8498144,-10.957188,-8.991777,-12.274331,-13.071066,-12.298256,-0.036782026,-6.135207,-13.0373955,-10.740781,-4.053849,-4.950923,-0.18075109,-4.8577547,-15.58131,-20.619827,-18.773281,-9.685045,-13.305497,-4.7036767,0.44816732,-3.6464512,-3.142023,2.7971387,3.1330109,0.38052797,8.256793,22.482563,24.241257,12.154603,5.5448055,-5.562854,-0.59419274,0.51817894,4.848516,-9.665489,-10.392576,-7.0573688,0.13531446,1.1995673,-7.257974,-5.7679415,-10.581809,-7.369131,-9.588737,-14.000267,-16.562593,-4.87473,-4.7299623,2.9468417,-9.867054,-13.0099535,-9.07175,-10.296607,-6.3209534,1.5746832,-3.9821446,4.5435905,0.25035143,1.6454458,-2.6191175,-8.976263,1.5372276,4.8026443,6.328726,14.538026,15.470886,10.51358],"GREK^FG_TOTAL_RETURNC(-10AY,0,AM)":[-2.3174465,-4.2077007,-11.401862,-8.544296,-2.306819,-12.750882,-13.94527,6.587291,-17.944897,-0.5444646,5.565679,1.8150449,-17.232597,-4.000008,3.953004,9.763622,-16.479403,-8.183861,-15.364563,-8.052707,12.261141,13.758862,8.478796,-20.344824,5.050504,-1.098907,-0.55555105,2.513969,7.901907,-2.020204,7.49259,-5.745709,-0.25941133,10.923279,11.371636,3.8947344,7.3961496,-0.14150143,-13.367975,-0.5452633,-1.2061357,14.761389,12.906241,-6.73666,-7.223254,6.3700676,-13.878322,3.752756,-2.6595771,-3.2786846,-4.1807947,-8.962261,-7.6424894,-1.1220098,4.1946054,9.205019,1.021707,7.4589133,-6.4705906,19.37108,2.5620103,-8.462328,5.073273,5.5794,0.0,3.1504035,-0.25538802,-18.71227,-24.75248,-2.6315808,5.6307435,2.9850721,5.363941,2.1760702,-3.5333931,-5.7200193,20.223522,13.7671585,-4.8761725,3.8413405,6.8757534,7.8555226,-1.7371237,2.8043985,-7.147789,5.8014154,-3.5500884,2.915454,-9.631723,5.6034446,4.611933,5.2555323,-11.225897,5.0038695,-1.7362356,-7.030076,-6.839246,4.6562195,-13.596666,16.773819,9.372938,2.411449,12.563551,6.7069054,-7.7938375,7.2597146,10.041321,2.685535,13.118291,-6.6266594,-9.212637,-1.7404139,11.738216,2.0687819,4.201591,3.7371159,0.34782887,1.448381,3.624165,-6.5944376,7.516086],"UAE^FMA_DIV_YLD(NTMA,-10AY,0,AM,\"PORTAGG\",\"MEANR\")":[2.74466082415059,2.52770549280485,2.54128845116663,2.80932864022412,2.95390323521933,3.36200592234724,3.51115700118544,3.39929386913235,3.74813698291627,3.15974112005889,3.28028566679306,3.46133276394183,3.49236326671578,4.21305206884273,4.04152418877977,4.01623006771605,4.30528558011629,4.09453658552693,4.94065423150456,4.4743618349737,4.06800720383399,4.01256026329077,3.97936294779471,3.91621093411008,3.76892125598584,3.7495489262143,3.69096828527737,3.75978997174827,4.04943509758867,4.18382575067581,4.09454060595913,4.08153512103322,4.18369496742604,4.00898108919873,4.00899040132133,4.03673386839362,3.89307811107833,4.02990687005795,4.22346130598493,4.19968545427517,4.48066836922788,4.57617966965379,4.20421888397222,4.46277377928953,4.58651029462383,4.82656125210144,4.85421440263934,4.97056144766423,4.72046423674449,4.77510758266871,4.80246228172196,5.05202538052351,4.90917991489918,5.26151240776911,5.19061165763562,5.03030752156318,5.20376818468915,4.74268192024895,5.30994169460731,5.25204597660441,4.8596427701756,5.18009981886964,4.78842214846089,4.67878953743869,4.95052861963739,5.08330125604793,5.13908284761457,5.48339689883268,6.98311909446925,5.2695735650189,4.56890492022094,4.47737258929644,4.70119568015213,4.48592982421429,4.46528897386372,4.11242852164255,4.44697423379852,4.49195256369751,4.16841608582592,4.53261462073194,4.44643137650595,4.43017905167176,4.13910149780733,4.54148570610901,4.68844867080909,4.46733053257893,4.10868774264618,4.06374871515252,3.81921280892591,4.37279618739799,4.23978217033252,4.16635380611701,3.40395056647371,3.49995318931202,4.08169418471399,4.4308597286688,4.19748525891911,4.0232026224423,4.35986994171115,4.40939866046245,4.38601705453916,4.7083822345605,4.73968578677974,4.70025381646398,4.65853126415295,4.42650812330715,4.58968309755507,4.40849229959032,4.18958476270827,4.24924194437986,4.27682674650234,4.90909315030854,4.66593317358163,4.63100550975678,4.55497541902766,4.96987190903987,5.32311036318171,5.6878495586543,5.89463455287921,5.81975255220342,5.48737705244655],"EIDO^FMA_DIV_YLD(NTMA,-10AY,0,AM,\"PORTAGG\",\"MEANR\")":[2.53724497775897,2.50911071466134,2.53900915192893,2.58944765304312,2.48572809809407,2.47427643630237,2.45517646427499,2.28439912258026,2.3543324816221,2.29199295958121,2.31388508411621,2.45810910281215,2.48590382674883,2.88875776431058,2.89927051285464,2.47400018347142,2.50113849387363,2.54040367212716,2.53854184844264,2.43731097773798,2.36309920424344,2.41758952257979,2.41793974504514,2.37271234616795,2.17380530373255,2.14750893778876,2.20270989799939,2.26352160144244,2.51360510271667,2.60841281829583,2.42455429186944,2.4154320422923,2.39786800212207,2.39307289174943,2.47796250154258,2.53636113524976,2.58029067389731,2.54783062062674,2.58120728855975,2.57745479545369,2.58609776165223,2.5751412551346,2.41040038614316,2.50294810158317,2.69749138410894,2.92503575293491,2.98332524754587,3.1471783450272,3.05136030345864,2.98915281002955,3.05363710174885,3.14120421826862,2.90245645193661,2.8882545750549,2.74854775452144,2.80844072752841,2.81484750389243,2.81416193776764,3.07462813244308,2.80738993923479,2.73573475694509,2.83008062631426,2.82230168857077,2.74927765191703,2.88607766594293,2.78048718043415,2.70762005700576,3.03370845928408,4.2708864838095,4.14883802977904,3.66134427536038,3.01048449935808,2.91840974346522,2.69316197608046,3.00433931401393,2.83197580060093,2.43112666369926,2.27071105344311,2.31698478946785,2.48033357107394,2.59993088668851,2.77750137230639,2.86271070723397,2.98228764762278,3.10114995292156,3.08493799676748,3.16363460842758,2.90821868687791,3.11239377345019,3.18162835174388,3.13977362227997,3.07263786344564,3.23111394346273,3.23603489335578,3.55558277642708,3.52314573785438,3.66049750886916,3.66359408292371,3.66034791946738,3.88833305344682,3.88545075178098,4.07319181972616,4.17351570825321,4.18158900414092,4.35051402600673,4.36302502612842,4.65202203856767,4.37175885636046,4.13835967876366,4.18385688957133,4.19069664940856,4.42912788849363,4.21922116001946,4.14763527309963,4.22270029256855,4.11768841397605,4.00641585995129,4.49825626943532,4.52083758502311,4.64931401322813,4.41011960722119],"EWW^FMA_PE(NTMA,-10AY,0,AM,\"PORTAGG\",\"MEANR\")":[null,null,null,null,null,null,null,null,null,null,null,null,null,null,null,null,null,null,16.465932811742,17.6069587228401,18.5769966385659,19.3818861092715,19.284986068316,18.1284084535773,18.5435574713447,18.423170247326,17.7394675914656,18.0514631207561,16.6633397566749,16.0747288222427,16.4798409324573,16.4340397481756,17.222063577682,16.9906359130088,16.6657365437143,16.5092644442138,17.1896696387715,17.2499766433491,16.782040960882,15.9515004073633,15.7155486490204,15.677540091077,16.4004033871537,15.6846091253438,15.1039132871691,15.4180057958908,14.3645506281839,14.935582080902,15.6009622355342,15.2918505172194,15.0837759288698,13.8893186024176,11.7413291307362,12.4245562957577,13.1635435203004,13.1198435318826,12.950583572138,13.6505027209293,12.7659417627135,13.1487271511394,12.4592356369207,12.3605471919293,13.3747251366069,13.7674557240555,13.5461221605966,14.0679710895865,14.3933353847763,13.5711180394019,11.0351720747306,12.2897164559997,15.0253373822643,16.8979540831166,17.0307807369534,16.7131011669611,15.1876649688856,14.7464167639079,15.4020363083462,14.979499917873,14.8712957165424,14.1540724895346,14.8306549386292,15.1348335225948,14.6986373509677,14.9696769305468,14.4450966819602,14.610544752247,13.9098264429976,14.0664783534995,12.8429891320422,13.7680073519074,13.152311478919,13.4228555950702,14.0530992770713,13.1558228337088,12.875646378079,11.7206189711073,11.4496106145522,11.4745717056234,11.0469475010998,12.085480167096,12.6673387755236,12.212078016183,13.1500002832564,12.6364951074477,12.4464261347472,12.4496431857084,12.031712262653,11.6739547744135,12.016461640425,11.7342091105186,11.3871926980931,11.0570920372322,12.0394073473163,13.03496023996,12.7902285345717,12.6428104961189,12.636115673829,12.6823848436299,12.110849908859,11.2318672491305,11.1725685122043],"MCHI^FMA_PE(LTMA,-10AY,0,AM,\"PORTAGG\",\"MEANR\")":[9.65797429689107,9.76626063055485,9.40398021064681,9.27756710169109,9.77666689396844,9.88161268352179,10.8080700184289,10.8946698030321,10.8125615145877,11.5134817707527,11.6407835188661,11.2712203393413,10.6977546505798,9.61271367587103,9.71626180992397,10.3980652023487,10.148464451542,9.99260506657069,9.30056276178226,9.35854714289755,9.5112415229283,9.72211634062924,9.67838832108273,10.2016337799393,11.0448097990282,11.7797486510716,12.5401823198111,12.9715836593117,13.1968790987489,12.7212286236239,13.8733054233217,14.1948390339617,14.0276222771378,13.9708085537515,14.1322371378795,14.1864678963782,14.5027099875669,14.7047961654151,14.6315094569473,14.9866986389182,15.7587029875772,15.2707233453356,16.8688177200905,15.8247881174624,15.1412963843545,14.7460011996846,14.7555125996273,14.2804488222578,14.2589179439177,13.6523511222583,13.3262378122041,11.8884201766867,12.1908040897573,11.4371105921333,12.3236028823078,13.0286006600066,12.7775144756834,12.8972938576481,12.3083611360605,12.6051145341406,12.7086147917742,12.2545063089738,12.3993249984677,12.4150237873424,12.6298126879962,13.6991830343425,13.5501293979009,13.3923075973627,12.9361681459194,13.0961173749669,13.2586548541401,14.1677725555978,14.8918361089505,15.8045844627679,15.5696025961238,16.8851071021299,17.1839847470315,17.6746642090523,21.1685761195101,19.7809463651489,19.3994682936268,19.189224921716,18.76456369665,18.8996289985903,17.2405626562357,16.5995363985381,15.9972430730199,16.2269374721327,14.9122845804126,14.1867141525393,13.8491037119555,13.0670594320882,12.7644806984735,12.3363861731208,12.4541421550129,13.1244502036987,12.7643031199111,12.5713513618763,11.7331891192812,10.3557076728181,11.2909453060478,12.1929617259339,14.13991283426,12.4768578809409,12.3015271781305,12.1033298389156,11.7723754902731,11.7496688304306,11.9853629609687,11.5078455702519,11.4027940564856,11.0232251610546,11.1990851083489,10.3581139273594,10.1869884932899,10.5849029017343,10.418740367464,10.5791053778593,10.7004774458604,10.5245704746216,10.2341215509312],"DDR3512M-FDS^MAX(FG_PRICE(0,-5AY))":3.3053632,"PASP-FDS^MAX(FG_PRICE(0,-5AY))":3158.12,"PLATI-FDS^MAX(FG_PRICE(0,-5AY))":1272.59,"W-FDS^MAX(FG_PRICE(0,-5AY))":14.2525,"COPP-FDS^MAX(FG_PRICE(0,-5AY))":5.119,"FC0000SA^FG_PRICE(0)":48.425037,"SET-BKK^FG_PRICE(0)":1307.21,"FC0000GR^FG_PRICE(0)":9.881537,"FC0000MX^FG_PRICE(0)":454.00677,"FC0000PL^FG_PRICE(0)":210.42827,"FC0000CN^FG_PRICE(0)":228.12865,"TUR^FG_PRICE_MAVG(0,,,,200)":37.712326,"INDA^FG_PRICE_MAVG(0,,,,200)":50.44775,"EWY^FG_PRICE_MAVG(0,,,,200)":63.41025,"EPU^FG_PRICE_MAVG(0,,,,200)":36.45193,"ECH^FG_PRICE_MAVG(0,,,,200)":26.4703,"KSA^FMA_PCT_ABOVE_MAVG(200,0,,,,\"PORTAGG\")":53.2786885245902,"UAE^PERCENT_CHANGE(FMA_EPS(+1,0,,,,\"PORTAGG\",\"MEAN\"),FMA_EPS(+1,-3AM,,,,\"PORTAGG\",\"MEAN\"))":1.63873658845554,"SET-BKK^FG_TOTAL_RETURNC(0,-3AM)":-3.8773775,"MCHI^P_PRICE(0)/P_PRICE_HIGH_PR(0,,,,,,\"PRICE\",\"INTRA\",\"52W\")":0.8259912,"GREK^FG_TOTAL_RETURNC(0,-12AM)":8.789433,"EZA^PERCENT_CHANGE(FMA_EPS(+1,0,,,,\"PORTAGG\",\"MEAN\"),FMA_EPS(+1,-1AM,,,,\"PORTAGG\",\"MEAN\"))":-4.37445629755081,"EWY^FG_TOTAL_RETURNC(0,-1AM)":-0.29122233,"EWT^FG_TOTAL_RETURNC(0,-6AM)":15.866661,"EPU^P_PRICE(0)/P_PRICE_LOW_PR(0,,,,,,\"PRICE\",\"INTRA\",\"52W\")-1":0.42346764,"EPOL^FMA_PCT_ABOVE_MAVG(200,0,,,,\"PORTAGG\")":48.4848484848485,"EIDO^PERCENT_CHANGE(FMA_EPS(+1,0,,,,\"PORTAGG\",\"MEAN\"),FMA_EPS(+1,-3AM,,,,\"PORTAGG\",\"MEAN\"))":-7.92322174132823,"CNYA^FG_TOTAL_RETURNC(0,-3AM)":-4.6453238,"URTH^FG_TOTAL_RETURNC(0,-3AM)":6.0631514,"URTH^PERCENT_CHANGE(FMA_EPS(+1,0,,,,\"PORTAGG\",\"MEAN\"),FMA_EPS(+1,-1AM,,,,\"PORTAGG\",\"MEAN\"))":0.0266636553384657,"URTH^FMA_COS_UP(\"EPS\",\"1M\",+1,NOW,,,\"PORTAGG\",\"MEANR\")":543.0,"TUR^SIZE(FG_CONSTITUENTS)":98,"GREK^FMA_COS_DOWN(\"EPS\",\"1M\",+1,NOW,,,\"PORTAGG\",\"MEANR\")":8.0,"EWT^FMA_COS_UP(\"EPS\",\"1M\",+1,NOW,,,\"PORTAGG\",\"MEANR\")":40.0,"ECH^SIZE(FG_CONSTITUENTS)":30,"EWZ^FMA_RBICS_REV_CURRENT(30, LOC, \"PORTAGG\")":26.132781240692,"QAT^FG_ROE(0)":11.1855172506006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50.0,"REFMYON-FDS^FG_YIELD(NOW,,,0)":3.0,"REFCLMPR-FDS^PROPER_NAME(0,,,\"SECURITY\",\"NAME\")":"Chile Monetary Policy Rate","TRYCN10Y-FDS^PCTCHG(FG_YIELD(0,,,,\"YTM\"),FG_YIELD(-3AM,,,,\"YTM\"))":-5.1012883,"TRYMY10Y-FDS^PCTCHG(FG_YIELD(0,,,,\"YTM\"),FG_YIELD(-3AM,,,,\"YTM\"))":-5.9210544,"TRYSA10Y-FDS^FG_YIELD(0,,,,\"YTM\")":5.1133237,"TRYGR10Y-FDS^FG_YIELD(0,,,,\"YTM\")":3.434,"TRYPL10Y-FDS^FG_YIELD(0,,,,\"YTM\")":5.6241,"CC_CN^IMF_IFS_RCPI_Q(0)":0.226831,"VWO^FMA_EVAL_EBITDA(NTMA,0,,,\"PORTAGG\",\"MEANR\")":9.0724813545737,"KSA^FMA_DIV_YLD(NTMA,NOW,NOW,M,\"PORTAGG\",\"MEANR\")":3.62021533184084,"UAE^FMA_PE(LTM,0,,,\"PORTAGG\",\"MEANR\")":10.4620575722705,"QAT^FMA_EVAL_EBIT(LTMA,NOW,NOW,M,\"PORTAGG\",\"MEANR\")":15.1413897342729,"INDA^FG_FCF_YIELD_NTM(0)":2.69743500597538,"EZA^FMA_PE(NTMA,0,,,\"PORTAGG\",\"MEANR\")":9.88937998384086,"EWY^JULIAN(FMA_DIV_YLD(NTMA,NOW,NOW,M,\"PORTAGG\",\"MEANR\").DATES)":45471,"EWM^FMA_EVAL_EBITDA(NTMA,0,,,\"PORTAGG\",\"MEANR\")":8.83459608274941,"EPOL^FMA_DIV_YLD(NTMA,NOW,NOW,M,\"PORTAGG\",\"MEANR\")":4.98022050642426,"EIDO^FMA_PE(LTM,0,,,\"PORTAGG\",\"MEANR\")":15.8506045812752,"CC_US^IMF_IFS_RCPI_Q(0)":3.19889,"DUMMY^ECON_EXPR_DATA('FDS_ECON[NTCPMIMFGSA@EME]',,,M)":52.09547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1],"TRYMX10Y-FDS^FG_YIELD(-10AY,0,Y,,\"YTM\")":[5.8237,6.2537,7.5651,7.6401,8.7069,6.8373,5.552,7.558,9.0223,8.95],"TRYPE10Y-FDS^FG_YIELD(-10AY,0,Y,,\"YTM\")":[5.681629,7.426917,6.415413,5.167133,5.645114,4.243226,3.535983,5.889906,7.923381,6.6087],"INDA^FMA_ROE(NTMA,-20AY,NOW,FY,\"PORTAGG\",\"MEANR\")":[null,null,null,null,null,null,null,null,15.6108197056138,16.0962597956391,15.7612771435553,15.9055421047158,15.6930916584344,15.3154529754558,14.6122050459717,14.5354846163082,12.8423838949759,15.1612174104353,14.9253869800942,16.0805897384503],"TRYBR10Y-FDS^FG_YIELD(-10AY,0,Y,,\"YTM\")":[12.319731,15.989595,11.062725,9.887577,8.936093,6.883678,6.961219,10.970291,12.900059,10.455909],"TRYCN10Y-FDS^FG_YIELD(-10AY,0,Y,,\"YTM\")":[3.653331,2.901145,3.070911,3.93859,3.259862,3.197311,3.1948,2.7893,2.855,2.574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FR10Y-FDS^FG_YIELD(-10AY,0,Y,,\"YTM\")":[0.837,0.9989,0.682,0.785,0.71,0.118,-0.344,0.201,3.07,2.534],"CAGDPY@VN^EE_ACTUAL_ANNUAL(MED,+1)":null,"CC_TW^FG_COMPANY_NAME":"Taiwan, China","USDTRY^FG_PRICE_CHANGE(0,-3AM)":1.6574264,"USDINR^FG_COMPANY_NAME":"Indian Rupee per U.S. Dollar","USDMXN^FG_PRICE_CHANGE(0,-6AM)":7.5851917,"USDPLN^FG_PRICE_CHANGE(0,-1AY)":-1.7705321,"USDIDR^FG_COMPANY_NAME":"Indonesian Rupiah per U.S. Dollar"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601859,51.5269226366261,58.7717056261205,64.972794174405,67.9891570247354],"KSA^FG_COMPANY_NAME":"iShares MSCI Saudi Arabia ETF","EPOL^FG_COMPANY_NAME":"iShares MSCI Poland ETF","EWT^FG_TOTAL_RETURNC(0,-12AM)":21.261429,"REFEUREFI-FDS^FG_YIELD(NOW,,,0)":4.25,"TRYAE10Y-FDS^FG_YIELD(0,,,,\"YTM\")":null,"CC_TW^IMF_IFS_RCPI_Q(0)":null,"VNM^FMA_PE(LTM,0,,,\"PORTAGG\",\"MEANR\")":16.3987430058201,"MCHI^FMA_PE(NTMA,0,,,\"PORTAGG\",\"MEANR\")":9.27352657403645,"EWY^FMA_DIV_YLD(NTMA,NOW,NOW,M,\"PORTAGG\",\"MEANR\")":2.08167963376573,"EPOL^FG_FCF_YIELD_NTM(0)":null,"DUMMY^ECON_EXPR_DATA('FDS_ECON[PMIDMMANHE]',,,M)":49.659245,"TRYUS10Y-FDS^FG_YIELD(-10AY,0,Y,,\"YTM\")":[2.1881,2.2961,2.4752,2.4325,2.6836,1.9185,0.9174,1.5119,3.8776,3.8791],"CAGDPY@BR^EE_ACTUAL_ANNUAL(MED,+1)":-1.6,"CAGDPY@CL^EE_ACTUAL_ANNUAL(MED,+1)":-3.2,"USDVND^FG_PRICE_CHANGE(0,-6AM)":2.885592,"USDQAR^FG_PRICE(0)":3.641,"USDBRL^STD(FG_PRICE_CHANGE(0,-1AY,AM))":2.34120004075962,"USDMYR^FG_PRICE_CHANGE(0,-1AM)":-1.1671126,"USDPLN^FG_PRICE(0)":3.93355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4],"EPU^P_PRICE_RETURNS_PR('52W',2,-10AY,0,AM)":[14.528358,6.7028403,6.539941,-3.9969742,10.019565,0.4177332,-5.9595346,-8.858252,-7.5677276,-9.888864,-13.468444999999999,-14.804029,-25.154531,-41.764694,-35.285217,-28.362244,-35.46077,-33.136475,-37.064507,-25.376135,-9.379405,2.8343678,0.62726736,0.035369396,24.142086,62.355934,51.566982,41.57115,49.9686,58.590614,84.113106,62.278366,32.76429,11.878193,17.74199,17.149317,10.483324,12.525045,17.353714,30.117702,32.887672,30.57543,32.396187,25.64348,29.383755,36.999382,27.771832,19.933165,15.814865,4.687619,-0.21119714,-14.987546,-13.909888,-11.413765,-14.9793625,-7.5912056,-5.386382,-12.978756,-17.025566,-4.3425617,-4.9193916,-10.746884,-3.685242,3.0909777,1.1223197,7.7990055,3.2734513,-12.33663,-38.31681,-32.964207,-19.928228,-21.861124,-18.550556,-3.7052095,-13.570208,-11.468148,-1.6941726,-3.6017716,-2.4716794,15.364086,48.77864,32.808887,18.16355,3.4914613,-4.402977,-15.368408,-6.739104,2.2016168,-14.459616,-13.600063,-4.3477774,-7.5653195,15.697802,0.97121,1.1699796,-1.6118824,-4.16342,8.916903,-6.8043175,-6.533557,7.654512,4.268539,3.6501765,-9.329921,-17.556202,3.7874699,1.3893366,19.835495,35.87531,24.103462,32.88479,12.795485,9.700203,27.008259,11.320567,27.56362,38.605797,40.044167,52.62431,39.00244,27.578724],"EWZ^FG_TOTAL_RETURNC(-10AY,0,AM)":[5.758083,1.8018007,-10.561752,-10.582924,4.0413737,-14.622217,0.10961294,-4.40734,-11.340207,20.058132,-11.111105,1.9978642,-13.845229,-13.122808,-12.60097,7.624781,3.3061385,-9.679657,-16.519308,11.538458,28.335835,11.098135,-7.6761303,6.2916994,17.200422,1.2588263,1.3038158,13.259506,-12.632132,-1.1564553,16.45491,2.0755649,-3.2325387,-0.7004261,-3.6896408,-3.4178257,9.323525,7.9903126,3.8365722,-2.5191903,0.2461195,-0.89208484,18.502544,-0.42256713,-5.51666,-3.7278235,-13.109398,-12.290775,12.317265,-11.464972,5.254936,18.9896,-6.5434637,1.1996984,17.479897,0.6389737,-5.623579,-0.88899136,-4.92121,12.45433,4.339838,-14.414608,8.665466,5.7027936,-5.7533026,14.713562,-2.3153603,-15.680796,-33.21429,-15.355235,19.99098,7.3384523,14.503551,-9.197897,-2.3874462,3.2844067,14.546692,9.987677,-4.2478323,-9.861541,1.5987515,10.459733,5.3352,10.496855,-5.0682306,-7.597536,-7.1388903,-8.794498,-3.6405385,1.049149,11.448669,7.5122,14.004827,-13.557964,8.962547,-19.731552,-0.4779458,18.248976,-8.497339,4.8139334,-3.6482096,4.7546625,6.2521696,-9.48022,-7.2950544,6.8952084,9.110785,11.659634,4.535699,-8.20874,-2.8106034,0.19717216,10.757626,7.848656,-5.0640163,-0.23972988,-3.0940294,-2.2318602,-3.5193443,-7.136792,1.3888836],"QAT^FMA_DIV_YLD(NTMA,-10AY,0,AM,\"PORTAGG\",\"MEANR\")":[4.06132811489016,3.86835890461939,4.0058750352855,4.08386325573101,3.93823149898953,4.43518674303446,4.45256166611829,4.12602408206054,4.59416699794277,4.54971784436968,4.56723109786322,4.63606321069692,4.67188407748996,5.18264279106949,4.93245537037058,4.81861219068754,5.42044549918547,5.51957804657966,6.17499596288054,5.07795098003631,4.25563054530582,4.33469881285125,4.34421275522665,4.20295702501801,4.06157575311401,3.61802670235937,3.90719148786459,3.96472710752141,4.21700171847994,3.85110332093447,3.59456075377779,3.66835187821892,3.89829747356169,3.95162058101352,3.89983354870329,4.47916450102039,4.10897729322074,4.44073599040477,4.55367366117257,4.53541796092703,4.68854375072449,4.32469786956228,4.02550259577914,4.68095627760118,4.91041124879656,4.70187962861433,4.78822741435088,4.96598504099135,4.55593957669447,4.52238624848945,4.43182323679589,4.27926089400651,4.31481628515748,4.56465129209936,4.32116363505399,4.53871908311221,4.55293193844572,4.18537111544981,4.53119516662852,4.0956938577815,4.08693471766139,4.42116844675275,4.12787841864456,4.07611644951197,4.14282887595419,4.04678395256806,4.05024268000315,4.42724167781024,4.67450020889089,4.41436437219212,4.14870510585746,3.87979914546465,3.7160396961867,3.49007310946005,3.57858082454974,3.64213218615838,3.63863772550042,3.67208535156277,3.785693194062,3.89294947316357,3.92078792783364,3.72194226541252,3.86147757253099,3.87302143879718,3.89762568978981,3.85606294490445,4.04495860472466,3.86391583645687,3.86326759803472,4.05328480553417,3.96013169819359,3.94288859139372,3.65180104815899,3.77852289056363,4.22005562016178,4.49422249267846,4.0043248014351,3.82428800728913,4.16991815393709,4.16039175123931,4.32306315262775,4.69660097407766,4.51404621479605,4.78582812028332,4.95909732335844,4.97983624127152,4.69455272313206,4.78826331784441,4.47706351723028,4.60157996978288,4.6645032156348,5.20860191624432,4.86091160550326,4.79355871860663,4.802738233986,4.75108131004192,4.95109079993829,5.77491083847004,5.87895373967355,5.61103854033837,5.50351095075259],"KSA^FMA_PE(NTMA,-10AY,0,AM,\"PORTAGG\",\"MEANR\")":[null,null,null,null,null,null,null,null,null,null,null,null,null,null,null,12.6449373863779,12.6620442771125,12.4688247319628,11.0553596029452,11.7760191941999,12.853246442531,13.4393587513495,13.1457603512803,13.5542484277117,13.2816367059641,12.2361563299393,12.1807040208821,11.9750315290965,14.2254536575551,14.0643689956363,14.625311385918,14.4613648116028,13.6620301267206,13.6040893013712,13.5579606168604,14.8181319880537,14.5548898512369,13.9556073341442,13.4681845158464,12.8209914831902,12.851457967779,13.1454758440298,13.9312519604877,13.6917811998477,14.8132333406853,15.1690203840329,14.8614959507567,15.0814265841823,14.9308978400032,13.8410739582628,13.9916828561553,13.9571779442084,13.2794850686888,14.0931875265475,15.7396143836249,15.860748239729,16.2141965254931,17.3076001316441,16.0618913525496,16.3193987807063,16.6657006221888,16.8186597829949,17.0701313757816,16.846608443805,16.3385425967851,17.0300972565953,16.9553990903184,15.3818941692001,13.8910935300356,16.3032524646415,18.5912166841274,18.9090394886105,19.5429092573885,20.5270195416787,21.1971108267034,20.5671198946004,20.4009685987494,19.3116218758161,18.8213648464151,18.6028923412859,18.1002259075285,19.3231963779092,19.066982542196,19.4468912939286,19.1071852051492,18.7908664294891,18.5755585289552,19.0518432382519,17.8774847569406,17.7409631618254,19.0494616791876,18.9486318634743,19.1269245173116,19.0875797393265,16.7812577307048,15.0915403819448,16.2561788801007,16.5260184536249,14.2389294480729,15.4254964802701,14.7197991299381,13.9940758011811,14.9790318834666,14.4564706514141,15.1714263612294,16.496043635968,16.5079085619328,17.0398619584772,17.8093440543589,17.0581354220265,15.9928821773888,15.1751163617492,16.3684798997521,17.9457433650483,18.4849305847365,18.9486062812119,18.1668530380966,17.3228013760975,16.8219710904383,16.6390573022538,17.1680265596801],"EPHE^FMA_PE(NTMA,-10AY,0,AM,\"PORTAGG\",\"MEANR\")":[17.3881206965157,17.6932065352813,17.7509545649722,17.1384656532508,17.8045177588605,17.1307705778571,17.8737483665804,18.2167754191036,18.3743268803468,18.2305540972883,17.9394729689301,17.5202193364469,17.8938390171981,15.9574013553408,16.1951692664305,17.2394373044161,16.2344164944677,16.2050547849201,14.5463653735543,15.0828749548037,17.0534753829008,16.2340159466943,16.2967484511613,17.1589436618433,17.932431378472,18.3528798425695,17.0373291558557,16.6045784385242,15.3607954636165,14.8999693688025,16.8292947234598,16.3401585277448,16.6986317697596,17.7090694667531,17.4668091989021,17.1048397611328,16.9117160801974,16.8533295316062,16.9861230802013,17.5111745761017,17.2547967452958,17.3942870196239,18.1057071186108,17.2070124121391,16.0110741221139,15.3940503934258,15.944061832367,14.6059250154456,15.5647916458493,15.3127881974451,14.0142893232055,13.6554590330412,14.2702368757514,14.9621108737094,15.752575119566,15.4874306391461,15.2764300318505,15.3332016279943,15.097162195494,15.4892670205817,15.6072852426077,14.7217489003238,13.9094337112088,13.83941910376,13.4340706234387,14.1066114779232,13.6278027576945,12.2335008448175,9.89097352107929,11.1236385519026,12.958084188454,15.4718490226143,15.161104878185,15.8394854285523,15.5034570072908,16.962625362661,17.6979625696812,16.5816794929978,16.2421800245127,15.5053820221085,15.0313660984373,14.658950493227,15.0060500194739,16.493335982282,14.7469934289393,15.6193897551105,15.7927930891255,16.5878291084586,15.9852985549786,15.4444760689679,15.0955322246216,14.8636291853906,14.317819401947,14.1431638382613,13.0543003787288,12.5164499425133,12.5278893283962,13.2535715374647,12.0094341743881,11.7542867743591,12.2661080170474,12.400337467362,13.3209669981297,12.3787152000745,11.7930089291644,11.4609108307852,10.8081391963148,10.196926721228,10.3665449502807,9.4470130178727,9.8132717780547,9.41103891638343,9.56698490245762,9.41334550275359,9.63904083984937,10.0381108542994,9.49179956321045,9.03307577662359,8.88050976309849,8.65557572629168,9.38012653614379],"EWW^FMA_PE(LTMA,-10AY,0,AM,\"PORTAGG\",\"MEANR\")":[null,null,null,null,null,null,null,null,null,null,null,null,null,null,null,null,null,null,22.6639010037847,24.8861741149146,24.666076212076,24.4806137764995,24.0605158724311,23.0005609181359,22.9871169633954,22.6666016949522,21.9206054652516,22.2443581538458,21.0394755021148,20.356293665146,20.6192415640124,21.6139413109908,21.3779174167934,20.9403220871336,20.4721140362862,19.9113579940901,20.0240900454896,19.669227129152,19.1262987345223,18.3243646259077,17.0151417578558,16.8959844326863,17.789156898089,17.9885641703438,17.7405184421618,17.6521498467265,17.1097423439392,17.2647090202622,17.5792465986294,17.3373199139245,17.1926050187586,16.1247505983259,14.0173744364504,14.5914388907837,15.3868363985839,15.7372796039243,15.3858246154147,15.4282521556137,14.9698744111767,14.9994670398036,14.5544984673019,14.2924455690763,15.0579682858579,15.3722513118521,15.2803620952995,15.7628189191847,16.1741858157418,15.6613365705658,14.52935766393,14.7396209446285,16.229962859559,17.8792617167505,19.0693708189688,20.2304451548868,19.882373302439,20.9251370194659,23.7376489347253,31.5116690235934,31.0211477315115,27.5143667519754,26.5199375390223,25.4295132094131,24.1147537938171,23.1237006540722,21.5864445049808,20.4303952005601,18.8197565146898,17.4963160053115,15.3464774267821,15.5412161963384,14.5888487132574,14.7590617888748,15.0713813291751,14.7693678076576,14.5732113927564,13.8918433306298,13.5100896565867,13.2583695998522,12.6625404799472,13.412803428272,13.7195967236447,13.2619411578288,14.323810455371,15.0632138267159,14.4532469956481,14.2879275969838,13.9446237426056,13.5198069346432,13.4901606374311,13.1136879958125,12.6644785633828,12.2019277201734,13.0693420267654,14.1396547403313,13.9036937120389,16.1541721574853,15.6791578686326,15.450707013029,15.0046439424186,14.3023439591596,13.9628168105269],"DDR3512M-FDS^FG_PRICE(0)":0.9113853,"NI-FDS^MAX(FG_PRICE(0,-5AY))":48241.0,"CPALM-FDS^FG_PRICE(0)/MAX(FG_PRICE(0,-1AY))":0.88316226250273,"BRENT-FDS^FG_PRICE_CHANGE(0,-1AY)":1.94728093089527,"TIOS-FDS^FG_PRICE_CHANGE(0,-6AM)":-20.9590556990041,"FC0000TR^FG_PRICE(0)":255.97893,"FC0000IN^FG_PRICE(0)":1472.7219,"FC0000KR^FG_PRICE(0)":460.7402,"FC0000PE^FG_PRICE(0)":830.4527,"TUR^FG_PRICE_MAVG(0,,,,30)":42.531,"INDA^FG_PRICE(0)":56.82,"EWW^FG_PRICE_MAVG(0,,,,200)":63.4495,"EPOL^FG_PRICE_MAVG(0,,,,60)":24.586666,"CNYA^FG_PRICE_MAVG(0,,,,30)":25.529177,"VNM^PERCENT_CHANGE(FMA_EPS(+1,0,,,,\"PORTAGG\",\"MEAN\"),FMA_EPS(+1,-3AM,,,,\"PORTAGG\",\"MEAN\"))":5.13721255306396,"TUR^FG_TOTAL_RETURNC(0,-1AM)":4.015577,"QAT^FG_TOTAL_RETURNC(0,-3AM)":5.368948,"INDA^FG_TOTAL_RETURNC(0,-6AM)":15.511286,"EZA^P_PRICE(0)/P_PRICE_HIGH_PR(0,,,,,,\"PRICE\",\"INTRA\",\"52W\")":0.96715164,"EWY^P_PRICE(0)/P_PRICE_LOW_PR(0,,,,,,\"PRICE\",\"INTRA\",\"52W\")-1":0.19379699,"EWM^FMA_PCT_ABOVE_MAVG(200,0,,,,\"PORTAGG\")":60.6060606060606,"EPOL^PERCENT_CHANGE(FMA_EPS(+1,0,,,,\"PORTAGG\",\"MEAN\"),FMA_EPS(+1,-1AM,,,,\"PORTAGG\",\"MEAN\"))":2.13464894743023,"EIDO^PERCENT_CHANGE(FMA_EPS(+1,0,,,,\"PORTAGG\",\"MEAN\"),FMA_EPS(+1,-1AM,,,,\"PORTAGG\",\"MEAN\"))":1.73606898117475,"CNYA^PERCENT_CHANGE(FMA_EPS(+1,0,,,,\"PORTAGG\",\"MEAN\"),FMA_EPS(+1,-3AM,,,,\"PORTAGG\",\"MEAN\"))":-0.724988562108041,"VWO^FG_TOTAL_RETURNC(0,-6AM)":9.387755,"VWO^FMA_PCT_ABOVE_MAVG(200,0,,,,\"PORTAGG\")":40.2586206896552,"VGK^FMA_COS_DOWN(\"EPS\",\"1M\",+1,NOW,,,\"PORTAGG\",\"MEANR\")":488.0,"QAT^SIZE(FG_CONSTITUENTS)":35,"EWZ^FMA_COS_UP(\"EPS\",\"1M\",+1,NOW,,,\"PORTAGG\",\"MEANR\")":14.0,"EPOL^FMA_COS_DOWN(\"EPS\",\"1M\",+1,NOW,,,\"PORTAGG\",\"MEANR\")":11.0,"TUR^FMA_RBICS_REV_CURRENT(30, LOC, \"PORTAGG\")":22.4907332005754,"CNYA^FMA_RBICS_REV_CURRENT(30, LOC, \"PORTAGG\")":20.8282739719649,"EPOL^FG_ROE(0)":13.3029682077874,"TRYMX10Y-FDS^FG_YIELD_NAME":"Treasury - Mexico Benchmark Bond 10Y","REFAEREPO-FDS^PROPER_NAME(0,,,\"SECURITY\",\"NAME\")":"United Arab Emirates Repo Rate","REFMYON-FDS^(SUBARRAY(NOT_NA(NO_REPEAT_F(FG_YIELD(NOW,-10AY,D))),0,1)-SUBARRAY(NOT_NA(NO_REPEAT_F(FG_YIELD(NOW,-10AY,D))),1,1))*100":25.0,"REFCNRMB-FDS^(SUBARRAY(NOT_NA(NO_REPEAT_F(FG_YIELD(NOW,-10AY,D))),0,1)-SUBARRAY(NOT_NA(NO_REPEAT_F(FG_YIELD(NOW,-10AY,D))),1,1))*100":-10.0,"TRYIN10Y-FDS^PCTCHG(FG_YIELD(0,,,,\"YTM\"),FG_YIELD(-3AM,,,,\"YTM\"))":-3.4041946,"TRYPE10Y-FDS^PCTCHG(FG_YIELD(0,,,,\"YTM\"),FG_YIELD(-1AM,,,,\"YTM\"))":-2.7675033,"TRYBR10Y-FDS^FG_YIELD_NAME":"Treasury - Brazil Benchmark Bond 10Y","TIPSCL10Y-FDS^FG_YIELD(0,,,,\"YTM\")":2.7517319,"VGK^FG_FCF_YIELD_NTM(0)":5.31248525773333,"SET-BKK^FMA_EVAL_EBITDA(NTMA,0,,,\"PORTAGG\",\"MEANR\")":9.16469147519406,"EZA^FMA_EVAL_EBIT(LTMA,NOW,NOW,M,\"PORTAGG\",\"MEANR\")":12.1460392320385,"EWT^JULIAN(FMA_DIV_YLD(NTMA,NOW,NOW,M,\"PORTAGG\",\"MEANR\").DATES)":45471,"EIDO^JULIAN(FMA_DIV_YLD(NTMA,NOW,NOW,M,\"PORTAGG\",\"MEANR\").DATES)":45471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TRYDE10Y-FDS^FG_YIELD(-10AY,0,Y,,\"YTM\")":[0.5475,0.636,0.22,0.47,0.239,-0.189,-0.575,-0.181,2.534,2.004],"CAGDPY@TH^EE_ACTUAL_ANNUAL(MED,0)":1.22282398910213,"CC_QA^FG_COMPANY_NAME":"Qatar","USDAED^FG_PRICE_CHANGE(0,-1AY)":-0.0013589859,"USDQAR^STD(FG_PRICE_CHANGE(0,-3AY,M))":0.00998265294793277,"USDZAR^FG_PRICE(0)":18.26875,"USDMYR^FG_PRICE_CHANGE(0,-3AM)":-2.3072898,"USDPLN^FG_COMPANY_NAME":"Polish Zloty per U.S. Dollar"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CNYA^P_PRICE_RETURNS_PR('52W',2,-10AY,0,AM)":[null,null,null,null,null,null,null,null,null,null,null,null,null,null,null,null,null,null,null,null,null,null,null,null,null,null,null,null,null,null,null,null,null,null,null,15.018118,11.584675,14.066589,20.545828,20.536554,23.895264,28.757477,39.40606,28.087425,21.129095,18.56948,18.177938,1.5904665,-4.208052,-11.440266,-11.668229,-22.414606,-24.236351,-25.810545,-27.469927,-12.288677,-7.6632977,-0.8397341,-11.617571,4.216683,8.539927,10.0890045,9.001791,20.884668,22.98907,31.984818,24.519146,8.169746,1.2988448,-4.72458,10.063946,11.107874,24.090397,36.838387,29.630672,32.121574,41.387295,40.663086,54.742397,44.94475,47.31736,48.653458,59.10257,43.043816,22.183155,14.234674,17.888523,17.606009,9.061003,7.805538,-8.920568,-6.6474676,-7.1584997,-24.552822,-25.368547,-13.4003935,-14.828176,-17.547089,-26.105362,-31.437439,-30.022066,-28.52984,-11.738282,-18.18968,-10.705495,3.2866478,-7.5921354,-20.705742,-12.202734,-17.27758,-6.717038,-7.9045715,-7.3366823,-13.993043,-26.92008,-17.322933,-16.371674,-12.611092,-8.074909,-7.7564597,-13.9197235],"EPOL^FG_TOTAL_RETURNC(-10AY,0,AM)":[-0.51299334,-0.72190166,-1.592797,-2.9908538,-0.90678334,-9.974456,-5.033284,2.93473,-0.42553544,7.1794868,-5.303031,-1.4078915,-5.299437,-3.3666968,-1.812619,0.6473303,-10.910434,1.0869026,-13.243967,8.529043,9.908878,-2.2797883,-5.0901413,-7.7135983,6.1893225,2.171421,1.6219258,-0.7154584,-3.9357066,5.596328,12.033426,5.370462,4.247284,7.2883725,1.983118,1.00317,5.1787972,5.2755,-2.5241315,-0.6664157,5.30957,-1.3095975,12.40629,-8.236074,-7.0494175,-1.6419053,-8.306837,-4.256624,9.062076,0.6647229,0.45398474,-11.83238,4.939425,2.2806525,6.379235,-1.9851089,-2.4050713,0.8646846,-7.1153045,8.728683,-2.2959232,-10.530895,0.04863739,4.5211434,0.046515465,-0.25663972,0.33397675,-13.694727,-23.085398,4.9426913,8.805466,5.5298567,7.807815,2.228415,-12.861037,-4.5653524,17.922676,5.9666395,1.5287399,-3.063345,-2.4102867,7.793629,11.023426,3.006494,-4.1517854,3.2603621,0.045108795,5.320108,-15.325344,5.0600767,-0.43774247,-9.868092,0.8672118,-13.111234,1.4842272,-10.4047,-6.8634152,-5.2321315,-13.763607,9.558153,23.292183,4.8790574,8.937824,-8.026159,-5.623788,17.705477,3.8114667,7.455158,9.285343,-9.069222,-9.133858,12.593878,11.749625,8.026814,-6.9991293,12.276578,-2.6811957,2.7550578,6.493509,-2.8920352,-1.5270293],"EWW^FMA_DIV_YLD(NTMA,-10AY,0,AM,\"PORTAGG\",\"MEANR\")":[null,null,null,null,null,null,null,null,null,null,null,null,null,null,null,null,null,null,2.18371241424349,2.12360556478281,2.05535055704154,2.03699546873243,2.06291169091363,2.16926406518515,2.06954119375257,2.06880427211388,2.09004259542115,2.10597027635843,2.28727740165478,2.39732855780373,2.31860965533027,2.37101112186822,2.35695200507392,2.36196755238246,2.37547295376518,2.47155975092919,2.33847347267676,2.35291163695419,2.46647731651551,2.53647108725408,2.52217519745199,2.53938968217281,2.43694595449527,2.59385429316409,2.64989633027416,2.68250017223233,2.92735555219357,2.82748029957018,2.69670713343847,2.75304286194574,2.77148650465238,3.10189252107931,3.67136172242636,3.45234414116757,3.30242575403575,3.30360691797161,3.43850334546714,3.29999718789908,3.58538884740612,3.49844700455248,3.8015896190839,3.87756084482646,3.60826045952236,3.50589004881515,3.57505760771115,3.46344067859087,3.40236583924013,3.50379784449711,4.3007609553508,4.11141140739554,3.33821716045803,3.05761653082436,3.04662209588485,3.09885476984153,3.42498689120784,3.32431416613381,3.21513565095885,3.50501254518529,3.4811455257705,3.48362538670616,3.32027001930944,3.09142865596901,3.14312966736487,3.14127546197223,3.11570323375345,3.12606865304347,3.23389883486878,3.42804108114856,3.60407849073998,3.38757502314485,3.65281178609256,3.65982654497769,3.39302912204726,3.65457686196616,3.670744948807,4.11867289781339,4.15851421373863,4.08905730608465,4.23332384355477,3.81628303025193,3.70784571141646,3.83534792389798,3.52188662998771,3.6346710518703,3.73922366421151,3.6372450030548,3.69458759914269,3.82327906240817,3.74179602512986,4.00175900742229,4.18889177879718,4.32874716249434,4.02508379920411,3.71749931436529,3.75075337758675,3.92364655376162,3.99383553452915,4.06547522070373,4.35206793619073,4.56623817452013,4.58069169872758],"GREK^FMA_PE(NTMA,-10AY,0,AM,\"PORTAGG\",\"MEANR\")":[8.99050726266527,8.44000938084529,7.3200507369813,6.83960854241755,7.10291308099303,5.19343032918091,4.40911400656679,5.24967898209226,5.00511496001112,4.96858120159923,4.85061711921465,5.49288285532426,4.66440337785235,4.13417615986366,4.06056295669464,3.97936288072631,4.25259311752492,4.8082465896793,9.88991118309755,8.53062099907395,8.637357514602,10.4223902421564,10.8526844808266,8.43253079439023,9.02966156918459,8.51551066776957,8.68990038873961,8.86778077609691,9.3862553616494,8.75738406790576,9.42765295836395,9.13249719785048,8.95026064704499,11.1075116164113,13.5534041922106,12.8171373720764,12.7941133857184,12.2598402626407,10.4874463216543,11.8437356077183,11.6926038302438,14.0610998068293,14.9162219604357,14.5168961244558,13.419010699324,14.8556224999266,14.1729875324738,15.2047084398915,14.6251261403079,14.5445595238381,14.6006285366426,12.2897128411344,11.6530758922297,11.0726536054368,11.5457974662562,12.274885671699,13.3874287526645,14.1174611316467,12.1981007897638,13.4976380882342,13.9283139527039,13.3513295645023,13.4897288187026,11.9464917755848,11.659710155713,11.3656368588725,11.3464906429703,9.8629604928685,6.87644500177553,8.7205816422925,10.6770500131855,13.5351590669641,13.3735081424047,12.0099819608189,11.5086308653204,9.78055301595338,10.998041019606,12.1788242385809,11.0482534046702,11.7619187069586,12.1539471142693,13.0720412390808,11.9554384640561,12.4827879607899,10.5286944484669,11.1574028525873,10.1543009565582,10.4133639623113,10.3305075428935,9.5933513457044,9.83260895248304,9.92533789368513,9.50605581721607,10.4309546479905,9.38842221208909,8.41342330937852,7.8919860071825,8.25370640418086,6.40646856360388,6.99603047454344,6.99096079998976,6.6922481600607,6.71241691132549,7.92405514153995,6.92182746577989,7.13996441455911,7.55186850406503,7.59476186979113,8.2585405471847,7.45506934792005,6.86786207878568,6.51108031062423,6.82398207434313,6.61642069077764,6.87002953318434,7.05214060676412,7.02923158413257,7.29555907468328,7.21192701617573,7.04328592255502,7.16055550183547],"SET-BKK^FMA_PE(LTMA,-10AY,0,AM,\"PORTAGG\",\"MEANR\")":[17.8737910903093,18.9679531407851,19.3519596880723,18.9110633542449,20.1171035139383,19.4328909414533,21.4393939891728,23.4273335709578,22.860071571379,22.3409346385534,21.6984863570511,21.1742625382806,20.3032196617247,18.8464171893361,18.7559326319544,18.6377309811634,16.0890398274469,14.3492807678779,14.2031437328902,16.8496924149395,16.5895226971615,16.5043903355523,16.2862239154256,16.2531899128492,16.6802244410473,16.7231353791063,16.1523251406062,16.03906971627,16.0455476076782,16.024304552434,16.7653126298284,16.2365285519397,16.3005186198628,16.1859732651741,16.0841894518441,16.1066639834163,16.0075846710395,15.9498364997163,16.5375231937914,16.7926078500078,16.9774633355901,17.7513475283014,18.4886169821458,17.8833441075039,17.5801324885693,17.2790372235888,17.1580504009429,16.4489135546069,16.5958265151791,16.3258229437791,16.434575321402,15.3759253344805,15.1016640366565,14.2506187289226,15.1475657445468,16.230676423995,16.1305049407686,16.1522472159671,15.9586422721453,16.431822297376,16.4750880905533,16.2158474209213,16.4306303041736,16.4653795846799,17.3004508987119,16.987587913394,16.9545811405502,15.2604264297232,14.4915750378324,15.3604156670189,17.1714591664322,18.0849837075503,19.253542258747,20.4732702953727,20.7462796619812,21.2525103675037,24.434870539759,27.886118992417,27.7075747027786,27.7478253487431,27.1353810190481,26.2127045944344,24.9877813584044,23.9583422575498,22.8878184414994,22.3192731730273,21.6850316788338,20.7161286601301,19.5116187394739,18.9352223749695,18.6695519198778,18.7260067025391,18.7981003015935,18.4350987618523,18.1897070538001,17.5676791047819,17.1717317911445,17.2156902981195,16.7230460057879,16.2573439369254,16.6074168800125,16.517300038963,17.277988587218,17.4091695191765,17.3329950669222,17.1466330871829,17.1298072643858,16.9264288835819,17.2730512345082,17.6598202573174,17.1449336956042,16.2876254815993,16.2269568104344,16.3631698739935,15.4084425306899,16.9085960285164,16.5155491339894,16.3007887487415,16.180150184487,15.7741126980368,15.529122857612],"DDR3512M-FDS^FG_PRICE(0)/MAX(FG_PRICE(0,-1AY))":0.876332019230769,"PASP-FDS^FG_PRICE_CHANGE(0,-6AM)":-4.18848167539267,"PLATI-FDS^FG_PRICE_CHANGE(0,-1AM)":-6.3681592039801,"W-FDS^FG_PRICE(0)":5.235,"TIOS-FDS^FG_PRICE(0)/MAX(FG_PRICE(0,-1AY))":0.743201997780244,"FC0000AE^FG_PRICE(0)":144.3185,"KSA^FG_PRICE_MAVG(0,,,,60)":41.4205,"EZA^FG_PRICE_MAVG(0,,,,60)":42.727333,"EWT^FG_PRICE(0)":52.14,"EIDO^FG_PRICE_MAVG(0,,,,60)":19.9355,"KSA^PERCENT_CHANGE(FMA_EPS(+1,0,,,,\"PORTAGG\",\"MEAN\"),FMA_EPS(+1,-1AM,,,,\"PORTAGG\",\"MEAN\"))":-1.26237842117128,"UAE^FMA_PCT_ABOVE_MAVG(200,0,,,,\"PORTAGG\")":32.4324324324324,"SET-BKK^FMA_PCT_ABOVE_MAVG(200,0,,,,\"PORTAGG\")":20.4204204204204,"MCHI^FMA_PCT_ABOVE_MAVG(200,0,,,,\"PORTAGG\")":35.5932203389831,"GREK^FMA_PCT_ABOVE_MAVG(200,0,,,,\"PORTAGG\")":68.9655172413793,"EWZ^FMA_PCT_ABOVE_MAVG(200,0,,,,\"PORTAGG\")":32.6530612244898,"EWW^FMA_PCT_ABOVE_MAVG(200,0,,,,\"PORTAGG\")":27.2727272727273,"EPU^FG_TOTAL_RETURNC(0,-12AM)":27.578724,"EPHE^P_PRICE(0)/P_PRICE_LOW_PR(0,,,,,,\"PRICE\",\"INTRA\",\"52W\")-1":0.098615885,"ECH^P_PRICE(0)/P_PRICE_LOW_PR(0,,,,,,\"PRICE\",\"INTRA\",\"52W\")-1":0.087029934,"SPY^P_PRICE(0)/P_PRICE_HIGH_PR(0,,,,,,\"PRICE\",\"INTRA\",\"52W\")":0.96333784,"VGK^FG_TOTAL_RETURNC(0,-3AM)":4.184389,"SPY^FMA_COS_UP(\"EPS\",\"1M\",+1,NOW,,,\"PORTAGG\",\"MEANR\")":184.0,"VNM^FMA_COS_UP(\"EPS\",\"1M\",+1,NOW,,,\"PORTAGG\",\"MEANR\")":9.0,"INDA^FMA_COS_UP(\"EPS\",\"1M\",+1,NOW,,,\"PORTAGG\",\"MEANR\")":58.0,"EWM^SIZE(FG_CONSTITUENTS)":33,"CNYA^SIZE(FG_CONSTITUENTS)":485,"EPU^FMA_RBICS_REV_CURRENT(30, LOC, \"PORTAGG\")":30.8413445335127,"EWW^FG_ROE(0)":10.7598186550533,"TRYZA10Y-FDS^FG_YIELD_NAME":"Treasury - South Africa Benchmark Bond 10Y","REFAEREPO-FDS^(SUBARRAY(NOT_NA(NO_REPEAT_F(FG_YIELD(NOW,-10AY,D))),0,1)-SUBARRAY(NOT_NA(NO_REPEAT_F(FG_YIELD(NOW,-10AY,D))),1,1))*100":25.0,"REFEUREFI-FDS^(SUBARRAY(NOT_NA(NO_REPEAT_F(FG_YIELD(NOW,-10AY,D))),0,1)-SUBARRAY(NOT_NA(NO_REPEAT_F(FG_YIELD(NOW,-10AY,D))),1,1))*100":-25.0,"REFMYON-FDS^PROPER_NAME(0,,,\"SECURITY\",\"NAME\")":"Malaysia Policy Rate - Overnight","REFCNRMB-FDS^PROPER_NAME(0,,,\"SECURITY\",\"NAME\")":"China Loan Prime Rate (LPR) - 1 Year","TRYGR10Y-FDS^PCTCHG(FG_YIELD(0,,,,\"YTM\"),FG_YIELD(-1AM,,,,\"YTM\"))":-5.7111464,"TRYPH10Y-FDS^PCTCHG(FG_YIELD(0,,,,\"YTM\"),FG_YIELD(-1AM,,,,\"YTM\"))":-6.1328793,"TRYTH10Y-FDS^FG_YIELD_NAME":"Thailand Benchmark Bond - 10 Year","TRYTW10Y-FDS^FG_YIELD_NAME":"Taiwan China Benchmark Bond - 10 Year","CC_TR^IMF_IFS_RCPI_Q(0)":72.27338,"VWO^FMA_EVAL_EBIT(LTMA,NOW,NOW,M,\"PORTAGG\",\"MEANR\")":14.4114367982592,"KSA^FMA_PE(LTM,0,,,\"PORTAGG\",\"MEANR\")":21.3135232748266,"TUR^FG_FCF_YIELD_NTM(0)":6.76643256140921,"QAT^JULIAN(FMA_DIV_YLD(NTMA,NOW,NOW,M,\"PORTAGG\",\"MEANR\").DATES)":45471,"GREK^FMA_DIV_YLD(NTMA,NOW,NOW,M,\"PORTAGG\",\"MEANR\")":6.13232713426449,"EWY^FMA_EVAL_EBIT(LTMA,NOW,NOW,M,\"PORTAGG\",\"MEANR\")":17.5116257725936,"EWT^FMA_PE(NTMA,0,,,\"PORTAGG\",\"MEANR\")":17.323521680304,"EPOL^FMA_EVAL_EBITDA(NTMA,0,,,\"PORTAGG\",\"MEANR\")":4.60752262822489,"ECH^FMA_EVAL_EBIT(LTMA,NOW,NOW,M,\"PORTAGG\",\"MEANR\")":9.65487692499953,"SPY^FG_TOTAL_RETURNC(0,-6AM)":12.412035,"REFPEMPR-FDS^(SUBARRAY(NOT_NA(NO_REPEAT_F(FG_YIELD(NOW,-10AY,D))),0,1)-SUBARRAY(NOT_NA(NO_REPEAT_F(FG_YIELD(NOW,-10AY,D))),1,1))*100":-25.0,"TRYZA10Y-FDS^PCTCHG(FG_YIELD(0,,,,\"YTM\"),FG_YIELD(-3AM,,,,\"YTM\"))":-10.607508,"TRYQA10Y-FDS^FG_YIELD(0,,,,\"YTM\")":null,"TRYMY10Y-FDS^FG_YIELD(0,,,,\"YTM\")":3.776852,"VWO^FG_FCF_YIELD_NTM(0)":5.35799702690336,"KSA^JULIAN(FMA_DIV_YLD(NTMA,NOW,NOW,M,\"PORTAGG\",\"MEANR\").DATES)":45471,"MCHI^FMA_EVAL_EBIT(LTMA,NOW,NOW,M,\"PORTAGG\",\"MEANR\")":13.2120212269812,"EWY^FMA_EVAL_EBITDA(NTMA,0,,,\"PORTAGG\",\"MEANR\")":6.03322376937767,"EWT^FMA_PE(LTM,0,,,\"PORTAGG\",\"MEANR\")":22.2574979384874,"ECH^FMA_EVAL_EBITDA(NTMA,0,,,\"PORTAGG\",\"MEANR\")":6.06386042238405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KSA^FMA_ROE(NTMA,-20AY,NOW,FY,\"PORTAGG\",\"MEANR\")":[null,null,null,null,null,null,null,null,null,null,null,12.9007124779981,11.3294751772354,11.9967853551854,12.1701096511068,11.2305559835715,10.1469870702335,12.7997878100329,13.7783180309653,11.75833106137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2,10.6038911833674,12.7874449851799,13.769715256142],"TRY10Y-FDS^FG_YIELD(-10AY,0,Y,,\"YTM\")":[null,null,null,null,null,null,null,null,null,null],"CAGDPY@MY^EE_ACTUAL_ANNUAL(MED,0)":1.54713940757014,"USDSAR^FG_PRICE_CHANGE(0,-3AM)":0.026655197,"USDAED^FG_PRICE(0)":3.673,"USDINR^FG_PRICE_CHANGE(0,-3AM)":0.44990778,"USDMXN^STD(FG_PRICE_CHANGE(0,-1AY,AM))":3.78166469332385,"USDCLP^FG_PRICE_CHANGE(0,-6AM)":3.295648,"UAE^P_PRICE_RETURNS_PR('52W',2,-10AY,0,AM)":[null,null,null,null,null,null,null,null,null,null,-12.682134,-2.529949,-8.024329,-25.201178,-24.76474,-18.440527,-28.523046,-17.525059,-25.408142,-18.100716,-8.135623,-14.94208,-17.60114,-17.466349,-12.175918,1.7295003,0.65516233,-3.623265,5.0899386,12.407457,34.428333,18.174732,8.0047245,1.0469437,8.799696,8.834529,7.656038,7.500744,5.8152914,13.436723,11.151278,0.11675358,6.6182375,2.3442626,1.3399243,1.525569,-1.9260049,-4.4157743,-6.223756,-5.972588,-8.359676,-12.499136,-7.276106,-11.404741,-16.949917,-9.734821,-7.3897243,-1.4223039,-12.34461,-9.703732,-3.3106983,-10.905761,-5.9707108,-1.077944,-3.9649844,0.77267885,0.38216114,-11.682683,-29.703653,-33.8414,-23.403286,-20.412577,-27.303469,-14.797485,-18.627846,-21.396822,-12.154961,-6.906909,1.401794,7.4795365,40.874874,44.760014,55.552517,45.59803,44.112934,40.12625,45.98211,46.27428,48.2885,41.28367,34.634674,41.360653,51.246834,43.269966,19.228994,12.259769,19.474018,16.843653,6.3207984,7.497287,-2.4913251,-3.7961423,-8.705986,-11.166822,-22.995441,-17.346418,-11.438524,-2.3986757,-2.1088302,-7.0782957,3.888905,-9.62326,-2.063197,0.3213644,4.576826,3.818202,9.781015,-1.1568546,-1.2513936,-3.5471141,0.30821562],"TUR^FG_COMPANY_NAME":"iShares MSCI Turkey ETF","CNYA^FG_COMPANY_NAME":"iShares MSCI China A ETF","TRYKR10Y-FDS^FG_YIELD(-10AY,0,Y,,\"YTM\")":[2.6272,2.0852,2.0916,2.4797,1.9804,1.6728,1.7238,2.2417,3.6906,3.1928],"CAGDPY@QA^EE_ACTUAL_ANNUAL(MED,+1)":14.1,"CC_CN^FG_COMPANY_NAME":"China","USDQAR^STD(FG_PRICE_CHANGE(0,-1AY,AM))":0.00761764787174341,"USDZAR^FG_COMPANY_NAME":"South African Rand per U.S. Dollar","USDMYR^FG_PRICE_CHANGE(0,-1AY)":2.373886,"USDPHP^STD(FG_PRICE_CHANGE(0,-3AY,M))":1.75863185756063,"ECH^JULIAN(P_PRICE_RETURNS_PR('52W',2,-10AY,0,AM).DATES)":[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9],"EPHE^FG_TOTAL_RETURNC(-10AY,0,AM)":[1.3993502,3.184712,-1.9032955,-0.7603586,3.9630175,-1.6896605,5.5469155,2.8978348,-1.5513182,1.8909097,-4.258853,-2.7492225,-0.10280609,-11.937225,-0.37978888,8.621704,-5.6425514,-0.92996955,-11.942029,7.5707793,10.159122,-1.3611138,4.6747446,2.410841,5.035591,-1.9327343,-6.040442,-1.9340754,-9.055549,-5.886656,12.676966,-2.4263442,1.2137413,6.0251594,1.7379284,-1.0409892,1.5942812,-2.0021617,1.6841531,-2.3350537,3.7531257,2.4531841,4.370594,-7.447344,-7.802767,-2.3508668,-0.4213035,-12.133657,11.498631,2.1368861,-9.338993,-1.0702312,6.6261053,1.5884638,8.4946995,0.25906563,-1.4355421,0.5825758,-2.7801871,7.3209643,1.0620475,-7.9646053,1.2620211,3.38279,-2.0665944,1.1470318,-3.8573027,-10.07542,-20.127476,-0.33599138,-0.2949834,13.949084,-0.67163706,1.0518312,-2.118957,11.203957,9.323764,2.5822759,-3.7692606,-4.2499185,-0.8943379,-3.676474,1.387918,8.260286,-11.043919,7.781756,0.016593933,6.8038583,-0.43504834,0.99425316,-3.1017423,4.0012836,-5.632508,-3.5225034,-1.3184547,-11.681747,-1.4521122,7.367575,-12.31454,1.0152221,9.212732,1.2739778,10.916698,-8.607685,1.8386483,-3.0950606,-0.98858476,0.70376396,5.71208,-11.171961,0.36991835,-3.6855042,6.590128,4.6014786,1.6532063,4.34947,-1.05111,-7.0695934,0.78833103,-6.389147,7.718408],"EWT^FMA_DIV_YLD(NTMA,-10AY,0,AM,\"PORTAGG\",\"MEANR\")":[3.1719942203055,3.23920499622648,3.4737313058185,3.59607953260308,3.39911301177652,3.40802718796348,3.39309051411592,3.38480095251576,3.48576485129308,3.44720643568579,3.70295578521239,3.79545695719718,4.14606025379131,4.56399463454008,4.4072604302688,4.04236555840171,4.1826422441582,4.20285109582564,4.60052824124236,4.25614516401852,4.10535587819453,4.31735868575534,4.38028045948351,4.2805469254885,4.06664591375705,4.03770440639854,4.0250350291019,3.96256185376162,4.18716024671431,4.28952944608497,4.1527328282782,4.1073876598728,4.10718406509828,4.11989319069489,4.0466783319156,3.93762967827693,3.98387368247728,4.02789555552233,4.19661100937652,4.04577165424303,4.01669658469877,4.25028590053514,4.04895195756775,4.17928649706128,4.18665596775286,4.41397587813238,4.32237534969129,4.46511823708495,4.36076877984067,4.41257838629413,4.41394390657617,5.15334002374839,4.93510132795411,5.06593985008043,4.64903950258833,4.43782958084766,4.31122578174258,4.21322466269422,4.56210316023658,4.41555004569899,4.26298215818368,4.49808640473303,4.25155501915892,4.14336889845875,4.08198212398327,3.98436840115544,3.96330930933986,4.1917376403334,4.76036516836923,4.34796229552305,4.11365338210389,3.87936157759627,3.70519364776234,3.72962338571297,4.01368603185357,3.84587485421642,3.77162441093665,3.69594929455463,3.44860739301318,3.59157855735903,3.65427849880035,3.59093202314123,4.17084209692735,4.02705271495194,4.16172212786536,4.34748233291589,4.32698870215429,4.40151064808407,4.34036018584671,4.15974632372019,4.37480822837555,4.40248919124165,4.4706470533106,4.73929391997153,4.89004123216593,5.03452188962077,5.16581123350051,4.90256177750596,5.35199945941574,5.31645449719842,4.40282960045866,4.50921020534912,4.21482821835226,4.00189327307547,3.85519310542525,3.89990458687885,3.57750525146339,3.47578220398121,3.4154836232173,3.60135962880879,3.66243197259218,3.69690781048576,3.43301475420612,3.33720794604435,3.36212932877749,3.2642033595405,3.1190566523811,3.22072810088385,3.05513155184777,2.97151475810907,3.07466786496005],"EZA^FMA_PE(NTMA,-10AY,0,AM,\"PORTAGG\",\"MEANR\")":[15.0860503188812,15.3074403828878,14.4787703410639,14.3237538204174,15.270981573669,15.5616488851931,16.8191534869748,17.0368071142402,16.6086230885855,17.8728057828393,16.5649318569784,16.3825299806463,15.939786045836,14.7700399651429,15.0111558429409,16.0620482342058,15.4100752142531,14.8283540452675,13.3357385330326,13.9204506551298,14.7141478428091,15.1083735479064,14.574040134073,14.4857686657613,15.5113353127458,15.4766806062634,14.834725096834,14.7365436291099,14.0507607592186,14.0968537422465,15.2216297335441,15.4644368625062,16.0884909878269,16.2152689152622,16.3649060635767,15.2473609153923,15.9030625245414,16.1021625257328,14.7614191944541,15.2203544839104,15.7315369061852,14.8732337900294,15.7137537547714,15.1919806842185,15.4892631131516,15.0915022911458,14.5901498775763,13.7889229792531,13.9428054264006,14.0105239613578,13.194130103664,11.6298321227094,12.539960733395,12.480202644857,13.2188825661747,13.3490129938284,12.7419028595564,13.7003045290084,12.4542880669301,13.2260572347196,12.7712933096736,11.7339110139916,11.73444788287,11.4852508305426,11.6625871471587,12.3654306966139,12.0285687731107,11.4904114619029,8.75411801543055,9.96998548875532,10.7457288145276,11.1816093769493,11.689123792907,11.2997125942812,10.1673561054547,10.4613029566341,10.1659176433488,9.82841048318378,10.1277240452155,10.0332236641992,10.0693660933569,9.65965454209846,9.78216715004974,9.42401284015773,9.23294458559864,8.88497122942439,9.13097484368735,9.56018276455123,8.99923879527044,9.62768756913195,9.72419523940736,9.83968464934138,9.91948494182436,9.14713492861059,8.91633693233984,8.53087450922541,8.83491489534936,8.78679171204052,7.80049644579088,8.36647685525755,9.11728543870334,8.98300101598229,9.46748161376824,8.78957595478484,8.78870659333511,9.1113228690949,8.63384007118773,8.99781546497442,9.94241997743113,9.56623881472134,9.38975213453979,9.12034356350375,9.8466277422757,9.69692710264325,9.66761876852298,9.36419999859065,9.3367489562929,9.30883435465148,9.76635615633451,9.60473988971073,9.88937998384086],"QAT^FMA_PE(LTMA,-10AY,0,AM,\"PORTAGG\",\"MEANR\")":[null,null,null,null,null,null,14.5225760653325,15.0892587500003,14.7813426841492,14.8265096264243,14.706226815069,14.5485250139715,14.5500681630827,13.6889371613808,13.9739653709018,14.0191453503052,12.567591321126,11.2241039562011,10.3645860039786,11.9753269012723,12.1089308718054,12.2693633400003,12.0950995231911,12.2830503155471,12.6784983260024,13.4221135675166,13.2100027595502,13.5097809219154,13.0044406153236,14.3383487839183,15.140644027041,15.1761523323654,14.7365760978558,14.6201785842185,14.636455883733,13.9980092969575,14.2906785468863,13.6929241156486,12.9758120287916,12.7651993687555,12.2333876304135,13.371249146447,13.9195001457132,13.2883408648441,12.7372351298878,12.7429669204389,12.6138067239756,12.4488727698637,12.7467421512043,12.9015083518186,13.0098641165227,13.662043066346,13.9233708607161,13.9567527284022,14.7355663791016,13.7562773807106,13.5088743688,13.7280494871224,13.2382607346508,13.7300222730889,13.9557287503065,13.3407892517221,13.9452899733219,14.2852204214118,14.0007971494871,14.6468811908684,15.2433162956935,13.8489220927756,13.5667513454713,13.7051711149054,14.3208619473866,14.9262853200982,15.5456197138848,16.2228824027105,15.9291812022502,16.4138901061857,17.5886916474789,17.4369067132571,17.3363233492259,16.9432209996957,16.6624980252342,16.592758884991,16.2190545541162,16.0061075758214,15.3385876887124,15.5485145103476,15.2888166083952,15.4299838036594,15.3424195251341,14.8467584665665,15.5443044640537,15.8950997861377,16.1892607358496,15.9084294923426,15.2499663963382,14.5666923100469,15.031243169288,15.1432227925541,14.1037707734759,13.657171992698,13.44222465292,12.4266726448259,12.4724403011397,11.683908245608,11.6882648383555,11.6361725889543,11.7702448017749,11.6852782448164,12.1374531223282,11.8567709978362,11.7158443244067,10.8302830335019,11.5994207536127,11.7588587858444,11.5587878237794,11.5291701511304,11.3724093347153,11.1632167382504,10.9854659285439,10.9703008998373,11.0803148376047],"DDR3512M-FDS^FG_PRICE_CHANGE(0,-1AY)":-6.51631969923906,"PASP-FDS^FG_PRICE_CHANGE(0,-3AM)":-6.82281059063137,"PLATI-FDS^FG_PRICE_MAVG(0,,,,30)":987.8333,"BRENT-FDS^MAX(FG_PRICE(0,-5AY))":140.85,"TIOS-FDS^FG_PRICE_CHANGE(0,-1AY)":-5.09345380458853,"FC0000PH^FG_PRICE(0)":321.51608,"KSA^FG_PRICE_MAVG(0,,,,30)":41.086334,"QAT^FG_PRICE_MAVG(0,,,,200)":17.308207,"EZA^FG_PRICE_MAVG(0,,,,30)":43.54067,"EWM^FG_PRICE_MAVG(0,,,,200)":21.843,"EIDO^FG_PRICE_MAVG(0,,,,30)":19.531334,"VNM^FG_TOTAL_RETURNC(0,-12AM)":-12.79664,"TUR^FG_TOTAL_RETURNC(0,-12AM)":38.422455,"QAT^FG_TOTAL_RETURNC(0,-12AM)":-3.5986066,"INDA^FG_TOTAL_RETURNC(0,-12AM)":27.170992,"EZA^FG_TOTAL_RETURNC(0,-12AM)":2.1622896,"EWY^FG_TOTAL_RETURNC(0,-12AM)":-1.1528134,"EWT^P_PRICE(0)/P_PRICE_LOW_PR(0,,,,,,\"PRICE\",\"INTRA\",\"52W\")-1":0.23774481,"EPU^P_PRICE(0)/P_PRICE_HIGH_PR(0,,,,,,\"PRICE\",\"INTRA\",\"52W\")":0.9037135,"EPHE^P_PRICE(0)/P_PRICE_HIGH_PR(0,,,,,,\"PRICE\",\"INTRA\",\"52W\")":0.90488064,"ECH^P_PRICE(0)/P_PRICE_HIGH_PR(0,,,,,,\"PRICE\",\"INTRA\",\"52W\")":0.81760406,"SPY^PERCENT_CHANGE(FMA_EPS(+1,0,,,,\"PORTAGG\",\"MEAN\"),FMA_EPS(+1,-3AM,,,,\"PORTAGG\",\"MEAN\"))":-0.17176498470089,"EWJ^SIZE(FG_CONSTITUENTS)":205,"UAE^SIZE(FG_CONSTITUENTS)":43,"GREK^SIZE(FG_CONSTITUENTS)":32,"EWM^FMA_COS_DOWN(\"EPS\",\"1M\",+1,NOW,,,\"PORTAGG\",\"MEANR\")":9.0,"CNYA^FMA_COS_DOWN(\"EPS\",\"1M\",+1,NOW,,,\"PORTAGG\",\"MEANR\")":146.0,"EPOL^FMA_RBICS_REV_CURRENT(30, LOC, \"PORTAGG\")":48.644387828237,"EWT^FG_ROE(0)":10.332093012012,"REFAEREPO-FDS^FG_YIELD(NOW,,,0)":5.4,"REFEUREFI-FDS^PROPER_NAME(0,,,\"SECURITY\",\"NAME\")":"Eurozone Main Refinancing Operations Minimum Bid Rate","TRYSA10Y-FDS^PCTCHG(FG_YIELD(0,,,,\"YTM\"),FG_YIELD(-3AM,,,,\"YTM\"))":-8.191559,"TRYID10Y-FDS^PCTCHG(FG_YIELD(0,,,,\"YTM\"),FG_YIELD(-3AM,,,,\"YTM\"))":-2.175146,"CC_TH^IMF_IFS_RCPI_Q(0)":null,"TUR^FMA_DIV_YLD(NTMA,NOW,NOW,M,\"PORTAGG\",\"MEANR\")":3.96487716341899,"GREK^FMA_PE(NTMA,0,,,\"PORTAGG\",\"MEANR\")":7.16055550183547,"EPOL^FMA_PE(NTMA,0,,,\"PORTAGG\",\"MEANR\")":8.36394816211509,"CNYA^FMA_ROE(NTMA,-20AY,NOW,FY,\"PORTAGG\",\"MEANR\")":[null,null,null,null,null,null,null,null,null,null,null,null,12.0357109832906,13.2280587166858,12.9587909941324,13.4756717153393,12.9926570256709,13.766634114195,13.3705761516991,12.0207153989933],"CAGDPY@PE^EE_ACTUAL_ANNUAL(MED,+1)":-0.45,"USDSAR^FG_PRICE_CHANGE(0,-1AM)":0.0,"USDAED^FG_COMPANY_NAME":"UAE Dirham per U.S. Dollar","USDINR^FG_PRICE_CHANGE(0,-1AY)":2.1082997,"USDMXN^FG_PRICE_CHANGE(0,-3AM)":7.4850082,"USDMYR^FG_PRICE(0)":4.6575,"USDCLP^FG_PRICE_CHANGE(0,-3AM)":0.3592372,"TUR^P_PRICE_RETURNS_PR('52W',2,-10AY,0,AM)":[5.87492,10.73848,-10.368008,-8.582211,2.7567744,18.607998,43.282772,24.526537,2.5126576,-6.6401663,-14.783507,-14.661837,-27.615284,-30.642778,-25.27433,-22.086102,-27.82818,-29.746109,-37.10023,-26.163023,-9.583145,-0.26846528,-13.696278,-16.310919,-12.957925,3.9468408,8.12751,-3.9262772,-16.627766,-12.616253,-7.784343,-2.6334941,-10.996145,-12.399965,3.2466173,14.077032,25.432217,22.266912,14.404154,7.913029,19.47943,34.594357,50.15905,30.334019,18.468357,0.4944682,-18.687475,-27.476479,-35.256622,-50.473396,-42.586582,-39.121777,-30.125565,-38.511158,-36.874096,-35.484497,-37.18344,-37.68875,-32.33255,-17.865204,-3.3628285,14.20989,13.624144,7.4831724,5.978656,11.513662,7.0444465,-5.3644776,-18.171846,-11.748886,9.163475,0.5821705,-7.2021365,-13.436431,-22.06567,-22.960144,-12.550688,-4.3882666,-1.7703652,4.2008758,14.719558,15.779102,7.425523,-4.687321,-8.322692,17.616653,8.218538,16.102695,-11.369586,-12.726325,-29.28195,-26.924599,-11.853611,0.35984516,-8.622235,-8.899898,-7.454735,-1.3478518,13.454353,32.547806,69.88004,82.372536,89.629974,96.88916,75.72253,49.11411,48.787235,51.875748,74.480774,71.041176,74.20211,32.187164,13.051832,-9.640688,5.262041,16.931618,7.182932,29.66789,56.787956,49.55362,38.422455],"TRYJP10Y-FDS^FG_YIELD(-10AY,0,Y,,\"YTM\")":[0.3138,0.2604,0.0315,0.0465,-0.0051,-0.0208,0.0201,0.0672,0.4224,0.6127],"CC_SA^FG_COMPANY_NAME":"Saudi Arabia","USDQAR^FG_PRICE_CHANGE(0,-1AY)":0.02746582,"USDTWD^FG_PRICE_CHANGE(0,-1AY)":5.027914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68316883199,33.7109241569627,47.0023162015005,46.0247516040106,54.6449439442713],"SET-BKK^FG_TOTAL_RETURNC(-10AY,0,AM)":[4.492104,1.0571003,2.5631785,-3.7652493,3.3177257,-5.065364,5.157542,0.3299117,-6.0958266,3.9461017,-3.6953688,1.33847,-5.266696,-8.205384,4.298985,3.4376144,-4.0971518,-6.068194,-1.1582971,5.9144974,3.8501382,1.7207026,-1.2080789,0.8240342,6.483209,2.963829,-3.8253307,0.13287067,0.55491924,0.9884,5.0005674,-1.6599655,0.5701184,-0.38385987,0.11483431,1.0412455,-0.15388131,-0.46236515,5.9586883,2.3410678,-0.76075196,3.3399343,4.3595433,0.28979778,-1.8035352,-1.5490532,-1.8040836,-6.7326727,4.7962427,0.11457205,2.7062774,-6.9128513,0.11111498,-4.5279207,4.283428,2.4599433,-1.8779099,2.1337748,-3.1808794,6.696522,-0.24619699,-5.543751,0.86398125,-2.6558697,1.0104895,-1.8858194,-0.6003678,-12.942564,-20.085484,15.277123,6.1416507,-0.43035746,0.79529285,-1.3699532,-5.8682146,-2.9696167,18.675137,3.679645,1.784277,-1.060921,5.216527,-0.9734154,0.5802989,0.89826584,-2.3738384,3.676784,1.8253207,0.295496,-1.5501499,1.6521692,0.37990808,2.2185206,-0.18453598,-0.46696663,-2.1114826,-3.9767861,-0.99313855,5.8975816,-1.430589,-1.5290678,1.5271306,0.36771297,2.7378798,-2.232933,-2.580756,-3.009081,-0.8491218,-2.9735327,2.6438713,2.3357034,-4.2417583,-8.219439,1.9114375,1.146388,-3.204918,2.1920085,-1.495558,-1.2554228,0.33384562,-3.3221424,-0.9051323],"TUR^FMA_DIV_YLD(NTMA,-10AY,0,AM,\"PORTAGG\",\"MEANR\")":[2.63837305977689,3.0036236282924,3.19714657609868,2.98485043590957,2.78801720977323,2.72286602176301,2.66111474899505,2.83907158115357,3.02813981418993,2.83927726445711,2.90943271286784,2.99256917297721,3.12883467992433,3.36448481001334,3.40832771631304,3.16978408898988,3.36515441211546,3.52227004753766,3.59786171338037,3.42097156749627,3.16756664900438,3.17005278843413,3.47158804293364,3.65525483874231,3.70162299052647,3.51889890736097,3.65895909834946,3.53283863510375,3.83028422037991,3.82586471779943,3.61028268715722,3.51817665478256,3.5348423308176,3.57837567770948,3.61153092522676,3.57306759230204,3.54377528398363,3.73121015909965,4.07301080501716,4.18553038705429,4.40591821419867,4.19910572892297,3.89116587416411,4.14701162020595,4.44716739123145,4.968650015627,5.2130588007896,5.59788671277246,5.42531249105969,5.7211905534903,5.39442196080029,5.62524725392021,5.28345007477505,5.38370206328722,4.4082240282924,4.71658453797265,4.63726774336696,5.03925598930905,5.60051558095851,4.85378597170904,4.37021520946594,4.95453037218931,4.89290440988735,4.76058740123782,4.59994009336995,4.3146785766076,4.34357036975215,4.6143577501795,5.58532339691195,4.38697153648821,3.92159213495349,3.25775953874284,3.4063095982543,4.10875053276251,4.58090289157883,4.41414694940104,3.91669477609318,3.90620714922334,4.03671015051948,4.82881506095546,5.25113126936342,5.37060397853224,5.60711748566096,5.63216956711915,6.09509893012341,5.85587848821966,6.21661673657874,5.86233211022377,5.15584569345392,5.522409363864,6.05963012637927,6.15836805994201,5.57112306941492,5.66800180171626,5.44862208303498,5.86880559815145,6.07323123741668,4.82700181402675,5.22467578659301,5.01133265203408,4.67315250654277,4.42498729297666,4.96001139164859,5.28429384299278,4.94640277182272,5.36793559123921,5.59365837951119,4.60203212102679,3.86249909002753,3.70455198503447,3.71650048117561,4.34467179831291,4.45546891142645,4.95038406243902,4.37936957291273,4.09243311033206,4.41079644609833,4.12042903673921,4.23449878043783,3.99627491688818,3.88880985794068],"UAE^FMA_PE(NTMA,-10AY,0,AM,\"PORTAGG\",\"MEANR\")":[14.3653666841989,15.0430266210303,15.1907794197772,14.0660091278645,13.5231371876821,12.230311946668,11.6335190219412,12.8222282148878,11.6464306559285,13.9934945319291,13.807345444255,12.9941832417548,13.1529386994952,10.8868605146449,11.9398428435276,11.7418902704222,10.7562221339538,11.0177469257854,9.97024258503059,11.1457008152937,12.1184907590007,13.2483338814108,12.5847258020039,12.5885070390491,12.8412045412445,12.3511418962598,12.2731687579293,12.0699820891784,11.3710359046743,11.4826907793761,12.4402152236433,12.3983843541211,11.9101563325909,11.9728264072319,11.5364647010965,11.1169317392351,11.6723260003864,11.4435249921943,10.9433711142807,11.4340498416533,10.7501024386302,10.7311243416135,11.7246085219211,11.1254645812773,10.8046354834364,11.3432383481474,10.6337210890849,10.695197185059,11.4036252696991,11.3713027653868,11.8920589080673,11.326161736588,11.9057978867372,10.9280052562118,10.9166668331219,11.3363353038723,11.7554487856207,12.3071704798437,11.1611348713269,11.8688296938938,12.4428067445269,11.9504474358466,12.691084551432,13.2802515049943,12.8529889239986,13.68021484104,13.7104423908069,12.2078260389167,10.0377555207069,14.7667648183777,16.0381836113614,17.2840954667388,15.7868991488443,13.9766773181867,13.0197414479341,15.0106607607121,16.974779543534,15.1304469277629,16.2105207054499,14.9300752481951,15.057320218214,14.120931006055,14.6320797036731,14.7282703692961,14.2589283530672,14.7905692504303,14.6448652746863,14.6527731361557,15.0476545646548,15.5357820296666,15.94286583346,15.7487013691789,16.3894096872383,16.3184635855602,14.005105626124,12.9216638273101,13.2937266881349,13.478329592889,12.6181655719537,12.4657810763841,12.2125867162,12.136221073381,11.9415601835266,11.7735501266266,10.7747590171634,11.3437029664517,10.7994391446535,11.1789350704367,11.5603219610473,11.1855360413725,11.229074825718,9.6564730142538,10.3391678910937,10.4041545463268,10.5509119265407,10.010234585511,9.68074286398194,9.031059067702,8.49711657160331,8.49521809184937,8.9361957482324],"KSA^FMA_PE(LTMA,-10AY,0,AM,\"PORTAGG\",\"MEANR\")":[null,null,null,null,null,null,null,null,null,null,null,null,null,null,null,null,null,null,10.468066406951,11.3559043863377,11.8279612906521,12.1879166700249,12.3164441011374,12.7793204631476,12.8866802357975,12.4980998208415,12.7185219524825,12.8404031466212,14.4899285327707,15.0441999080932,15.3046936761939,15.5404521041183,15.2160905016091,15.1447623529143,15.0199259725557,15.5776236452624,15.4049049320544,15.1191741533627,14.8335053291718,14.2402462741604,14.1618155362427,14.2966786126664,15.1474766460146,15.0879749481144,15.2427076964536,15.4005414050887,15.3298005786191,15.5450014345239,15.4919908584619,14.8147107485267,14.9081438978504,15.0179298144612,14.3391070963717,15.2010377404169,16.8494537169274,17.1397924096085,17.2205985643483,17.5440933795795,17.113537832912,17.1784123585062,17.4902660555484,17.7911636788263,18.3197076848531,18.4823535640254,18.5349747533062,19.9531852458547,19.6775846041772,17.7235918443838,17.0679995527438,17.6634681457425,18.6868225448934,19.1990093877277,19.8020748745543,21.5326812069241,24.08994558819,25.3999655561999,27.5740289577798,28.6123511971616,26.9073445909086,26.6406303440791,25.8822207416431,25.5635215576475,24.8116926368419,24.3726704568563,23.5285365855957,22.9952336043337,22.0130791238871,22.1016007231591,20.2707047423755,19.6907889338554,21.0466299898465,21.0759965078934,21.3071017658951,21.1700716266779,20.0594184008132,18.8962517802856,19.2086324987005,18.9933607968122,17.0711258767828,17.4670777159106,16.5105773496472,15.1861819414872,16.0642360485578,15.3312311963778,15.3902538444201,15.921469522232,16.1615822540378,16.7889553080139,17.6453342691386,17.7079014347863,17.3502858462242,17.0712366867431,18.5892632320223,20.806383138318,21.2986224178339,21.7008038569997,21.5459556899431,21.0253631411347,20.5556253771485,20.1785357738088,20.3007125312761],"CNYA^FMA_PE(LTMA,-10AY,0,AM,\"PORTAGG\",\"MEANR\")":[null,null,null,null,null,null,null,null,null,null,null,null,null,null,null,null,null,null,null,null,null,null,null,null,null,null,null,null,null,null,15.1603557743842,15.3136007241569,15.1441490645192,15.044435488185,14.9779547826853,15.3556848009386,15.313756897287,15.4526978446479,15.6064563789131,16.0512590089634,16.3574439917524,15.9600451971041,16.925488826303,15.7113926595285,15.0501576618021,14.5331773683264,14.3281956098981,13.7206080059432,13.3398391198457,12.5239643974257,12.6502939776636,11.6819918574816,11.2767716237918,10.6493914909954,11.2567234538025,12.7473272292096,12.605642777282,12.6955074390909,12.2702360041766,12.6898159107801,12.687757790499,12.5424405041815,12.7636659625915,12.8680201197601,12.8696773511761,14.4064285112794,14.4004072210604,14.7300640201503,14.0196540662572,14.1061004509952,14.2593433833455,14.9073071435675,15.7775971926021,16.5708390725844,16.772709128356,17.2746678463621,18.1754663408834,19.2812713602085,21.3158040271922,20.1696916186189,19.7059073735335,19.411971346496,19.414755060749,19.3009079868016,18.3574206601898,24.8733161609074,23.7037034259081,17.951278665108,17.7891471762633,18.2426591601543,17.0827837814021,16.6455659210598,16.1812110493491,15.5105100674813,15.6157864708061,15.9217534703075,15.5114111332289,15.1159764941184,14.3103216955897,13.6614474744981,13.9840559772327,13.8759375669746,15.0583834868029,14.6094120259109,14.4243194762481,14.2433164147735,13.9844614678946,13.8512718960379,13.8997643934604,13.5077957089601,13.6990798312617,13.0915448100171,13.5172562256843,12.9906568007308,12.7814037351213,13.3267457932935,13.5263686803799,13.6578319644926,13.7120899042559,13.4141126039001,13.1190191639621],"PASP-FDS^FG_PRICE_CHANGE(0,-1AM)":-2.6595744680851,"CPALM-FDS^FG_PRICE_CHANGE(0,-1AY)":1.42964635063958,"BRENT-FDS^FG_PRICE_MAVG(0,,,,30)":85.86,"FC0000QA^FG_PRICE(0)":102.777405,"FC0000BR^FG_PRICE(0)":185.20712,"KSA^FG_PRICE(0)":41.71,"QAT^FG_PRICE(0)":17.31,"EWZ^FG_PRICE(0)":27.74,"EPOL^FG_PRICE_MAVG(0,,,,200)":22.8461,"KSA^P_PRICE(0)/P_PRICE_LOW_PR(0,,,,,,\"PRICE\",\"INTRA\",\"52W\")-1":0.15189171,"UAE^FG_TOTAL_RETURNC(0,-6AM)":1.5828013,"SET-BKK^PERCENT_CHANGE(FMA_EPS(+1,0,,,,\"PORTAGG\",\"MEAN\"),FMA_EPS(+1,-3AM,,,,\"PORTAGG\",\"MEAN\"))":-2.28078081335436,"INDA^P_PRICE(0)/P_PRICE_LOW_PR(0,,,,,,\"PRICE\",\"INTRA\",\"52W\")-1":0.33161473,"EZA^FG_TOTAL_RETURNC(0,-3AM)":11.285532,"EWY^PERCENT_CHANGE(FMA_EPS(+1,0,,,,\"PORTAGG\",\"MEAN\"),FMA_EPS(+1,-1AM,,,,\"PORTAGG\",\"MEAN\"))":2.02779999663294,"EWM^FG_TOTAL_RETURNC(0,-12AM)":10.51358,"EPOL^P_PRICE(0)/P_PRICE_HIGH_PR(0,,,,,,\"PRICE\",\"INTRA\",\"52W\")":0.91452664,"EIDO^FG_TOTAL_RETURNC(0,-3AM)":2.4966836,"CNYA^FMA_PCT_ABOVE_MAVG(200,0,,,,\"PORTAGG\")":32.7835051546392,"TRYIN10Y-FDS^FG_YIELD(-10AY,0,Y,,\"YTM\")":[7.86,7.89,6.63,7.35,7.35,6.55,5.9,6.45,7.33,7.19],"CAGDPY@PH^EE_ACTUAL_ANNUAL(MED,+1)":-2.4,"CC_MY^FG_COMPANY_NAME":"Malaysia","USDTHB^FG_PRICE_CHANGE(0,-3AM)":-2.4284601,"USDINR^STD(FG_PRICE_CHANGE(0,-3AY,M))":0.951727911649945,"USDMXN^FG_PRICE_CHANGE(0,-1AY)":9.760904,"USDPEN^FG_PRICE_CHANGE(0,-6AM)":-0.6360769,"USDCNH^FG_PRICE_CHANGE(0,-1AM)":-0.5535662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URTH^FG_TOTAL_RETURNC(0,-6AM)":10.562611,"VGK^PERCENT_CHANGE(FMA_EPS(+1,0,,,,\"PORTAGG\",\"MEAN\"),FMA_EPS(+1,-3AM,,,,\"PORTAGG\",\"MEAN\"))":0.288719961623054,"KSA^FMA_COS_UP(\"EPS\",\"1M\",+1,NOW,,,\"PORTAGG\",\"MEANR\")":24.0,"INDA^FMA_COS_DOWN(\"EPS\",\"1M\",+1,NOW,,,\"PORTAGG\",\"MEANR\")":60.0,"EPU^SIZE(FG_CONSTITUENTS)":26,"UAE^FMA_RBICS_REV_CURRENT(30, LOC, \"PORTAGG\")":60.6446535047581,"UAE^FG_ROE(0)":13.2163400773702,"TRYAE10Y-FDS^FG_YIELD_NAME":"Treasury - United Arab Emirates USD Benchmark Bond 10Y","REFCNRMB-FDS^FG_YIELD(NOW,,,0)":3.35,"TRYZA10Y-FDS^PCTCHG(FG_YIELD(0,,,,\"YTM\"),FG_YIELD(-1AM,,,,\"YTM\"))":-2.3476348,"TRYIN10Y-FDS^FG_YIELD(0,,,,\"YTM\")":6.952,"CC_MX^IMF_IFS_RCPI_Q(0)":4.771999,"UAE^FMA_DIV_YLD(NTMA,NOW,NOW,M,\"PORTAGG\",\"MEANR\")":5.71773294532798,"GREK^FMA_EVAL_EBITDA(NTMA,0,,,\"PORTAGG\",\"MEANR\")":5.77866079857315,"EPHE^FMA_EVAL_EBIT(LTMA,NOW,NOW,M,\"PORTAGG\",\"MEANR\")":12.3884980267998,"EWW^FMA_ROE(NTMA,-20AY,NOW,FY,\"PORTAGG\",\"MEANR\")":[null,null,null,null,null,null,null,null,null,null,null,null,12.2361967072767,12.6640790394995,12.8972143418882,12.0869262494349,11.7827107678683,13.687162530438,13.3394699175221,13.7129718327555],"TRYPL10Y-FDS^FG_YIELD(-10AY,0,Y,,\"YTM\")":[2.5048,2.9303,3.6245,3.292,2.8144,2.1086,1.235,3.6216,6.8411,5.1912],"CAGDPY@IN^EE_ACTUAL_ANNUAL(MED,+1)":-1.2,"USDVND^FG_COMPANY_NAME":"Vietnam Dong per U.S. Dollar","USDBRL^STD(FG_PRICE_CHANGE(0,-3AY,M))":3.65729592104035,"USDMXN^FG_PRICE(0)":18.467,"USDIDR^STD(FG_PRICE_CHANGE(0,-3AY,M))":1.53270078957672,"EIDO^P_PRICE_RETURNS_PR('52W',2,-10AY,0,AM)":[-1.5072048,27.132475,11.105442,5.9027314,21.86693,27.20126,24.106323,13.070858,0.046038628,1.436007,-6.98843,-8.264441,-21.519024,-34.14182,-37.166447,-19.244349,-22.288078,-21.740484,-23.034298,-19.592644,-14.910418,-13.515038,-12.513107,-4.114127,14.245772,40.16112,52.025677,20.799328,11.255741,9.086573,17.519676,14.493537,13.874078,15.178049,20.700705,24.588823,7.308507,4.832852,3.4795046,2.5721312,18.642366,24.268257,26.917469,19.238842,5.3958178,-2.5892317,-5.2176714,-14.493627,-10.048395,-10.396826,-12.841749,-16.644596,-9.292614,-9.86793,-7.847488,-6.1185718,-2.2796392,3.7459016,-2.5235474,12.984192,10.951937,4.0848494,10.755849,20.173382,1.4500141,6.1055303,-1.867336,-13.3290825,-40.28158,-40.8576,-29.339027,-28.255308,-26.591497,-16.072517,-28.090155,-25.159704,-7.866621,-7.93758,-7.6145887,1.8339753,54.6656,45.551636,31.793201,12.387419,8.031857,2.8856516,27.131939,30.818415,4.3367147,1.301825,-2.1620274,8.984637,12.410105,17.651236,13.634598,14.93001,13.088989,17.142809,14.077067,-0.6456256,-0.20284653,-0.018399954,4.53943,-2.3459613,-5.910063,-1.0331988,1.7499924,2.3943663,9.201193,-1.1184931,-3.315699,-11.195498,-4.171938,1.7511487,-5.874729,1.3694644,2.404058,-13.855344,-10.994935,-15.668047,-11.900223],"EIDO^FG_TOTAL_RETURNC(-10AY,0,AM)":[11.458325,0.13846159,-5.184931,0.8749485,0.83122253,-1.4677227,1.0944843,0.6856799,-4.5878115,3.042817,-4.9945354,-9.024466,-3.5897434,-16.888296,-7.626671,26.963055,-4.0472927,-0.42726398,0.1907587,5.188012,4.343891,1.3443232,-3.893888,0.8103728,13.616074,1.9646406,0.19267797,0.8846164,-11.627907,-1.5305996,7.017541,1.5983701,4.6793103,2.5048137,0.71429014,4.057765,-2.14234,1.224494,-2.6759565,0.0,3.540492,1.8209219,9.299004,-4.5484247,-7.473433,-5.2612066,-1.5643299,-6.544548,2.944994,0.46275854,-4.9832463,-4.3631554,12.672806,1.1751175,10.652077,-1.7935574,-3.689897,0.58048964,-8.541745,9.5420475,1.0933161,-5.7551146,1.1065602,3.2428026,-4.3973265,5.8180213,1.43857,-12.495208,-33.63995,-0.19801855,9.060848,11.222088,4.9559474,6.1909795,-13.932806,8.151555,18.418253,4.76228,2.1120667,-3.5458028,0.7877469,-6.0790358,-1.2482584,-2.804476,-1.5511394,1.1324525,3.6027193,14.238715,-5.5532694,0.7504821,-0.43534636,7.302141,1.0187507,1.2908459,-4.61967,-1.5535176,-3.26882,4.7576666,0.8913398,-0.5048394,-2.198732,-2.0909846,4.103482,-1.9708693,0.043702126,5.9851527,-1.9373417,-0.9300649,3.1615376,-3.6523879,-2.8758168,-8.6137295,6.0382843,3.4686446,-3.6986887,5.5737734,1.0647774,-10.842848,0.9355068,-5.7751656,7.7706337],"EPOL^FMA_DIV_YLD(NTMA,-10AY,0,AM,\"PORTAGG\",\"MEANR\")":[4.07289059063436,4.1626203813756,4.15895990086468,3.99642993248109,3.97662201780363,4.03142376688241,3.99809514800066,3.74923952347672,3.72774586407795,3.29190803336344,3.42724100914332,3.59940030075662,3.70291855830871,3.88329739806467,3.72033431268879,3.59732665319294,4.01065679116239,4.06378507179851,4.35767833438827,3.99304120706209,3.69335097253706,3.66353631233804,3.78131566433706,3.89903190830724,3.58979599127417,3.55692910388572,3.59204327886435,3.31658526975145,3.22996803508887,3.10285139785054,2.7321841847596,2.59193095309983,2.42668336347417,2.33407422898294,2.49745086394104,2.45440867377548,2.2705566592315,2.36272504957833,2.49009279928621,2.43293302718335,2.46958339642479,2.82641948329613,2.75526128167677,3.01724498996915,3.16915000251173,3.0355513528736,3.11412950852596,3.12382751592379,2.80950139938636,2.81049901010695,2.91789684158979,3.29276535713897,3.15930756310553,3.18131637477955,2.981724824383,3.01388231427864,3.04925604999386,3.10719729228216,3.34154768679065,3.26079660989062,3.33046062052833,3.83680074095744,3.61670586823071,3.46855755261322,3.43127308461235,3.5420646022845,3.65954902613899,4.03863335010775,4.70386743822857,3.3620801729785,2.71837323880401,2.69308963609504,2.4721521037429,2.78374690237256,3.08844795788562,3.06353152240334,2.53939253344163,2.78398726504656,2.79092228989415,2.92504918077961,2.9539402268971,2.88386731340368,2.87727144880688,2.99296996333274,3.07283495353141,3.01398761228705,3.03609638416317,2.85033928199462,3.48017777395225,3.38025203029284,3.24774530765978,3.7382009496354,3.43999335612718,3.733803939985,4.04547133160644,4.36959211780775,4.39159670078755,4.44285281043693,4.77824169684619,4.85624066881603,4.1187961305624,4.19952834489739,3.94459312286026,4.35539376980414,4.89098951006476,4.37005580164888,4.32126608906968,3.9340544327019,3.77560685051591,4.05647292338678,4.37089437817902,4.28081504698976,4.94909665833011,4.70184712409186,5.12226667931326,4.59680106383558,4.98084517607677,5.11424875867876,5.10261300569764,5.03357516504803,5.49220070951598],"EPU^FMA_PE(NTMA,-10AY,0,AM,\"PORTAGG\",\"MEANR\")":[14.7908487502374,13.6853212340981,12.9166898774483,12.1568978636878,12.4928294837599,12.3651355432338,12.8390604235813,12.9958116830344,12.4814919263735,12.3829191372766,12.966762644592,13.995065909279,12.3999198712844,10.3189194524011,10.918515750976,8.21786276609583,7.61928448616444,7.50692027887015,11.5476974966864,13.8731689751078,15.1464176480697,16.2428905461115,14.6130144659461,13.8352818732374,14.1340222341784,14.0140350818071,13.4486107999349,12.3403826133653,11.7005174033696,11.276230115901,12.9013091682628,13.0279253748087,13.2563661832921,11.2626690904783,11.8739052316928,11.8361038581933,12.6209837370183,12.3842163703038,12.7069006940871,13.2228331333158,12.7741565499255,13.2449480605566,14.6013665053627,13.9981345349414,13.5195869387243,13.8065682046813,13.4819291184683,13.3733266506336,13.6919904034513,13.4519104760254,13.0585447899982,12.6664016241075,12.7926982592496,13.0548861321497,14.9004578946614,15.6609197464132,15.5738614019473,14.3673867537865,12.8653458096034,13.5746514056846,14.8892302839947,14.0647926418352,14.0483551476491,13.9559348356124,13.7598317021342,15.2682213038923,14.720735934331,14.1097271388401,10.6400892879901,12.3589332980106,16.4895042370499,19.6463816709237,20.7402701429196,22.931611651156,21.090032722024,18.5303225258766,17.3334917468005,15.0694313411995,14.2940928829342,15.0765337307382,13.5348772702256,11.0950308988242,10.8065631678221,8.93920354304294,9.21667559624224,8.88353650371248,8.88976847138915,10.2747779099198,9.60191131990086,9.84261904912796,10.9813995311215,10.771688450934,11.7021737267208,8.97844342272589,8.36281790760333,7.18200273301546,7.35084390002196,7.87742091223102,7.58388004408992,8.79621730196808,9.68306730131089,9.09732907556327,10.4215608552679,9.46423824425284,9.42461069343544,9.694024018745,9.15642465534289,9.95688704866187,10.8165676834565,10.3262091249047,9.61141543789889,9.44239296695306,10.1496401482635,11.8396373809787,11.4167273898805,11.6814384462704,12.5838580666714,13.18839113353,13.3953440738949,11.5669774547071,11.1202160884494],"EWM^FMA_PE(LTMA,-10AY,0,AM,\"PORTAGG\",\"MEANR\")":[16.7231089419338,16.7689687603434,16.7128365155652,16.5886868260709,16.8946274530768,16.3627591007963,16.5538838947557,16.8895064159231,17.0389663106784,17.0633154815576,16.8043878248636,16.5469716047404,16.6233141635785,15.8067141145902,16.069354562252,16.8293132916973,16.7601282980266,16.5903574160373,16.1158365730808,16.6897710781829,16.6716616732419,16.6034570333381,16.4289592191861,16.6088857346674,16.8360100873546,17.1479609299433,17.2347938096943,17.3596979051578,16.9579730245313,16.7682376954192,17.4066657852902,17.0247659914782,17.1318247805165,17.2354918681065,17.280176071097,17.2465465768506,17.2083126346406,17.350197227967,17.4613190064022,17.3491276377867,17.2550637284406,17.990039705516,18.854366810601,18.5542500523781,18.4261260112249,18.2236353002849,17.9832620419148,17.4746636487966,17.796176557743,17.918574653688,17.6821626560595,16.5393516421241,16.7206927880057,16.6792945431119,17.0302860339837,17.2604898727163,16.9793344129933,16.9185844734319,16.7370400666116,17.2323507248078,17.1171827656336,16.8558251129414,16.8408512841937,16.592711193075,16.737278250248,17.1585394829649,16.7825154764677,16.0917613344075,16.1188723162953,16.447299787004,17.6908725470356,18.5790541034331,19.5970900928391,19.5927643494471,20.0849401955255,20.4053659334419,20.9315034030436,21.3033782048156,19.9398918641972,19.8239129115926,19.3386571770402,18.7846640055544,18.1245690247595,17.4215670699398,16.6439575141752,16.3323371351962,15.6268843403979,15.4839474346548,14.2222859303666,15.1279987415865,15.0220233250212,15.8001604289478,15.9360269529375,15.8453891398874,15.6090604549262,15.0819078421469,15.160011093548,15.3544978377659,14.573443617233,14.7869449922296,15.0836320815424,14.8268576417979,14.9876044466598,14.9156817921568,14.6743482710064,14.5600791959981,14.5055170909537,14.5158509417569,14.7899315839676,14.9301301269558,14.8961059602372,14.8498116330044,14.9260027803604,15.0903771496312,15.3379572635567,15.6662124914104,15.6973446076137,15.6464825788679,15.6602184894872,15.3474370325642,15.3829099415908],"WL-FDS^FG_PRICE_CHANGE(0,-3AM)":-6.56377505765477,"PLATI-FDS^FG_PRICE(0)/MAX(FG_PRICE(0,-1AY))":0.880261927034612,"W-FDS^FG_PRICE_CHANGE(0,-1AM)":-3.27944572748267,"TIOS-FDS^FG_PRICE_CHANGE(0,-3AM)":-2.74146695715323,"FC0000ZA^FG_PRICE(0)":343.0027,"FC0000MY^FG_PRICE(0)":256.83554,"FC0000CL^FG_PRICE(0)":199.93588,"TUR^FG_PRICE(0)":42.74,"GREK^FG_PRICE(0)":42.51,"EWM^FG_PRICE_MAVG(0,,,,60)":22.934834,"ECH^FG_PRICE_MAVG(0,,,,30)":26.304333,"VNM^FG_TOTAL_RETURNC(0,-1AM)":-1.8729627,"TUR^FMA_PCT_ABOVE_MAVG(200,0,,,,\"PORTAGG\")":68.4210526315789,"MCHI^P_PRICE(0)/P_PRICE_LOW_PR(0,,,,,,\"PRICE\",\"INTRA\",\"52W\")-1":0.1593591,"GREK^FG_TOTAL_RETURNC(0,-3AM)":4.065609,"EWZ^PERCENT_CHANGE(FMA_EPS(+1,0,,,,\"PORTAGG\",\"MEAN\"),FMA_EPS(+1,-3AM,,,,\"PORTAGG\",\"MEAN\"))":-11.1789394246737,"EWT^P_PRICE(0)/P_PRICE_HIGH_PR(0,,,,,,\"PRICE\",\"INTRA\",\"52W\")":0.90379614,"EPU^FG_TOTAL_RETURNC(0,-1AM)":0.86870193,"EPHE^PERCENT_CHANGE(FMA_EPS(+1,0,,,,\"PORTAGG\",\"MEAN\"),FMA_EPS(+1,-1AM,,,,\"PORTAGG\",\"MEAN\"))":-2.00681576339575,"CNYA^FG_TOTAL_RETURNC(0,-12AM)":-13.9197235,"REFSAREPO-FDS^FG_YIELD(NOW,,,0)":6.0,"REFTWDISC-FDS^FG_YIELD(NOW,,,0)":2.0,"TIPSCL10Y-FDS^PCTCHG(FG_YIELD(0,,,,\"YTM\"),FG_YIELD(-1AM,,,,\"YTM\"))":-1.7709,"TRYPH10Y-FDS^FG_YIELD_NAME":"Philippines Benchmark Bond - 10 Year","VGK^FG_PE(0)":14.2074480614989,"QAT^FMA_DIV_YLD(NTMA,NOW,NOW,M,\"PORTAGG\",\"MEANR\")":5.56133839115734,"EWM^FG_FCF_YIELD_NTM(0)":5.96253646538112,"ECH^JULIAN(FMA_DIV_YLD(NTMA,NOW,NOW,M,\"PORTAGG\",\"MEANR\").DATES)":45471,"EWZ^FG_COMPANY_NAME":"iShares MSCI Brazil ETF","CAGDPY@PH^EE_ACTUAL_ANNUAL(MED,0)":-2.56663776811855,"CC_PE^FG_COMPANY_NAME":"Peru","USDTHB^FG_PRICE_CHANGE(0,-1AM)":-2.064091,"USDINR^STD(FG_PRICE_CHANGE(0,-1AY,AM))":0.372715973725891,"USDPEN^FG_PRICE_CHANGE(0,-3AM)":-0.14649034,"USDCNH^FG_PRICE_CHANGE(0,-1AY)":1.4913797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313149,15.4747210378727,18.6856862932018,25.9091620805852,28.7038462062716],"VWO^P_PRICE(0)/P_PRICE_LOW_PR(0,,,,,,\"PRICE\",\"INTRA\",\"52W\")-1":0.16726732,"VGK^PERCENT_CHANGE(FMA_EPS(+1,0,,,,\"PORTAGG\",\"MEAN\"),FMA_EPS(+1,-1AM,,,,\"PORTAGG\",\"MEAN\"))":-2.86881895465458,"VNM^SIZE(FG_CONSTITUENTS)":48,"GREK^FMA_COS_UP(\"EPS\",\"1M\",+1,NOW,,,\"PORTAGG\",\"MEANR\")":7.0,"EPU^FMA_COS_DOWN(\"EPS\",\"1M\",+1,NOW,,,\"PORTAGG\",\"MEANR\")":3.0,"SET-BKK^FMA_RBICS_REV_CURRENT(30, LOC, \"PORTAGG\")":23.1002951365366,"TUR^FG_ROE(0)":17.72018964934,"TRYTR7Y-FDS^FG_YIELD_NAME":"Treasury - Turkey Benchmark Bond 7Y","REFINREPO-FDS^(SUBARRAY(NOT_NA(NO_REPEAT_F(FG_YIELD(NOW,-10AY,D))),0,1)-SUBARRAY(NOT_NA(NO_REPEAT_F(FG_YIELD(NOW,-10AY,D))),1,1))*100":25.0,"TRYBR10Y-FDS^PCTCHG(FG_YIELD(0,,,,\"YTM\"),FG_YIELD(-3AM,,,,\"YTM\"))":3.2624078,"TRYIN10Y-FDS^FG_YIELD_NAME":"India Benchmark Bond - 10 Year","CC_MY^IMF_IFS_RCPI_Q(0)":null,"UAE^FMA_PE(NTMA,0,,,\"PORTAGG\",\"MEANR\")":8.9361957482324,"GREK^FG_FCF_YIELD_NTM(0)":null,"EWY^FG_FCF_YIELD_NTM(0)":5.91803855212373,"EPHE^FMA_EVAL_EBITDA(NTMA,0,,,\"PORTAGG\",\"MEANR\")":8.11267286457168,"UAE^FMA_ROE(NTMA,-20AY,NOW,FY,\"PORTAGG\",\"MEANR\")":[null,null,null,null,null,null,null,null,null,null,11.0777984350957,12.3046871114493,11.0383578639711,12.0257898837902,10.3907544258318,8.128455158546,6.76201762780835,11.234942553465,12.9338493595798,13.2251182354264],"CAGDPY@PL^EE_ACTUAL_ANNUAL(MED,0)":1.56254742295506,"USDAED^FG_PRICE_CHANGE(0,-3AM)":0.0013589859,"USDEUR^FG_PRICE_CHANGE(0,-1AY)":1.9159913,"USDKRW^FG_PRICE_CHANGE(0,-1AY)":8.708275,"USDMYR^FG_COMPANY_NAME":"Malaysian Ringgit per U.S. Dollar","USDCNH^FG_COMPANY_NAME":"Chinese Offshore Renminbi per U.S. Dollar","PLATI-FDS^FG_PRICE_CHANGE(0,-6AM)":3.40659340659342,"BRENT-FDS^FG_PRICE_CHANGE(0,-3AM)":0.0,"EZA^FG_PRICE(0)":43.87,"EPU^FG_PRICE_MAVG(0,,,,30)":40.964863,"EWT^FG_TOTAL_RETURNC(0,-1AM)":-2.7420282,"EPOL^FG_TOTAL_RETURNC(0,-12AM)":19.419884,"SPY^FG_TOTAL_RETURNC(0,-3AM)":7.4644446,"VGK^SIZE(FG_CONSTITUENTS)":1283,"EWM^FMA_COS_UP(\"EPS\",\"1M\",+1,NOW,,,\"PORTAGG\",\"MEANR\")":13.0,"QAT^FMA_RBICS_REV_CURRENT(30, LOC, \"PORTAGG\")":60.1910049343481,"TRYCN10Y-FDS^FG_YIELD(0,,,,\"YTM\")":2.197,"TRYPH10Y-FDS^FG_YIELD(0,,,,\"YTM\")":6.244929,"TUR^FMA_PE(NTMA,0,,,\"PORTAGG\",\"MEANR\")":6.31085648369265,"MCHI^FMA_PE(LTM,0,,,\"PORTAGG\",\"MEANR\")":12.4852841055974,"EZA^JULIAN(FMA_DIV_YLD(NTMA,NOW,NOW,M,\"PORTAGG\",\"MEANR\").DATES)":45471,"EWW^JULIAN(FMA_DIV_YLD(NTMA,NOW,NOW,M,\"PORTAGG\",\"MEANR\").DATES)":45471,"EPU^JULIAN(FMA_DIV_YLD(NTMA,NOW,NOW,M,\"PORTAGG\",\"MEANR\").DATES)":45471,"GREK^FG_COMPANY_NAME":"Global X MSCI Greece ETF","FC0000ID^FG_PRICE(0)":1115.6924,"UAE^PERCENT_CHANGE(FMA_EPS(+1,0,,,,\"PORTAGG\",\"MEAN\"),FMA_EPS(+1,-1AM,,,,\"PORTAGG\",\"MEAN\"))":2.1592217295795,"QAT^FG_TOTAL_RETURNC(0,-1AM)":4.088998,"EWZ^FG_TOTAL_RETURNC(0,-1AM)":1.3888836,"EWJ^FMA_PCT_ABOVE_MAVG(200,0,,,,\"PORTAGG\")":62.2549019607843,"MCHI^FMA_COS_UP(\"EPS\",\"1M\",+1,NOW,,,\"PORTAGG\",\"MEANR\")":200.0,"INDA^FG_ROE(0)":15.3049764259903,"REFTR1WREPO-FDS^FG_YIELD(NOW,,,0)":50.0,"REFPHRREPO-FDS^PROPER_NAME(0,,,\"SECURITY\",\"NAME\")":"Philippines Reverse Repo Rate - Overnight","TRYQA10Y-FDS^PCTCHG(FG_YIELD(0,,,,\"YTM\"),FG_YIELD(-1AM,,,,\"YTM\"))":null,"TRYPH10Y-FDS^PCTCHG(FG_YIELD(0,,,,\"YTM\"),FG_YIELD(-3AM,,,,\"YTM\"))":-8.217829,"TRYID10Y-FDS^FG_YIELD(0,,,,\"YTM\")":6.996809,"TRYSA10Y-FDS^FG_YIELD(-10AY,0,Y,,\"YTM\")":[null,null,3.8912454,3.7299898,4.5715504,2.8775356,2.0844028,2.5113702,4.613973,4.608568],"TIPSCL10Y-FDS^FG_YIELD(-10AY,0,Y,,\"YTM\")":[null,null,null,null,null,null,null,null,null,null],"CAGDPY@TH^EE_ACTUAL_ANNUAL(MED,+1)":2.4,"CC_ID^FG_COMPANY_NAME":"Indonesia","USDQAR^FG_COMPANY_NAME":"Qatari Rial per U.S. Dollar","USDEUR^FG_PRICE(0)":0.9211496,"USDPHP^FG_COMPANY_NAME":"Philippines Peso per U.S. Dollar","SET-BKK^P_PRICE_RETURNS_PR('52W',2,-10AY,0,AM)":[5.9841514,17.378378,12.31085,5.0186872,17.098093,15.434181,20.818031,22.146679,9.994566,9.333849,7.9010844,2.7445436,-6.855285,-15.388716,-13.515162,-7.51667,-14.153987,-14.749247,-20.16232,-15.71837,-7.8014317,-8.787107,-6.431323,-6.9204273,4.6402216,17.37244,8.22978,4.771936,8.6097355,18.106985,25.466263,17.46788,11.960924,10.480129,11.959564,12.200773,5.2073,2.0562172,12.053227,13.433385,13.806367,15.657687,14.951599,17.230713,14.463842,13.124967,10.946787,2.419889,7.4976087,8.113146,4.801917,-4.674518,-3.8370311,-11.158466,-10.755295,-9.302246,-9.370941,-5.980706,-6.83344,6.048715,0.9460211,-4.759306,-6.467688,-3.1046033,-1.3116539,1.4194608,-3.1458855,-17.862297,-33.103806,-24.77845,-17.224867,-22.753906,-22.285324,-18.498451,-23.547333,-24.183447,-10.924703,-5.5111227,-3.613782,4.0080667,44.223236,23.892176,18.743658,19.367516,13.639534,21.122826,29.045654,35.43135,12.3503685,12.793482,8.633482,12.234259,6.731844,7.0174932,4.1534424,-1.0695457,0.5229473,2.676177,-0.6069362,-2.4150789,-1.6755044,-0.6364405,1.6976595,-1.726085,-5.297196,-7.4908495,-6.2978563,-5.3188562,-1.8407464,-5.0696135,-7.8476486,-14.108717,-14.002186,-13.114709,-18.14053,-15.390897,-13.482428,-11.918134,-11.196155,-11.187482,-14.25826],"QAT^FG_TOTAL_RETURNC(-10AY,0,AM)":[9.604049,6.9722652,-1.6510367,-1.4879823,-0.15491247,-6.012416,-5.736685,6.2609434,-5.850095,4.957235,0.6438613,-3.502363,-0.5566716,-10.30004,5.0923586,2.660334,-10.550672,-2.1986485,-13.248241,14.124465,4.570973,-0.92024803,-4.643959,-1.3482928,9.442544,6.1330557,-5.778652,0.3118515,-6.7357483,6.508887,5.3996563,-0.627023,-2.6897192,-0.7164836,-2.7216494,-11.519915,12.149536,-7.500005,-3.2432377,-6.2725067,-9.93079,18.462086,7.3867083,-3.6705136,-0.15002489,3.906262,-2.486986,-0.74203014,7.5577736,1.5679479,2.4299622,1.4792085,4.1254163,0.21907091,4.0793657,-6.01427,-0.86767673,4.485774,-10.052359,7.632351,1.3445377,-7.5179696,5.2271366,2.2295475,-1.5947163,0.56465864,2.7810216,-10.900122,-6.928259,1.449275,3.8961053,4.398644,3.5639882,4.3537736,-0.40522218,-0.2865374,4.959774,1.680994,1.2234807,-4.3474555,4.226923,5.2294493,-1.9776821,0.56221485,-0.7099688,4.3432236,0.8629441,4.3281317,-2.4602056,2.000451,5.853641,3.245926,8.20719,-1.1924326,-4.9105287,-7.092786,5.640352,6.6548586,-10.553635,1.6440988,-3.8059056,-6.28137,2.3367047,-5.967826,-2.5938272,2.1529794,6.100929,-4.059267,6.4552665,-4.2021217,-2.5819004,-8.9769125,10.081398,2.1046638,-1.0863602,1.4362216,-1.6102195,-2.9345274,-1.3372183,2.6016712,4.088998],"INDA^FMA_DIV_YLD(NTMA,-10AY,0,AM,\"PORTAGG\",\"MEANR\")":[1.56221380270205,1.57463120383333,1.5796845616713,1.60430152985888,1.52551669571677,1.60217985094018,1.48500363589435,1.49383124334832,1.55700293564748,1.6381448989156,1.63661494799226,1.65075082267748,1.54197683343951,1.68970497494622,1.69379085852055,1.64293411883945,1.73764543461367,1.71801491318803,1.80013674011459,1.86302937421243,1.73085228368801,1.67823833166476,1.68457052925725,1.62807825314517,1.53782498345671,1.55567923154527,1.53269059312373,1.56401543614196,1.69103763922239,1.73389399231897,1.6256434755241,1.57694611366001,1.56350795130709,1.54743941447107,1.5736773903458,1.63145583731179,1.529265000311,1.54826651474215,1.56830784160098,1.51748344460809,1.51400664043893,1.50442891031554,1.45101968423772,1.56095177885405,1.61668540361496,1.59776930732109,1.6361350750562,1.60780078756497,1.55609521101773,1.48783613936845,1.5667471493165,1.75362894809004,1.66584300184742,1.66231283507633,1.66270119184009,1.64978018175822,1.59049545350246,1.62550896612815,1.65689558449748,1.66676302774534,1.79425666794702,1.80736226477305,1.7606185346489,1.80357622943299,1.74358898389458,1.67292217515174,1.63947165129374,1.72849448564153,2.31453570088617,2.05597907207098,1.92425270811831,1.65548650938429,1.53252637663121,1.51072369465765,1.58622430434246,1.54638951938794,1.47413349053098,1.35923002622746,1.34565484621353,1.38947434669304,1.39892425374198,1.42784309200559,1.41583064827566,1.3940383541661,1.38881112677416,1.34030985682031,1.25787957626788,1.30638995364717,1.415420725105,1.38250624574543,1.40033146650774,1.51184839301247,1.4702494703848,1.49758812239431,1.67811355212437,1.69761493061157,1.58686481973088,1.4876937216477,1.55953742302918,1.53350136764919,1.46760831862702,1.520550885506,1.52875747182875,1.5810243867372,1.65203066631741,1.62893864027125,1.59879168760001,1.55248951257586,1.47461557057972,1.51965688952049,1.5188225362082,1.56541989586866,1.50472533824249,1.38762564002593,1.40381752884274,1.34433800149045,1.35858841516214,1.34054226822959,1.32289388730316,1.2779106696838,1.2532646619034],"INDA^FMA_PE(NTMA,-10AY,0,AM,\"PORTAGG\",\"MEANR\")":[16.7945620881993,16.6275787073817,16.6220858624533,16.4658910032581,17.3966678269305,16.6215340228863,18.0879363440805,18.1402635720027,17.4599050129458,17.2499116751761,17.5793782810778,17.5887516204023,18.5841161536899,17.350761196661,17.3776699588176,17.9882744728633,17.1632213894123,17.2408434686748,16.3395921289972,16.2486594697101,17.3371912904576,17.6209001067814,17.5844914474145,17.3547023384412,18.2350120327063,17.9286621657808,17.8278532313307,17.5907044680973,16.2962430655101,15.8093838097274,17.0281144380531,17.8696495949964,17.8297699896694,18.3346229797027,18.4733910227041,17.942594994183,18.8791078769252,18.6019408575784,18.3844255574921,18.9294369434665,18.8890002581202,19.0167094648709,19.5604230465989,18.5795890667235,17.7667597110942,18.6527108102657,18.2033455111931,18.4899068366599,18.999499015896,19.8694370587402,18.6771633447146,16.6799437487917,17.8380058004957,17.7528873271732,18.0058676037995,18.2531723739838,18.8545930222837,19.2261592487239,19.1714629073997,19.0919613254555,18.1906650373706,18.134018583108,18.5259536083081,18.5143254870535,19.4414992735025,19.0583663732054,19.4470812296713,18.4316697729979,14.0616574577487,16.6781512731967,18.4478869320627,22.3665663760615,23.8711132765362,23.6073972467014,22.2108220882385,22.3667171837987,22.5844745821272,24.011417376224,23.6818276979127,22.6990267936253,22.5147009289136,22.0513596929076,22.5760497465784,23.3462302933907,23.1813541233569,23.7526180165662,24.9840016488119,24.4227117617547,22.5038507126249,22.8737836977754,22.3742321602548,21.2281165068763,21.7840445626706,21.906263747707,20.2078671536444,19.8151552819385,20.9285261256871,22.4522650695274,21.430356696753,21.7950646454177,22.6025174539131,21.5960983293019,21.3784744606565,20.4412394282021,19.5724782071123,20.2641043979857,21.1952821944544,21.3627976015075,21.5232396880088,20.7087930979111,20.6461912631066,19.5531618532651,20.3337659967899,21.7753106944625,21.9208268420646,22.6360377862766,22.1658365713663,22.581024127271,22.9896108959824,23.5462758611589,23.950291447862],"EWZ^FMA_PE(LTMA,-10AY,0,AM,\"PORTAGG\",\"MEANR\")":[12.2713226769042,12.8671363340348,12.5909525531896,11.9924643679554,12.8711285345201,12.3821295585864,12.1839510592001,12.9475609399516,12.9969304495012,13.7515607703202,13.7294723963923,13.9215447277983,13.2622869387257,12.6057730680116,12.205426100294,12.6661658499979,12.7913634148056,12.3646079203774,10.88139956653,12.3094059496304,13.1200443358177,13.3483671036608,12.9459283280652,13.0656607623368,13.9892967445659,14.300370655147,14.3864137138399,15.5063497973939,15.0848786753439,14.262452306826,15.8373144752378,16.8597345482581,16.4814389114001,16.078092519461,15.6855970432541,15.099784105657,14.9340791001898,15.5117788775806,15.5151250196563,15.2988374795114,14.7980855721688,14.8001002196326,16.5164342313116,16.72678658105,16.2145850269596,15.9587534393018,15.1241945783815,14.2310558109342,14.3608847863206,13.5923679526341,13.2973662705776,13.8641912054275,13.4381627194435,13.2983209975299,15.1660578171763,15.0283677584518,14.5513287423133,14.1873857323863,13.9679047438094,14.2361932139338,14.4155283973482,13.8143465744419,14.2372077888161,15.6091846925621,15.2364177675143,17.4679801904533,17.7489713336604,17.380934152755,16.3316844421131,16.3549664201577,18.6356660552471,20.1683134184639,31.6600104637286,34.8564748857717,30.8480500455597,32.8422454947653,32.3241475293099,35.8510342040262,29.3009701839462,20.862443869885,19.7413349916735,18.4753610971409,17.3275269308604,16.2547175252139,14.6217575831678,12.8735172047282,11.2798695418885,9.60938612672417,7.93391106799897,6.83690940754492,6.99054968751724,7.04629142430044,7.04011673005684,6.78777210514997,6.67246283000885,6.21714875115235,6.11887328066524,6.25307304869857,6.00598613122377,6.1680064599564,5.79799911509113,5.68616480038996,6.02963479556953,5.62558793455465,5.53811319157241,5.72962561833096,6.06682362901785,6.66175917645456,7.16996585860915,7.08510266997336,7.14876851115944,7.25056164624274,7.98356270629457,8.70229853962683,8.22207077550629,8.61987876301801,8.3721900404912,8.28296025800709,8.06394476092796,7.93796365254098,8.00059835939866],"WL-FDS^FG_PRICE_CHANGE(0,-6AM)":-21.1644963328843,"FTSEWIVNXXXX^FG_PRICE(0)":356.47671427,"FC0000TW^FG_PRICE(0)":364.06332,"TUR^FG_PRICE_MAVG(0,,,,60)":42.2075,"KSA^P_PRICE(0)/P_PRICE_HIGH_PR(0,,,,,,\"PRICE\",\"INTRA\",\"52W\")":0.9249362,"GREK^P_PRICE(0)/P_PRICE_LOW_PR(0,,,,,,\"PRICE\",\"INTRA\",\"52W\")-1":0.38604045,"EIDO^FG_TOTAL_RETURNC(0,-1AM)":7.7706337,"REFBRSELIC-FDS^PROPER_NAME(0,,,\"SECURITY\",\"NAME\")":"Brazil Target Selic Rate","CC_PL^IMF_IFS_RCPI_Q(0)":null,"KSA^FG_FCF_YIELD_NTM(0)":3.87468551769454,"ECH^FMA_DIV_YLD(NTMA,NOW,NOW,M,\"PORTAGG\",\"MEANR\")":190.312004815346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3,24.1409635144245,25.8460088493027],"USDAED^FG_PRICE_CHANGE(0,-1AM)":-0.0013589859,"USDKRW^FG_PRICE(0)":1385.65,"USDPEN^STD(FG_PRICE_CHANGE(0,-3AY,M))":2.39719791107599,"USDIDR^STD(FG_PRICE_CHANGE(0,-1AY,AM))":1.72946811821728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6102,1.93303149915198,3.07367882792392,3.62922601686806,3.01150373774813],"WL-FDS^FG_PRICE_CHANGE(0,-1AM)":-7.46661981728742,"PLATI-FDS^FG_PRICE_CHANGE(0,-3AM)":2.28260869565218,"BRENT-FDS^FG_PRICE_CHANGE(0,-1AM)":0.0,"SET-BKK^FG_PRICE_MAVG(0,,,,200)":1376.1818,"EWZ^FG_PRICE_MAVG(0,,,,200)":31.6524,"EPU^FG_PRICE(0)":40.64,"EWZ^PERCENT_CHANGE(FMA_EPS(+1,0,,,,\"PORTAGG\",\"MEAN\"),FMA_EPS(+1,-1AM,,,,\"PORTAGG\",\"MEAN\"))":-3.12615851293401,"EWT^PERCENT_CHANGE(FMA_EPS(+1,0,,,,\"PORTAGG\",\"MEAN\"),FMA_EPS(+1,-3AM,,,,\"PORTAGG\",\"MEAN\"))":4.76536184936374,"EPOL^P_PRICE(0)/P_PRICE_LOW_PR(0,,,,,,\"PRICE\",\"INTRA\",\"52W\")-1":0.45310605,"EWJ^P_PRICE(0)/P_PRICE_LOW_PR(0,,,,,,\"PRICE\",\"INTRA\",\"52W\")-1":0.20087421,"VGK^FMA_COS_UP(\"EPS\",\"1M\",+1,NOW,,,\"PORTAGG\",\"MEANR\")":464.0,"MCHI^FMA_RBICS_REV_CURRENT(30, LOC, \"PORTAGG\")":25.1495051945432,"TRYGR10Y-FDS^FG_YIELD_NAME":"Greece Benchmark Bond - 10 Year","TRYCN10Y-FDS^FG_YIELD_NAME":"Treasury - China Benchmark Bond 10Y","TUR^FMA_PE(LTM,0,,,\"PORTAGG\",\"MEANR\")":9.41640816535599,"MCHI^JULIAN(FMA_DIV_YLD(NTMA,NOW,NOW,M,\"PORTAGG\",\"MEANR\").DATES)":45471,"EWZ^FMA_EVAL_EBIT(LTMA,NOW,NOW,M,\"PORTAGG\",\"MEANR\")":6.66816958098087,"EWT^FMA_EVAL_EBIT(LTMA,NOW,NOW,M,\"PORTAGG\",\"MEANR\")":20.2847621479847,"EPOL^FMA_EVAL_EBIT(LTMA,NOW,NOW,M,\"PORTAGG\",\"MEANR\")":8.44001882033532,"EZA^FG_COMPANY_NAME":"iShares MSCI South Africa ETF","TRYID10Y-FDS^FG_YIELD(-10AY,0,Y,,\"YTM\")":[7.922017,8.942368,7.89735,6.462641,8.148183,7.263584,5.902206,6.458283,6.936579,6.498571],"CAGDPY@CN^EE_ACTUAL_ANNUAL(MED,+1)":1.3,"CAGDPY@ID^EE_ACTUAL_ANNUAL(MED,+1)":-0.68,"CC_CL^FG_COMPANY_NAME":"Chile","USDCNH^STD(FG_PRICE_CHANGE(0,-3AY,M))":1.74477924824209,"USDEUR^FG_COMPANY_NAME":"Euro per U.S. Dollar","QAT^P_PRICE_RETURNS_PR('52W',2,-10AY,0,AM)":[null,null,null,null,null,null,null,null,null,null,-3.7202477,2.4723172,-8.013117,-22.039127,-15.988504,-13.185668,-23.907095,-17.949581,-25.517918,-20.006096,-12.922705,-16.127289,-20.533955,-19.658125,-10.591239,5.788505,-5.1545024,-7.3242245,-3.3716917,5.203593,27.85164,12.360811,3.5961032,3.809154,5.901873,-5.0172806,-2.6679456,-14.91549,-12.887806,-18.605751,-21.21908,-12.572432,-10.924196,-13.652313,-11.398733,-7.2733583,-7.089061,4.272723,0.0034570694,9.820831,16.245365,25.859428,45.50103,23.094046,19.16517,16.400219,15.563607,16.208136,8.025289,16.23615,9.521604,-0.27582645,2.4474502,1.0919213,-2.4646103,-2.1282732,-3.299898,-8.37357,-13.975275,-16.431522,-3.5228312,-6.4213934,-3.6261737,7.903576,1.6343474,-0.38562417,4.793763,7.245183,5.800855,13.581764,27.19519,31.934702,24.475754,19.167948,14.953351,14.94174,16.139114,21.792484,13.182533,13.601744,18.731594,28.299831,34.522785,24.931442,21.193481,11.469698,19.129158,21.768356,7.9855084,5.2073956,0.7174492,-4.668456,-7.835799,-15.85319,-24.001778,-21.880936,-12.834674,-9.98863,-9.294271,-19.845135,-11.266643,-20.538593,-9.825092,-0.9301603,-4.243952,3.295827,4.338908,-0.85746646,-8.096064,-1.4071107,-3.5986066],"MCHI^FG_TOTAL_RETURNC(-10AY,0,AM)":[7.4249864,2.59192,-4.974544,-1.4220893,5.2268505,0.42703152,5.351436,0.60652494,-1.8839478,22.004604,-0.75542927,-9.600723,-8.613962,-15.166796,-0.18290281,12.001837,-2.9038906,-2.1688104,-16.15368,0.052070618,7.312,4.316199,-4.4165554,-1.0845244,10.128773,4.744768,3.2417297,-0.31191707,-3.5669565,-6.5207424,10.467291,3.8071156,3.05624,1.2653232,5.7985067,2.7237058,6.435907,4.6070457,0.4209876,3.7084818,7.975745,-3.091681,15.472603,-4.848802,-4.397261,-4.5135439999999996,3.8115263,-5.474961,-0.5530715,-5.437982,-1.6010463,-12.817537,6.760621,-4.6228647,9.235132,6.915629,-1.4553726,4.299319,-13.656389,8.007801,1.7317414,-7.6268377,2.5835633,3.1877398,3.4306169,6.8986297,-1.2307227,-1.3406992,-5.995202,1.4625907,0.8548379,9.414172,8.15674,8.288693,-6.7951083,8.715081,4.3679357,-3.721398,18.590569,-5.3666534,-6.6123304,1.880765,-1.2789547,1.6867876,-14.924115,-2.4352193,-3.3376932,6.770754,-7.227218,-4.220283,-2.4709046,-3.1219363,-10.426861,-12.412882,7.4623704,12.340522,-7.937646,-1.9462824,-13.0805855,-12.4686,11.061823,11.470163,20.1882,-15.017796,2.1566272,-4.0172157,-4.591078,0.23031235,7.461667,-8.202225,-1.9424081,-2.7965546,4.651165,-7.0527673,-3.5380363,3.6154032,0.07586479,6.9984794,6.186545,-3.8705766,-4.158926],"GREK^FMA_DIV_YLD(NTMA,-10AY,0,AM,\"PORTAGG\",\"MEANR\")":[2.00843483751617,2.02099213844879,2.27487003827667,2.44977208356957,2.58137596196386,2.96964237394202,3.14956736091902,3.07979876082661,3.44890003063502,3.5401480745915,3.29369890547633,3.47200635043727,3.34415669819523,4.25090402854172,3.21604946085306,2.75467105208422,3.21763221354879,3.13347440785131,2.45614562880718,2.75671609987214,3.36422433537539,2.92444346778537,2.30948456367523,3.03429683368709,2.93830216212066,3.02728865562055,3.23717134683779,2.99466482663073,2.72215335518993,2.91423991387571,2.82650243614163,3.03150810247973,3.09670904926055,2.53482905085664,2.61140439375509,2.54047132377242,2.5079082403814,2.52079417830941,2.90306724685768,2.89918932430354,3.15523372903579,2.57990808301973,2.52685438195439,2.88727469688476,3.21629135618799,3.01520951223054,3.45825982184091,3.35012010760494,3.44143843311463,3.64344071600031,3.75509962551428,4.16237833553195,4.43238010256499,4.54223260836603,4.30952984818066,3.93416914617358,3.81752135375344,3.55591681032808,3.88592923882855,3.34111007529859,3.18691867939391,3.43872349078551,3.30664494888996,3.19796733307356,3.18173038260523,2.96469922599706,3.04529304899593,3.28968052957948,4.7835916714497,4.71154964893462,3.92932165502643,3.82112680657308,3.61645049826054,3.61424455405385,3.7270314769823,4.06949400823481,3.44294722640141,3.25124696719493,3.41841633720862,3.20373773240713,3.57144954568108,3.37459624995149,3.22438562192557,3.01967753518559,3.07855895896645,3.11919136740423,3.0695204379667,3.07156552693649,3.03705394150535,3.20232503734418,3.0398822527579,3.02108963334104,3.44860115814001,3.09280126467337,3.8610823183174,4.11679744661382,4.21403039613215,3.9747894747844,4.73852044245574,4.38795196770033,4.44201147799809,4.46800286071666,4.36523875379768,3.9407443762535,4.513010396271,4.25272392712444,3.98993438922178,4.06712287523093,3.99754467518877,4.42255152681041,4.71878807165086,5.00902058307667,4.33289755437367,4.55816097426402,4.58214768011394,4.64115778651081,5.11532402950682,5.14180891972506,5.40428193401831,6.1464971312545,5.92994616426247],"EWZ^FMA_PE(NTMA,-10AY,0,AM,\"PORTAGG\",\"MEANR\")":[11.939450542327,12.3860978510698,11.847686290494,11.0309097364091,11.7264164420732,11.1068814423898,11.2391296819476,12.3875867652919,12.5978815909611,14.4898819740161,13.4711300570908,13.2651542617249,12.1014743075207,10.988202176353,10.6940278080976,11.174265422538,10.9847186243403,10.5150899618292,9.55039375028353,10.9444823607844,13.3115345007268,13.6282064020041,12.1979105793776,12.2405896965696,13.5677614088757,13.6667562694684,13.6127790065893,14.7278336491186,13.6741412214926,12.297922239843,13.4890165295622,13.4739516926858,12.7240188648988,12.5906578099959,12.3598386098548,11.9086680137016,12.2723819863394,13.4287483114112,13.7661011062417,13.7358144064668,13.1442286834102,13.3699768763448,14.3108041255717,13.9230090193429,12.6326102168537,12.8463335595206,11.4726101658917,10.3795655454836,11.2209502216403,10.6202541785313,10.5936233946323,11.3534727340547,11.1860602190284,11.1224685096274,13.2281138875154,12.6509269204594,12.0842486467375,11.661571959593,11.5002451261446,12.3784978730048,12.7301990793817,11.9756279015247,12.942206077682,13.4751878661037,13.3691429948281,14.6118583115356,14.4779097162181,13.0767516399028,10.9327635744058,12.0656468213256,16.4920066548173,17.8075986981433,26.188460309277,23.4783179200469,18.2127879528281,16.3465554741269,14.5888609263201,13.0946287893638,11.6437352227452,9.88484730000503,9.4148190064434,9.14151508817897,9.05473875682137,9.19955439598789,8.47758798850816,7.81023447673886,7.59920491227624,7.51855919383218,7.33005123735963,7.71430134441796,8.1087654516368,8.07217421213665,7.77768605419538,6.82672246215504,6.71605259284972,5.84805425064084,5.87033201778032,6.48182944918877,6.43277610974179,6.90498122506901,6.62353125665412,6.96958970990945,7.2667098550898,6.90440351989845,6.34773036575414,6.6835449989566,7.15527202665542,7.84205308002625,8.30545241512226,7.81628595935727,7.58129077115537,7.27096245105613,7.77564767620477,7.96583300369421,7.78766414974864,7.94997626203162,7.68820313604918,7.54443953116832,7.20778653975436,7.03654688203037,7.16657261562692],"EWY^FMA_PE(LTMA,-10AY,0,AM,\"PORTAGG\",\"MEANR\")":[11.4442004770725,11.6331555046438,11.633650448678,11.0491809356529,11.6870396160325,11.616839910336,11.7398479121744,12.3687631540434,12.1221804451859,12.0637636471815,11.7243067946974,11.4042333787914,11.0201933983197,10.6593146345733,10.643731646084,11.362666348076,11.2105658345057,10.6367805136292,9.67138161185138,10.5800120110534,10.66610351262,10.6627279153452,10.427678642389,10.3563358999576,10.5951080461714,10.5624010146297,10.7092755536642,10.7431777558918,10.7272836304239,11.0863316725424,11.4853600385265,11.6888630857674,11.5411509187337,11.2226090676837,11.1713425525731,11.017932198835,10.8635596541066,10.4741689285903,10.3672179208214,10.5344999764165,10.4338809943461,9.92661645834745,10.7813386762906,10.7061074340534,10.4441667469735,10.3170040948333,10.1608141808177,9.88685399025486,9.59705364129927,9.43680704331688,9.40412310216628,8.4236798411319,8.41030333865599,8.1480100522522,9.27313200579519,10.0955654140278,10.1311122292346,10.4684606161994,10.4371703228167,10.9768659797627,11.3708136952149,11.146287512134,12.0860929337059,12.7675311509433,13.6678769236644,14.5816368705668,14.9728014185871,15.7676375502035,14.5421546745578,14.8275031902731,15.200104447691,15.4089871410131,15.4685750655543,16.2970728198655,15.8538939286606,16.038559192942,17.4566602886919,19.2343611641921,21.6806525484924,20.5820410409515,19.9286743585811,19.2402148528233,17.6226785212085,16.8842217196575,15.6068999476463,14.305208832258,13.3245223963688,12.0420240097259,10.5657912141375,9.89927032840002,8.97600027230555,9.22434728165034,9.34373222857159,9.2813992649691,9.20523010731775,8.89260443399887,8.96335630623186,9.01741465333945,8.42948946019078,9.04278499331913,9.90702079927953,9.6691207240785,10.8585326464073,11.0555484575597,11.3943064246552,11.9470548669792,12.4110550418521,12.6209998753019,13.0860005707996,13.0403892307428,13.4634081974791,13.1253535300136,14.3415589326859,15.2602349284198,15.0924144544722,16.26022563701,15.9752924143008,15.1633481951165,14.6469804202269,14.1812882063836,13.4867374110061],"KSA^FG_TOTAL_RETURNC(0,-6AM)":-1.8199444,"TUR^P_PRICE(0)/P_PRICE_LOW_PR(0,,,,,,\"PRICE\",\"INTRA\",\"52W\")-1":0.35467088,"QAT^PERCENT_CHANGE(FMA_EPS(+1,0,,,,\"PORTAGG\",\"MEAN\"),FMA_EPS(+1,-3AM,,,,\"PORTAGG\",\"MEAN\"))":-4.80813036859942,"GREK^P_PRICE(0)/P_PRICE_HIGH_PR(0,,,,,,\"PRICE\",\"INTRA\",\"52W\")":0.9738831,"EIDO^FMA_PCT_ABOVE_MAVG(200,0,,,,\"PORTAGG\")":40.8450704225352,"URTH^PERCENT_CHANGE(FMA_EPS(+1,0,,,,\"PORTAGG\",\"MEAN\"),FMA_EPS(+1,-3AM,,,,\"PORTAGG\",\"MEAN\"))":-0.49376654191326,"INDA^SIZE(FG_CONSTITUENTS)":147,"EPU^FMA_COS_UP(\"EPS\",\"1M\",+1,NOW,,,\"PORTAGG\",\"MEANR\")":13.0,"GREK^FG_ROE(0)":14.5572136821763,"REFTHREPO-FDS^(SUBARRAY(NOT_NA(NO_REPEAT_F(FG_YIELD(NOW,-10AY,D))),0,1)-SUBARRAY(NOT_NA(NO_REPEAT_F(FG_YIELD(NOW,-10AY,D))),1,1))*100":25.0,"REFKRBASE-FDS^(SUBARRAY(NOT_NA(NO_REPEAT_F(FG_YIELD(NOW,-10AY,D))),0,1)-SUBARRAY(NOT_NA(NO_REPEAT_F(FG_YIELD(NOW,-10AY,D))),1,1))*100":25.0,"REFIDRREPO-FDS^(SUBARRAY(NOT_NA(NO_REPEAT_F(FG_YIELD(NOW,-10AY,D))),0,1)-SUBARRAY(NOT_NA(NO_REPEAT_F(FG_YIELD(NOW,-10AY,D))),1,1))*100":25.0,"TRYCN10Y-FDS^PCTCHG(FG_YIELD(0,,,,\"YTM\"),FG_YIELD(-1AM,,,,\"YTM\"))":-1.475396,"TRYID10Y-FDS^FG_YIELD_NAME":"Treasury - Indonesia Benchmark Bond 10Y","CC_PH^IMF_IFS_RCPI_Q(0)":null,"KSA^FMA_PE(NTMA,0,,,\"PORTAGG\",\"MEANR\")":17.1680265596801,"ECH^FMA_PE(NTMA,0,,,\"PORTAGG\",\"MEANR\")":0.0178330549785228,"EWY^FG_COMPANY_NAME":"iShares MSCI South Korea ETF"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77442177023],"TRYTR7Y-FDS^FG_YIELD(-10AY,0,Y,,\"YTM\")":[7.979133,10.679033,11.110786,11.586128,15.896213,12.034795,12.534946,23.870693,7.323803,21.984322],"CAGDPY@ID^EE_ACTUAL_ANNUAL(MED,0)":-0.14,"USDTRY^STD(FG_PRICE_CHANGE(0,-3AY,M))":7.58143701650948,"USDKRW^FG_COMPANY_NAME":"South Korean Won per U.S. Dollar","USDPEN^STD(FG_PRICE_CHANGE(0,-1AY,AM))":2.04099449477838,"USDIDR^FG_PRICE_CHANGE(0,-6AM)":2.970922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MCHI^P_PRICE_RETURNS_PR('52W',2,-10AY,0,AM)":[17.570423,18.2366,5.800855,6.387639,5.0131083,8.903074,23.845339,22.852707,21.636509,46.565914,41.140366,24.185217,5.622685,-12.643123,-7.953596,4.2575836,-1.1063397,-3.984201,-25.414717,-25.825756,-19.812971,-30.63557,-33.194416,-29.89449,-11.908716,8.767569,12.499285,0.13084412,-0.5529523,-5.266285,25.192833,29.487097,24.740208,21.09201,34.033203,39.193462,34.526,34.205055,30.678452,35.94868,53.449394,57.805157,64.955376,51.20064,40.265118,32.26067,29.824615,19.41887,11.577379,1.1906981,-1.1679232,-16.916878,-17.85186,-19.149834,-21.438385,-14.06082,-11.416298,-3.2405198,-19.32941,-8.042669,-5.929929,-8.1074,-4.1994867,11.43552,9.851193,23.121143,13.323307,2.728057,-2.0045102,-4.684782,11.351765,12.801695,19.487106,40.58857,26.841736,34.57755,36.089073,23.40194,46.850872,40.858376,39.93367,40.51039,37.537598,26.91456,0.5461097,-9.411043,-6.4296484,-7.7309012,-17.981894,-20.635868,-32.897675,-32.077927,-32.434166,-43.355846,-38.34025,-30.728691,-26.286114,-25.916708,-33.383793,-45.387577,-36.32003,-23.911196,-6.2333527,-17.314684,-8.07929,2.7999163,-8.73056,-18.569338,-4.9483895,-11.731136,0.39036274,11.483288,3.1343699,-12.407505,-29.699057,-14.284867,-16.03074,-6.3938084,3.9243102,-0.082314014,-10.887122],"WL-FDS^FG_PRICE_MAVG(0,,,,30)":558.0867,"PLATI-FDS^FG_PRICE(0)":941.0,"SET-BKK^FG_PRICE_MAVG(0,,,,60)":1333.298,"EWZ^FG_PRICE_MAVG(0,,,,60)":29.303833,"EWY^P_PRICE(0)/P_PRICE_HIGH_PR(0,,,,,,\"PRICE\",\"INTRA\",\"52W\")":0.9357693,"EWT^PERCENT_CHANGE(FMA_EPS(+1,0,,,,\"PORTAGG\",\"MEAN\"),FMA_EPS(+1,-1AM,,,,\"PORTAGG\",\"MEAN\"))":1.67384165061727,"EWJ^P_PRICE(0)/P_PRICE_HIGH_PR(0,,,,,,\"PRICE\",\"INTRA\",\"52W\")":0.95316726,"KSA^SIZE(FG_CONSTITUENTS)":124,"INDA^FMA_RBICS_REV_CURRENT(30, LOC, \"PORTAGG\")":29.5919232588795,"TRYID10Y-FDS^PCTCHG(FG_YIELD(0,,,,\"YTM\"),FG_YIELD(-1AM,,,,\"YTM\"))":-1.0578177,"TUR^JULIAN(FMA_DIV_YLD(NTMA,NOW,NOW,M,\"PORTAGG\",\"MEANR\").DATES)":45471,"INDA^FMA_EVAL_EBIT(LTMA,NOW,NOW,M,\"PORTAGG\",\"MEANR\")":23.0739789134285,"EWZ^FMA_EVAL_EBITDA(NTMA,0,,,\"PORTAGG\",\"MEANR\")":4.54936854921389,"EWT^FMA_EVAL_EBITDA(NTMA,0,,,\"PORTAGG\",\"MEANR\")":10.1792266188542,"TRYAE10Y-FDS^FG_YIELD(-10AY,0,Y,,\"YTM\")":[null,null,null,null,null,null,null,null,null,null],"CAGDPY@CN^EE_ACTUAL_ANNUAL(MED,0)":1.41410583295463,"USDCNH^STD(FG_PRICE_CHANGE(0,-1AY,AM))":1.04167592445515,"USDZAR^STD(FG_PRICE_CHANGE(0,-3AY,M))":3.88632112712936,"INDA^FG_TOTAL_RETURNC(-10AY,0,AM)":[4.195082,1.7021298,-1.5770853,0.5232215,4.326606,-8.035225,13.070118,-1.3847172,-4.7008514,-3.1069815,0.0,1.1497378,0.525105,-9.369898,-0.43227673,6.8017364,-7.8252077,2.0653963,-8.342398,-5.9358892,12.158179,3.525889,-0.47101974,-2.0413995,8.28191,0.03453493,1.5705943,-0.9005904,-9.2935505,-1.0107458,8.081186,4.9610257,4.591489,4.1639805,0.21691322,0.9141207,5.9981585,-1.2042999,-3.510058,5.84476,1.8694162,2.3757935,5.72381,-6.465173,-4.3551564,1.7332554,-3.436333,-0.31055808,4.5358896,3.2183886,-7.655901,-11.486274,9.97957,2.352643,-0.3802538,0.061237812,6.9155335,1.6599894,-0.22522807,0.6005883,-3.9909542,-5.188674,4.2910457,1.5802026,2.1132946,0.8701682,1.511693,-5.057597,-25.21456,1.9390583,1.3198733,11.603319,10.8778,5.184734,-2.4203062,3.6902547,7.4679136,6.9282174,3.3028483,0.9099841,3.6314964,-4.4214487,8.439959,0.97806454,0.7872343,3.9053798,7.195008,-0.060105324,-5.433047,1.759541,-1.2211442,-0.9433985,0.34013987,-0.881356,-6.338346,-2.775079,1.4271379,5.1839113,-4.1774216,3.5268188,2.365744,-4.807031,1.7722726,-6.989497,-1.1285007,4.4357896,4.3715954,1.977396,4.465747,-2.0590901,1.2797117,-3.587544,5.7570815,7.3910117,1.3599873,4.818058,-1.5515983,3.073287,3.344798,2.1268725,2.897501],"EZA^FMA_DIV_YLD(NTMA,-10AY,0,AM,\"PORTAGG\",\"MEANR\")":[3.24526367154996,3.22432628247461,3.46165253043245,3.51299447390629,3.30119108915095,3.36472124692267,3.16287704085727,3.04964372865366,3.11023440624196,2.92702688300382,3.17500142124134,3.16336875427058,3.23442286476187,3.445260188125,3.43176523212638,3.19078341043299,3.289155686274,3.39933862711217,3.73131209355073,3.52596030718425,3.2998143664471,3.23359608127351,3.28128283023501,3.18506087033062,2.94064922564712,2.9921522519784,3.16793913625204,3.19916504453624,3.34110653290407,3.33567192029541,3.13484608432361,3.17437617222919,3.15742272845264,3.08824021593478,3.01601975908924,3.3416855143389,3.17347683416949,3.0974079166219,3.39826136632537,3.26753583141758,3.1370016923045,3.36807660494176,3.21658531293666,3.31501491594907,3.22476523524204,3.31446491319915,3.42680819818702,3.65842736138094,3.58470487464879,3.50920265144318,3.75082831501915,4.28848090580621,3.98161417618115,3.85319783619336,3.69024602542789,3.73480975742827,3.96105241080262,3.64886779846221,4.07833584549846,3.76553673032122,3.87939551439732,4.14053528859361,4.28785445698561,4.26777870843981,4.26918067905585,3.71453331976597,3.74368021748778,3.9401566084106,4.99361354450349,4.14615751591714,3.53876597414105,3.55661610062875,3.37625053567868,3.38820731248437,3.67207827125049,3.58132814237765,3.62662849453269,3.86080021716668,3.92389492266091,3.8637216687963,3.80523161590146,4.25233343351903,4.38304544999617,4.37854082355705,4.59613845373079,5.08571179103773,4.8863832202081,4.71690743148747,4.85645566792076,4.62672096785209,4.41495822523491,4.44989772075686,4.45578834503684,4.77520224400496,4.92951281015754,5.12382053851587,4.94799756590481,4.95206339755558,5.6045769231624,5.42767073712678,4.88802936530425,4.88012528950592,4.53997772402068,4.7524780449708,4.77643744992239,4.49410723308446,4.79184767234834,4.57248363040309,4.18381597273113,4.45488415677013,4.52771414870466,4.6296167727439,4.28055634522906,4.25059491695188,4.24129694529062,4.33466273822314,4.22126828979933,4.18072469599635,3.9629030690853,4.05910294520303,3.91348191410024],"EWY^FMA_PE(NTMA,-10AY,0,AM,\"PORTAGG\",\"MEANR\")":[10.037068043005,10.2881079429927,10.2539998449008,9.35730353730821,9.7736943930898,9.6932128064491,9.75083422432263,9.91423718459665,9.94961142015182,10.3917882221022,9.97557913110722,9.69525412349939,9.43155091729612,9.14076777812414,9.44827161223969,10.3408252253582,10.2192175299614,10.1439565632782,9.82104235097821,10.2844998605884,10.6763572898191,10.5271847956937,9.87650182538418,9.74656217335843,10.142203364382,10.0311093419683,10.0736254715636,9.89227569134327,9.65473349110608,9.77729613087838,9.58449042638708,9.44426218568752,9.61187590999939,9.23471088675373,9.61116199746942,9.58797127542176,9.53395896767807,9.18814582574883,9.15021287868713,9.33908168988291,9.38542188325712,8.92024639371808,9.40566718352965,9.09065129145927,8.9480414517956,8.93164177778104,8.84772886823141,8.55516853205097,8.30529044034021,8.25274592521959,8.42115149389744,7.54685311588463,7.88287719577728,8.21206844472316,9.68353086151326,10.4425960023717,10.5694931547367,11.0972127404674,10.530626422061,11.1568471599588,11.2284723077914,10.4022058272336,11.1011971077668,11.238844275809,11.3201984020419,11.433627279198,11.5394380380891,10.6671608510468,8.93827256669516,11.0068088845071,12.1881410496591,12.6216555543207,12.4765485068385,13.0986813969137,12.2132573222694,11.9438879163168,12.7551643632604,13.343185902862,14.5184906238793,13.34081931545,13.0494334778744,12.9356595116658,11.1159726292736,11.4054013185005,10.7476592445419,10.2308769810093,10.3011632392125,10.216984862184,9.95916264223658,10.3308349013764,9.23841241237213,9.32218835972451,9.31293864794156,8.96207890831797,8.79044652568338,8.14900513068755,8.45599536374783,8.75111721854935,8.22120102969243,9.38396225830523,10.6590583115225,10.7227704039807,12.0932191051923,12.8531808110474,13.1318543118787,13.2483650601746,13.0456284121718,12.337678404922,11.9938161940112,11.090552213536,10.6344405023198,9.68661089939524,10.2107248335904,10.2203653028962,9.66567619237242,10.3546949378615,10.7700274636898,9.75744414540834,9.69004100717456,9.71095358926532,9.22222361187705],"EWT^FMA_PE(LTMA,-10AY,0,AM,\"PORTAGG\",\"MEANR\")":[15.34527386077,15.0364194323421,14.369046414091,13.9024706763274,14.153337724936,13.8632305289704,14.3565489275023,14.3555265982942,14.2008066722402,14.2411784048222,14.0473203723801,13.9151481844963,13.2948719532428,12.3984356082215,12.4791432500685,12.986733077629,12.6375760806384,12.3490649466218,11.2470821712171,12.3539791953495,12.516487559581,12.5309175437071,12.6331316864264,12.8464922131755,13.4480288304023,13.8761195064614,14.131877713062,14.3820053157422,14.1151868696574,14.0122999812048,14.3290129158268,14.5683743401042,14.4805755147467,14.3568936272859,14.3958895064964,14.6871317558313,14.6881806424187,14.7981721407775,14.2341031810973,14.6558095601415,14.9876324579695,14.3861420447649,15.068916773148,14.4396433420058,14.4172965373401,14.1995833744077,14.2984801230813,14.0889626517686,14.2093477971296,14.0226062400481,13.8264126609738,12.3007730093421,12.4831384215423,12.1921783612704,13.205713746506,14.0712255700332,14.2524931406282,14.535820895153,14.2971944566567,14.7112312881989,15.1666035224261,14.8237393531036,15.5959345889127,16.2058458284253,16.7244602812554,17.4582169477373,17.6359621277061,16.5991678058481,15.9705473078829,16.1576749281191,16.6107197640277,17.2140251362294,17.7445629907608,17.5824222130834,16.6773639468322,17.1835980574028,17.226086820367,17.8313709371703,19.081769604872,18.6682636023156,18.3665469817822,18.0782696822254,16.8144984753406,16.5850460760778,15.8978647138499,14.7928299823498,14.4233530078062,13.6555943694521,13.1151849422342,12.9671855823307,12.5204257074576,12.3951607016221,12.3399959209334,12.0989639704427,11.839820462939,11.5454572826432,11.0826767577775,11.299624103876,10.4673770385009,9.84717507698993,11.1240580976633,10.8049688911701,11.6401508121583,12.3752474671545,12.849694910193,13.1558916413272,14.2031083763813,14.9578858054194,15.9103607033647,15.9064563509309,16.1736660373767,16.1991051883561,17.4301352546368,18.7826678461841,19.0995609293312,19.7706834813208,19.8102108312451,19.5575885711267,19.7741258100413,20.0345801425263,19.4262222367202],"BRENT-FDS^FG_PRICE(0)":85.86,"EPOL^FG_PRICE_MAVG(0,,,,30)":24.344667,"KSA^FG_TOTAL_RETURNC(0,-3AM)":-0.9933531,"TUR^P_PRICE(0)/P_PRICE_HIGH_PR(0,,,,,,\"PRICE\",\"INTRA\",\"52W\")":0.9623959,"QAT^PERCENT_CHANGE(FMA_EPS(+1,0,,,,\"PORTAGG\",\"MEAN\"),FMA_EPS(+1,-1AM,,,,\"PORTAGG\",\"MEAN\"))":-0.140596696942159,"GREK^FG_TOTAL_RETURNC(0,-6AM)":9.899187,"EPOL^FG_TOTAL_RETURNC(0,-6AM)":14.336324,"ECH^FG_TOTAL_RETURNC(0,-12AM)":-15.794134,"URTH^FMA_PCT_ABOVE_MAVG(200,0,,,,\"PORTAGG\")":65.0771388499299,"EPOL^SIZE(FG_CONSTITUENTS)":34,"EZA^FG_ROE(0)":14.0857584989986,"TRYKR10Y-FDS^FG_YIELD_NAME":"South Korea Benchmark Bond - 10 Year","REFTHREPO-FDS^FG_YIELD(NOW,,,0)":2.5,"REFKRBASE-FDS^FG_YIELD(NOW,,,0)":3.5,"REFIDRREPO-FDS^FG_YIELD(NOW,,,0)":6.25,"TRYIN10Y-FDS^PCTCHG(FG_YIELD(0,,,,\"YTM\"),FG_YIELD(-1AM,,,,\"YTM\"))":-1.2149167,"TIPSCL10Y-FDS^FG_YIELD_NAME":"Treasury - Chile Inflation-Indexed (TIPS) Bond 10Y","CC_ID^IMF_IFS_RCPI_Q(0)":null,"EPOL^FMA_PE(LTM,0,,,\"PORTAGG\",\"MEANR\")":8.57931189452858,"ECH^FMA_PE(LTM,0,,,\"PORTAGG\",\"MEANR\")":12.6967059798925,"EWW^FG_COMPANY_NAME":"iShares MSCI Mexico ETF","QAT^FMA_ROE(NTMA,-20AY,NOW,FY,\"PORTAGG\",\"MEANR\")":[null,null,null,null,null,null,null,null,null,null,16.7779984816015,14.8814458142908,12.1435908718223,12.1306553272553,12.3947412104099,11.6446378155882,11.2380998666164,12.7317850147387,13.2901313577645,12.1192289718939],"CAGDPY@IN^EE_ACTUAL_ANNUAL(MED,0)":-0.651406479275637,"CAGDPY@CL^EE_ACTUAL_ANNUAL(MED,0)":-3.68653581083686,"USDTRY^STD(FG_PRICE_CHANGE(0,-1AY,AM))":1.83929252501076,"USDMXN^STD(FG_PRICE_CHANGE(0,-3AY,M))":2.65381386437988,"USDIDR^FG_PRICE_CHANGE(0,-3AM)":0.49352646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1],"INDA^P_PRICE_RETURNS_PR('52W',2,-10AY,0,AM)":[27.9626,51.589012,32.785202,28.331196,37.41735,21.831095,41.48555,36.80532,21.271397,15.056634,2.5740743,4.75986,0.3799796,-9.933215,-7.5861335,-3.1947434,-13.472194,-5.4627953,-23.052656,-26.603836,-16.430235,-7.70638,-8.141094,-10.342323,-4.174638,5.768895,7.896507,0.11521578,-1.4796197,-4.6909037,12.6723175,24.05485,17.242968,17.965591,18.780972,22.364712,19.783937,17.348612,12.383032,20.03256,37.880196,39.41642,36.375572,21.529543,11.134041,8.540667,5.497372,3.3147693,1.8895149,6.9375634,1.8768787,-14.804453,-8.021766,-8.042556,-12.593746,-7.3059025,3.617084,3.542459,8.840871,7.9634786,-0.8429587,-8.919221,2.8642893,17.369616,9.605753,8.018208,9.43302,4.4388175,-26.94698,-25.869905,-25.612051,-17.476194,-4.442346,5.7314277,-0.41942596,0.9823322,5.912328,12.1168375,14.648331,21.854519,68.85594,58.320152,69.44582,51.850033,39.361168,37.66613,54.216946,45.76161,28.263687,23.316933,16.718124,11.821771,13.634729,15.044392,-0.6339729,-4.26262,-3.719771,-2.535063,-12.875223,-9.74825,-5.2188873,-8.609587,-5.840075,-8.645731,-12.920719,-8.207941,2.2882104,7.2881937,10.502386,1.5819669,8.7529545,1.2794495,5.6850553,18.042732,17.564524,32.48918,31.922222,30.201126,31.51803,29.109192,27.170992],"EPU^FMA_PE(LTMA,-10AY,0,AM,\"PORTAGG\",\"MEANR\")":[16.0445187903824,15.7422236169418,15.2619784865477,14.2144252144995,14.4107052671462,14.2208160585694,15.0923563650791,16.2161060985661,16.023571284255,15.6399262670726,15.3568939305919,16.328876497754,15.4666785649361,14.1950647986593,14.1707973547034,12.3177372930608,11.1695092930881,10.6070990574627,14.8382346903509,19.1745319222276,22.2782406455576,21.9689399380098,20.8258294743769,19.8944567275948,19.3612411629597,18.5138679477206,17.458505887776,16.3227332322893,15.5866221225862,15.0663083351263,16.0266865724695,16.4765114213389,16.1419536017704,15.1823091607384,15.1046334342046,14.7868631143976,15.085175173006,14.9275030566803,16.4555721983036,16.4291114154635,17.0792704872105,16.8208550820674,18.2495967498427,18.841665902403,19.3601889293826,18.8742235059708,18.2948962514195,17.7721791928774,17.6052154084641,17.2077731589087,16.5422004202309,15.9462921720089,16.2916533418183,16.9809815743993,18.3982531138737,20.4008795876864,19.8975369770213,19.1300990889412,18.0832521194564,17.8197327540928,18.1829238637619,17.6243304872966,17.2817133410846,17.1144769161265,16.69012753793,17.7893529172884,16.8578225175457,17.5503945128451,15.7730794202369,16.0777337784495,18.1556235547195,21.4905899977938,23.9952216004296,30.8843850736133,36.1563289510554,39.6684171637375,44.2790974620832,53.9576792502565,47.4549044164474,68.1834881655041,63.0825348641753,56.8470077973602,51.3369323008383,44.9156519648167,38.8653465900142,33.4245314374729,28.0855962231926,23.2097594825213,16.9909980902093,12.7299137601634,12.2415055386214,13.3812164710833,13.4970962800162,12.411820731079,11.84258653077,10.8215376341136,10.2534332151524,9.95767528432032,8.93625398173829,9.50391921770417,10.0053164574841,9.18203141867616,10.6342846437448,9.32301768257915,9.40482966401193,9.5674694547398,9.47935965507375,10.0565703846997,10.8382678804156,10.9358826918288,10.7494996095063,10.6117498936546,11.9563757646006,14.7547229593573,14.9426929395314,15.196072700459,15.1459728711027,15.1766829934662,15.2897504413888,14.2737782890231,13.8439433754173],"WL-FDS^FG_PRICE(0)":526.7,"CPALM-FDS^MAX(FG_PRICE(0,-5AY))":8163.0,"SET-BKK^FG_PRICE_MAVG(0,,,,30)":1310.2043,"EWZ^FG_PRICE_MAVG(0,,,,30)":27.943,"GREK^FG_TOTAL_RETURNC(0,-1AM)":7.516086,"EWY^FG_TOTAL_RETURNC(0,-6AM)":9.327734,"EWT^FMA_PCT_ABOVE_MAVG(200,0,,,,\"PORTAGG\")":65.1685393258427,"EWJ^FG_TOTAL_RETURNC(0,-6AM)":5.8317184,"KSA^FMA_COS_DOWN(\"EPS\",\"1M\",+1,NOW,,,\"PORTAGG\",\"MEANR\")":30.0,"EZA^SIZE(FG_CONSTITUENTS)":33,"GREK^FMA_RBICS_REV_CURRENT(30, LOC, \"PORTAGG\")":41.9107789519584,"TIPSCL10Y-FDS^PCTCHG(FG_YIELD(0,,,,\"YTM\"),FG_YIELD(-3AM,,,,\"YTM\"))":2.7117848,"VNM^FMA_EVAL_EBIT(LTMA,NOW,NOW,M,\"PORTAGG\",\"MEANR\")":17.5315725588439,"SET-BKK^FMA_EVAL_EBIT(LTMA,NOW,NOW,M,\"PORTAGG\",\"MEANR\")":18.1536791570239,"INDA^FMA_EVAL_EBITDA(NTMA,0,,,\"PORTAGG\",\"MEANR\")":15.9194427335856,"EWZ^FG_FCF_YIELD_NTM(0)":10.655852679455,"EWT^FG_FCF_YIELD_NTM(0)":3.96402890470937,"CNYA^FMA_EVAL_EBIT(LTMA,NOW,NOW,M,\"PORTAGG\",\"MEANR\")":16.139559748329,"TRYMY10Y-FDS^FG_YIELD(-10AY,0,Y,,\"YTM\")":[4.131911,4.345605,4.195897,3.902544,4.235642,3.300551,2.804181,3.573893,4.131847,3.727505],"USDSAR^STD(FG_PRICE_CHANGE(0,-3AY,M))":0.0432627336053464,"USDCNH^FG_PRICE_CHANGE(0,-6AM)":0.97739697,"USDZAR^STD(FG_PRICE_CHANGE(0,-1AY,AM))":2.62972236041619,"USDPEN^FG_PRICE_CHANGE(0,-1AY)":4.2372227,"GREK^P_PRICE_RETURNS_PR('52W',2,-10AY,0,AM)":[40.759457,24.422527,-2.4530053,-23.352259,-22.943062,-31.333405,-41.468525,-43.887745,-54.353794,-52.18922,-46.59731,-48.005466,-55.324574,-55.848988,-47.894924,-37.827156,-45.230145,-42.348133,-44.986977,-52.54313,-37.998993,-25.73585,-23.686504,-40.498047,-24.222166,-21.932178,-25.31805,-30.250645,-9.889423,-4.6551824,22.129202,30.817806,11.230576,8.458006,11.3502865,45.23486,48.477757,47.25628,30.600035,26.702642,14.561152,35.87694,42.720127,41.219627,31.359732,25.967634,-1.3453186,-2.7246177,-11.832708,-13.167,-5.5463495,-13.540095,-19.172907,-30.359667,-35.789154,-24.747688,-18.060112,-17.221333,-12.889457,3.4316897,8.980036,3.1394005,13.100445,31.677925,42.020107,48.15663,42.62475,5.571735,-21.363317,-28.155725,-19.52833,-30.574638,-27.328045,-20.389038,-26.910055,-34.73235,-22.556078,-12.942105,-17.465925,5.433488,49.749542,65.87839,54.308163,48.355114,35.745872,40.56232,43.12327,53.41041,15.31384,7.2477937,17.715729,22.0675,1.8297791,-3.5106897,-3.5098195,-12.346792,-12.450295,-13.397932,-22.418726,-11.971802,1.6418576,3.3204079,11.173844,17.43834,17.337238,19.579065,33.911407,47.905518,79.590836,55.071056,68.35923,41.666256,46.888412,44.245625,33.53013,29.813803,41.27617,33.621834,28.729034,14.458,8.789433],"EZA^FG_TOTAL_RETURNC(-10AY,0,AM)":[2.880311,0.8581877,-9.331846,1.4923096,7.003176,-7.1612177,6.87896,0.5496025,-5.106437,7.200241,-6.1651587,-0.4515946,-5.725193,-7.190281,-7.729888,11.686838,-5.8245897,-10.519314,-14.744383,5.4689407,14.873767,9.107113,-7.040465,-0.94659925,14.842642,-2.722776,0.817883,-2.217412,-5.6415977,-0.9705007,12.106096,1.0318518,6.3039184,-3.5282373,6.6277385,-5.4528,5.478275,2.702713,-6.80089,-0.8334756,7.684386,10.3257065,10.725737,-0.89497566,-5.2058516,-6.710565,-3.2136977,-11.67686,6.100607,-3.8836598,-4.6003103,-11.459482,10.644018,-4.0730057,11.0225315,-0.5026996,-7.127386,10.219538,-9.959454,9.387851,-2.7339458,-12.544799,5.6514263,4.0424705,-1.47174,7.7638745,-3.2317102,-9.24176,-28.44249,-1.487714,11.129343,6.4962864,9.717512,-0.8753836,-8.259744,11.38165,10.116922,5.5130243,2.8714657,2.4590135,6.5297365,3.0038595,2.9556632,-4.1977463,-6.0080647,0.8365512,-1.2337744,5.1475286,-13.088894,10.985875,3.1323671,8.570838,5.9206724,-14.7793,-0.33963323,-3.6839426,-6.1496735,2.6258707,-15.352106,7.5707197,13.972664,-0.47007203,7.291186,-12.430107,0.56483746,3.150189,-11.197925,5.722213,13.288868,-9.193844,-5.910224,-1.8287778,8.693302,3.0336618,-3.2706857,-4.7943535,1.8287778,4.2165637,7.092905,2.7068973,1.1761904],"EWZ^FMA_DIV_YLD(NTMA,-10AY,0,AM,\"PORTAGG\",\"MEANR\")":[3.74420653345761,3.58347467457484,3.72875790142467,3.98142843053548,3.65247084356089,4.11734417643303,4.09029025953954,3.92836518698861,3.89593004796963,3.58283117844769,3.80671812442899,3.86825694172325,4.09074040813477,4.2269127700594,4.35486254416901,4.01741234385549,3.9521358593257,4.10264212392301,4.97850957805189,4.26593043290344,3.30310388361628,3.14353318003326,3.44571977733641,3.41424793004154,2.95277041325984,3.15821762361602,3.15845296912319,2.87300618234992,3.15295922781833,3.64652118325362,3.3150789589178,3.36385135714043,3.65336258244044,3.61741293090912,3.67169606386374,3.68399260918029,3.5356224642694,3.28759675679564,3.22660357478033,3.21797681112067,3.45828307549432,3.46061441753893,3.13445934995669,3.27146570615732,3.52509706099039,3.64707258442957,4.06659306448698,4.54097022828382,4.14316338023486,4.36242956384199,4.32968002176917,3.97698333471425,4.06329533371805,4.13560658168753,3.62402149121767,3.46905478166701,3.38966919438593,3.4047922066765,3.50891279366283,3.10988182290534,3.1598181581153,3.51655067174398,3.22406653444771,3.26375063034432,3.30626038905097,3.09519232491968,3.03111122569339,3.42822644163665,4.38530682823781,4.18280794498006,3.41067214569464,3.01335452656019,2.69576189143424,2.8874301760967,3.44290892661811,3.36258228396741,3.29952258639055,3.36316942561185,3.59233669085528,4.14058934730851,4.47744288531318,4.64432629062844,4.69238059594937,4.90311413255506,5.49588999351218,6.06725455474563,6.29572996930341,6.93893189732218,7.92287480258389,7.54133060552191,6.92995819764222,7.91860171993496,8.3723666781402,9.0232552773713,9.8986943941137,11.0544326104918,11.2685334780952,10.316685464011,10.5776285834509,8.69214244336354,7.75395386202426,6.77719450720008,6.48098590348369,6.49606766392358,6.98163974735902,6.8363028205555,6.46663824612388,6.08511523673245,5.8203892409315,6.00673081279065,6.05108079270878,6.2936091876811,6.13443703669328,5.70765526101414,5.76882184730481,5.9504840203883,6.32153847711479,6.50167551405908,6.94460860855052,7.11276792654995,6.84430118306885],"EWT^FMA_PE(NTMA,-10AY,0,AM,\"PORTAGG\",\"MEANR\")":[14.1293655882932,13.8138899424333,13.0644195224531,12.6585110902189,13.2318571923014,13.0433948543575,12.9442613266634,12.8570252025707,12.6804431284765,13.1657578037689,12.8706115843228,12.7826574124464,11.8912506142548,10.8905645793211,11.4421173399396,12.3372345020019,11.9984180866568,11.7932118495782,11.1896187918391,12.2253146421806,12.8128322924525,12.5524671620944,12.5432252045307,12.8067593402672,13.5580087345501,13.7124415960243,13.6587007123777,13.7468163990943,13.0710111127506,12.7181267051808,13.09069867712,13.104388499439,13.2396995600066,13.1549810825081,13.4799718825167,14.099568608772,13.9842667983679,14.0309975614039,13.1264921849464,13.6945071251503,13.8067658878606,13.0092183988365,13.8609556660866,13.4072376557987,13.452256862273,13.0370305104983,13.5246353854733,13.1668941037045,13.4826836709733,13.3139328393493,13.2132367532907,11.5531082856458,12.345337666359,12.0911819608238,13.4734765566484,14.3301396925279,14.740411244157,15.2418616775487,14.1909447663146,14.7871763324168,15.1305062779412,14.356459968302,15.1604076886048,15.4536159338451,15.5160842996445,15.79896121036,15.6118461200715,14.608608511192,13.253480317849,14.3924058758666,15.4674406937868,16.3734293735676,16.8161851958228,16.3140587178148,14.8356719869242,15.1593415099345,15.3846496272108,15.6035447994918,16.4874244275333,15.6214102430388,15.4244501458356,15.444883640408,13.24818309117,13.8357963534663,13.4709631304902,12.7910217420101,12.9623379064608,12.8534198370525,13.0086473069243,13.5751232007195,12.6833627088423,12.4702246825465,12.3922584614163,11.6618899479282,11.2506801304065,10.741234829375,10.4667178292856,11.2023529618972,10.3242692496582,10.3755799332957,12.7927418293758,12.6052965462733,13.8050720227733,14.4040909159057,15.148600654851,14.7893703145517,16.1732584076887,16.3570433379769,16.7275687173104,15.7600649466121,15.240225440393,14.7634146760676,15.6780769252793,16.0942649935818,15.9779328492056,16.4987895615924,17.3148533695609,16.9383589007558,17.7655240727362,18.3436873734236,17.323521680304],"COPP-FDS^FG_PRICE(0)/MAX(FG_PRICE(0,-1AY))":0.80181676108615,"EPOL^FG_PRICE(0)":23.86,"KSA^FG_TOTAL_RETURNC(0,-1AM)":3.4217596,"TUR^FG_TOTAL_RETURNC(0,-6AM)":22.609829,"QAT^FMA_PCT_ABOVE_MAVG(200,0,,,,\"PORTAGG\")":40.0,"EPOL^FG_TOTAL_RETURNC(0,-3AM)":1.8345237,"ECH^FG_TOTAL_RETURNC(0,-6AM)":1.8014789,"VWO^PERCENT_CHANGE(FMA_EPS(+1,0,,,,\"PORTAGG\",\"MEAN\"),FMA_EPS(+1,-3AM,,,,\"PORTAGG\",\"MEAN\"))":-8.32273087312745,"EPOL^FMA_COS_UP(\"EPS\",\"1M\",+1,NOW,,,\"PORTAGG\",\"MEANR\")":14.0,"EWZ^FG_ROE(0)":19.6720036519509,"REFTHREPO-FDS^PROPER_NAME(0,,,\"SECURITY\",\"NAME\")":"Thailand Repo Rate - 1 Day","TRYZA10Y-FDS^JULIAN(FG_YIELD(-10AY,0,CY,,\"YTM\").DATES)":[42004,42369,42734,43098,43465,43830,44196,44561,44925,45289],"CC_IN^FG_COMPANY_NAME":"India","USDVND^STD(FG_PRICE_CHANGE(0,-1AY,AM))":0.942267532756981,"USDINR^FG_PRICE_CHANGE(0,-6AM)":0.733912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237578,15.9425104251223,24.3051164429916,19.760160862382,19.0983173283922],"EPOL^P_PRICE_RETURNS_PR('52W',2,-10AY,0,AM)":[12.070775,6.19539,0.7754803,-9.9321785,-10.181141,-15.614528,-16.272337,-18.971264,-18.028414,-13.840145,-18.787844,-18.07049,-22.755718,-24.089836,-24.125916,-21.418869,-28.43495,-20.803082,-27.529955,-23.591345,-17.217804,-23.104637,-22.931772,-28.42446,-19.10919,-14.473284,-11.481601,-12.6801605,-5.843979,-1.4852703,27.013529,22.065735,16.96471,28.417158,37.98759,51.021004,49.58384,51.4184,47.840096,47.913124,63.373875,51.543976,52.048336,32.41427,18.065262,8.237958,-4.033077,-7.7509346,-4.3450236,-6.9103956,-5.739963,-16.335619,-16.629679,-13.596762,-17.542202,-12.659359,-8.295321,-5.958283,-5.4737625,8.18404,-3.0825078,-13.861376,-14.208961,0.16348362,-3.0382931,-5.443639,-10.706245,-21.471512,-38.111675,-35.443474,-24.572742,-26.791842,-20.569313,-7.7013073,-19.454353,-26.599556,-13.484478,-6.976986,-6.9920244,4.465008,32.54584,36.146675,38.92199,32.49663,20.55744,21.774424,40.690277,54.292477,10.790073,10.132515,7.7147365,-1.1699915,6.9812536,-16.558498,-23.727835,-33.300972,-35.535152,-40.83697,-49.002934,-46.950836,-26.082628,-22.889816,-15.628505,-9.230518,-19.703596,9.12571,11.628187,33.880043,57.09325,46.13055,58.824966,63.22583,51.484024,52.38497,30.091976,58.809067,63.76064,42.960514,47.39759,32.532227,19.419884],"DDR3512M-FDS^FG_PRICE_CHANGE(0,-6AM)":-6.34234122026985,"NI-FDS^FG_PRICE_CHANGE(0,-1AY)":-27.9258400926999,"W-FDS^FG_PRICE(0)/MAX(FG_PRICE(0,-1AY))":0.727083333333333,"COPP-FDS^FG_PRICE(0)":4.1045,"VNM^FG_PRICE_MAVG(0,,,,60)":12.515833,"MCHI^FG_PRICE(0)":41.25,"EWW^FG_PRICE(0)":56.62,"EIDO^FG_PRICE(0)":20.11,"EZA^PERCENT_CHANGE(FMA_EPS(+1,0,,,,\"PORTAGG\",\"MEAN\"),FMA_EPS(+1,-3AM,,,,\"PORTAGG\",\"MEAN\"))":-2.94926955020753,"EWW^P_PRICE(0)/P_PRICE_HIGH_PR(0,,,,,,\"PRICE\",\"INTRA\",\"52W\")":0.7961192,"EWM^PERCENT_CHANGE(FMA_EPS(+1,0,,,,\"PORTAGG\",\"MEAN\"),FMA_EPS(+1,-3AM,,,,\"PORTAGG\",\"MEAN\"))":1.66817201132744,"EPHE^FG_TOTAL_RETURNC(0,-1AM)":7.718408,"VGK^P_PRICE(0)/P_PRICE_LOW_PR(0,,,,,,\"PRICE\",\"INTRA\",\"52W\")-1":0.23719585,"SET-BKK^SIZE(FG_CONSTITUENTS)":1,"EIDO^FMA_COS_UP(\"EPS\",\"1M\",+1,NOW,,,\"PORTAGG\",\"MEANR\")":17.0,"ECH^FG_ROE(0)":8.10308746960671,"REFPEMPR-FDS^FG_YIELD(NOW,,,0)":5.75,"TRYAE10Y-FDS^PCTCHG(FG_YIELD(0,,,,\"YTM\"),FG_YIELD(-3AM,,,,\"YTM\"))":null,"TRYMX10Y-FDS^PCTCHG(FG_YIELD(0,,,,\"YTM\"),FG_YIELD(-1AM,,,,\"YTM\"))":-0.87835217,"TRYVN10Y-FDS^FG_YIELD_NAME":"Treasury - Vietnam Benchmark Bond 10Y","EPU^FMA_ROE(NTMA,-20AY,NOW,FY,\"PORTAGG\",\"MEANR\")":[null,null,null,null,null,21.6487924933022,26.674075406927,23.3940784657959,19.9442083003203,14.2295976118279,12.7121203643147,8.83035011509517,12.5824807721625,12.1461987185301,10.92253300719,11.9146021952872,12.0860263580498,15.0555657723641,13.6225814449299,12.9324474268757],"TRYGB10Y-FDS^FG_YIELD(-10AY,0,Y,,\"YTM\")":[1.8155,2.0248,1.2817,1.2536,1.3339,0.822,0.197,0.966,3.662,3.534],"CAGDPY@SA^EE_ACTUAL_ANNUAL(MED,+1)":2.2,"CAGDPY@MX^EE_ACTUAL_ANNUAL(MED,+1)":-0.5,"USDTHB^FG_PRICE_CHANGE(0,-6AM)":1.2281537,"USDBRL^FG_PRICE_CHANGE(0,-1AY)":19.495083,"USDPLN^FG_PRICE_CHANGE(0,-1AM)":-2.6842833,"USDCLP^FG_COMPANY_NAME":"Chilean Peso per U.S. Dollar"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18694,16.3882261586729,16.0085524498021,16.7038107118506,16.2486587557372],"CNYA^FG_TOTAL_RETURNC(-10AY,0,AM)":[null,null,null,null,null,null,null,null,null,null,null,null,null,null,null,null,null,null,null,null,null,null,null,null,6.6720605,1.89538,-4.4642806,3.97197,1.4606714,-6.1516705,3.0251145,3.098762,-0.26266575,-0.60195327,0.9462476,5.2525163,3.4877539,4.161775,0.9623647,3.9639711,2.0550132,-0.3347814,11.545563,-5.272019,-5.680871,-2.7023613,0.61290264,-9.520745,-2.4190664,-5.6325197,2.7622223,-8.684206,-0.3412962,-2.4055898,8.132923,15.527701,-0.70703626,4.4878006,-10.581589,6.9979189999999996,1.6288996,-4.285717,1.7473698,2.9695868,-0.279361,4.732716,0.20134449,2.1768212,-7.0140896,0.6609082,0.84916353,8.012772,12.67333,6.3251376,-2.8532982,4.1285753,6.306541,3.3528328,11.556315,-4.2925954,-5.491996,1.5738487,7.9380155,-2.225417,-4.411769,-0.5917132,0.30952692,3.821504,-1.4174759,2.138126,-5.728692,-0.6806016,-10.156637,-14.70989,6.771004,11.965263,-4.737687,-3.7651002,-10.102188,-3.6700249,1.8543482,3.0495286,16.419876,-8.931601,0.99316835,-3.1653345,-4.474771,-3.923732,5.477631,-7.818663,-0.28510094,-4.896349,3.7715077,-5.541092,-1.0782778,3.0278563,2.1551728,1.1891007,0.41698217,-3.526795,-1.5698552],"ECH^JULIAN(FMA_DIV_YLD(NTMA,-10AY,0,AM,\"PORTAGG\",\"MEANR\").DATES)":[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8],"VNM^FMA_PCT_ABOVE_MAVG(200,0,,,,\"PORTAGG\")":45.8333333333333,"SET-BKK^FG_TOTAL_RETURNC(0,-6AM)":-4.4541955,"CNYA^P_PRICE(0)/P_PRICE_HIGH_PR(0,,,,,,\"PRICE\",\"INTRA\",\"52W\")":0.803074,"EWJ^FMA_COS_UP(\"EPS\",\"1M\",+1,NOW,,,\"PORTAGG\",\"MEANR\")":104.0,"EWY^FMA_COS_UP(\"EPS\",\"1M\",+1,NOW,,,\"PORTAGG\",\"MEANR\")":45.0,"EIDO^FMA_RBICS_REV_CURRENT(30, LOC, \"PORTAGG\")":54.3072612494851,"REFINREPO-FDS^FG_YIELD(NOW,,,0)":6.5,"CC_IN^IMF_IFS_RCPI_Q(0)":null,"VGK^FMA_EVAL_EBIT(LTMA,NOW,NOW,M,\"PORTAGG\",\"MEANR\")":13.2235185791242,"UAE^FMA_EVAL_EBITDA(NTMA,0,,,\"PORTAGG\",\"MEANR\")":6.10085526132048,"QAT^FG_FCF_YIELD_NTM(0)":null,"GREK^FMA_PE(LTM,0,,,\"PORTAGG\",\"MEANR\")":7.68153879106665,"EWW^FMA_EVAL_EBIT(LTMA,NOW,NOW,M,\"PORTAGG\",\"MEANR\")":10.2088243494012,"EPU^FMA_EVAL_EBIT(LTMA,NOW,NOW,M,\"PORTAGG\",\"MEANR\")":12.4680499889226,"EIDO^FMA_EVAL_EBIT(LTMA,NOW,NOW,M,\"PORTAGG\",\"MEANR\")":9.32631576919699,"CC_GR^FG_COMPANY_NAME":"Greece","USDVND^FG_PRICE_CHANGE(0,-3AM)":-0.118368864,"USDINR^FG_PRICE(0)":83.72625,"USDBRL^FG_PRICE(0)":5.65385,"USDTWD^FG_PRICE(0)":32.827,"EPHE^P_PRICE_RETURNS_PR('52W',2,-10AY,0,AM)":[1.4467239,22.080315,12.145388,9.160399,23.825932,26.671577,32.5346,27.692318,24.882376,19.978868,8.897936,5.5983305,3.8410544,-11.212439,-10.092813,-1.3092101,-9.017247,-9.0755825,-24.692165,-21.272188,-12.0780525,-14.719164,-6.7616167,-2.6016355,3.2359242,14.964163,8.431637,-2.1056771,-5.6466103,-10.367316,14.6919365,3.5261512,-4.414904,2.7427077,-0.13989806,-3.5057545,-6.667227,-7.4440002,0.93432665,0.5216241,17.331112,24.841427,15.638304,9.687721,-0.083673,-7.977104,-9.783375,-20.026398,-12.22983,-8.142358,-18.43943,-17.383171,-15.095467,-15.812069,-11.777555,-5.1985445,1.3485193,4.393089,2.2290945,24.486458,12.834191,1.6747236,13.563585,20.137417,9.00029,8.526659,-3.6347926,-13.742077,-30.100172,-29.988342,-28.968018,-24.581104,-25.545448,-18.613064,-21.19013,-15.378899,-6.3873887,-3.2707036,-4.1087446,2.103293,26.689552,22.443235,24.509954,16.941238,5.9411764,12.996721,15.24322,10.893488,0.9945512,-0.21868348,0.120818615,10.710585,4.8460484,3.7150025,0.9464979,-17.13403,-8.768636,-9.119206,-20.32398,-24.642313,-19.671827,-17.11126,-5.119604,-15.767211,-9.520042,-9.62308,-9.320969,3.395617,10.912216,-9.01559,5.034566,0.14680624,-1.9196153,0.9533644,-7.4779987,5.6393027,2.6417017,-1.5681207,-1.0555029,-6.8589153,-5.0911784],"VNM^FMA_PE(LTMA,-10AY,0,AM,\"PORTAGG\",\"MEANR\")":[12.7544874863351,13.2877102826264,12.9636366426191,13.1711522306279,13.1655327194596,12.5271412681812,12.2869012682894,16.3631789178808,16.5601563822993,16.7435927756036,16.7269914653098,16.7019971162573,17.2260808523964,16.8506559689492,18.0476787232686,23.4236874231971,25.3521066591309,23.7212731340807,16.9713825449585,-7.55414771184933,-4.86469533522118,-2.75442899283323,-0.896006869601575,0.618028390397424,2.89067645249043,4.8315831844305,8.25227659290959,10.8249802185437,12.3460107308366,14.1548601804062,14.4278075090531,15.8522595391163,15.7354162729741,15.7368374208069,15.735853188947,16.2419868862043,16.0576362133677,17.057503153831,17.6842422528973,18.1881668572904,19.9965041677128,22.360701365843,26.1379560179535,24.8308204518706,24.6203116497574,24.0445550789808,23.5460213678058,22.2209687678908,21.8491423290805,22.0228034209152,21.2368993290215,19.3542535575739,19.4793469105033,17.5935671042642,18.3900583782064,20.0225771658831,19.5504843367945,19.7423267437136,19.4820844806637,19.2045178937121,18.7917220251374,17.471798181053,17.0957725706479,17.4467223806647,17.566462119172,17.0787989281323,16.5014990714807,14.7149448513765,14.4867552621127,15.3164640387135,16.0203734188339,16.0273519599134,16.1295527813934,17.2544294714496,18.019948259645,18.7441892539912,19.937263219035,22.5188758454739,24.0858025893045,24.4882133182537,23.8440632803575,23.1839147242067,22.7746902212668,22.667751327787,21.3990602805179,20.635422850259,20.4364303352533,19.8594602542617,18.8866510842536,18.5547995482747,17.0252539968076,16.6630109510632,16.3689637314536,15.7789589604806,15.2510971720582,14.3266213248561,13.8110557758006,14.0003900746932,13.2707756334943,11.9649894820137,11.8228541004527,11.7814533314927,12.5514461762839,12.4453635065412,12.6518564609353,12.8705251245763,13.5170766319661,14.1848162710536,13.8850836260587,14.5485979275388,14.1194058022942,14.5532120279251,15.7446718062867,16.8653358026535,16.8040652384338,17.9740930441227,18.7661423843441,18.0979296754326,18.1218060370819,17.3466441511312,16.6171218662022],"DDR3512M-FDS^FG_PRICE_CHANGE(0,-3AM)":-5.82306399982988,"NI-FDS^FG_PRICE_CHANGE(0,-6AM)":-5.95706078016329,"W-FDS^FG_PRICE_CHANGE(0,-1AY)":-27.2916666666667,"TIOS-FDS^MAX(FG_PRICE(0,-5AY))":219.77,"VNM^FG_PRICE_MAVG(0,,,,30)":12.325,"INDA^FG_PRICE_MAVG(0,,,,60)":54.525,"EWT^FG_PRICE_MAVG(0,,,,200)":48.3279,"ECH^FG_PRICE_MAVG(0,,,,60)":27.292334,"INDA^P_PRICE(0)/P_PRICE_HIGH_PR(0,,,,,,\"PRICE\",\"INTRA\",\"52W\")":0.9895507,"EZA^FMA_PCT_ABOVE_MAVG(200,0,,,,\"PORTAGG\")":72.7272727272727,"EWW^FG_TOTAL_RETURNC(0,-6AM)":-13.999754,"EWM^PERCENT_CHANGE(FMA_EPS(+1,0,,,,\"PORTAGG\",\"MEAN\"),FMA_EPS(+1,-1AM,,,,\"PORTAGG\",\"MEAN\"))":0.856743850582067,"EPHE^PERCENT_CHANGE(FMA_EPS(+1,0,,,,\"PORTAGG\",\"MEAN\"),FMA_EPS(+1,-3AM,,,,\"PORTAGG\",\"MEAN\"))":-3.74100441248626,"VGK^P_PRICE(0)/P_PRICE_HIGH_PR(0,,,,,,\"PRICE\",\"INTRA\",\"52W\")":0.9638486,"SET-BKK^FMA_COS_DOWN(\"EPS\",\"1M\",+1,NOW,,,\"PORTAGG\",\"MEANR\")":71.0,"ECH^FMA_COS_DOWN(\"EPS\",\"1M\",+1,NOW,,,\"PORTAGG\",\"MEANR\")":8.0,"CNYA^FG_ROE(0)":10.01074355883,"REFSAREPO-FDS^(SUBARRAY(NOT_NA(NO_REPEAT_F(FG_YIELD(NOW,-10AY,D))),0,1)-SUBARRAY(NOT_NA(NO_REPEAT_F(FG_YIELD(NOW,-10AY,D))),1,1))*100":25.0,"REFPEMPR-FDS^PROPER_NAME(0,,,\"SECURITY\",\"NAME\")":"Peru Policy Rate","TRYAE10Y-FDS^PCTCHG(FG_YIELD(0,,,,\"YTM\"),FG_YIELD(-1AM,,,,\"YTM\"))":null,"TRYTW10Y-FDS^PCTCHG(FG_YIELD(0,,,,\"YTM\"),FG_YIELD(-3AM,,,,\"YTM\"))":1.0191822,"TRYTW10Y-FDS^FG_YIELD(0,,,,\"YTM\")":1.685,"QAT^FMA_PE(NTMA,0,,,\"PORTAGG\",\"MEANR\")":10.4108973893212,"VNM^FG_COMPANY_NAME":"VanEck Vietnam ETF","CAGDPY@SA^EE_ACTUAL_ANNUAL(MED,0)":3.19136442056759,"CAGDPY@MX^EE_ACTUAL_ANNUAL(MED,0)":-0.4575,"EPU^FMA_EPS(NTMA,-20AY,0,CY,,\"PORTAGG\",\"MEANR\")":[null,null,null,null,null,2.32525395129155,3.70455099626404,3.91000310564685,3.95899801372697,2.82022185033686,2.58004727651874,1.7402921975997,2.8587512141433,3.049394604189,2.65459381565907,2.43807409059732,2.41141007361686,2.94854994796204,3.11609679434847,2.96006707163236],"ECH^P_PRICE_RETURNS_PR('52W',2,-10AY,0,AM)":[-10.881639,-7.378978,-16.54297,-17.671364,-8.498091,-12.734091,-6.402898,-3.9781034,-9.8793745,-5.5835667,-9.219891,-15.0648,-19.216997,-22.294067,-21.35263,-13.370389,-21.08395,-16.500742,-20.046543,-16.979385,-9.200632,-12.1885,-13.429653,-7.8842044,8.645237,15.752947,14.501882,13.604093,16.315031,12.505174,32.084858,24.366129,23.795546,20.589388,23.783302,22.933065,20.974743,27.479958,32.19111,28.806925,25.937712,45.36668,43.3581,39.59603,21.963179,27.292717,20.624578,11.879373,5.888009,-2.975607,-3.629434,-14.405716,-5.341238,-17.39992,-16.507751,-13.554949,-15.999376,-19.474047,-22.5142,-10.327614,-15.741348,-21.519697,-16.33703,-11.911011,-26.564264,-18.06932,-27.800005,-38.708073,-49.491554,-45.46426,-35.579647,-36.081905,-28.686148,-23.701942,-34.922707,-30.304157,-9.491187,-9.025192,-0.2053678,13.742542,62.680603,55.08158,16.709328,14.146317,-0.020819902,9.668076,16.130543,5.189514,-3.1009495,-19.872267,-14.107931,-15.790283,-5.178136,-23.151958,12.441206,-11.02401,2.3977637,8.128918,-5.629492,4.952216,0.31707287,23.858906,22.449064,20.083153,1.3994575,17.931866,4.7284126,24.657011,32.332073,9.875095,15.708649,2.6061654,7.4712634,11.376619,-7.349944,-7.242155,-1.9700587,-1.3757706,3.8719535,-6.8636475,-15.794134],"ECH^JULIAN(FG_TOTAL_RETURNC(-10AY,0,AM).DATES)":[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9],"VNM^FMA_PE(NTMA,-10AY,0,AM,\"PORTAGG\",\"MEANR\")":[12.8942447455335,13.1685493747913,11.7033281047043,11.9995973717836,12.1861356562697,11.5654181561667,12.1892419226757,12.9563444393442,11.8981388263468,13.546810457376,13.8206441325236,13.8912201130949,14.5774232676623,12.8676912751113,13.6771113596449,14.9778894651457,14.1293481586124,11.8317080547215,12.3366285979781,15.0644352816773,12.5856413404961,12.4589245358192,12.3575508798907,11.7832455532975,12.2012577639659,11.9431015258363,13.5963794712675,12.7998700321563,12.9696453973208,12.4945231426711,12.4222960143644,13.3931680086105,14.2019950447276,14.2783189750777,14.4088625566065,15.3750931901675,14.7824436132936,15.4501523418744,15.1781026397678,16.0181094671699,17.8472868799345,18.7780628021193,21.5183463196302,20.7624087505056,21.5843556822647,20.3192331033197,19.235448834612,17.3778279347016,17.3911334282934,17.7896291944945,16.5497829042885,14.5501625151233,15.6194737688915,14.2540385590908,15.1671315081334,16.9053538944123,16.9196886073962,18.0197777164191,17.3631553961109,16.6062901555506,15.9964816879532,14.0484299716658,13.7680270983165,14.4109813714899,14.6367889700821,14.360980771171,14.1678851124336,12.4052659367409,10.9521785137896,14.1652151298129,15.3867595098118,14.8271055428879,14.4769316303988,14.8613940260799,15.3504312946279,15.2330622717439,15.6531993562855,16.4386410310229,17.1048834084186,16.656183823447,16.4549695328231,16.5170931877174,17.0038967877581,17.8434289277242,16.4619947904882,16.0574583758225,16.4829425243809,15.8625044937731,16.3149937592094,16.3321292399831,14.9172191155187,14.7470860114277,14.6007066902202,13.142854473005,12.3430841862552,11.0927350837706,10.8689859683356,11.4985537507333,10.8479463248786,9.96307289600049,10.7075925932432,10.997846260267,11.7196191413327,12.0079017046743,13.4957188623572,13.5356648288341,14.4977959619604,15.0990024710027,13.9984305550497,14.1089303166593,12.5698278698649,12.6724639919935,14.1071315367252,14.3797910215594,14.4988895286376,16.2424498574722,16.9019982266765,15.2430459288145,15.7805621907332,14.5166396614584,13.8226155077516],"TIOS-FDS^FG_PRICE_CHANGE(0,-1AM)":0.544294294294301,"ECH^FG_PRICE(0)":25.73,"UAE^FG_TOTAL_RETURNC(0,-12AM)":0.30821562,"SET-BKK^FG_TOTAL_RETURNC(0,-1AM)":-0.9051323,"EPHE^FMA_PCT_ABOVE_MAVG(200,0,,,,\"PORTAGG\")":51.5151515151515,"CNYA^FG_TOTAL_RETURNC(0,-6AM)":1.5525222,"URTH^SIZE(FG_CONSTITUENTS)":1430,"EWW^SIZE(FG_CONSTITUENTS)":44,"ECH^FMA_RBICS_REV_CURRENT(30, LOC, \"PORTAGG\")":33.0319854376698,"REFSAREPO-FDS^PROPER_NAME(0,,,\"SECURITY\",\"NAME\")":"Saudi Arabia Repo Rate","REFINREPO-FDS^PROPER_NAME(0,,,\"SECURITY\",\"NAME\")":"India Repo Rate","CC_GR^IMF_IFS_RCPI_Q(0)":2.571976,"VGK^FMA_EVAL_EBITDA(NTMA,0,,,\"PORTAGG\",\"MEANR\")":8.80704764300504,"UAE^FG_FCF_YIELD_NTM(0)":8.36978302975684,"GREK^JULIAN(FMA_DIV_YLD(NTMA,NOW,NOW,M,\"PORTAGG\",\"MEANR\").DATES)":45471,"EWW^FMA_EVAL_EBITDA(NTMA,0,,,\"PORTAGG\",\"MEANR\")":5.89662558506956,"EPU^FMA_EVAL_EBITDA(NTMA,0,,,\"PORTAGG\",\"MEANR\")":6.20861724927734,"EIDO^FMA_EVAL_EBITDA(NTMA,0,,,\"PORTAGG\",\"MEANR\")":6.28917054036249,"EIDO^FMA_ROE(NTMA,-20AY,NOW,FY,\"PORTAGG\",\"MEANR\")":[null,null,null,null,null,null,18.9279585586526,18.0738292901709,16.8092892463225,19.1020740705792,18.4086750507428,15.6625909554988,15.054606398618,15.7733994434049,15.5352440090718,14.4300103255066,11.4814604214712,13.6928560106707,15.6524440673878,14.02340332534],"USDVND^FG_PRICE_CHANGE(0,-1AY)":6.963277,"USDTHB^FG_PRICE_CHANGE(0,-1AY)":5.2385926,"USDEUR^STD(FG_PRICE_CHANGE(0,-3AY,M))":2.13396080606637,"USDBRL^FG_COMPANY_NAME":"Brazilian Real per U.S. Dollar","USDTWD^FG_COMPANY_NAME":"Taiwan Dollar per U.S. Dollar","USDPHP^STD(FG_PRICE_CHANGE(0,-1AY,AM))":1.69099976360023,"UAE^FMA_PE(LTMA,-10AY,0,AM,\"PORTAGG\",\"MEANR\")":[null,null,null,null,null,null,11.8441919176093,12.7699198600611,12.864481924492,13.6158307769013,13.7671147984996,13.552904049648,13.7869842149604,12.5382636478254,13.3703411515849,13.3396720030126,12.0108938174899,12.3738068075243,11.3666272845709,12.4533550105119,12.9781686319001,13.3399585407111,13.2512031631398,13.3153565067994,13.5682929919268,13.3585067178666,13.4334028782584,13.4237929374197,12.6112433536221,12.5548746235416,13.6743499347645,13.7484062346074,13.312780686602,13.2647033618796,13.075858491855,12.7890381607288,13.0504021843149,12.6637461886526,12.0923356893438,12.3987691516196,11.4051744683143,11.5141822550982,12.3686617842054,12.6835154599064,12.2852775184571,12.4041317112655,11.8689596307753,11.9380967052501,12.2809694108178,12.2170554071022,12.766764146685,12.4700105818805,12.9346124025927,11.8855153110359,12.0184903065243,12.6493877752614,12.7348184024667,12.9047207251744,12.4885763419571,13.0629460250573,13.3747665285336,13.5626334659728,14.2557197377046,14.323560922679,14.2042158935625,15.9041445296787,16.1661401763891,14.3094053692985,13.988839899324,15.4468008437073,16.4903256053215,17.8135491733847,17.6535046023169,16.620965764793,18.2523712932803,21.5669760443777,26.112029975998,24.3307512356554,26.1639115168096,27.5987027983256,26.5840699752825,25.1447419263868,24.1016343441403,23.218668150035,21.8714037463227,21.2961481791501,20.0322462362223,18.7703039895203,17.7088008461036,16.8652937246247,17.0482458142646,16.8433645576044,17.3458744106969,17.3630376291933,16.4317196093422,15.7096924119224,15.5882509505553,15.564280637208,14.707970394515,14.1923755024979,13.5825276758912,12.7436337855335,12.3161314101432,12.2749265151276,12.0548058365649,12.0883180597808,11.7454265640857,11.7574902613181,11.8154687291009,11.3981216572191,11.2372971624365,10.0343750131082,10.2136656485082,10.0369259057781,10.1244500306573,9.41742636105787,9.43138767115917,9.27042790519019,9.03250939410976,8.99900040105356,9.18688924327967],"DDR3512M-FDS^FG_PRICE_CHANGE(0,-1AM)":-3.36133856778218,"NI-FDS^FG_PRICE_CHANGE(0,-3AM)":-18.9259645464025,"W-FDS^FG_PRICE_CHANGE(0,-6AM)":-12.7863390254061,"VNM^FG_PRICE(0)":12.05,"INDA^FG_PRICE_MAVG(0,,,,30)":56.075,"EWT^FG_PRICE_MAVG(0,,,,60)":52.385334,"INDA^FG_TOTAL_RETURNC(0,-3AM)":8.600914,"EWZ^FG_TOTAL_RETURNC(0,-12AM)":-12.968856,"EWW^FG_TOTAL_RETURNC(0,-3AM)":-14.591521,"EPU^FG_TOTAL_RETURNC(0,-6AM)":23.301434,"VGK^FG_TOTAL_RETURNC(0,-6AM)":8.79426,"SET-BKK^FMA_COS_UP(\"EPS\",\"1M\",+1,NOW,,,\"PORTAGG\",\"MEANR\")":51.0,"ECH^FMA_COS_UP(\"EPS\",\"1M\",+1,NOW,,,\"PORTAGG\",\"MEANR\")":14.0,"REFPL7D-FDS^(SUBARRAY(NOT_NA(NO_REPEAT_F(FG_YIELD(NOW,-10AY,D))),0,1)-SUBARRAY(NOT_NA(NO_REPEAT_F(FG_YIELD(NOW,-10AY,D))),1,1))*100":-25.0,"TRYTR7Y-FDS^PCTCHG(FG_YIELD(0,,,,\"YTM\"),FG_YIELD(-3AM,,,,\"YTM\"))":-0.40871173,"TRYTW10Y-FDS^PCTCHG(FG_YIELD(0,,,,\"YTM\"),FG_YIELD(-1AM,,,,\"YTM\"))":-0.8123396,"TRYTR7Y-FDS^FG_YIELD(0,,,,\"YTM\")":24.078596,"QAT^FMA_PE(LTM,0,,,\"PORTAGG\",\"MEANR\")":11.336614167517,"UAE^FG_COMPANY_NAME":"iShares MSCI UAE ETF","CAGDPY@VN^EE_ACTUAL_ANNUAL(MED,0)":null,"CAGDPY@TW^EE_ACTUAL_ANNUAL(MED,+1)":14.05,"USDTHB^FG_PRICE(0)":36.06,"USDKRW^STD(FG_PRICE_CHANGE(0,-3AY,M))":3.01024254390989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KSA^FG_TOTAL_RETURNC(-10AY,0,AM)":[null,null,null,null,null,null,null,null,null,null,null,null,null,null,null,1.5675306,0.6925225,-5.1133156,-16.925632,6.209481,4.249823,7.8918815,-2.0541131,-1.9217968,1.2436152,-6.387365,0.051546097,1.9672155,11.87414,3.9359093,1.6367316,-2.238804,-1.7677724,1.4723897,-0.12091398,10.7829685,-3.9381683,-0.57471395,0.15413761,-4.155445,1.0971546,2.4241447,9.351671,-2.0840824,7.3761463,5.297327,-2.1097064,4.8435807,-0.12766719,-5.0495443,0.6395221,-2.474916,-4.663926,2.2849917,13.566578,-0.97453594,3.2063484,8.489704,-8.619225,2.0455003,1.5644193,-6.1914864,-2.8654218,-1.358968,0.26881695,6.380546,-3.061229,-8.914471,-12.712174,0.9102106,8.036089,2.3864627,1.7338872,6.520939,2.3652196,0.23784637,6.610167,-0.42830706,0.7046819,2.22646,7.1250796,7.8420043,3.6628127,3.0934095,-0.2035141,3.3647656,1.627624,5.872369,-8.228284,3.332448,8.367622,2.4034142,4.694009,2.9122114,-7.2068334,-9.185898,3.5288453,6.7936063,-13.427246,10.882271,-8.736533,-6.4942303,6.8169475,-7.2972355,3.8123965,7.503307,0.31949282,1.3361692,5.3326845,-5.9684157,-4.59373,-4.633707,7.0575476,8.392584,2.204311,3.3627152,-1.2340128,-2.8623402,-3.507954,-0.7887602,3.4217596],"KSA^FMA_DIV_YLD(NTMA,-10AY,0,AM,\"PORTAGG\",\"MEANR\")":[null,null,null,null,null,null,null,null,null,null,null,null,null,null,null,4.52028840234428,4.60820589105686,4.75213944466585,5.42817404676285,5.05580781825112,4.60417075470685,4.04785011787442,4.17648618608728,4.13376889023608,4.27844660365342,4.75785958773422,4.75665362098202,4.70953979535351,4.01168845917408,3.89722961401791,3.71967434940471,3.79689695446164,4.04963809000603,4.03235921628064,4.10813530922062,3.62657796831625,3.79179392165573,4.06749110590256,4.33317819886898,4.45942729291516,4.4341907032225,4.33732690118801,4.16716664957706,4.31946421785271,3.8964239941174,3.78295230273671,3.83766703121651,3.78331391108979,3.81222397984327,4.13830644675567,4.21788300153584,4.19980363338156,4.48567889928621,4.31611218018329,3.97512073472979,3.96046176461765,3.87228913297276,3.63236696793845,3.933962680297,3.94427324834461,3.87379766570809,4.0792896524856,4.15642651466115,4.19156404334003,4.1705936141069,3.97089043317903,4.01549557026658,4.51055930820518,5.36171187526422,4.70876187906337,4.31274113242894,3.94125231679728,3.84198072576685,3.51458282344365,3.45418650624112,3.42372311715359,3.38322639622209,3.49651363854955,3.5150518878349,3.48860099035927,3.53793546831886,3.2482763887371,3.29560744249277,3.19859478364148,3.27597568043376,3.17291045570568,3.09530387539919,2.89521373349371,3.17862281128407,3.21630399041191,3.06270566400779,2.98189816695663,2.82844601066505,2.7114462959177,2.99252620726673,3.32008498275726,3.24108081130621,3.04173366877287,3.60277719947778,3.28467739201231,3.5170389064983,3.85969861224273,3.66131618019635,3.86171009456633,3.70749397553628,3.3896328527095,3.51144431010598,3.46525521586274,3.32787571299745,3.5942178168003,3.77443971458843,4.00573076135398,3.79682614771617,3.50389633425573,3.41736213026268,3.27221769671466,3.39460873204304,3.54565390931984,3.65210506631459,3.64985192563904,3.55162166629209],"TIOS-FDS^FG_PRICE_MAVG(0,,,,30)":108.31033,"CNYA^FG_PRICE_MAVG(0,,,,200)":26.108057,"UAE^P_PRICE(0)/P_PRICE_LOW_PR(0,,,,,,\"PRICE\",\"INTRA\",\"52W\")-1":0.107587814,"EIDO^FG_TOTAL_RETURNC(0,-12AM)":-11.900223,"CNYA^FG_TOTAL_RETURNC(0,-1AM)":-1.5698552,"URTH^FMA_COS_DOWN(\"EPS\",\"1M\",+1,NOW,,,\"PORTAGG\",\"MEANR\")":623.0,"EWW^FMA_COS_DOWN(\"EPS\",\"1M\",+1,NOW,,,\"PORTAGG\",\"MEANR\")":16.0,"KSA^FG_ROE(0)":11.0109335972465,"REFVNDISC-FDS^(SUBARRAY(NOT_NA(NO_REPEAT_F(FG_YIELD(NOW,-10AY,D))),0,1)-SUBARRAY(NOT_NA(NO_REPEAT_F(FG_YIELD(NOW,-10AY,D))),1,1))*100":-50.0,"TRYMY10Y-FDS^FG_YIELD_NAME":"Treasury - Malaysia Benchmark Bond 10Y","CC_ZA^IMF_IFS_RCPI_Q(0)":null,"VGK^FMA_DIV_YLD(NTMA,NOW,NOW,M,\"PORTAGG\",\"MEANR\")":3.52193292836301,"EZA^FMA_EVAL_EBITDA(NTMA,0,,,\"PORTAGG\",\"MEANR\")":7.52726448799657,"EWW^FG_FCF_YIELD_NTM(0)":9.39946789274079,"EPU^FG_FCF_YIELD_NTM(0)":8.78947472572015,"EIDO^FG_FCF_YIELD_NTM(0)":null,"SET-BKK^FG_COMPANY_NAME":"Thailand SET","EWM^JULIAN(FMA_ROE(NTMA,-20AY,NOW,FY,\"PORTAGG\",\"MEANR\").DATES)":[38352,38716,39080,39447,39813,40178,40543,40907,41274,41639,42004,42369,42734,43098,43465,43830,44196,44561,44925,45289],"TRYAU10Y-FDS^FG_YIELD(-10AY,0,Y,,\"YTM\")":[2.81,2.88,2.76,2.63,2.315,1.375,0.972,1.671,4.051,3.955],"CC_BR^FG_COMPANY_NAME":"Brazil","USDVND^FG_PRICE(0)":25315.0,"USDEUR^STD(FG_PRICE_CHANGE(0,-1AY,AM))":1.77857008573437,"USDMYR^STD(FG_PRICE_CHANGE(0,-3AY,M))":2.20071611614739,"USDPHP^FG_PRICE_CHANGE(0,-6AM)":3.659618,"TUR^FMA_PE(NTMA,-10AY,0,AM,\"PORTAGG\",\"MEANR\")":[11.0739567934745,10.3364902777471,9.43183185150456,9.970429252389,10.4623411373696,10.4826743944364,11.207928439857,10.5789618286255,10.0047258586454,10.4069057353801,10.2099233040263,10.1687011777915,9.45426082911679,8.7265983595415,8.90285777208405,9.33275684715271,8.90840057336174,8.39045913621806,8.08667044645409,8.43300281321147,9.07470083843363,9.3905629360806,8.48565692282876,8.17131512793078,7.92798655620857,8.38027308839587,8.26488545479754,8.32370467539597,7.54964606902195,7.65825301969606,8.23514748625124,8.52448704605082,8.46317207187327,8.66855516585061,8.6252972637581,8.68321286548736,8.90614352274964,8.71244080882957,8.13358699672187,8.2049034955655,7.73923077246157,7.99196754653684,8.50664252467786,8.19262207227211,7.79136163479168,7.10512098758899,6.77195548248533,6.17780674214252,6.15581850366994,5.77361559285766,6.11307598334737,5.61131865791634,5.77443101495589,5.94365853561317,7.02881680279022,7.13462557518102,6.77466039466345,6.12473462181257,5.57569835068847,6.14859293843091,6.58348311130446,6.27807739059786,6.34685413773864,6.17432193328804,6.27027167668155,6.47816503349473,6.73479363272542,6.34611448632175,5.19292430808722,6.11824632317626,7.39962357771792,8.43960640427746,8.46335324316968,7.60125721420074,7.49418532730965,7.52424097734202,8.1359272555529,7.75616879853082,7.71518669482035,6.94903806137239,6.38291249167116,6.11526594601509,6.11187291658233,5.76530331595112,5.42089415252136,5.49910824144072,5.06772268469356,5.33081899625086,5.80655885347794,5.44404907577613,4.86339225367429,4.36152021756917,4.61854576557132,4.6836666968255,4.4847823527547,4.74577509022294,4.11454902064806,4.63463068402617,4.41716611314426,4.86734915082918,5.72067311525796,5.83158406911712,5.28653054668543,4.94279198849585,4.85538894701222,4.39571040514426,4.0257284024267,5.02361665757488,5.48914136364802,6.06430499467134,5.9938527033867,5.00655940364064,4.88431091000505,4.33523877061405,4.94228998970062,5.21276086985687,4.95692604379635,5.53063505461814,5.89397246350356,5.86414931308855,6.31085648369265],"TUR^FMA_PE(LTMA,-10AY,0,AM,\"PORTAGG\",\"MEANR\")":[10.9085538247489,10.7488740939847,10.2699438183431,10.8740960779991,11.6284642893483,11.8023412211531,12.9531492982601,12.1942025835872,11.7533439234245,11.786525243608,11.6814716071214,11.644598668156,11.1622840947958,10.5720919695559,10.6747749359425,11.0646326303503,10.8129743998425,10.0493518816028,9.67992428444655,9.75253748760704,9.82309419054782,9.91638743590553,9.57678090223164,9.38586009947238,9.1857108580765,9.51914938692712,9.40117433181964,9.41619425106358,8.81946498035392,8.9209018809034,9.52761539102038,9.99371673476311,9.80072330643089,9.78327880263437,9.73817885392023,9.69191688069115,9.77769388406891,9.60043162548381,9.14000403423242,9.10085899774694,8.5987396217604,8.8143353391537,9.36471102211374,9.24425018234668,9.0812486333173,8.76757361728413,8.50136459998205,8.04723674158467,7.81463808620218,7.35575127032014,7.64432418421523,7.0286917242774,6.80981021632864,6.64076567338311,7.39555586437558,7.45492568642096,7.3663417426888,7.1730803419961,6.92379696134107,7.25635504718083,7.60624330026007,7.55813966608804,7.70079452172406,7.70274578733416,8.23246289468511,9.05840894550593,9.51026015849337,8.75419602961476,7.76813446124815,7.88022423234616,8.51390769594871,9.43313289166982,9.89590559342886,9.83073004175018,10.2140672403898,11.3418052882143,13.0112915831757,12.977920427431,13.0423333361365,11.5496464804563,11.0479747330484,10.5271900478892,10.0656652363755,9.46248593113886,8.7939369312526,8.25985089014013,7.46817210192715,7.10807793127425,6.92988600260009,6.63269970777532,6.2966681244556,5.86639983145949,5.73031920532557,5.63072931952929,5.43754322720379,5.47382700857765,5.02679364612927,5.00507546622771,4.61724712611856,4.84182889564815,5.28072424674801,5.21597827330897,4.95291364411191,4.56859748221324,4.70465107437388,4.58899274145723,4.45796764353935,4.98615168973511,5.55397528345466,6.14900574791743,6.43714914498615,5.76737520204103,5.66606137361013,5.34775012589472,6.03060284287008,6.74184988114071,6.48472223083566,6.57627153153637,6.76782584120367,6.81608931543683,7.12371618731564],"DDR3512M-FDS^FG_PRICE_MAVG(0,,,,30)":0.9321639,"NI-FDS^FG_PRICE_CHANGE(0,-1AM)":-8.04257835600236,"W-FDS^FG_PRICE_CHANGE(0,-3AM)":-13.2200580190634,"UAE^FG_PRICE_MAVG(0,,,,200)":14.449724,"GREK^FG_PRICE_MAVG(0,,,,200)":39.029297,"EWT^FG_PRICE_MAVG(0,,,,30)":54.364,"SET-BKK^PERCENT_CHANGE(FMA_EPS(+1,0,,,,\"PORTAGG\",\"MEAN\"),FMA_EPS(+1,-1AM,,,,\"PORTAGG\",\"MEAN\"))":-0.682275379931478,"INDA^FG_TOTAL_RETURNC(0,-1AM)":2.897501,"EWZ^P_PRICE(0)/P_PRICE_LOW_PR(0,,,,,,\"PRICE\",\"INTRA\",\"52W\")-1":0.033724666,"EWW^FG_TOTAL_RETURNC(0,-1AM)":0.6041169,"EPU^FG_TOTAL_RETURNC(0,-3AM)":1.3353467,"SPY^PERCENT_CHANGE(FMA_EPS(+1,0,,,,\"PORTAGG\",\"MEAN\"),FMA_EPS(+1,-1AM,,,,\"PORTAGG\",\"MEAN\"))":-0.128395106046291,"QAT^FMA_COS_DOWN(\"EPS\",\"1M\",+1,NOW,,,\"PORTAGG\",\"MEANR\")":5.0,"CNYA^FMA_COS_UP(\"EPS\",\"1M\",+1,NOW,,,\"PORTAGG\",\"MEANR\")":139.0,"REFZAREPO-FDS^FG_YIELD(NOW,,,0)":8.25,"REFPL7D-FDS^FG_YIELD(NOW,,,0)":5.75,"TRYTR7Y-FDS^PCTCHG(FG_YIELD(0,,,,\"YTM\"),FG_YIELD(-1AM,,,,\"YTM\"))":-3.5557961,"TRYMY10Y-FDS^PCTCHG(FG_YIELD(0,,,,\"YTM\"),FG_YIELD(-1AM,,,,\"YTM\"))":-2.2006674,"UAE^JULIAN(FMA_DIV_YLD(NTMA,NOW,NOW,M,\"PORTAGG\",\"MEANR\").DATES)":45471,"MCHI^FMA_ROE(NTMA,-20AY,NOW,FY,\"PORTAGG\",\"MEANR\")":[null,null,null,null,null,null,null,16.2489448712134,14.7844836511748,14.7477410048543,13.8220324417748,12.2640889399399,12.007707790005,13.3821124977803,13.2137488528733,12.8854511835079,12.3572373302297,11.973879187389,11.5504282712327,11.5630363184655],"CAGDPY@PE^EE_ACTUAL_ANNUAL(MED,0)":0.830176564820384,"USDAED^STD(FG_PRICE_CHANGE(0,-3AY,M))":0.008718447877662,"EWZ^P_PRICE_RETURNS_PR('52W',2,-10AY,0,AM)":[17.884005,24.803902,-0.32719374,-14.065069,-5.047578,-14.361835,-5.6668878,-10.717946,-24.84526,-19.179417,-28.700197,-29.36483,-42.91613,-50.893715,-50.88289,-42.241997,-41.897858,-39.446312,-49.407845,-40.96858,-17.714293,-20.928568,-17.872978,-14.769483,16.424465,35.697342,57.28618,65.52094,39.98406,52.944767,113.70423,91.928795,47.46593,31.805134,37.49641,24.93639,16.539562,22.908009,27.394272,9.646392,23.017765,26.145054,28.36306,25.221575,22.265816,18.538237,8.627403,-2.8804839,-0.22094249999999999,-18.521685,-17.079521,1.2165904,-5.6387243,-3.6471128,-3.499961,-3.4603238,-3.5695732,-0.726068,6.0942054,39.276196,29.384005,25.073433,29.12612,17.766308,15.677285,31.124424,9.454703,-8.650404,-35.356224,-43.19418,-30.32614,-33.495808,-27.811981,-22.569143,-29.947735,-32.036377,-18.577307,-19.05225,-22.367323,-17.009544,26.250458,64.75433,44.631123,41.55797,23.438036,25.613594,18.711079,5.5239677,-11.230671,-17.777426,-5.075598,9.380304,26.967478,-0.57825446,2.8454661,-26.92783,-21.677256,0.23092031,-1.2353361,13.500965,11.817336,17.653715,12.167883,-4.4622364,-22.046597,-5.034214,-4.905021,32.284485,38.94861,7.189715,14.562726,9.516549,25.805641,29.608965,15.805197,27.626884,33.410442,22.01941,9.060693,-10.267663,-12.968856],"EWY^FMA_DIV_YLD(NTMA,-10AY,0,AM,\"PORTAGG\",\"MEANR\")":[1.2796343923815,1.29350999928804,1.34660616409203,1.46901191707666,1.39384472990043,1.39965471639886,1.54668068975523,1.5696854676262,1.54927659631252,1.48719699417294,1.56149997675999,1.64596850541778,1.74737956531406,1.8864979624778,1.85086931220591,1.71056191816673,1.86257676786107,1.92350143239191,2.08208649445028,1.96178327382173,1.90449338222016,1.91420973765932,1.9990686744538,2.00328805287885,1.91648237141064,1.88859384308946,1.87024330203066,1.93851679854872,2.00002208632536,1.95010257967147,1.90799604969923,1.92773982709952,1.8816403367385,1.9064112243452,1.7824490888525,1.75488434850972,1.7542424329524,1.82285182588857,1.81102366785232,1.740712505113,1.96576634367247,2.10045022910624,1.9899363419853,2.14324419421781,2.20067044823063,2.2106546005546,2.21544654785019,2.30825925312559,2.36653630086286,2.39539284712901,2.37411784605793,2.69163193451352,2.63200793210547,2.66704296382017,2.46758257009127,2.44928832417714,2.53020746919868,2.47245310607433,2.60702348805555,2.51119356793847,2.54651516733216,2.73319214948341,2.48538942993003,2.45634253384614,2.41432797257006,2.32195321531274,2.27073772870936,2.40457534133263,2.92412334949109,2.56352147036773,2.3585532840266,2.25986546345375,2.23938666863613,2.09064558980421,2.19369063699588,2.17183584489203,1.9548581251489,1.82727047609481,1.63664366490113,1.70328758833161,1.69783530046464,1.68464702818031,1.735928297475,1.64249617086013,1.72863835156062,1.82969509947701,1.83969212333299,1.9118491525472,2.00542730832391,1.92742120190113,2.22514736856879,2.23430150987239,2.22679482909597,2.31075645241012,2.36544938057454,2.59359458032772,2.56112424818163,2.53629379159305,2.8105704785214,2.71370001083153,2.51977728965799,2.58348384646079,2.45036465420824,2.48421134067558,2.46557746006383,2.44015751032887,2.36125110332104,2.34449003924058,2.32924002901002,2.4624252849614,2.46941016280319,2.66144901779252,2.40770679251391,2.29629404621691,2.41392017925271,2.27208160143929,2.14918100694048,2.23112569546167,2.21208733010199,2.08277880782938,2.13990853048121],"EZA^FMA_PE(LTMA,-10AY,0,AM,\"PORTAGG\",\"MEANR\")":[16.1291052007528,16.4870886427045,16.057052584624,16.1296965628653,16.6988920473717,16.7673213981866,17.9568854509119,18.6238656382616,18.3337229051772,18.6642890388093,18.2208422134277,18.1464703170594,17.7638591443264,16.9438560288808,16.8537579562681,18.0662180033664,17.5685145752304,16.9308772403527,15.185344253209,15.8641375670296,15.9711134975804,16.02497341328,15.8104521245237,15.7478150601868,16.4255887540219,16.7814706826091,16.6747173390441,16.8902056142873,16.2260182947973,16.4339471437406,17.5937955933444,18.6933709821397,18.4380125403706,18.3331271718434,18.3253608815739,17.7590445415854,18.0841727464156,18.3377960545915,17.3407518989138,18.0037026266018,18.8545460330744,18.415455583078,19.3379460118874,18.2510000268684,18.0360921201446,17.742689884213,17.3741200297289,16.7804465449837,16.6752653293076,16.6602867298928,15.7954551933234,14.1678643326657,14.8529557132878,14.7390264101888,15.4764172312112,15.5890921725839,15.2010638081474,15.3412396908142,14.7683658696,15.0074393573367,14.6705578490416,13.897027749347,13.6751234641773,13.4114329826551,13.3246692903754,14.5746953827805,14.2051032685924,13.9354774487746,12.1117344205737,12.2900036332816,12.5570903114274,12.8931191541725,13.4681390818536,13.6218856539144,12.8825626375124,13.4585353180439,13.5970109049999,13.8996301156121,14.1199935936564,13.6605834149784,13.3612665094677,12.8905885420339,12.6133620940851,12.0984681002518,11.5965044007489,10.9334571046741,10.8080383543192,10.7775590893144,10.0520632240447,10.3598286149548,10.6648082685019,10.9298772650652,11.1003721865167,10.7499564363625,10.5156677755685,10.1986840771875,10.2545121672179,10.2334292749586,9.32468471519019,9.65337024905378,10.3583232521902,10.2215359522502,10.8970346870072,10.1493666302958,10.1970175830857,10.1981241237492,9.95283978914241,10.0190714863205,10.6317359333932,10.4647313376316,10.4842195092044,10.3739270044819,11.2670382370786,11.2678490675496,11.3139178850729,10.8278518233856,10.6354381633164,10.5486518382766,10.7179053411881,10.6659296610356,10.8787544036799],"NI-FDS^FG_PRICE(0)":15550.0,"MCHI^FG_TOTAL_RETURNC(0,-6AM)":8.544743,"EWY^FG_TOTAL_RETURNC(0,-3AM)":2.6997209,"EPU^FMA_PCT_ABOVE_MAVG(200,0,,,,\"PORTAGG\")":73.0769230769231,"VWO^SIZE(FG_CONSTITUENTS)":4776,"TRYQA10Y-FDS^PCTCHG(FG_YIELD(0,,,,\"YTM\"),FG_YIELD(-3AM,,,,\"YTM\"))":null,"TRYTH10Y-FDS^FG_YIELD(0,,,,\"YTM\")":2.602243,"VNM^FMA_DIV_YLD(NTMA,NOW,NOW,M,\"PORTAGG\",\"MEANR\")":1.91037025060779,"INDA^FMA_DIV_YLD(NTMA,NOW,NOW,M,\"PORTAGG\",\"MEANR\")":1.26937007162542,"EWW^FMA_PE(NTMA,0,,,\"PORTAGG\",\"MEANR\")":11.1725685122043,"EPHE^FMA_PE(LTM,0,,,\"PORTAGG\",\"MEANR\")":10.4546298082763,"TRYEU10Y-FDS^FG_YIELD(-10AY,0,Y,,\"YTM\")":[0.5475,0.636,0.2082,0.4294,0.239,-0.189,-0.575,-0.181,2.533,2.004],"USDTWD^FG_PRICE_CHANGE(0,-6AM)":4.858494,"USDCLP^STD(FG_PRICE_CHANGE(0,-1AY,AM))":4.30194617490733,"EPOL^FMA_PE(LTMA,-10AY,0,AM,\"PORTAGG\",\"MEANR\")":[14.825977852045,14.9933397746483,14.6312808781305,14.5867833692767,14.6093802449886,14.3562343776412,17.4831606016667,20.3906224254469,19.8777355436092,19.6927328731227,18.7770588022336,17.7409147923524,16.634904765352,15.1765379286961,14.3060866652579,13.8183657326314,12.3242406562712,11.2770350413871,10.4245242746097,12.2747112112604,12.392781760617,12.3412316331074,12.1596888651433,11.9197875029047,12.0086574677758,12.187771276555,12.0804473682597,12.6385085686333,12.6470953375918,13.6889980407892,14.435542045315,16.0250603599119,15.5141601782902,15.3763476397214,14.9255895856965,14.6527379523496,14.4187959449928,14.4381690094422,13.9119178647379,13.2173358239612,12.791793184225,12.3225005123777,13.3027544238699,12.060802809599,11.6352913914285,11.7602219352766,11.613684332248,11.3434686246196,11.6898949512017,11.8046083852305,11.6788826502473,10.8786838216904,11.3080643209942,11.3307671823385,11.8630787942342,11.6590543802019,11.6164534593753,11.6983642408088,11.3273655843656,11.5775025278345,11.4983474410654,10.9016440398635,10.9731451183708,10.9012403476416,10.9297491317499,10.9164363987255,10.9936165241607,10.4464483803595,9.51151924646888,10.4336088829405,11.5150939608271,11.8209684309989,11.7372766900349,12.773378056405,12.8731131599718,16.108496313371,19.9326961916941,21.9573317378604,15.9105799592457,17.1839565329869,16.7898211558583,16.3310622603626,16.2846115482693,15.7551042999867,14.7872346293092,14.1586705892547,13.6681026474806,14.3865253297978,11.9003835977807,10.6057334258082,10.6823106849905,9.73066862763218,9.79273778329762,9.23645023018775,8.64936979354717,8.16229019160309,7.21790261980336,6.91103126604648,6.22097304231202,6.09734241217043,6.19790840154022,5.92950265634566,6.36501684158259,5.88565704784494,5.88028574675441,6.05881078418677,6.26199345856805,6.65344723845832,6.62346919959184,6.80722181635477,6.87706990268871,7.37116496335845,7.70773692946049,9.00947859209372,8.49623697129326,9.04546530497813,8.75939443107953,8.85345690385988,9.0218092333163,9.20340102010922,9.05787017784886],"PLATI-FDS^FG_PRICE_CHANGE(0,-1AY)":-2.68872802481903,"VNM^FG_PRICE_MAVG(0,,,,200)":12.889825,"EWW^FG_PRICE_MAVG(0,,,,60)":61.325832,"VNM^P_PRICE(0)/P_PRICE_HIGH_PR(0,,,,,,\"PRICE\",\"INTRA\",\"52W\")":0.77021414,"SPY^P_PRICE(0)/P_PRICE_LOW_PR(0,,,,,,\"PRICE\",\"INTRA\",\"52W\")-1":0.33046603,"EWY^FMA_COS_DOWN(\"EPS\",\"1M\",+1,NOW,,,\"PORTAGG\",\"MEANR\")":38.0,"EWM^FMA_RBICS_REV_CURRENT(30, LOC, \"PORTAGG\")":40.2742682502274,"TRYZA10Y-FDS^FG_YIELD(-10AY,0,Y,,\"YTM\")":[7.9537,9.7513,8.9047,8.58389,9.37766,9.011772,9.174469,9.791837,10.764477,11.358896],"VNM^JULIAN(FMA_DIV_YLD(NTMA,NOW,NOW,M,\"PORTAGG\",\"MEANR\").DATES)":45471,"INDA^FMA_PE(LTM,0,,,\"PORTAGG\",\"MEANR\")":27.7140563501467,"EIDO^FMA_DIV_YLD(NTMA,NOW,NOW,M,\"PORTAGG\",\"MEANR\")":4.48599499523553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602793,16.7115371927188,16.932589581546,16.8118349535848,14.5722752976358],"USDMYR^STD(FG_PRICE_CHANGE(0,-1AY,AM))":1.62646060918869,"USDCLP^FG_PRICE(0)":949.85,"EPHE^FMA_DIV_YLD(NTMA,-10AY,0,AM,\"PORTAGG\",\"MEANR\")":[2.08689883815019,2.02206704746533,1.94704993493235,2.25586217907808,2.13951586415556,2.17014753854681,2.0830078984563,1.94547117686715,1.90356518998935,1.89791879298988,1.95511017935355,1.96749135405993,1.88074222707088,2.11374398702119,2.09358398543148,1.92511079610916,1.99412780480612,1.93629491777553,2.1715247959428,2.00198574247868,1.7764690974971,1.82077947108084,1.75930528044548,1.68720755129308,1.63711585505079,1.62859387217221,1.66167771425417,1.64515726796582,1.78039338768199,1.83606771549626,1.63224644775617,1.63568248307734,1.65528850385238,1.56806408154,1.55556825445096,1.57090801345957,1.56704039199189,1.55083413003893,1.51225186465134,1.48343980003925,1.51905112856259,1.56754015455492,1.47872928481308,1.56304564552738,1.66951704982041,1.77142320205925,1.76166688667623,1.90396974494685,1.73986520785375,1.73273544690898,1.84289002617418,1.92270704561903,1.82411398248037,1.79783574079107,1.65384332057988,1.6867006514751,1.72802802393381,1.73001920091686,1.79226735372834,1.75573998587089,1.73570041130935,1.82086645423036,1.85568095131564,1.86045739483367,1.93049884177627,1.84250708305656,1.85276652522873,2.05050265417173,2.63925063670637,2.58126881465662,2.45882663805569,2.11552474035054,2.15003727146655,2.10018779628421,2.10043367036283,1.77885417137689,1.63883140323965,1.69360473910334,1.74622950634068,1.77729663409642,1.89069331440271,1.98435245468395,2.10772577608424,1.89733578337232,2.08391300547319,1.99128868029018,1.8585542725558,1.79197805191386,1.75845328707174,1.76712847167013,1.80820529450888,1.85754934970498,1.98310835026544,2.07490962951517,2.33567972196585,2.40588684412192,2.47102959161183,2.2610359806651,2.5501494101735,2.59776106947436,2.41055787452415,2.37531697406478,2.24379272314918,2.3963688385174,2.68609661995223,2.74389793659546,2.88581778170438,2.94166687772974,2.91241756096407,2.99983347007267,2.82617597054796,3.05712111931794,3.12024558267234,3.18782393687815,3.06515789736066,2.67925417845657,2.72508192166787,2.90805331755314,3.19184264322873,3.34039407475959,3.28629177982452],"EIDO^FMA_PE(LTMA,-10AY,0,AM,\"PORTAGG\",\"MEANR\")":[15.6889791126261,15.9200844297049,15.7762421706522,16.1161211436031,16.2952812543348,16.8452929436608,16.9724673635699,18.001917138594,17.835504940365,17.7982262934533,17.626141712587,16.9792760515449,16.753622312162,15.2022224854896,15.2818293445167,16.9739167615948,16.5945357997971,15.9253438141661,15.8422209071783,16.6747980769145,16.7683455122683,16.5840731150139,16.3945826525678,16.5433899432553,17.4402560186127,18.0214579899188,18.1284934647644,18.1342058677012,16.84397397448,16.5747894049205,17.64487147542,17.6951061555722,17.4988984387433,17.4608774315206,17.349585260501,17.380538440572,17.2881024641683,17.3640085351328,17.1686008152277,17.2411315106211,17.4126191633604,17.5183309618571,18.7019782788052,17.6290098938712,17.3154693640387,16.8262392510504,16.5930500805542,15.8370694507399,15.7717449826098,15.8961191621886,15.3471331704878,14.8757967604433,15.5707131813346,15.4590173419452,16.5037038661982,16.156588690061,15.8654099273335,15.6667245102462,15.1832990132817,15.4965178492703,15.9282498546117,15.7813549774849,15.8526616439922,16.1506824697466,15.9680162896728,16.7936789903807,17.5186464143411,15.7914757060962,14.1858615476373,14.0490796751069,14.7461481200265,16.6098900605077,17.3414468080027,18.9881297752719,18.1938256670647,19.8716989012773,23.2646067511523,25.6674945242492,24.7664483037828,24.1931190985328,23.4314996691955,22.6921754093905,21.7615096902866,21.0116277896729,20.1796240199286,19.6837372677963,19.1573146662325,19.2452773364899,17.7705251622942,16.856014646036,17.0510840819012,17.3271930906406,17.2625017696098,16.9620691658839,16.1216966806121,15.5395724153861,14.9756306808825,14.7440279954724,14.3790450323927,13.7286328393007,13.2881435868661,12.4768239207521,12.3252086070084,12.3094917120098,12.0389773625956,12.2129835025104,12.1761453390155,12.9494925080689,13.3500250396724,13.5591884879577,13.4262504723677,12.801358970364,13.3693677136654,13.8278611300798,13.7816937469932,14.2523353744997,14.1415807858804,13.6504040178657,13.5391360147181,13.3559307643867,13.5707524332255],"EWM^FG_PRICE_MAVG(0,,,,30)":22.887333,"VNM^FG_TOTAL_RETURNC(0,-3AM)":-2.0325184,"EWY^FMA_PCT_ABOVE_MAVG(200,0,,,,\"PORTAGG\")":54.5454545454545,"EPOL^PERCENT_CHANGE(FMA_EPS(+1,0,,,,\"PORTAGG\",\"MEAN\"),FMA_EPS(+1,-3AM,,,,\"PORTAGG\",\"MEAN\"))":-3.31335228222861,"REFTWDISC-FDS^(SUBARRAY(NOT_NA(NO_REPEAT_F(FG_YIELD(NOW,-10AY,D))),0,1)-SUBARRAY(NOT_NA(NO_REPEAT_F(FG_YIELD(NOW,-10AY,D))),1,1))*100":12.5,"TRYBR10Y-FDS^PCTCHG(FG_YIELD(0,,,,\"YTM\"),FG_YIELD(-1AM,,,,\"YTM\"))":-0.253055,"TRYZA10Y-FDS^FG_YIELD(0,,,,\"YTM\")":10.927448,"CC_KR^IMF_IFS_RCPI_Q(0)":2.6691833,"EWT^FMA_DIV_YLD(NTMA,NOW,NOW,M,\"PORTAGG\",\"MEANR\")":2.97426507735319,"EIDO^FG_COMPANY_NAME":"iShares MSCI Indonesia ETF","USDTRY^FG_PRICE_CHANGE(0,-6AM)":8.89082,"USDEUR^FG_PRICE_CHANGE(0,-1AM)":-1.6074061,"EWT^P_PRICE_RETURNS_PR('52W',2,-10AY,0,AM)":[19.369947,26.366032,11.038267,7.1430683,14.759278,9.880567,16.632366,17.196178,13.414645,16.13394,11.003852,4.2008996,-8.31185,-19.84645,-13.367092,-3.8496375,-11.310726,-10.115278,-22.683323,-17.69619,-12.775832,-17.136616,-16.6341,-13.109851,4.8421144,21.643305,22.220432,13.721073,15.67359,13.7642145,35.93612,31.869936,25.890112,27.70021,34.290947,38.595615,25.928057,24.805809,19.092094,21.417427,28.888273,24.76313,27.736723,19.714142,17.371536,10.025001,9.622324,0.9887457,4.9013615,2.998054,6.777346,-12.484187,-11.634869,-8.400816,-13.385714,-8.110571,-8.0474615,2.3218513,-9.157902,0.3437519,-1.5250027,-5.4216266,0.66428185,22.44066,25.357796,34.168793,28.700447,16.704857,2.054596,0.9618044,17.052757,18.02553,25.101746,36.150337,22.292973,22.570206,27.822054,29.503323,44.70966,54.85891,77.34066,88.002075,68.31453,60.99254,46.9033,40.87336,50.911186,38.958324,30.067682,31.60472,13.896597,11.018276,9.44618,-12.776512,-8.302188,-14.253389,-18.758743,-16.550142,-28.339512,-32.089294,-23.072136,-27.101547,-15.882045,-18.359798,-13.750166,-8.277631,0.58897734,5.7016373,14.317226,3.0100584,16.776955,22.997702,15.806473,26.08117,11.413956,19.52684,20.05955,23.359716,30.32465,27.818298,21.261429],"UAE^FG_PRICE_MAVG(0,,,,30)":13.864754,"VNM^PERCENT_CHANGE(FMA_EPS(+1,0,,,,\"PORTAGG\",\"MEAN\"),FMA_EPS(+1,-1AM,,,,\"PORTAGG\",\"MEAN\"))":2.23882504622859,"MCHI^PERCENT_CHANGE(FMA_EPS(+1,0,,,,\"PORTAGG\",\"MEAN\"),FMA_EPS(+1,-3AM,,,,\"PORTAGG\",\"MEAN\"))":2.29395280230069,"URTH^P_PRICE(0)/P_PRICE_LOW_PR(0,,,,,,\"PRICE\",\"INTRA\",\"52W\")-1":0.2914561,"EWT^FMA_COS_DOWN(\"EPS\",\"1M\",+1,NOW,,,\"PORTAGG\",\"MEANR\")":22.0,"REFVNDISC-FDS^FG_YIELD(NOW,,,0)":3.0,"UAE^FMA_EVAL_EBIT(LTMA,NOW,NOW,M,\"PORTAGG\",\"MEANR\")":9.3102330398094,"INDA^JULIAN(FMA_DIV_YLD(NTMA,NOW,NOW,M,\"PORTAGG\",\"MEANR\").DATES)":45471,"EIDO^FMA_PE(NTMA,0,,,\"PORTAGG\",\"MEANR\")":12.3668081619659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624787,16.6192198246595,20.4560772312918,19.4075515808801,18.6086842752089],"CC_CL^IMF_IFS_RCPI_Q(0)":null,"EWM^FMA_DIV_YLD(NTMA,NOW,NOW,M,\"PORTAGG\",\"MEANR\")":4.14462999366469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763093,11.620910896358,14.724411997114,12.9407920798547,11.9161173205981],"USDCNH^FG_PRICE(0)":7.25775,"UAE^FG_TOTAL_RETURNC(-10AY,0,AM)":[5.118835,6.0869575,1.0245919,-7.9107466,-1.0572731,-11.685639,-2.78188,3.7160635,-8.495402,19.065975,-2.6554167,0.5406618,-0.4616797,-14.024287,1.902616,-0.45248866,-10.43182,-0.9762764,-12.403565,13.876653,5.7382345,7.0121884,-5.6985736,1.0846376,5.521083,-0.4115224,0.82644224,-4.683834,-2.3341596,7.3430777,3.3668637,-0.7956922,-2.481246,0.11835098,1.5366435,1.116991,4.3784738,0.67760944,-1.9696116,2.1813989,-5.505615,-2.081716,10.079408,-4.772478,-3.4382284,0.30175447,-2.2864103,-1.0757565,2.4041533,0.20875931,-3.7542224,-2.434212,0.13486147,-6.441641,2.3878455,4.3109536,-0.9295404,6.7647815,-12.567264,1.2685895,9.654427,-7.662755,1.5769601,3.6807537,-3.7609875,-1.8261492,0.8378029,-7.1764827,-21.14467,0.40322542,1.3052225,5.2226186,-0.03079176,8.428823,-2.7066886,-0.13848543,8.065092,4.125154,9.228193,-1.6129017,3.3567429,3.1722069,8.857977,-0.8749902,-1.6853929,5.4292917,1.2188196,0.20014048,9.55317,0.038778782,3.2218099,3.1812787,8.958685,-0.6940663,-9.408599,-6.4724627,4.4127226,3.108132,-7.8968763,1.3088942,0.64599514,-2.5477707,-2.0462036,-1.8194079,-3.3630729,6.5340877,-2.9333293,3.0742884,4.722798,-1.241833,2.0516276,-11.8677025,9.345102,-0.43065548,2.108848,-2.5316477,2.1872878,-4.080266,-2.6931643,0.33346415,8.9086895],"REFPL7D-FDS^PROPER_NAME(0,,,\"SECURITY\",\"NAME\")":"Poland Reference Rate - 7 Day","EPHE^FG_TOTAL_RETURNC(0,-3AM)":1.6310334,"UAE^FMA_COS_UP(\"EPS\",\"1M\",+1,NOW,,,\"PORTAGG\",\"MEANR\")":8.0,"REFTR1WREPO-FDS^(SUBARRAY(NOT_NA(NO_REPEAT_F(FG_YIELD(NOW,-10AY,D))),0,1)-SUBARRAY(NOT_NA(NO_REPEAT_F(FG_YIELD(NOW,-10AY,D))),1,1))*100":500.0,"EZA^FG_FCF_YIELD_NTM(0)":8.34572028811551,"CPALM-FDS^FG_PRICE(0)":4044.0,"EWW^PERCENT_CHANGE(FMA_EPS(+1,0,,,,\"PORTAGG\",\"MEAN\"),FMA_EPS(+1,-3AM,,,,\"PORTAGG\",\"MEAN\"))":-5.71058028091815,"USDZAR^FG_PRICE_CHANGE(0,-1AY)":3.3738732,"USDPEN^FG_COMPANY_NAME":"Peruvian New Sol per U.S. Dollar"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QAT^FMA_PE(NTMA,-10AY,0,AM,\"PORTAGG\",\"MEANR\")":[15.3499361651906,16.3011646142092,15.558028100259,15.1458828626422,14.8507732659486,13.5012498700967,13.3210116070962,13.9223015242411,12.9010290686897,13.4834048995477,13.424753050753,13.2300072230996,13.2914136989358,12.041288638954,12.6556791969229,12.8167818554918,11.4820439946383,10.4121630850608,9.89777923819123,11.4009116154265,11.9975188032586,12.2361773904988,11.5958918077075,11.9491652324329,12.5209232563409,13.4400751251535,12.8098072400626,12.978119417013,12.0846549356893,13.2485676198167,13.9296032037198,13.4963077892944,12.8970510960726,12.9386872877767,13.1125261253934,11.9771266535109,12.6073275669652,11.7864654916214,11.154283443803,10.9345780599827,10.7039191444995,11.7823863247283,12.3595006830858,11.5212582437436,11.1582081304142,11.5475042345276,11.4161426908432,11.1443011799726,11.8262883549095,12.0164134515873,12.2136846020059,12.8562042509409,12.9386637212187,12.7733573911589,13.5410626145609,12.7671793101823,12.3853375137908,13.3089618303389,12.0076142488793,13.1311305941943,13.4536595674093,12.5193232116809,13.3863887269293,13.6757870604366,13.0582095060006,13.8454373921464,14.0230866805552,12.7719316379304,11.688137768217,12.5060129756519,13.9067567665618,14.7643220568744,15.1581685504635,15.4765546400583,14.8926503026075,15.1532442478375,15.2469968771975,14.2450987602405,14.0944465324188,13.3680486152985,13.3342704022511,14.0424747438515,13.5669961597809,13.6040479652555,12.8391328989252,13.5597570381776,13.2361016499531,13.3546477780568,13.3754616878946,13.1211950483692,13.7214482273609,13.566269387077,14.150867991685,13.7872050672619,12.5353290654381,11.7812233323576,13.1178168396226,13.5333343707206,12.2620853443571,12.2181502405859,12.4365249525712,11.4259312697858,11.6560926244138,10.9981190488479,10.6921762701093,10.7268319473696,11.1673684635618,10.9550837081841,11.6960387067987,11.1408284164504,10.9392372243006,9.88826497040657,10.6459754964867,10.7457081709559,10.7290703318097,10.6374407408336,10.2929723475533,9.93260771043343,9.78807847799078,10.0822157012967,10.4108973893212],"EIDO^P_PRICE(0)/P_PRICE_LOW_PR(0,,,,,,\"PRICE\",\"INTRA\",\"52W\")-1":0.11166394,"EPHE^FMA_COS_UP(\"EPS\",\"1M\",+1,NOW,,,\"PORTAGG\",\"MEANR\")":10.0,"EZA^FMA_DIV_YLD(NTMA,NOW,NOW,M,\"PORTAGG\",\"MEANR\")":4.02224585606881,"CNYA^FG_FCF_YIELD_NTM(0)":6.64050736162309,"CAGDPY@AE^EE_ACTUAL_ANNUAL(MED,0)":12.15,"USDBRL^FG_PRICE_CHANGE(0,-6AM)":14.963555,"EPHE^FG_PRICE_MAVG(0,,,,60)":24.930666,"INDA^FMA_PCT_ABOVE_MAVG(200,0,,,,\"PORTAGG\")":90.4761904761905,"EWW^PERCENT_CHANGE(FMA_EPS(+1,0,,,,\"PORTAGG\",\"MEAN\"),FMA_EPS(+1,-1AM,,,,\"PORTAGG\",\"MEAN\"))":1.52344944961372,"TRYPE10Y-FDS^PCTCHG(FG_YIELD(0,,,,\"YTM\"),FG_YIELD(-3AM,,,,\"YTM\"))":-5.4243665,"VWO^FMA_DIV_YLD(NTMA,NOW,NOW,M,\"PORTAGG\",\"MEANR\")":4.15554678031482,"USDPLN^STD(FG_PRICE_CHANGE(0,-3AY,M))":3.24817526568623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95679,34.3748784508844,36.851318554876,38.6122872438563,33.9202192876108],"MCHI^FMA_PE(NTMA,-10AY,0,AM,\"PORTAGG\",\"MEANR\")":[9.28329745254826,9.29298289161842,8.71449611822483,8.54293917074246,9.07139539895751,9.16405541865002,10.2620293484165,10.3718614497845,10.1961666461061,12.3814335176679,12.1220689016893,10.9971027544858,9.88231354036023,8.3389359041915,8.75514329690268,9.70255375139361,9.50756158438202,9.44452229579114,8.81883295007293,9.02885849145464,10.0100428634254,10.2593296473201,9.78968303842001,10.5306367257163,11.4987872451222,12.0120506381175,12.3436789069415,12.211813979059,11.9454535556898,11.1360750257609,12.0610145483022,12.4109120087196,12.5536158760594,12.6504930036148,13.1313430127667,13.1675562483817,13.5724665031325,13.674040608398,13.3503800049953,13.5318140859752,14.1446804782053,13.3237191490602,14.60594637657,13.6425095388238,12.8458895550538,12.1290017047355,12.5733373596657,11.8961516714439,12.1030745881006,11.413512931631,11.2397164478939,9.84273305602087,10.5328932121906,10.0841912964747,10.9600395017485,11.5804355876113,11.516494582124,12.0739704884702,10.641018233702,11.395844724752,11.5525713384677,10.9441543803585,11.1586732872976,11.1596918568836,11.4165877113173,12.286676067063,12.0974420310847,12.0542242215957,11.6040707165298,12.2114122766787,12.5071436548365,14.003663252149,14.7325959159104,15.4852899710195,14.4789791949462,15.3668940043027,15.1592821101707,15.0639569834912,17.8116619651808,16.8569090542718,16.037877017351,16.1447346003463,15.6288870935725,16.2498018336766,13.8170021532859,13.4525412612154,13.0664920375451,13.705759424431,12.8015301389834,12.4110385601368,12.1133231287214,11.4233941586941,10.5333600479744,9.75977816403423,10.51576031402,12.0386870336951,11.3366288225574,11.0962623540908,10.0228677527025,8.6388337785656,9.77875432816572,10.6399578787019,12.2396902801602,10.7740809608725,10.772389021806,10.4536849778325,9.90826346855787,10.1178125144701,10.6407320941408,10.0160847943894,9.85085233082179,9.4569793192539,9.70638507697988,8.94397467841214,8.79423381602254,9.20986604642738,9.21283358384956,9.93150111044806,10.2433613475404,9.79459266357782,9.27352657403645],"EWT^FG_TOTAL_RETURNC(0,-3AM)":10.700644,"MCHI^FG_PRICE_MAVG(0,,,,60)":43.7955,"CAGDPY@GR^EE_ACTUAL_ANNUAL(MED,+1)":-6.9,"USDQAR^FG_PRICE_CHANGE(0,-6AM)":0.0,"USDKRW^STD(FG_PRICE_CHANGE(0,-1AY,AM))":2.22236988554406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8507735294,51.3050657286794,35.389415157091,41.6877022254089],"EWT^FG_TOTAL_RETURNC(-10AY,0,AM)":[3.5233855,1.4851451,-6.280488,-0.97592473,4.073584,-3.2995582,5.45938,1.1363626,-1.5605509,6.6582084,-2.734834,-2.506119,-7.8369913,-12.312919,1.1636853,10.046017,-4.668993,-1.5078962,-9.104818,7.659936,7.0367455,-1.2417734,-2.1449745,1.3605475,11.483967,1.7391324,1.6436577,2.3932695,-3.0322134,-2.7630925,8.196152,3.2963634,3.313899,0.17820597,2.9054284,4.6096325,1.2943983,1.4953852,-3.643185,4.3925405,2.2636533,-5.258,10.774875,-3.1912208,1.2921929,-6.092167,2.8832793,-3.9611995,5.2188516,-0.8533299,0.40345192,-14.43879,3.2561064,-1.7905653,4.5859933,2.862358,1.3617635,4.497659,-8.831751,6.2844872,3.2593012,-4.776531,6.864178,6.286025,3.5123944,5.1122665,-1.265198,-5.2242575,-11.362452,3.7254333,5.3450227,7.1677804,9.96995,3.1435013,-4.3286204,6.8790436,7.7321887,6.0847282,10.976315,1.4228702,1.5055656,9.961224,-5.686694,3.250444,-0.37776828,-1.0902226,2.2044778,-1.3129115,0.8394003,6.077504,-2.8145492,0.29742718,-3.527391,-10.402846,-0.8486867,-3.860861,-5.209321,1.5987158,-12.234461,-6.476915,17.852867,-2.5698304,12.14286,-3.887546,3.9762378,-5.4065943,8.73605,1.025641,2.5169253,-6.1275063,-2.9670298,-1.4949024,10.669112,6.3555956,-0.9028852,3.111112,4.439652,-2.806437,9.7452279999999991,3.7144542,-2.7420282],"SET-BKK^FG_TOTAL_RETURNC(0,-12AM)":-14.25826,"EZA^P_PRICE(0)/P_PRICE_LOW_PR(0,,,,,,\"PRICE\",\"INTRA\",\"52W\")-1":0.22678971,"EIDO^FG_ROE(0)":12.8358681743426,"REFCLMPR-FDS^FG_YIELD(NOW,,,0)":5.75,"TRYPE10Y-FDS^FG_YIELD_NAME":"Treasury - Peru Benchmark Bond 10Y","EPU^FMA_PE(NTMA,0,,,\"PORTAGG\",\"MEANR\")":11.1202160884494,"CNYA^FMA_PE(LTM,0,,,\"PORTAGG\",\"MEANR\")":13.7556894847824,"TRYQA10Y-FDS^FG_YIELD(-10AY,0,Y,,\"YTM\")":[null,null,null,null,null,null,null,null,null,null],"CC_PL^FG_COMPANY_NAME":"Poland","USDPLN^FG_PRICE_CHANGE(0,-3AM)":-2.7925014,"EIDO^FMA_PE(NTMA,-10AY,0,AM,\"PORTAGG\",\"MEANR\")":[14.5732673738953,14.8090305438422,14.4814830826088,14.4553335372696,14.9142355661676,14.8838181868616,15.1955185241219,16.1382053133385,15.7342505015996,15.9249382963194,15.6535562139466,14.5018901740464,14.2882393873659,12.2989486785839,12.7176584029323,14.8629122762269,14.4924628980528,14.181678411677,14.1747552963163,14.8452879832438,15.1764160450322,14.8719021040846,14.5588646697179,14.9090623980544,16.3717471463104,16.7755549980973,16.5181033994638,16.2745361367066,14.7491724922906,14.1759027007794,15.206521177186,15.31243663125,15.4907064225542,15.7552263037027,15.6191639744788,15.7782949477441,15.5866837070727,15.7157998225625,15.3882141992749,15.5032596137735,15.5084684126748,15.5276785859936,16.3079613389896,15.3645478489296,14.4538156244774,13.6545769069462,13.7258170140981,12.7381235998972,13.0976450527874,13.6629579006235,13.1904775720096,12.9064667985999,13.8066370205927,13.9508940584974,14.8115661289268,14.6092492098449,14.5643026481402,14.1439962725787,13.1039480302193,13.9690302281805,14.7481110195304,14.4859145831083,14.4655098516872,14.8050083130434,14.5020766033812,15.1183255124563,15.6059319035257,13.9827834236574,10.1395284363162,10.693508501887,12.916935856718,15.9139427711932,16.318602675936,17.3092672159124,15.2001504479456,15.9075603497034,17.6593197611434,17.9993070340732,17.4573017998641,17.1935505814624,16.3010094635312,15.9698840935807,15.2040602157633,15.0152122132618,14.6398510340577,14.8592798318034,14.7977491359701,15.642381257789,14.9070477793547,14.4999396319381,14.876625337339,15.3194659445027,14.9394483240916,14.6998624623686,13.2566978981748,12.7477683544893,12.5461003388906,12.8359621144576,12.944796156264,12.6625089423332,12.7395413389365,12.2152752803889,12.2035908595163,12.2344477030764,11.8403815840369,12.3260663548924,12.0284564655813,13.3140996436836,13.7023951046285,13.648214385037,13.1550045129985,12.2126627942444,12.4913239631726,12.7169215719473,12.5387995844738,13.0111219662214,13.0917575223979,11.7782847574325,11.8726979917036,11.8210349853402,12.3668081619659],"PASP-FDS^FG_PRICE_CHANGE(0,-1AY)":-27.6679841897233,"EIDO^FG_PRICE_MAVG(0,,,,200)":21.2849,"EWM^P_PRICE(0)/P_PRICE_HIGH_PR(0,,,,,,\"PRICE\",\"INTRA\",\"52W\")":0.9840527,"ECH^FG_TOTAL_RETURNC(0,-3AM)":-0.35059452,"EWJ^PERCENT_CHANGE(FMA_EPS(+1,0,,,,\"PORTAGG\",\"MEAN\"),FMA_EPS(+1,-1AM,,,,\"PORTAGG\",\"MEAN\"))":3.43107170641426,"MCHI^SIZE(FG_CONSTITUENTS)":652,"KSA^FMA_RBICS_REV_CURRENT(30, LOC, \"PORTAGG\")":42.6865051566543,"VWO^JULIAN(FMA_DIV_YLD(NTMA,NOW,NOW,M,\"PORTAGG\",\"MEANR\").DATES)":45471,"SET-BKK^FMA_PE(LTM,0,,,\"PORTAGG\",\"MEANR\")":16.3903124914044,"EWZ^FMA_PE(NTMA,0,,,\"PORTAGG\",\"MEANR\")":7.16657261562692,"CAGDPY@GR^EE_ACTUAL_ANNUAL(MED,0)":-6.34900481476264,"USDSAR^STD(FG_PRICE_CHANGE(0,-1AY,AM))":0.0131893268505086,"USDQAR^FG_PRICE_CHANGE(0,-3AM)":0.0,"USDKRW^FG_PRICE_CHANGE(0,-6AM)":3.6969185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EWM^FG_TOTAL_RETURNC(-10AY,0,AM)":[0.93866587,0.06200075,-4.770756,-0.58555603,-1.1780083,-8.166313,-0.7363796,0.59348345,-2.2861362,6.1132073,-7.5391235,-5.8609962,-0.7450342,-17.431194,-1.5151501,10.5641,-0.09275675,-2.3050845,-0.71290135,1.4360309,9.9099045,1.873529,-6.781614,-1.4513433,3.4220576,2.3284435,-2.9940128,-0.1234591,-9.023487,-1.0819972,5.6332946,0.5095124,3.7850618,2.898085,2.4683595,0.35049915,-0.59115887,0.28169155,1.2172222,-2.035153,2.6440024,3.8871527,11.433876,-1.0260761,-0.33622384,-0.22490025,-4.423791,-7.410693,5.099058,2.194059,-2.1167219,-7.5069485,1.60321,-1.8108487,4.3952227,2.1214128,-3.930974,-1.1310697,-5.0807533,7.2092533,-1.312685,-5.3205967,0.46830177,-0.17927289,0.25143623,3.1169176,-1.4054775,-8.5531,-9.664845,0.21569729,6.543267,2.9115558,9.182035,-0.8446574,-3.5925925,0.30733347,6.970513,2.8284907,-3.9693594,-1.377809,2.2058725,1.6546845,-3.8216531,-1.3284147,-4.115385,4.372239,-3.1129956,5.2756906,-7.837236,2.5690794,-0.94689727,6.566918,1.2480497,-5.238825,-2.2764206,-6.6571655,-0.3638029,1.8712878,-7.8405023,2.1390438,7.091856,0.7885337,7.034731,-8.444262,-1.4538825,0.092196465,-3.592807,-2.5202096,8.033932,-3.1408787,-0.2384305,-2.0554483,3.611517,1.1922836,0.04737377,2.1306753,1.7153502,1.549685,3.9497256,-1.8200994,3.3958912],"COPP-FDS^FG_PRICE_CHANGE(0,-1AY)":5.50057833183395,"GREK^FG_PRICE_MAVG(0,,,,60)":41.43771,"SET-BKK^P_PRICE(0)/P_PRICE_LOW_PR(0,,,,,,\"PRICE\",\"INTRA\",\"52W\")-1":0.019768,"EZA^FG_TOTAL_RETURNC(0,-6AM)":12.436855,"TRYSA10Y-FDS^PCTCHG(FG_YIELD(0,,,,\"YTM\"),FG_YIELD(-1AM,,,,\"YTM\"))":-1.6969475,"VGK^FG_PE_NTM(0,,,90,0)":13.1795996366324,"EPU^FMA_PE(LTM,0,,,\"PORTAGG\",\"MEANR\")":17.4270105262973,"CNYA^JULIAN(FMA_DIV_YLD(NTMA,NOW,NOW,M,\"PORTAGG\",\"MEANR\").DATES)":45471,"USDPHP^FG_PRICE_CHANGE(0,-3AM)":1.1282682,"ECH^FMA_PE(NTMA,-10AY,0,AM,\"PORTAGG\",\"MEANR\")":[14.5616379573248,14.4965546878727,14.441093785999,13.7749230909467,14.2701338884304,13.3895024899655,13.1619144059787,13.4871085187531,13.2469347691449,14.2602585115991,13.9173590932124,13.3253716906624,12.5723863065141,12.1618173078441,12.2636591022103,13.2230991235549,13.4703000173044,12.3394241043051,11.8692240375916,12.2797681534162,13.2454916194478,13.8049792936786,13.8290862918921,13.6964460379864,15.2860514252785,15.8370970467779,15.5091665959604,16.9227192579523,15.9644791327758,15.1261973034365,15.8981303323388,16.0912238317576,16.9838439127846,17.2203229614697,17.4347207376342,16.8626743400512,17.8131128476756,18.596654510842,19.021841013415,15.448048014065,12.9674778936834,14.0618078436608,14.8613165493865,14.2736709565312,13.5965636241584,13.9605804515051,12.9624976381516,11.6894386281346,12.0536455070504,12.1646262031617,12.1144962496521,14.9781483350395,14.99450713871,14.3280808049506,15.7958323704711,16.133011707778,14.6198733775484,14.7603987160561,13.9196290988299,15.0739122693641,14.7745730828855,13.500862774262,15.1432407670706,14.8044143591424,13.3147885930252,13.3049290283387,13.444817507817,12.0916235495617,9.20299786713113,10.8169077241194,12.7576897855872,14.6419360798472,15.2851330626062,15.4794436425138,13.9243681603218,13.8978690782823,14.8739031723558,13.7585717572226,14.5636747358135,14.4469431281138,14.4971912797327,13.771684141565,11.0611341682301,11.3039503502919,10.2332450859996,10.1967042027507,10.1062510766139,9.48022530790261,9.74124590621367,9.24915288116438,9.93020887423095,9.87985953518354,10.0178939193304,8.70738230490764,8.66919051702161,6.44278146516017,6.59990731910898,6.78674369374261,7.2011678730482,7.32792786269731,6.93765679433626,7.31350077959816,7.8082601545745,7.87011264872908,7.32951016473672,7.752902279342,8.28411683502578,8.43260726455798,9.39415510429683,9.04349049197194,8.3473820462902,8.37028657321889,8.87885666736268,7.64420804078235,8.0944975068131,0.0138341032510889,0.0168804105514413,0.0165651250017493,0.088554027715856,0.0193161754953281,0.0178330549785228],"CNYA^FG_PRICE_MAVG(0,,,,60)":26.159887,"EWM^FG_TOTAL_RETURNC(0,-6AM)":11.3193035,"ECH^FG_TOTAL_RETURNC(0,-1AM)":-0.5411744,"VWO^PERCENT_CHANGE(FMA_EPS(+1,0,,,,\"PORTAGG\",\"MEAN\"),FMA_EPS(+1,-1AM,,,,\"PORTAGG\",\"MEAN\"))":170.818965015428,"MCHI^FMA_COS_DOWN(\"EPS\",\"1M\",+1,NOW,,,\"PORTAGG\",\"MEANR\")":224.0,"VNM^FMA_RBICS_REV_CURRENT(30, LOC, \"PORTAGG\")":54.5054539765415,"VGK^JULIAN(FMA_DIV_YLD(NTMA,NOW,NOW,M,\"PORTAGG\",\"MEANR\").DATES)":45471,"SET-BKK^JULIAN(FMA_DIV_YLD(NTMA,NOW,NOW,M,\"PORTAGG\",\"MEANR\").DATES)":45471,"EWZ^FMA_PE(LTM,0,,,\"PORTAGG\",\"MEANR\")":7.027283729777,"CAGDPY@ZA^EE_ACTUAL_ANNUAL(MED,+1)":-1.8,"USDSAR^FG_PRICE_CHANGE(0,-6AM)":0.040006638,"USDKRW^FG_PRICE_CHANGE(0,-3AM)":0.7452369,"EPU^FG_TOTAL_RETURNC(-10AY,0,AM)":[3.3864617,-0.6006062,-4.4307528,-4.2565403,2.7335525,-5.9690356,-4.0299892,-2.9947937,-4.966444,5.5084705,0.20080805,0.27554035,-9.694731,-22.213966,6.4469934,5.7424784,-7.60861,-4.0305195,-8.1439495,15.021002,17.442917,17.651642,-1.9497693,0.42140484,11.246193,1.7304182,-0.6266773,-1.2312293,-2.128309,0.1247406,8.089614,0.5469203,-3.1205297,-0.8569777,3.1892657,-0.08409619,4.9160957,4.0123463,3.2371163,9.511364,-0.5726576,-1.0951221,9.596836,-4.581362,-0.23651719,4.978657,-3.8166165,-6.1596155,1.3134599,-6.133133,-1.4342666,-6.704664,0.6877184,1.7725468,4.473388,4.417336,2.1437883,-3.4454703,-8.052635,7.9056025,0.7025242,-11.886239,6.3641906,0.2862811,-1.6557157,8.492172,-1.3772547,-10.049295,-28.12785,3.9390087,10.878145,5.300808,6.5181017,2.658844,-5.4616394,3.7350774,9.518539,4.818547,0.9787798,6.4006925,-7.3104916,-7.217699,-1.3488054,-8.1341505,-1.2216389,-9.116608,3.8491488,14.039683,-8.335519,5.670202,12.005544,6.288731,9.880495,-17.29443,-1.1545897,-11.315023,-3.07284,3.287673,-11.140579,14.371002,9.507835,-1.3252497,11.341286,-9.460735,1.3235807,5.4314137,-3.4385383,4.8197985,9.900724,-5.017418,-5.497628,-2.9194236,6.5027833,14.243233,-2.4112523,3.750074,10.094357,6.5255284,4.647827,-3.9993167,0.86870193],"PASP-FDS^FG_PRICE_MAVG(0,,,,30)":964.5,"COPP-FDS^FG_PRICE_CHANGE(0,-6AM)":6.59654590312946,"GREK^FG_PRICE_MAVG(0,,,,30)":41.09593,"SET-BKK^P_PRICE(0)/P_PRICE_HIGH_PR(0,,,,,,\"PRICE\",\"INTRA\",\"52W\")":0.8276466,"EZA^FMA_COS_DOWN(\"EPS\",\"1M\",+1,NOW,,,\"PORTAGG\",\"MEANR\")":14.0,"TRYQA10Y-FDS^FG_YIELD_NAME":"Treasury - Qatar Benchmark Bond 10Y","TRYVN10Y-FDS^PCTCHG(FG_YIELD(0,,,,\"YTM\"),FG_YIELD(-3AM,,,,\"YTM\"))":-6.3792214,"TRYUS10Y-FDS^FG_YIELD(0,,,,\"YTM\")":4.1953,"EPOL^JULIAN(FMA_DIV_YLD(NTMA,NOW,NOW,M,\"PORTAGG\",\"MEANR\").DATES)":45471,"QAT^FG_COMPANY_NAME":"iShares MSCI Qatar ETF","TRYPH10Y-FDS^FG_YIELD(-10AY,0,Y,,\"YTM\")":[3.8633,4.1,4.6281,5.6986,7.1730304,4.847582,3.4208684,4.796723,6.9293385,6.0028777],"USDCNH^FG_PRICE_CHANGE(0,-3AM)":-0.1101017,"USDPHP^FG_PRICE_CHANGE(0,-1AY)":6.8192244,"FC0000CL^JULIAN(FMA_EPS(NTMA,-20AY,0,CY,,\"PORTAGG\",\"MEANR\").DATES)":[38352,38716,39080,39447,39813,40178,40543,40907,41274,41639,42004,42369,42734,43098,43465,43830,44196,44561,44925,45289],"ECH^FG_TOTAL_RETURNC(-10AY,0,AM)":[-1.2647212,-4.372793,-1.1778235,-1.939708,0.78647137,-6.082469,-1.3111472,4.547775,-3.1524837,7.7466607,-1.5690923,-7.459736,-5.6352797,-8.460045,-0.120812654,8.164501,-7.8836975,-1.1057377,-5.358797,8.558416,7.044363,3.1083703,-2.9603481,-0.10064244,9.703196,-2.4713755,-1.2003243,7.3164105,-5.685532,-3.4022808,10.027623,1.9080997,6.8736196,0.43798685,-0.390172,-0.78683496,7.9556108,4.198563,1.0493159,4.5690536,-7.8848004,11.619377,8.507347,-0.7662177,-6.6259623,4.8269153,-5.7604074,-7.831061,2.1743774,-5.2149177,1.1003613,-7.1240067,1.8702626,-2.5999248,8.93668,3.4437418,-9.266323,0.4907608,-9.441864,6.810367,-3.9941192,-11.715162,7.7768087,-2.2800386,-15.015101,8.667183,-4.527855,-11.700469,-25.229681,8.553875,6.922078,5.977607,6.854677,-5.3152504,-8.517229,5.1629305,12.716293,6.6919208,4.9781322,0.64082146,6.94046,3.4831762,-19.533943,6.2080503,-8.661413,3.860569,-2.634424,-5.2260933,3.8326144,-12.338173,13.253975,1.5282154,14.936316,-14.60712,17.734957,-14.747953,3.626728,9.673607,-15.023303,5.4008365,3.0224204,4.267323,11.964834,-4.1993914,-0.926584,1.1151075,4.5535326,1.4745355,10.006964,-8.938193,-10.511661,-6.5344152,10.611736,5.4142594,-6.860632,-4.087925,4.7044635,1.7281055,10.079277,-8.9823065,-0.5411744],"CNYA^FMA_PE(NTMA,-10AY,0,AM,\"PORTAGG\",\"MEANR\")":[null,null,null,null,null,null,null,null,null,null,null,null,null,null,null,null,null,null,null,null,null,null,null,null,13.9080706158597,13.7978494815428,13.4567557922939,13.8714869915834,14.3038990326601,13.1758423054076,13.2620181554268,13.2976452180072,13.3347713862124,13.4101663381274,13.4590708183203,14.2971180256998,14.1284353118776,14.2168354092328,14.2020198570745,14.5267634265003,14.5292909762328,13.8783226038433,14.623347261544,13.5815211285043,12.6116888397513,11.6176762328517,11.6956450690484,10.9571042020519,10.7523830606599,9.99528090375613,10.5184256779127,9.71960458046026,9.66752477735453,9.38834679435979,10.0219301425907,11.3586775575711,11.2435506419271,11.7832170056761,10.7989408608559,11.7467709862076,11.6796230367508,11.4543996246713,11.6574076337324,11.6367797145374,11.4630172960198,12.5214100501684,12.4616980141475,12.7663237540147,11.7653279042105,12.486759036281,12.9976939330284,14.2066023254533,15.3695808108353,15.9918598352237,15.6312621300109,15.6685185362434,16.0730829493337,16.5498242966733,18.1753811793551,17.1597941649138,16.0684172050394,16.0987009876261,16.6981466011553,16.7658451781837,15.5253611777545,23.6156838638106,21.7242189313329,15.4191903230096,15.17781303359,15.3614159805739,14.1783141532355,13.8240410736525,12.5667664862666,11.4645770318273,12.5146878595917,13.5468218025048,13.0387744143932,12.6229702341585,11.7319698044378,11.2244058577019,11.6591976067511,11.6215945663451,12.6569224802711,12.2392989159395,11.9722179229612,11.9924770400693,11.6976682124154,11.6997094144966,11.9582117050304,11.4568431564521,11.676899717135,11.0412743492448,11.5039066626902,11.0202737734114,10.8789791746613,11.343412510515,11.7459693352174,12.4946420100716,12.681700384261,12.0636065657657,11.6106360479824],"EZA^FG_PRICE_MAVG(0,,,,200)":40.2268,"CNYA^FG_PRICE(0)":25.08,"EZA^FG_TOTAL_RETURNC(0,-1AM)":1.1761904,"EWM^FG_TOTAL_RETURNC(0,-3AM)":5.5235147,"ECH^PERCENT_CHANGE(FMA_EPS(+1,0,,,,\"PORTAGG\",\"MEAN\"),FMA_EPS(+1,-3AM,,,,\"PORTAGG\",\"MEAN\"))":-9.13475421739384,"REFZAREPO-FDS^PROPER_NAME(0,,,\"SECURITY\",\"NAME\")":"South Africa Repo Rate","KSA^FMA_EVAL_EBIT(LTMA,NOW,NOW,M,\"PORTAGG\",\"MEANR\")":21.1081184043034,"QAT^FMA_EVAL_EBITDA(NTMA,0,,,\"PORTAGG\",\"MEANR\")":8.69772707188155,"EWZ^JULIAN(FMA_DIV_YLD(NTMA,NOW,NOW,M,\"PORTAGG\",\"MEANR\").DATES)":45471,"CAGDPY@ZA^EE_ACTUAL_ANNUAL(MED,0)":-1.6,"USDSAR^FG_PRICE_CHANGE(0,-1AY)":0.026655197,"USDMXN^FG_PRICE_CHANGE(0,-1AM)":1.4586687,"VNM^FMA_DIV_YLD(NTMA,-10AY,0,AM,\"PORTAGG\",\"MEANR\")":[3.43624836751519,2.97233108673253,3.27632758458038,2.88992422726153,3.07205273335047,3.38709554088481,3.03208181441412,3.21990883635972,2.9495786096351,2.86779424198166,2.8874066084396,2.78769047577975,4.06685137143781,4.26308468817718,3.34188204391713,3.17616415766064,2.96233529090891,2.64723794133682,null,null,3.02894898369949,3.0794878655186,3.31749406929169,3.31836759604872,3.24941583072463,3.24941950389566,2.67638879857858,2.69189238442214,null,2.87743597877897,null,3.14378684728001,2.65662775296647,2.55008779772801,2.4143260862859,1.88785566829294,1.54764182786219,1.77768145436904,1.72546264462504,1.92338811997791,1.89573941211854,1.47078011876582,1.49224049035992,1.7080554117917,1.73076355607272,1.95440667495926,1.85102379155081,1.61088869785807,1.80705048775561,1.64984358037045,1.61302042691879,1.8154934858271,1.77260268253944,1.7052469100299,1.77520058165061,1.54051754084313,1.61043592602137,1.52932991161807,1.56467895278947,1.64727618334702,1.7279978123411,1.93560375813492,1.65339884480878,1.7441790041903,1.58846357251939,1.49957735870429,1.49447496718185,1.68325283485986,2.11983958147934,1.75582973459538,1.32038520374483,1.40684396139567,1.40522034820455,1.306963128133,1.33860377990641,1.35046215291047,1.32145449333506,1.22830719344873,1.17713768272116,1.21871650713472,1.24665854774841,1.14775312919239,1.18077318963417,1.35908315272222,1.43043076004744,1.45034474598638,1.45564959200554,1.41520940378139,1.4830885923921,1.58062090544772,1.60658154287158,1.78307411940694,1.54550920564149,1.73817134791271,1.79612093474063,1.99655131603355,1.94206381091589,1.9486810061863,2.24541349887482,2.6543305360423,2.57360913714028,2.70440807633047,2.6634610605435,2.60809923625847,2.58983238463126,2.65285344296499,2.58309686550835,2.57774385870334,2.6393570116639,2.49483822785297,2.9644125479834,3.29193353766873,2.91046721613515,2.82389206414972,2.76511487920616,2.84458617120477,2.21230911052234,2.43264580927569,1.96620928393031,1.8928144457,2.05479710544864],"PASP-FDS^FG_PRICE(0)":915.0,"COPP-FDS^FG_PRICE_CHANGE(0,-3AM)":-10.1663383672576,"QAT^P_PRICE(0)/P_PRICE_LOW_PR(0,,,,,,\"PRICE\",\"INTRA\",\"52W\")-1":0.105363965,"VGK^FMA_PCT_ABOVE_MAVG(200,0,,,,\"PORTAGG\")":60.1114649681529,"EZA^FMA_COS_UP(\"EPS\",\"1M\",+1,NOW,,,\"PORTAGG\",\"MEANR\")":17.0,"EZA^FMA_RBICS_REV_CURRENT(30, LOC, \"PORTAGG\")":44.0100715574757,"TRYVN10Y-FDS^PCTCHG(FG_YIELD(0,,,,\"YTM\"),FG_YIELD(-1AM,,,,\"YTM\"))":-4.9057918,"TRYUS10Y-FDS^FG_YIELD_NAME":"US Benchmark Bond - 10 Year","MCHI^FMA_EVAL_EBITDA(NTMA,0,,,\"PORTAGG\",\"MEANR\")":8.18381138895788,"MCHI^FG_COMPANY_NAME":"iShares MSCI China ETF","CAGDPY@BR^EE_ACTUAL_ANNUAL(MED,0)":-1.00044711100741,"USDSAR^FG_PRICE(0)":3.7516,"USDPHP^FG_PRICE(0)":58.35,"KSA^P_PRICE_RETURNS_PR('52W',2,-10AY,0,AM)":[null,null,null,null,null,null,null,null,null,null,null,null,null,null,null,null,null,null,null,null,null,null,null,null,null,null,-12.272352,-11.927128,-2.1468878,6.45746,31.134998,19.74808,13.736666,6.969404,9.080708,23.210705,16.904617,24.099552,24.290836,16.827751,5.9695244,4.037988,11.935198,12.112355,22.548317,27.167702,25.089872,17.95348,22.632349,17.384457,17.680609,19.744003,12.920332,12.76691,18.99482,18.440569,13.841093,17.292488,9.094858,6.5705776,8.376158,7.0727468,3.343761,4.347372,9.934545,14.336395,-1.4749408,-10.229439,-24.075626,-28.916437,-16.50858,-16.229607,-15.4256935,-4.718775,0.1464963,2.037537,7.3040843,1.0955334,5.4917693,18.394756,45.30145,55.28258,48.996796,49.238003,47.16848,42.80795,41.34668,49.74854,28.905891,33.1774,43.95394,41.474022,43.176197,34.48825,20.386387,6.3449264,10.013485,13.662863,-3.1748772,1.40692,-3.285116,-8.74486,-10.050654,-18.050247,-19.426054,-15.655166,-8.814073,1.7510772,3.5239458,-9.662634,0.45348406,-13.603174,0.66577196,17.48414,12.410879,25.337065,19.244326,7.746589,3.635788,1.4626384,-0.37807226],"KSA^FG_TOTAL_RETURNC(0,-12AM)":-0.37807226,"EWM^FG_TOTAL_RETURNC(0,-1AM)":3.3958912,"ECH^PERCENT_CHANGE(FMA_EPS(+1,0,,,,\"PORTAGG\",\"MEAN\"),FMA_EPS(+1,-1AM,,,,\"PORTAGG\",\"MEAN\"))":8.77678442104991,"REFBRSELIC-FDS^(SUBARRAY(NOT_NA(NO_REPEAT_F(FG_YIELD(NOW,-10AY,D))),0,1)-SUBARRAY(NOT_NA(NO_REPEAT_F(FG_YIELD(NOW,-10AY,D))),1,1))*100":-25.0,"KSA^FMA_EVAL_EBITDA(NTMA,0,,,\"PORTAGG\",\"MEANR\")":10.9934866451952,"EWY^FMA_PE(NTMA,0,,,\"PORTAGG\",\"MEANR\")":9.22222361187705,"EPHE^FG_FCF_YIELD_NTM(0)":7.14314401872131,"TRYCA10Y-FDS^FG_YIELD(-10AY,0,Y,,\"YTM\")":[1.79,1.39,1.72,2.04,1.96,1.7,0.67,1.42,3.3,3.0987],"CAGDPY@KR^EE_ACTUAL_ANNUAL(MED,+1)":3.5,"USDMXN^FG_COMPANY_NAME":"Mexican Peso per U.S. Dollar","USDIDR^FG_PRICE_CHANGE(0,-1AM)":-0.70100427,"NI-FDS^FG_PRICE(0)/MAX(FG_PRICE(0,-1AY))":0.695593826884366,"COPP-FDS^FG_PRICE_CHANGE(0,-1AM)":-6.02175157412708,"EWY^FG_PRICE_MAVG(0,,,,60)":65.399,"QAT^P_PRICE(0)/P_PRICE_HIGH_PR(0,,,,,,\"PRICE\",\"INTRA\",\"52W\")":0.90156245,"EWZ^P_PRICE(0)/P_PRICE_HIGH_PR(0,,,,,,\"PRICE\",\"INTRA\",\"52W\")":0.77616113,"SPY^SIZE(FG_CONSTITUENTS)":503,"EWZ^SIZE(FG_CONSTITUENTS)":50,"EWY^FMA_RBICS_REV_CURRENT(30, LOC, \"PORTAGG\")":14.4107719744197,"CC_SA^IMF_IFS_RCPI_Q(0)":null,"MCHI^FG_FCF_YIELD_NTM(0)":7.98654028525222,"INDA^FG_COMPANY_NAME":"iShares MSCI India ETF","USDSAR^FG_COMPANY_NAME":"Saudi Arabian Riyal per U.S. Dollar","VNM^P_PRICE_RETURNS_PR('52W',2,-10AY,0,AM)":[20.180405,33.118797,25.588345,14.096344,9.40125,2.150035,-5.57487,-8.29286,-16.66529,-5.465853,-9.166712,-10.019482,-11.788291,-30.431206,-27.626312,-15.545726,-20.405233,-19.670868,-25.442081,-25.793774,-16.045403,-16.857279,-17.065107,-18.746143,-17.900974,2.0700455,-1.1603236,-13.896524,-14.0423355,-8.345824,3.9890885,-1.4196098,2.3897529,-2.6459575,3.6916137,7.806611,2.2557855,-1.6980827,1.7755389,11.862194,26.309193,34.664333,47.37972,41.80281,41.565277,29.73932,14.494824,10.45301,9.995508,17.851044,14.632093,-4.3572664,-7.181162,-11.4877405,-18.59541,-11.026168,-14.308935,-5.7319045,-0.77352524,0.5689621,3.38341,-5.553192,-2.7266204,8.402216,4.7658205,7.0035696,4.2829275,-16.26606,-32.984818,-25.969357,-13.327938,-16.503216,-13.541776,-4.4118285,-8.771378,-6.533587,0.51493645,6.0963273,13.900876,25.253033,62.266304,55.299126,40.625443,51.473618,36.788166,30.737854,36.065315,31.05241,29.463923,23.886633,6.97546,13.149691,9.662926,-12.0226145,-19.085533,-26.086414,-24.86043,-19.82956,-30.245066,-41.544594,-43.88076,-40.704216,-32.48089,-40.57526,-37.806713,-28.82334,-21.121174,-7.59179,2.5582194,-6.7367435,-1.7346442,5.911398,19.275331,11.738086,4.9507856,19.95188,22.285534,10.001099,8.409619,-4.371929,-12.79664],"SET-BKK^FMA_DIV_YLD(NTMA,-10AY,0,AM,\"PORTAGG\",\"MEANR\")":[5.56835800464757,3.40924793491776,3.3138960114965,3.45342241821894,3.31828457218118,3.46076334403643,3.23055194430766,3.23108774693658,3.46039018609679,3.3388941030275,3.44630371621743,3.40500504834327,3.56054821940621,3.84472550176108,3.66101782560847,3.56436577181535,3.69393972871357,3.86516777111591,3.79133286730054,3.51195738457779,3.38768902814107,3.34027176656221,3.39282959357158,3.36894909582891,3.17972626155925,3.11225818293433,3.29218261630582,3.30973198725633,3.27331322949402,3.27824446185116,3.11949081284277,3.1389293630281,3.13560841479426,3.16265373853447,3.17554434912838,3.18566359657977,3.23272518532009,3.21778340810953,3.02020496937899,3.01113749338773,3.05651723703365,2.99696671024514,2.87373029747552,2.93294434157389,3.00998128637306,3.07229726151278,3.14841810631861,3.39852994860417,3.25284291542353,3.23260520079381,3.1984289849423,3.45939233836007,3.46766217695442,3.61040540738869,3.39113059467323,3.2318116446603,3.32988352574428,3.26338137191031,3.34320551448502,3.12467737004986,3.14130357213755,3.30460305424041,3.26349574863948,3.31881249538273,3.19770318770958,3.23148520388698,3.26459547889138,3.6480156256802,4.30491428029603,3.46381740528488,3.09428829024398,3.10947483320691,3.05126399855744,3.07575129743766,3.2382542082748,3.28172929568218,2.74929542612916,2.73360920890706,2.73932086605829,2.84618437692936,2.77146143123979,2.88100460997059,2.90955182964898,2.89952178844802,3.00183224205381,2.86165915367275,2.84104075760643,2.82265367880418,2.90253573318224,2.89199730719637,2.8892186005517,2.88865563580931,2.91332459606314,3.01667718044624,3.02913533318736,3.16534116683415,3.20365544845375,3.06276611165324,3.0872855722123,3.14547006350407,3.03782106893235,3.02768154051275,2.98037991409238,3.09072455628053,3.13105597666534,3.21504461162387,3.17831719411634,3.24235455382055,3.10992517414335,3.06461065761184,3.21222035912937,3.51974537711393,3.38139143950656,3.36067686777564,3.52661406389105,3.41176138274198,3.51685138151769,3.62841530782876,3.67563579008306,3.8040319183257,3.83359844026047],"INDA^FMA_PE(LTMA,-10AY,0,AM,\"PORTAGG\",\"MEANR\")":[17.4670710266657,17.6438741838162,17.9516866820999,18.0803055239832,19.4400364931163,18.9698837925017,20.6211916137471,20.7521502745319,20.6800005150291,20.4172044378627,20.3901305564514,20.3319033671887,20.953305708793,20.1795438119122,20.2378269814699,20.8670983952989,20.1662552097002,20.4150063746841,19.3016758726196,18.999220048377,18.979816802677,19.0339224617226,19.0276772357973,18.9836426787127,19.6337074835814,19.6269572350209,19.7440367625827,19.8532599411913,18.8557241809352,18.481701380382,19.785034834761,20.6852075146299,20.436085269091,20.4673623712599,20.4943314170326,20.242828144109,20.839747256791,20.7989799688574,20.8508138596422,21.6282893934833,21.9829311451558,22.6036268279601,23.3440522994892,21.9122750297335,21.4037413224816,21.4629351810631,21.1724003300821,21.1952016263076,21.4800238761107,22.3030135472344,21.6099256616717,19.8895074840038,21.2217844132013,21.3309639666429,21.5657602955183,21.7400842557797,21.664328221828,21.65243409754,21.6041295811071,21.5616328310566,21.0547232288207,21.0581334922406,21.5794246223047,21.9002025610231,23.6523769672196,23.2685961176559,23.897698925107,22.2349229718045,20.1661256724864,20.5344339685613,21.1487189948951,23.4384139618716,25.0032280785499,25.7728341346822,25.4000556174781,26.4802025842762,27.3305505041909,33.0004639374786,32.7339414525132,31.1047143139972,30.4318283144359,29.6173456631331,29.2148258004075,29.1312265562421,28.7240615756257,28.8845167849845,29.7584735926625,29.3894596907763,27.6722514302915,28.2489129582086,27.640366700599,26.195762003167,26.2283481260511,25.9247350160167,24.9381620937052,24.3575403336654,24.6658548955478,25.7197373875733,24.9345987211996,25.3488590729064,26.4385707871685,25.5844024871036,25.345802512292,24.4754429638256,23.7925990210936,23.7021196724681,23.9191679077003,23.9575350964321,24.1167763036507,23.6009342025451,23.6069800143952,22.7150598865834,23.5282590875543,25.4612493238257,25.575191980689,26.3828184693634,25.9042193433871,25.7853482908124,25.7985066925086,26.0210474258929,26.2654720057659],"EPU^PERCENT_CHANGE(FMA_EPS(+1,0,,,,\"PORTAGG\",\"MEAN\"),FMA_EPS(+1,-3AM,,,,\"PORTAGG\",\"MEAN\"))":12.021593937653,"ECH^FMA_PCT_ABOVE_MAVG(200,0,,,,\"PORTAGG\")":55.1724137931034,"REFBRSELIC-FDS^FG_YIELD(NOW,,,0)":10.5,"TRYTH10Y-FDS^PCTCHG(FG_YIELD(0,,,,\"YTM\"),FG_YIELD(-3AM,,,,\"YTM\"))":-6.038232,"VNM^FMA_EVAL_EBITDA(NTMA,0,,,\"PORTAGG\",\"MEANR\")":9.6971255786403,"EWY^FMA_PE(LTM,0,,,\"PORTAGG\",\"MEANR\")":17.2742939868079,"EPHE^FMA_DIV_YLD(NTMA,NOW,NOW,M,\"PORTAGG\",\"MEANR\")":3.30354637852587,"TRYGR10Y-FDS^FG_YIELD(-10AY,0,Y,,\"YTM\")":[9.61,8.24,7.15,4.14,4.37,1.45,0.618,1.315,4.585,3.099],"CAGDPY@KR^EE_ACTUAL_ANNUAL(MED,0)":1.90344221708053,"USDTWD^STD(FG_PRICE_CHANGE(0,-3AY,M))":1.68570413542361,"USDIDR^FG_PRICE_CHANGE(0,-1AY)":8.473444,"COPP-FDS^FG_PRICE_MAVG(0,,,,30)":4.4239335,"EWY^FG_PRICE_MAVG(0,,,,30)":66.24633,"KSA^PERCENT_CHANGE(FMA_EPS(+1,0,,,,\"PORTAGG\",\"MEAN\"),FMA_EPS(+1,-3AM,,,,\"PORTAGG\",\"MEAN\"))":-5.46077342373076,"QAT^FG_TOTAL_RETURNC(0,-6AM)":2.075255,"EWZ^FG_TOTAL_RETURNC(0,-6AM)":-14.142198,"CNYA^P_PRICE(0)/P_PRICE_LOW_PR(0,,,,,,\"PRICE\",\"INTRA\",\"52W\")-1":0.08901429,"SPY^FMA_COS_DOWN(\"EPS\",\"1M\",+1,NOW,,,\"PORTAGG\",\"MEANR\")":223.0,"EWZ^FMA_COS_DOWN(\"EPS\",\"1M\",+1,NOW,,,\"PORTAGG\",\"MEANR\")":26.0,"EWW^FMA_RBICS_REV_CURRENT(30, LOC, \"PORTAGG\")":27.3718727943522,"REFKRBASE-FDS^PROPER_NAME(0,,,\"SECURITY\",\"NAME\")":"South Korea Base Rate","TRYVN10Y-FDS^FG_YIELD(0,,,,\"YTM\")":2.7699003,"CC_VN^IMF_IFS_RCPI_Q(0)":4.3949327,"MCHI^FMA_DIV_YLD(NTMA,NOW,NOW,M,\"PORTAGG\",\"MEANR\")":2.95581499608448,"EWT^FG_COMPANY_NAME":"iShares MSCI Taiwan ETF","CAGDPY@MY^EE_ACTUAL_ANNUAL(MED,+1)":2.5,"USDVND^STD(FG_PRICE_CHANGE(0,-3AY,M))":1.28009702080718,"USDIDR^FG_PRICE(0)":16290.0,"EZA^P_PRICE_RETURNS_PR('52W',2,-10AY,0,AM)":[20.640587,23.95618,2.9187918,0.7324815,14.951038,5.0824404,21.857452,15.648115,3.5737157,8.33577,-3.9565146,-3.136319,-11.375702,-18.321705,-16.091125,-8.529341,-19.42656,-21.79042,-38.10532,-35.077156,-24.265934,-20.0094,-20.755566,-21.173084,-3.9469004,0.6767273,10.003292,-3.6913753,-3.5042346,6.5969825,40.42671,30.656015,24.483513,10.067474,26.251137,20.507645,10.6813545,14.502752,8.023775,9.552658,25.93491,39.285923,37.57088,34.947205,20.336151,16.3666,6.190598,-1.3270915,-0.74492097,-5.476868,-4.916912,-15.105367,-12.772095,-24.156284,-23.215263,-23.651987,-25.199615,-11.624879,-17.962599,1.8236756,-6.6547513,-15.066183,-5.939126,9.733999,-1.5738666,10.571396,-2.9102445,-12.089747,-32.26594,-38.363136,-25.281256,-27.256382,-20.826715,-6.995189,-19.109047,-13.544416,-5.058593,-4.3440046,0.57291985,13.539017,69.02882,76.73552,63.73644,45.000744,26.183117,28.36237,35.92256,30.458282,2.9657602,7.449436,8.581173,14.661514,19.925667,-5.3503456,-8.379793,-7.1961284,-8.027196,-6.395155,-19.775688,-17.926872,1.0324836,-3.4810722,0.41104555,-17.686695,-23.94592,-6.929195,-17.069536,-8.970606,9.883654,-5.0455213,8.073151,-1.3702452,-7.05319,-2.6277125,-12.213153,-4.558486,-3.3589303,-2.3598373,14.872683,14.392996,2.1622896],"MCHI^FMA_DIV_YLD(NTMA,-10AY,0,AM,\"PORTAGG\",\"MEANR\")":[3.49237441103345,3.48117870771195,3.69354212958397,3.7598126989994,3.55335910147351,3.47328002130685,3.08651178156902,3.06014227208702,3.07148423641481,2.5052896490445,2.5341989165402,2.79298380185276,3.10273425906224,3.67403884190285,3.50380268110332,3.15239644327088,3.21136168460328,3.22599458246618,3.31652272580583,3.25974255439003,2.99138295458992,2.87271056945365,2.99204548357717,2.66709268880902,2.4555707665736,2.33801161990128,2.26504985747659,2.27481100120575,2.30993753682196,2.46221998266546,2.30054199345764,2.24812418731818,2.23306629873293,2.25344041156518,2.17315023693672,2.14369517250459,2.08626772060202,2.10101012217975,2.1451274039385,2.08926924314711,1.98687612594943,2.08779028559062,1.90926990939595,2.04718954596619,2.21014857563525,2.35314580617455,2.26875366130076,2.40433669551452,2.36227178834608,2.5342819374542,2.57852498626883,2.95410648275486,2.77498871629738,2.85697388818073,2.61742188161889,2.47812228977484,2.47846900198418,2.37381654065523,2.68924404530352,2.50786940908055,2.46484997509252,2.59449411462204,2.52606169446078,2.51839442011076,2.46078899336301,2.26573137989196,2.29546305013086,2.28004567205233,2.37568332717898,2.24396734342539,2.18467451977167,1.92372015744494,1.8262606286927,1.71661076642493,1.83571320447846,1.7209296339382,1.72154428937053,1.71246069628965,1.40741745549556,1.46281857445387,1.56698907733181,1.60125097205372,1.6628865123558,1.58578577633725,1.87181886953285,1.93631583696975,1.98935563148555,1.91286233377651,2.05955169504484,2.13848800793793,2.21765817065936,2.34811834669865,2.55245428210379,2.8170173663905,2.61029505943859,2.31957730025413,2.47587338104513,2.48059906520254,2.70643584455236,3.10131729530674,2.75070826058698,2.48491251844378,2.14053740505157,2.42367449276903,2.43792441049356,2.54501604650595,2.65617910589821,2.56405605798578,2.41347871841504,2.55177116846901,2.58955863123196,2.67005487553629,2.60797753103816,2.79531166195583,2.84906545499146,2.85220860078354,2.99482691300913,2.8551269378201,2.75937060387801,2.88578726136283,3.0129402685335],"GREK^FMA_PE(LTMA,-10AY,0,AM,\"PORTAGG\",\"MEANR\")":[23.478483843422,21.4935034623194,18.8218680748376,17.4260167831098,21.6008418750898,17.198812330589,15.4300441397541,16.2380093771121,17.1065826242008,15.9587792809926,14.6856749723815,14.0994711440093,12.7481355019658,11.3400471803262,11.0783035112237,11.0536543927716,11.9444802724246,-4.03277460580095,-0.722063028635472,-0.118685354826473,0.630952869591193,2.47348827905398,3.94464175783696,3.96867827338934,5.78140563327187,6.71706620054622,9.06672635679703,11.1203755875226,14.206670599819,14.0853332104815,14.7368647047178,14.0681705889764,14.0109682965067,14.2820923355863,15.2845984561794,15.1250710539194,15.3309984642726,15.4435863000267,14.291870304699,16.4084321265675,16.6012011633752,20.4686259729157,22.846749129131,24.1671346789132,23.0325589130033,22.674777599704,21.8233594980342,21.8281879154521,21.1375709048093,21.0317961865269,21.504587089951,19.0350552190037,17.6372434476608,14.7900966600811,16.6089094449088,18.3179976867029,18.5689111301132,18.4561126574131,17.4219952095561,17.678973710023,18.1944484773561,18.5154735054502,19.5223735998734,15.7647513106518,15.5678988629865,17.2204849963667,18.6935066178371,13.9228703305563,11.7916770656378,11.9245588897469,12.5326806621423,15.0652271349334,15.3862521863153,15.1242528994452,15.5197062257717,13.7111509171088,16.0576886179113,17.5497846582443,17.2747680013045,17.8172669033894,17.504113962661,17.4836746419794,16.779785209827,17.0794633059684,15.4700746436435,15.8164575252516,13.6187380110963,14.1521230959886,13.4203283570577,12.6892422733482,-89.4204917437919,-143.143162860371,-87.9069834839236,-76.3775690300708,-66.2132211064994,-56.5806693347517,-45.914726831253,-35.0722000366379,-26.1814714433283,-15.4279573284161,-6.1609672874235,3.46074956612448,6.64023586802425,7.86494163079552,7.60909571392823,7.61092235198305,7.72149273557985,7.77254920423038,8.14504915402394,7.56932802034577,7.06777345292618,6.7175083628443,6.62063353323385,6.2752596180985,6.46398089298769,6.71960784859813,6.77300842292289,6.87082352987608,6.86104923554777,6.83619494117693,6.79724203711736],"NI-FDS^FG_PRICE_MAVG(0,,,,30)":16670.334,"KSA^FG_PRICE_MAVG(0,,,,200)":41.7579,"EPU^PERCENT_CHANGE(FMA_EPS(+1,0,,,,\"PORTAGG\",\"MEAN\"),FMA_EPS(+1,-1AM,,,,\"PORTAGG\",\"MEAN\"))":4.48350688583792,"CNYA^PERCENT_CHANGE(FMA_EPS(+1,0,,,,\"PORTAGG\",\"MEAN\"),FMA_EPS(+1,-1AM,,,,\"PORTAGG\",\"MEAN\"))":1.33618596464591,"TRYTH10Y-FDS^PCTCHG(FG_YIELD(0,,,,\"YTM\"),FG_YIELD(-1AM,,,,\"YTM\"))":-3.0674014,"VNM^FG_FCF_YIELD_NTM(0)":2.13157798326254,"EWW^FMA_DIV_YLD(NTMA,NOW,NOW,M,\"PORTAGG\",\"MEANR\")":4.57734220950004,"EPHE^FMA_PE(NTMA,0,,,\"PORTAGG\",\"MEANR\")":9.38012653614379,"TRYCH10Y-FDS^FG_YIELD(-10AY,0,Y,,\"YTM\")":[0.314,null,-0.12,-0.09,-0.176,-0.434,-0.49,-0.111,1.617,0.703],"USDTWD^STD(FG_PRICE_CHANGE(0,-1AY,AM))":1.36506347275568,"USDCLP^STD(FG_PRICE_CHANGE(0,-3AY,M))":4.48260961978952,"TIOS-FDS^FG_PRICE(0)":107.14,"EWY^FG_PRICE(0)":65.05,"VNM^P_PRICE(0)/P_PRICE_LOW_PR(0,,,,,,\"PRICE\",\"INTRA\",\"52W\")-1":0.04691577,"MCHI^FG_TOTAL_RETURNC(0,-12AM)":-10.887122,"EWZ^FG_TOTAL_RETURNC(0,-3AM)":-9.160603,"EWJ^FMA_COS_DOWN(\"EPS\",\"1M\",+1,NOW,,,\"PORTAGG\",\"MEANR\")":57.0,"EWY^SIZE(FG_CONSTITUENTS)":100,"EWT^FMA_RBICS_REV_CURRENT(30, LOC, \"PORTAGG\")":17.1261918631904,"REFMXTON-FDS^(SUBARRAY(NOT_NA(NO_REPEAT_F(FG_YIELD(NOW,-10AY,D))),0,1)-SUBARRAY(NOT_NA(NO_REPEAT_F(FG_YIELD(NOW,-10AY,D))),1,1))*100":-25.0,"CC_AE^IMF_IFS_RCPI_Q(0)":null,"EWM^FG_COMPANY_NAME":"iShares MSCI Malaysia ETF","REFMXTON-FDS^FG_YIELD(NOW,,,0)":11.0,"TRYGR10Y-FDS^PCTCHG(FG_YIELD(0,,,,\"YTM\"),FG_YIELD(-3AM,,,,\"YTM\"))":-3.6746154,"EPU^FG_COMPANY_NAME":"iShares MSCI Peru and Global Exposure ETF","CAGDPY@PL^EE_ACTUAL_ANNUAL(MED,+1)":0.4,"USDAED^STD(FG_PRICE_CHANGE(0,-1AY,AM))":0.00917292712094106,"EWY^P_PRICE_RETURNS_PR('52W',2,-10AY,0,AM)":[18.203545,21.270931,0.4998803,-9.693754,-8.57203,-9.184324,0.9197235,-5.2859364,-3.5591543,-0.10702014,-8.441955,-12.966818,-21.455748,-28.793728,-21.275633,-3.8611472,-4.167944,-5.8195887,-16.078848,-16.552067,-9.119815,-13.186103,-13.15648,-9.151756,9.881342,22.667944,21.580564,4.019356,1.0386944,4.213059,23.182917,27.581287,22.62553,18.509912,38.702347,38.469826,33.42385,23.201048,21.920204,31.747484,48.364292,40.25204,41.937492,30.970133,22.70441,24.511957,12.388372,1.7673373,-4.639268,-0.124019384,1.8180013,-17.88063,-19.85886,-17.908794,-17.86719,-12.976217,-16.894604,-17.610771,-23.571945,-10.362345,-12.626219,-21.401453,-15.674001,1.0278344,0.9821415,7.4719906,4.1721344,-11.359203,-19.912731,-17.356413,-2.2755146,-2.430749,4.1662693,28.114723,13.922035,16.020893,30.721437,35.266388,51.033962,58.419514,87.773026,89.31171,74.112175,65.0494,54.01039,31.101871,32.40328,23.069143,-0.49920678,-0.45227408,-22.955925,-16.612732,-17.921173,-28.912252,-25.748848,-34.95996,-33.476395,-29.992563,-38.691998,-35.83021,-25.350613,-26.719654,-7.3568106,-16.024738,-14.875067,-7.1464834,-4.0632844,8.680773,16.55897,5.2539945,19.957197,8.345699,8.828545,15.622532,-6.197053,12.402761,15.870285,8.763016,5.4958224,4.767561,-1.1528134],"EWM^FMA_DIV_YLD(NTMA,-10AY,0,AM,\"PORTAGG\",\"MEANR\")":[3.15449481383887,3.16352029668428,3.20903565468392,3.24978466380844,3.17561328197497,3.29312316304513,3.24160709377128,3.15379014104807,3.17948159318003,3.07900683201041,3.22087116251375,3.29648225012019,3.27878631124124,3.55800124066764,3.43192346668063,3.22575657947904,3.27196827095084,3.29389974028153,3.37701554168993,3.15228388240886,3.06483506611833,3.10314577416408,3.1796298207757,3.08128152154056,3.01212048530934,2.95482079227186,2.9502309286997,2.94577252481504,3.00861383237665,3.06322368099762,2.97538309363151,2.99890479974601,2.96004628250544,2.94910298480538,2.97825440439086,3.01350874513068,3.045436659443,3.05894295500749,3.05272534022847,3.21318839303095,3.29515626453595,3.21408875543618,3.07011602270428,3.11346426123745,3.19075068315925,3.21665218848693,3.2930921899642,3.40466359609527,3.22316275371979,3.16091333591987,3.21765858710936,3.45562149252295,3.34278840504413,3.33159343600806,3.23850202381021,3.23292170252033,3.36998358687566,3.38326731787061,3.50093508174323,3.42779998759667,3.45205617247555,3.50764560736205,3.52687247747863,3.56891347114619,3.5057597988924,3.45012540309183,3.52709157485387,3.71935288655605,4.11856578392828,3.82064692147223,3.30855197008677,3.16258828809843,3.03856497603646,3.21120361879733,3.29175774096895,3.39886014253551,3.43312747338559,3.55795751837654,3.82363654613435,4.01487580657477,4.02661366273884,3.92552093500261,4.05982162293662,4.15853358645751,4.25768829657,4.05829811621928,4.08546659613524,3.86675879995532,4.02177570851402,3.83828567723471,3.88424323317795,3.77828237828793,3.77333733594508,3.83723670627906,3.99430010009244,4.21628469470175,4.13010422801962,4.05967696402376,4.35697296996278,4.27337647313157,4.15463159449969,4.22198913521144,4.17979266864459,4.29345377439961,4.53181914954604,4.45003818075928,4.45102944337479,4.44012917399339,4.2611077193314,4.2418517840285,4.30021324726984,4.3221779050759,4.25678145316645,4.32436265363801,4.2482324443091,4.11911434580148,4.17735640401546,4.10155439291948,4.01413429884191,4.15567922707603,4.09192725233716],"MCHI^FG_TOTAL_RETURNC(0,-3AM)":-2.1687746,"EWY^PERCENT_CHANGE(FMA_EPS(+1,0,,,,\"PORTAGG\",\"MEAN\"),FMA_EPS(+1,-3AM,,,,\"PORTAGG\",\"MEAN\"))":1.3159278783694,"VWO^FMA_COS_DOWN(\"EPS\",\"1M\",+1,NOW,,,\"PORTAGG\",\"MEANR\")":971.0,"EWW^FMA_COS_UP(\"EPS\",\"1M\",+1,NOW,,,\"PORTAGG\",\"MEANR\")":20.0,"CC_QA^IMF_IFS_RCPI_Q(0)":null,"VNM^FMA_PE(NTMA,0,,,\"PORTAGG\",\"MEANR\")":13.8226155077516,"INDA^FMA_PE(NTMA,0,,,\"PORTAGG\",\"MEANR\")":23.950291447862,"EWW^FMA_PE(LTM,0,,,\"PORTAGG\",\"MEANR\")":13.5460882843445,"EPHE^JULIAN(FMA_DIV_YLD(NTMA,NOW,NOW,M,\"PORTAGG\",\"MEANR\").DATES)":45471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TW10Y-FDS^FG_YIELD(-10AY,0,Y,,\"YTM\")":[1.6015,1.015,1.2037,0.9478,0.8648,0.672,0.315,0.7413,1.2812,1.211],"USDEUR^FG_PRICE_CHANGE(0,-6AM)":0.059878826,"USDTWD^FG_PRICE_CHANGE(0,-3AM)":0.86649656,"USDCLP^FG_PRICE_CHANGE(0,-1AY)":14.929938,"EPHE^FMA_PE(LTMA,-10AY,0,AM,\"PORTAGG\",\"MEANR\")":[19.2859634340822,19.6627155729973,19.9265404608442,19.3915569853976,20.4620074811927,19.8633786143475,20.7054711748483,21.1170032676095,20.9410302326832,20.7548059067135,20.4716070582684,20.1633994083434,20.2949739484199,18.7769616361368,18.7870691196762,19.6646209133691,18.5457571954703,18.3283386123412,16.3063418406189,16.9042406399915,16.9857839578777,16.824961331226,16.9179545166797,17.4362740795825,18.1017444207051,18.5926844561132,17.833885174922,17.6146865508984,16.6011925424237,16.403163259374,18.3048827164824,17.9307546751895,17.811573429946,18.1102942952808,18.0957291662638,18.0143935089198,17.9886836606866,18.2497337114369,18.6018088342481,19.220879817939,19.224617999518,19.5495436328983,20.5396055443953,19.392954077191,18.9967224380922,18.5618073836784,18.5321471570254,17.6454720091531,17.9601389024255,17.6928373806398,16.4610621564323,15.9933430241142,16.2562571390788,16.758315993982,17.6731317378647,17.4138192260181,16.767412161179,16.7124404373387,16.5674503330899,16.7263028918543,16.7803984360377,16.0710994756266,15.3221926269692,15.1301925171516,14.5136214117791,15.0406583800546,14.6030765893637,13.0323589768119,12.3852673565388,12.6229697081243,13.5364486263395,15.3168531885301,15.8940904865387,17.6699997723723,18.5818537998273,21.5940282201501,24.3492414251706,25.1386792050579,24.7518125876714,22.9898588689943,22.301029579571,21.5816187146909,21.1817841378461,21.5443134869761,20.1156535912166,20.3115232485058,20.412801501947,21.0162722216757,20.2718006729464,19.8831709641063,19.5154616431046,19.0759653242055,18.9054163965593,18.4324077797072,17.5813665182241,16.8826776590845,16.3503085930977,16.4832767353944,14.9395612971289,14.0966416294571,14.030616377487,13.8012137514834,14.6702690058359,13.5728779348098,13.1528523458268,12.9581850493114,12.5662017938941,12.0724712610858,11.9773691603994,11.1774135395054,11.1522924551468,10.6550777779943,10.5076027661563,9.95898837305677,10.2002251896371,10.6605572635561,10.5518853667697,10.3613799514622,10.1122645629583,9.89581841516329,10.1716889398097],"EWW^FG_PRICE_MAVG(0,,,,30)":57.893,"VNM^FG_TOTAL_RETURNC(0,-6AM)":-6.3714027,"EPOL^FG_TOTAL_RETURNC(0,-1AM)":-1.5270293,"EPHE^FMA_RBICS_REV_CURRENT(30, LOC, \"PORTAGG\")":41.2458075501667,"REFMXTON-FDS^PROPER_NAME(0,,,\"SECURITY\",\"NAME\")":"Mexico Target Rate - Overnight","CC_BR^IMF_IFS_RCPI_Q(0)":3.947341,"EPHE^FG_COMPANY_NAME":"iShares MSCI Philippines ETF","USDAED^FG_PRICE_CHANGE(0,-6AM)":0.0040888786,"USDEUR^FG_PRICE_CHANGE(0,-3AM)":-1.6212225,"EWW^P_PRICE_RETURNS_PR('52W',2,-10AY,0,AM)":[7.004571,14.238381,5.40905,4.112327,3.8329124,-10.352427,-3.1048298,1.5666366,-5.9003115,-3.978914,-11.40452,-11.786175,-21.050781,-28.265644,-24.55182,-15.120829,-16.583973,-12.747395,-22.030771,-18.520714,-10.5173,-9.611005,-11.829448,-16.772837,-6.595498,3.8645864,-5.0095024,-5.28965,-17.222256,-12.637985,-1.2817442,-0.77182055,0.115692616,-2.829057,6.7399263,16.39434,16.832447,12.651337,19.333685,-0.124043226,19.218624,11.890483,24.361742,12.996901,1.3313651,2.6844501,-10.740781,-12.835235,-8.015251,-8.562374,-5.8108926,-6.5285683,-24.617243,-12.437689,-14.339548,-11.881286,-12.096464,-7.219249,-2.8030455,-1.4269054,-17.399513,-20.934128,-13.470882,0.12357235,19.269419,15.066981,8.249151,1.5033126,-28.91587,-40.39575,-25.190163,-27.678537,-20.809769,-12.977767,-24.088938,-18.974709,-5.1704407,-5.749178,-6.4467373,-5.862623,47.317158,78.608665,51.24978,52.38404,51.68835,48.96073,56.150032,41.723526,8.505547,20.794308,13.191962,26.613403,26.244223,9.673584,12.11301,0.8624196,-4.485619,-2.812326,-8.439005,2.309811,20.801567,8.218945,26.641047,22.448338,10.242701,21.105003,22.055304,34.12453,46.280647,35.65396,36.500275,13.514328,18.374586,34.561314,16.171097,18.315983,22.77547,16.062773,12.915003,-6.6743317,-9.876031],"EPU^FMA_DIV_YLD(NTMA,-10AY,0,AM,\"PORTAGG\",\"MEANR\")":[2.1785811324419,2.14869463964623,2.19445135046213,2.29651265421048,2.1833845191902,2.15471686591924,2.24640145682089,2.22904124674662,2.36505137606679,2.21714918002177,1.85615995142208,1.98545435168338,2.09227270475368,2.55794554260408,2.60098226175133,2.49644901000848,2.42394399359969,2.47768293774647,2.78994432418788,2.35079716479596,2.09832600393065,1.71827427844955,1.8610913993543,1.81178463487162,1.68414989945763,1.50565140383842,1.55204284843574,1.58737827510086,1.99231944589577,2.31253645232679,2.14691864161093,2.02608439653061,2.21403167703822,1.99559642220328,2.26327780021026,2.25175411168332,2.2890383787858,2.04268050063182,2.28473739384857,2.33753433022031,2.64264918393334,2.77806971471268,2.41492416762088,2.32664627174315,2.20527963622904,2.0916340231596,4.58675089657733,2.04589611969915,2.17777391912072,2.43025364466018,2.2988387301754,2.60538554355464,2.33940535617169,2.37217058478026,2.26246840064053,2.18788623281302,2.22234963456811,2.44259781568053,2.78385000224397,2.75782064715199,2.71993456037817,3.00490910557736,2.99434115264625,2.99417911785626,2.96009042385282,2.60128125532268,2.63448694212989,3.1675581141222,4.31706815127519,3.65793567675076,3.23885514771341,3.18905244189162,2.83139205381876,2.53276919075035,2.72007059465161,2.47289134366546,2.00833763127461,1.69320675070245,1.77777167053329,1.73917218867517,2.12834636539948,2.36864538501908,2.48917023356293,2.84771769735878,3.08456480420992,3.62762573987086,3.68594582257942,3.45459261338258,3.91193402492007,4.19005524628877,3.67828879623195,3.44501606702468,3.52046036337792,4.26293215377457,4.4360131298284,5.04424131799396,5.23591550452902,5.07645301868144,5.50763198800147,4.79192831779778,3.74064881916201,3.86129842025461,3.53940804631101,4.35828502080592,4.70644569215527,4.72042405294188,5.18859550377861,5.02227844206407,4.33318689428622,4.68046191804091,5.06744954200848,5.18851369529566,4.32458202582726,3.63808203483227,3.47694103337173,3.8259710513066,3.42472917952669,3.34267404302968,3.47939591689458,4.10360646809297,4.08889168651533],"CPALM-FDS^FG_PRICE_CHANGE(0,-6AM)":0.622045284896733,"UAE^FG_PRICE_MAVG(0,,,,60)":14.001438,"MCHI^FG_TOTAL_RETURNC(0,-1AM)":-4.158926,"EWJ^FG_TOTAL_RETURNC(0,-3AM)":3.0885696,"VWO^FMA_COS_UP(\"EPS\",\"1M\",+1,NOW,,,\"PORTAGG\",\"MEANR\")":820.0,"EWT^SIZE(FG_CONSTITUENTS)":90,"VNM^FG_ROE(0)":9.57715835208699,"CPALM-FDS^FG_PRICE_CHANGE(0,-3AM)":2.87458661918087,"REFTWDISC-FDS^PROPER_NAME(0,,,\"SECURITY\",\"NAME\")":"Taiwan China Discount Rate","USDMYR^FG_PRICE_CHANGE(0,-6AM)":-1.4807045,"ECH^FMA_DIV_YLD(NTMA,-10AY,0,AM,\"PORTAGG\",\"MEANR\")":[3.05544610374682,3.10348102979962,3.08659039288276,3.18459828672159,3.05343156382464,3.19654108757893,3.19862832396746,3.14329000653898,3.30173889156408,3.17450190102912,3.28232453264961,3.47519138838509,3.60685944736132,3.70532307126337,3.7263131997136,3.45167242922599,3.62680886451886,3.79128512700776,3.96112370079057,3.69519935680375,3.42320679165733,3.33938551505124,3.27747261158911,3.23552183537475,2.86430860801214,2.90547752387163,3.03888531175531,2.6581326006475,2.88976442036653,2.96908560184691,2.85027502950169,2.77139604932222,2.57505505028542,2.50348524894998,2.39695653747176,2.69314023755413,2.5995631083549,2.50454359805484,2.46858729297998,2.84181339207379,3.19743082359635,2.99697213834428,2.74389906348581,2.98996506341306,3.17272936846498,3.12460305447713,3.16571092334139,3.3960116802553,3.28140775077535,3.48618537880782,3.3427097965595,3.02275341153841,3.05833462907366,3.21703523495911,2.93355053853322,2.93623352227284,3.07620714244391,3.01627737078832,3.3234954942963,3.26906636003108,3.21008903557552,3.75611029799537,3.30432197790936,3.41453072198818,3.67734247276516,3.72424404012003,3.76887832313095,4.06484715304365,5.23285584776693,4.33783625559151,3.73413250666164,3.36717817838475,3.26800959781275,3.46476703726242,3.89252608318553,3.73490140843892,3.29430556082679,3.18315245826801,3.15633007239584,2.56425760802034,2.83000622198109,3.15882979589378,3.98185771560086,3.93232967474344,4.81530106977686,4.68427125960756,4.70890043697909,4.83784747050692,4.91442703054304,5.57328494840571,4.70485528901717,4.80415466830343,4.5960533473198,5.19270740553872,5.51387604742664,7.10932577900457,7.40209924789956,7.29783810997186,7.14875538770663,7.05267055198931,9.09510131245954,8.48541108067761,7.81842024338398,8.07928951031925,9.06505548204632,8.29958881707531,7.24476221144621,7.00069234659394,6.12922598618356,6.41071139539956,6.9586866704618,6.90632061808896,6.69080422310297,6.61927740015953,6.70379490496045,3787.21490958739,3276.40730729182,3339.47891477025,184.144110295126,186.599335511371,197.337210175557],"ECH^FMA_PE(LTMA,-10AY,0,AM,\"PORTAGG\",\"MEANR\")":[16.1926370729618,16.3703493689674,16.5339813900086,15.8681823126148,16.6632634105148,16.5530449661097,16.1284505246789,16.7593746394559,16.4098954576709,16.4996916847379,16.2533449777874,15.8404790211275,15.2404036917672,14.9046633101401,14.8883279657007,15.706534516341,15.9727143533702,16.2867251599954,15.0379519684896,15.4713144737063,15.5015311025849,15.4639074694506,15.2558791921243,15.0233702401994,15.7257254589756,16.2033861125475,16.1386714412506,17.2282694557858,16.4500115744964,15.078586015581,16.4533474104795,16.7174557543878,17.0143677144638,17.1790022744265,17.371699110612,17.3193075751302,18.1171598710954,19.3367770443538,20.1684538005309,18.2913833894112,16.4274627005384,17.8845859339971,18.4814348093965,17.7594936075985,17.2153508452849,17.0485163625399,16.4128327091633,15.4950675612144,15.5406928360194,15.4587544924768,15.271690727699,16.973903888888,17.2773734427191,16.1489233517256,17.8321792654082,18.1131790827965,15.6452808511876,15.667544094286,15.4148672828171,16.0350884231199,15.9139088237586,15.1621235304939,16.6964288124732,16.5274234815656,15.1356517461632,15.4838522181469,15.070643929689,16.504045660235,14.7836134290168,14.8677489635237,15.4692703993475,16.7340482436714,17.8002345467459,19.5723783232382,18.8039838170047,20.147096278851,22.8787641104472,24.2399291550642,26.616036196711,32.6157538639068,31.0111984873296,28.9970232778861,26.0038664485127,24.0416767794027,21.3098085957124,19.295283582715,17.1613959029144,14.6456935501222,12.4045269021155,9.53936919561881,9.73064238762656,9.7988694748938,9.94914143827173,9.51390649256067,9.28597682766734,8.01872024602885,7.72048424661056,7.31870912013389,7.42264951314813,7.21364048015393,5.78825125639137,5.50608848036053,5.75064373118023,5.93936776112668,5.85596616973242,6.17120663509696,6.59537275340676,6.96522252813267,7.82740637666174,7.89201853071711,7.73341752091492,7.91353378565897,8.26279797115802,8.50584654075368,8.72125196083016,0.0106146361061409,0.0121005811406002,0.0129499937044754,0.048509236733962,0.016014885036524,0.015893471917082],"EWM^FG_PRICE(0)":23.14,"UAE^P_PRICE(0)/P_PRICE_HIGH_PR(0,,,,,,\"PRICE\",\"INTRA\",\"52W\")":0.93527657,"EWW^FG_TOTAL_RETURNC(0,-12AM)":-9.876031,"EPHE^FG_TOTAL_RETURNC(0,-12AM)":-5.0911784,"VNM^FMA_COS_DOWN(\"EPS\",\"1M\",+1,NOW,,,\"PORTAGG\",\"MEANR\")":9.0,"SET-BKK^FG_ROE(0)":7.53968857858581,"TRYKR10Y-FDS^PCTCHG(FG_YIELD(0,,,,\"YTM\"),FG_YIELD(-3AM,,,,\"YTM\"))":-15.738207,"ECH^FG_COMPANY_NAME":"iShares MSCI Chile ETF","USDTRY^FG_PRICE_CHANGE(0,-1AY)":22.444975,"VNM^FG_TOTAL_RETURNC(-10AY,0,AM)":[5.321729,4.960954,-2.8883994,-4.8670588,-1.7053545,-8.286494,0.97192526,5.1871657,-12.963903,6.775701,-2.8993487,1.9718289,3.5359025,-17.4493,1.1635423,10.862625,-6.5129757,-7.9334974,-6.6352367,4.690993,-0.7823646,4.946244,-3.1420767,0.070512295,4.4397473,2.6315808,-2.0381331,-3.4228146,-6.6712976,-2.6485085,6.8181753,0.58693886,1.6776085,-0.21520853,3.1631947,4.041815,-0.9377122,-2.569306,2.7064562,6.1486483,7.8930616,1.3756275,16.904247,-3.2193124,1.5072823,-8.550948,-8.958567,0.36900043,-1.3480365,3.2298207,1.0228634,-11.435384,4.7074676,-3.3279538,5.894172,7.4003696,-2.237922,0.6024122,-2.8143764,0.3080845,1.4127731,-5.6935253,4.0462494,0.55555105,-0.675267,-1.263088,0.9823561,-11.867589,-21.757614,11.86595,13.03643,-3.3667624,4.37361,4.9005747,-1.5572131,3.9202213,6.154871,4.7355533,8.547521,-3.0837,1.3636351,7.062781,2.3560166,4.85934,-6.439024,0.26068687,1.8200755,0.7150173,4.8681617,0.40329695,-6.437558,1.3450623,-2.246046,-12.689299,-5.8612404,-6.0355783,-3.0425966,6.973505,-11.408085,-15.599704,0.87183714,5.881679,6.537962,-11.214238,3.0487895,-0.33812523,4.3257,10.081303,7.6070905,0.06864071,-9.25926,-9.032499,9.181559,3.2048106,0.06655455,1.4762998,5.0535917,-10.349852,2.3983717,-2.500999,-1.8729627],"CPALM-FDS^FG_PRICE_CHANGE(0,-1AM)":3.00560366785532,"UAE^FG_PRICE(0)":14.67,"MCHI^PERCENT_CHANGE(FMA_EPS(+1,0,,,,\"PORTAGG\",\"MEAN\"),FMA_EPS(+1,-1AM,,,,\"PORTAGG\",\"MEAN\"))":0.894398977650299,"URTH^P_PRICE(0)/P_PRICE_HIGH_PR(0,,,,,,\"PRICE\",\"INTRA\",\"52W\")":0.96551955,"REFVNDISC-FDS^PROPER_NAME(0,,,\"SECURITY\",\"NAME\")":"Vietnam Discount Rate","CC_PE^IMF_IFS_RCPI_Q(0)":null,"TUR^FMA_EVAL_EBIT(LTMA,NOW,NOW,M,\"PORTAGG\",\"MEANR\")":8.16174457014224,"GREK^FMA_EVAL_EBIT(LTMA,NOW,NOW,M,\"PORTAGG\",\"MEANR\")":7.79449862285643,"EWM^FMA_EVAL_EBIT(LTMA,NOW,NOW,M,\"PORTAGG\",\"MEANR\")":17.3018369656418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6840153162665,8.30169258167628,10.1400633970943,7.49218885103669,8.89292284507109],"CC_AE^FG_COMPANY_NAME":"United Arab Emirates","USDZAR^FG_PRICE_CHANGE(0,-6AM)":-2.5731623,"CNYA^FMA_DIV_YLD(NTMA,-10AY,0,AM,\"PORTAGG\",\"MEANR\")":[null,null,null,null,null,null,null,null,null,null,null,null,null,null,null,null,null,null,null,null,null,null,null,null,2.2124426232416,2.22930423124405,2.30831884077859,2.2583266217408,2.17104569755684,2.32787349277474,2.27517554891474,2.27701073576801,2.29089255164782,2.26780342874836,2.21634356292313,2.09179980082439,2.15226559436948,2.14144027039752,2.16408698396247,2.12443356845187,2.10337733650633,2.19620174378711,2.06907043708745,2.2384840703547,2.44585471975014,2.71559306289995,2.72581382348446,2.92760420569934,2.98227910286693,3.23443067857083,3.08100706890264,3.34884272206803,3.33676811821775,3.39929024360747,3.19549520703693,2.8213509750651,2.88316014701958,2.70447203536305,2.93531907006217,2.70044269374034,2.69366899421051,2.76301289665221,2.71012854310568,2.72005861118552,2.79046966740988,2.48748927783359,2.49904602079434,2.43691267569432,2.62937551726993,2.46359840634468,2.36012089604227,2.14789947893147,2.01080334687749,1.93830483316424,1.99856417113116,1.98811207204546,1.93511529443796,1.83939039662049,1.67204044093362,1.76676306201648,1.89791944599158,1.92046323184924,1.82378079254703,1.81240516713156,1.92920381012998,1.72084016605971,1.67268182227869,1.99226625679959,2.00628380824486,1.96637232964601,2.15825891428065,2.19941863668924,2.41358163861582,2.67233812061449,2.46337770963143,2.26446785176115,2.37879071690842,2.43887917900464,2.64330209527868,2.75731713135492,2.63118473240906,2.58947567392106,2.37226976398807,2.4392919737838,2.48755912249506,2.52633260630558,2.60833864877704,2.63154954911612,2.55634024133743,2.65504970788106,2.64771950537357,2.80336020113662,2.72948409484004,2.86034336186256,2.87937877036412,2.76520973373798,2.78013060089783,2.80682912098877,2.86034696847518,3.03576215975673,3.19548079836636],"QAT^FG_PRICE_MAVG(0,,,,60)":17.003027,"EPU^FG_PRICE_MAVG(0,,,,60)":41.771538,"EWW^P_PRICE(0)/P_PRICE_LOW_PR(0,,,,,,\"PRICE\",\"INTRA\",\"52W\")-1":0.0799098,"EPHE^FG_TOTAL_RETURNC(0,-6AM)":-2.481866,"UAE^FMA_COS_DOWN(\"EPS\",\"1M\",+1,NOW,,,\"PORTAGG\",\"MEANR\")":5.0,"EPHE^SIZE(FG_CONSTITUENTS)":33,"MCHI^FG_ROE(0)":10.7470590699491,"TRYKR10Y-FDS^PCTCHG(FG_YIELD(0,,,,\"YTM\"),FG_YIELD(-1AM,,,,\"YTM\"))":-5.1845756,"TRYBR10Y-FDS^FG_YIELD(0,,,,\"YTM\")":12.202438,"ECH^FG_FCF_YIELD_NTM(0)":10.4062099477579,"ECH^JULIAN(FMA_DIV_YLD(LTMA,-10AY,0,AM,\"PORTAGG\",\"MEANR\").DATES)":[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8],"INDA^PERCENT_CHANGE(FMA_EPS(+1,0,,,,\"PORTAGG\",\"MEAN\"),FMA_EPS(+1,-3AM,,,,\"PORTAGG\",\"MEAN\"))":-3.33115292832499,"TUR^FMA_EVAL_EBITDA(NTMA,0,,,\"PORTAGG\",\"MEANR\")":5.22266459683929,"CC_TR^FG_COMPANY_NAME":"Turkey","USDPEN^FG_PRICE(0)":3.7491,"SET-BKK^FMA_PE(NTMA,-10AY,0,AM,\"PORTAGG\",\"MEANR\")":[14.6220493320317,15.8340086147929,16.0371136569088,15.1979845903861,15.6955212410165,14.875725253878,15.9583768853196,15.8271192666633,14.7581642090696,15.3656174306542,15.2286583938869,15.3405082342358,14.6525018167117,13.4643660458249,14.0664088397556,14.4941180717488,13.5611008215046,12.5808672534201,12.7519084661007,13.8240344887753,14.5074120410459,14.6491621123775,14.2985421325531,14.4119584415054,15.2340591849504,15.3622293270516,14.5792404019092,14.5846349032186,14.6381557326128,14.643751188554,15.2784880135272,14.90779095757,14.9789728779628,14.8084457941915,14.7318193814599,14.8985471443268,14.7574211594381,14.6935457751831,15.4554127208479,15.6717133723046,15.4601263024501,15.8784242377458,16.495930599195,16.2396634788997,15.5643344801865,15.2025917702609,15.1983189389183,14.1113743695598,14.7597701779683,14.6930432356654,14.999115613912,13.9291263396438,14.0087533752837,13.4318012803496,14.3435151573083,15.0543580153889,14.746007298313,15.075783429681,14.6620075748933,15.7254878539337,15.6766678970573,15.0990568176418,15.2619777088123,15.1407585472193,15.7389729091808,15.3693321130811,15.521170433778,14.1220784977985,12.4434267884244,15.4858511597662,18.7241495185471,18.9332783278714,19.4541444073123,19.3181119884294,18.1559409694075,17.1279373263172,19.4940936632363,20.1547636032821,19.7262378926886,18.9542185492638,19.4243536808756,18.6396141598926,17.6675643534521,17.4018442689643,16.8160667285974,17.4243279344164,17.4771981931705,17.302662083896,16.9796434394869,17.0996194400029,17.0582601883643,17.2195406419246,17.1953231370808,16.4038311127699,16.1397129024266,15.1826407560187,14.9270756768224,15.6210295315829,15.3744663031439,15.1491526329309,15.5483672655657,15.6099853160662,15.9043290720494,15.6368993707818,15.6820169488268,15.37009842201,15.5294863987323,15.1716285033328,15.7555483993494,16.0972985415209,15.3284066069956,14.0786079134795,14.440147013494,14.5899221941242,14.1198767950717,14.5180919787252,14.2111639559023,14.0681716179997,14.117994797924,13.5830586309669,13.4298923421655],"VWO^P_PRICE(0)/P_PRICE_HIGH_PR(0,,,,,,\"PRICE\",\"INTRA\",\"52W\")":0.95615095,"EPHE^FMA_COS_DOWN(\"EPS\",\"1M\",+1,NOW,,,\"PORTAGG\",\"MEANR\")":15.0,"TRYMX10Y-FDS^PCTCHG(FG_YIELD(0,,,,\"YTM\"),FG_YIELD(-3AM,,,,\"YTM\"))":-1.3666025,"TRYKR10Y-FDS^FG_YIELD(0,,,,\"YTM\")":3.1053,"EWM^FMA_PE(NTMA,0,,,\"PORTAGG\",\"MEANR\")":14.1042718927794,"USDTRY^FG_COMPANY_NAME":"Turkish New Lira per U.S. Dollar","TUR^FG_TOTAL_RETURNC(-10AY,0,AM)":[8.84267,-7.1606517,-11.685759,8.064854,6.694162,-4.4991255,6.293702,-11.859417,-9.035551,1.9866109,0.7622242,-0.83630085,-7.9392614,-10.791701,-4.965663,12.812674,-3.0795753,-4.4717255,-5.562949,3.4667373,15.118492,8.849978,-12.804347,-3.92614,-4.16556,6.5337777,-1.1434495,0.23659468,-15.893001,0.6576896,-0.8687496,12.519562,2.1696806,7.1331263,2.7700186,6.151855,5.373776,5.1677346,-8.663792,-5.45069,-4.816574,10.935545,10.594929,-2.336049,-7.1318865,-9.120983,-16.640657,-5.555558,-5.9304714,-21.231884,8.141672,0.25520325,9.249043,-2.3777664,10.814047,2.2686362,-9.577465,-9.852028,-10.237575,15.610385,10.679197,-6.908524,7.5870633,-3.3526063,5.7017565,2.720797,6.832528,-9.975672,-21.814669,-1.4321029,9.519041,6.522286,2.5075674,-13.49641,-2.8766453,-4.718876,19.75764,11.9359255,10.331225,-4.5032206,-13.922155,-0.5217433,1.6171336,-5.5295763,-1.359582,10.97908,-10.278368,1.8138409,-8.579463,7.6581,-8.468903,-0.4704535,4.7794104,11.2782,-7.477474,-3.5205543,-2.1795511,18.302382,3.1838655,18.94828,22.396778,10.638785,-4.8264685,-2.2507012,-0.64121485,-6.0428324,-7.680297,-1.5178382,12.379932,17.062355,4.1103363,-9.740257,1.5539646,-8.848434,10.8702545,8.586001,-8.924836,13.667607,8.495092,-3.3490062,4.015577],"UAE^FG_TOTAL_RETURNC(0,-1AM)":8.9086895,"REFPHRREPO-FDS^(SUBARRAY(NOT_NA(NO_REPEAT_F(FG_YIELD(NOW,-10AY,D))),0,1)-SUBARRAY(NOT_NA(NO_REPEAT_F(FG_YIELD(NOW,-10AY,D))),1,1))*100":25.0,"CAGDPY@AE^EE_ACTUAL_ANNUAL(MED,+1)":8.4,"WL-FDS^MAX(FG_PRICE(0,-5AY))":763.4,"VWO^FG_TOTAL_RETURNC(0,-3AM)":3.7086606,"EWM^FG_ROE(0)":8.18948010066546,"EWM^FMA_PE(LTM,0,,,\"PORTAGG\",\"MEANR\")":18.0556311275793,"TRYVN10Y-FDS^FG_YIELD(-10AY,0,Y,,\"YTM\")":[7.3,6.277413,7.1117578,5.6717234,4.738006,3.5404546,2.4877946,2.059403,4.687226,2.9473283],"USDTHB^STD(FG_PRICE_CHANGE(0,-3AY,M))":2.97821615556812,"TUR^FG_TOTAL_RETURNC(0,-3AM)":9.072375,"REFPHRREPO-FDS^FG_YIELD(NOW,,,0)":6.5,"CC_KR^FG_COMPANY_NAME":"South Korea","EWY^FG_TOTAL_RETURNC(-10AY,0,AM)":[0.69379807,2.0823717,-7.214636,-6.9188476,-0.1042068,-1.684767,2.863276,-1.1830211,0.950706,9.243107,-6.0185194,-5.2488565,-9.322333,-7.2558346,2.3662329,13.910866,-1.7733097,-2.5242388,-7.896799,-1.7402351,11.360693,3.0255914,-5.9864464,0.08009672,8.623457,3.5365582,1.4588118,-2.5425136,-4.587984,1.3242602,8.024109,2.999127,5.7558894,-0.43221116,10.032153,-0.08767843,4.6651125,-3.1717181,-0.8658111,5.3129554,6.979966,-3.7986934,9.322262,-4.9595118,-0.9185314,1.034522,-1.436162,-8.837027,-1.9239366,0.7544875,1.7223358,-15.061837,4.40284,-1.4578342,8.367479,1.6388297,-5.3798494,0.16385317,-9.357107,7.8505635,-4.400933,-9.364611,9.134806,4.6717405,1.4539242,4.875183,2.1103978,-11.033392,-14.510364,4.1387916,6.382978,7.679248,3.2241106,10.218978,-2.97243,6.619048,14.232552,7.9063535,14.739525,-6.682926,1.3299942,4.9921393,-2.1583438,2.6646256,-4.233593,-6.1757145,-2.3203492,-0.58175325,-7.6435385,6.2096477,-9.7372055,2.1940947,-3.4269273,-7.182556,2.1956086,-10.606968,-1.4621854,-1.2621582,-14.458454,4.058957,12.303507,-0.25414824,14.11289,-9.955442,1.8426895,0.11726618,5.5890203,1.2678385,5.680752,-8.174145,-5.3378463,-6.013632,12.959946,5.826533,-7.421809,7.899153,4.9844265,-6.023741,1.1998653,1.7784715,-0.29122233],"WL-FDS^FG_PRICE(0)/MAX(FG_PRICE(0,-1AY))":0.689939743253864,"EIDO^P_PRICE(0)/P_PRICE_HIGH_PR(0,,,,,,\"PRICE\",\"INTRA\",\"52W\")":0.8535654,"EIDO^SIZE(FG_CONSTITUENTS)":72,"REFQALEND-FDS^FG_YIELD(NOW,,,0)":6.25,"REFIDRREPO-FDS^PROPER_NAME(0,,,\"SECURITY\",\"NAME\")":"Indonesia BI (Reverse) Repo Rate - 7 Day","TRYMX10Y-FDS^FG_YIELD(0,,,,\"YTM\")":9.8518,"EZA^FMA_PE(LTM,0,,,\"PORTAGG\",\"MEANR\")":12.543851573076,"CNYA^FMA_DIV_YLD(NTMA,NOW,NOW,M,\"PORTAGG\",\"MEANR\")":3.06038318813862,"CAGDPY@TR^EE_ACTUAL_ANNUAL(MED,+1)":-2.3,"TUR^PERCENT_CHANGE(FMA_EPS(+1,0,,,,\"PORTAGG\",\"MEAN\"),FMA_EPS(+1,-3AM,,,,\"PORTAGG\",\"MEAN\"))":-11.4913650914932,"USDTRY^FG_PRICE(0)":32.998,"CPALM-FDS^FG_PRICE_MAVG(0,,,,30)":3996.7,"UAE^FG_TOTAL_RETURNC(0,-3AM)":6.329,"USDZAR^FG_PRICE_CHANGE(0,-3AM)":-2.8903723,"QAT^FG_PRICE_MAVG(0,,,,30)":16.968817,"EWY^FG_ROE(0)":6.26166261754064,"CNYA^FMA_EVAL_EBITDA(NTMA,0,,,\"PORTAGG\",\"MEANR\")":9.24679149778038,"EPHE^FG_PRICE_MAVG(0,,,,200)":25.67298,"INDA^PERCENT_CHANGE(FMA_EPS(+1,0,,,,\"PORTAGG\",\"MEAN\"),FMA_EPS(+1,-1AM,,,,\"PORTAGG\",\"MEAN\"))":-2.14070552983498,"CC_TH^FG_COMPANY_NAME":"Thailand","TUR^FMA_COS_DOWN(\"EPS\",\"1M\",+1,NOW,,,\"PORTAGG\",\"MEANR\")":19.0,"REFQALEND-FDS^(SUBARRAY(NOT_NA(NO_REPEAT_F(FG_YIELD(NOW,-10AY,D))),0,1)-SUBARRAY(NOT_NA(NO_REPEAT_F(FG_YIELD(NOW,-10AY,D))),1,1))*100":25.0,"W-FDS^FG_PRICE_MAVG(0,,,,30)":5.5564165,"MCHI^FG_PRICE_MAVG(0,,,,200)":41.38845,"SET-BKK^FG_FCF_YIELD_NTM(0)":4.50738957660463,"GREK^PERCENT_CHANGE(FMA_EPS(+1,0,,,,\"PORTAGG\",\"MEAN\"),FMA_EPS(+1,-3AM,,,,\"PORTAGG\",\"MEAN\"))":8.45539676000131,"TUR^FMA_COS_UP(\"EPS\",\"1M\",+1,NOW,,,\"PORTAGG\",\"MEANR\")":8.0,"EPU^FG_ROE(0)":9.86348021675512,"EWM^JULIAN(FMA_DIV_YLD(NTMA,NOW,NOW,M,\"PORTAGG\",\"MEANR\").DATES)":45471,"^FG_YIELD(-10AY,0,Y,,\"YTM\")":[null,null,null,null,null,null,null,null,null,null],"USDTHB^STD(FG_PRICE_CHANGE(0,-1AY,AM))":2.16315333982396,"USDBRL^FG_PRICE_CHANGE(0,-3AM)":10.2620125,"BRENT-FDS^FG_PRICE(0)/MAX(FG_PRICE(0,-1AY))":0.870614479821537,"EPHE^FG_PRICE_MAVG(0,,,,30)":24.578,"GREK^PERCENT_CHANGE(FMA_EPS(+1,0,,,,\"PORTAGG\",\"MEAN\"),FMA_EPS(+1,-1AM,,,,\"PORTAGG\",\"MEAN\"))":8.04555894516701,"EIDO^FMA_COS_DOWN(\"EPS\",\"1M\",+1,NOW,,,\"PORTAGG\",\"MEANR\")":20.0,"EPHE^FG_ROE(0)":12.4623708638535,"VWO^FG_PE(0)":15.0436274694864,"SET-BKK^FMA_DIV_YLD(NTMA,NOW,NOW,M,\"PORTAGG\",\"MEANR\")":3.85804642737473,"CAGDPY@TR^EE_ACTUAL_ANNUAL(MED,0)":-5.06082493891602,"EWM^P_PRICE(0)/P_PRICE_LOW_PR(0,,,,,,\"PRICE\",\"INTRA\",\"52W\")-1":0.14046323,"CC_MX^FG_COMPANY_NAME":"Mexico","SET-BKK^FMA_PE(NTMA,0,,,\"PORTAGG\",\"MEANR\")":13.4298923421655,"EIDO^FG_TOTAL_RETURNC(0,-6AM)":-2.4961352,"USDTHB^FG_COMPANY_NAME":"Thailand Baht per U.S. Dollar","SPY^FMA_PCT_ABOVE_MAVG(200,0,,,,\"PORTAGG\")":69.4610778443114,"EWZ^FMA_DIV_YLD(NTMA,NOW,NOW,M,\"PORTAGG\",\"MEANR\")":7.0256869828545,"USDBRL^FG_PRICE_CHANGE(0,-1AM)":2.7104378,"EWJ^PERCENT_CHANGE(FMA_EPS(+1,0,,,,\"PORTAGG\",\"MEAN\"),FMA_EPS(+1,-3AM,,,,\"PORTAGG\",\"MEAN\"))":-0.380290789443318,"EPU^FMA_DIV_YLD(NTMA,NOW,NOW,M,\"PORTAGG\",\"MEANR\")":4.04701652784087,"USDPLN^STD(FG_PRICE_CHANGE(0,-1AY,AM))":3.09240256516941,"USDPLN^FG_PRICE_CHANGE(0,-6AM)":-2.1517158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7155733,14.9311683589006,18.5635370348515,21.0634099869516,24.0472703068831],"QAT^FMA_COS_UP(\"EPS\",\"1M\",+1,NOW,,,\"PORTAGG\",\"MEANR\")":3.0,"CNYA^FMA_PE(NTMA,0,,,\"PORTAGG\",\"MEANR\")":11.6106360479824,"EWW^FG_TOTAL_RETURNC(-10AY,0,AM)":[5.4878116,0.8177161,-4.3350577,-3.0989647,0.43747425,-10.193527,1.1306167,0.15017986,-3.44885,4.055214,-2.8855681,0.3860712,-5.790639,-8.201498,0.9706855,8.632528,-1.2642264,-6.0595455,-9.659821,4.6587825,9.383499,1.8914819,-5.26908,-5.2197638,5.7046175,2.0787597,-7.656157,8.31213,-13.703996,-0.40943027,1.6247153,5.111468,10.454154,-1.1055052,4.0596247,3.3529282,6.1025023,0.12162924,-3.8354695,-9.348494,2.0505667,-5.65353,12.951744,-4.494172,-0.9488702,0.21504164,-10.261411,1.7330289,11.969698,-1.043886,-0.37116408,-10.039216,-17.698347,9.58997,9.292686,-0.66949725,-1.1907399,5.7753563,-5.8469477,3.0166268,-6.1736765,-5.2783847,9.0330715,4.457414,-2.3011565,5.7285905,2.358079,-6.4419804,-30.802553,-11.993414,19.093979,-0.4099846,3.8022757,3.0219793,-4.533333,11.080074,16.121828,2.8191328,2.2479415,-5.857837,8.28824,6.6999793,0.8514285,3.2935739,0.3706813,1.169467,-0.08112192,0.974226,-11.095476,14.004731,-3.8012862,4.683244,7.0101857,-5.916393,3.0946255,-7.531267,-4.4791937,2.941835,-5.8659196,12.828123,9.245396,-1.8637359,12.574614,-2.1382153,-0.29714704,3.2959223,3.9036036,1.6123414,4.1781425,-2.300644,-7.446301,-6.1715603,14.492488,11.000574,-2.8107107,-0.33137798,3.4607887,-2.351737,-1.3911724,-13.906693,0.6041169],"EWM^FMA_PE(NTMA,-10AY,0,AM,\"PORTAGG\",\"MEANR\")":[15.740461673934,15.726607931062,15.6543876724608,15.4258017352495,15.7328087203189,15.1603573191634,15.2806783646395,15.8744020747762,15.9069210946051,16.1810367727562,15.5576405016139,15.1394660720864,15.3170302584395,14.1269397581911,14.6550768538068,15.6190006750632,15.404571319555,15.360524660027,14.9666093386627,15.599515514504,16.1431817465153,15.9572598456772,15.578773920172,16.0880778668373,16.4606433614075,16.7983823150725,16.7699347095085,16.727856356301,16.2685044829509,16.1832009872588,16.7902101243597,16.7083842389672,16.9572840925868,17.0472646174777,16.8872955566577,16.5938360832209,16.3513107680755,16.3540096340015,16.2965297133884,15.9262458471874,15.6288079853786,16.1039655161077,16.950125783914,16.6783873400534,16.415713360029,16.2665243771908,16.0132109425966,15.3309422296482,16.1854760776347,16.5433931652421,16.3850968789713,15.290796364053,15.8019787845306,15.7936191090746,16.3542728096225,16.6766728490624,16.1505126419107,16.100997667974,15.6842615212163,16.7567767859767,16.4607664640565,16.0067812339161,16.0258865019703,15.7355648510314,15.9159782878613,16.1919594937742,15.8089267927283,15.2856653072098,14.4309537003639,15.69682175594,18.0784541193204,18.8829471938403,19.5151455919905,18.4154023349198,17.4495917825323,16.715442933905,16.2300605069829,15.12906659273,14.2387795364242,14.0255274272844,14.2386551105429,14.3602207547439,14.0710062504495,13.7867781338574,13.4695142864434,14.0886887420747,13.9756617749245,14.7301385418133,14.3236879919043,15.2440116502222,15.1144436175968,15.303578196706,15.4087921035837,15.0395851360067,14.3990990341107,13.4006724577735,13.6463818491655,13.9582483933191,12.9530628783027,13.2014744818486,13.507703061898,13.4007227639379,13.5773827901657,13.314612197525,12.8103535794993,12.9797254042646,13.1346082008979,13.3068065387177,13.8184156759954,13.8207843579862,13.7386972763087,13.590634610071,13.5596191579305,13.5865230308488,13.8190804987516,14.1803042325693,13.9122979071729,14.1763815625504,14.4365884973847,13.9087711844309,14.1042718927794],"EPOL^FMA_PE(NTMA,-10AY,0,AM,\"PORTAGG\",\"MEANR\")":[13.2620485243132,13.5820709215206,13.4960320980591,13.4479835943996,13.3807152223789,13.374061618964,13.253325081106,13.5149285887777,13.7032207113393,14.9915866653195,14.1168088280591,13.36898912798,12.6403639750422,11.9233919893243,11.9757175722311,12.389639145504,11.6626292365605,12.2043701767318,11.7400477620913,13.063578502597,13.4234297128839,12.843257687103,12.1123671857129,11.5969621565309,11.8536959082637,12.0166861239764,11.6023504168392,11.8203392547773,11.5741619363765,11.8410751376548,12.4575628652638,12.6483953558924,12.3513977183358,12.9026017357717,12.3659463442345,12.495887907014,12.621151187092,12.8722186968197,12.2942819059963,12.0212171218147,11.9189079563902,11.7956747288179,12.8081710547429,11.6178065221597,10.891437761651,11.3422212352948,10.9315177582442,10.4608388621525,11.0763465869557,11.1560427879791,10.9155970310208,9.89268409047269,10.4286141470452,10.5533419344516,10.9647396284559,10.8383088873998,11.2129601501422,11.3282799592031,10.2505011851313,10.8546085587776,10.6230530919439,9.70472376009527,9.86061046445424,9.95701844675178,10.1456480937409,10.2368968220668,10.3379747082053,9.79717126187439,8.45369003878666,11.0920554834854,12.4764193137541,12.4518479013949,12.1730506596211,12.5987925737293,11.2334551384659,12.1545895129382,13.5796253717691,13.4447064134643,11.3641321081756,11.3446832860972,11.7709880202197,11.9586431317263,12.8870592144504,12.7947800500146,11.8686633624823,11.9212062226692,11.3902097988768,12.1371906701651,10.4626386434238,10.2315774232564,10.294312803501,9.18796924380859,9.40179786233105,7.83125478337463,6.90140602167568,6.56573684411156,5.96317573275827,6.15329332282842,5.60341784074219,6.27148208627542,7.36381807661308,7.57644063424221,8.04913668759191,7.59899954995722,6.52680044795059,7.02623835372065,7.34865563360071,8.07608321095454,8.17700708538376,8.09483938761465,7.84983488156565,8.38705335930682,8.23183357954177,8.51650822861721,8.18058379424957,9.49205373336249,8.53324032084578,8.67985723868889,8.91201566590307,8.92798333285331,8.36394816211509],"WL-FDS^FG_PRICE_CHANGE(0,-1AY)":-23.2551362377969,"PASP-FDS^FG_PRICE(0)/MAX(FG_PRICE(0,-1AY))":0.682835820895522,"REFQALEND-FDS^PROPER_NAME(0,,,\"SECURITY\",\"NAME\")":"Qatar Lending Rate - Overnight","BRENT-FDS^FG_PRICE_CHANGE(0,-6AM)":0.0,"REFCLMPR-FDS^(SUBARRAY(NOT_NA(NO_REPEAT_F(FG_YIELD(NOW,-10AY,D))),0,1)-SUBARRAY(NOT_NA(NO_REPEAT_F(FG_YIELD(NOW,-10AY,D))),1,1))*100":-25.0,"TRYPL10Y-FDS^PCTCHG(FG_YIELD(0,,,,\"YTM\"),FG_YIELD(-3AM,,,,\"YTM\"))":-2.2286665,"MCHI^FG_PRICE_MAVG(0,,,,30)":42.724335,"TRYPL10Y-FDS^PCTCHG(FG_YIELD(0,,,,\"YTM\"),FG_YIELD(-1AM,,,,\"YTM\"))":-1.9730484,"EPHE^FG_PRICE(0)":25.4,"TRYPE10Y-FDS^FG_YIELD(0,,,,\"YTM\")":6.947231,"TUR^PERCENT_CHANGE(FMA_EPS(+1,0,,,,\"PORTAGG\",\"MEAN\"),FMA_EPS(+1,-1AM,,,,\"PORTAGG\",\"MEAN\"))":-3.07804507869376,"VWO^FG_PE_NTM(0,,,90,0)":2.4051451307245,"DUMMY^ECON_DATE(45380,,, 'MM/YYYY')":"03/2024","DUMMY^ECON_DATE(45472,,, 'MM/YYYY')":"06/2024","CC_IN^IMF_IFS_RCPI_Q(-1AM)":5.014141,"CC_ZA^IMF_IFS_RCPI_Q(-1AM)":5.4170475,"CC_SA^IMF_IFS_RCPI_Q(-1AM)":1.6709557,"CC_AE^IMF_IFS_RCPI_Q(-1AM)":null,"CC_QA^IMF_IFS_RCPI_Q(-1AM)":null,"CC_TH^IMF_IFS_RCPI_Q(-1AM)":-0.78397644,"CC_CL^IMF_IFS_RCPI_Q(-1AM)":4.041295,"CC_ID^IMF_IFS_RCPI_Q(-1AM)":null,"CC_PH^IMF_IFS_RCPI_Q(-1AM)":3.2976058,"CC_PL^IMF_IFS_RCPI_Q(-1AM)":3.0462575,"CC_PE^IMF_IFS_RCPI_Q(-1AM)":2.8496776,"CC_MY^IMF_IFS_RCPI_Q(-1AM)":1.6700923,"CC_TW^IMF_IFS_RCPI_Q(-1AM)":null,"DUMMY^ECON_EXPR_DATA('FDS_ECON[PMIDMMANHE]',06/2024,,Q)":49.41843,"DUMMY^ECON_EXPR_DATA('FDS_ECON[PMIDMMANHE]',03/2024,,Q)":49.135437,"DUMMY^ECON_EXPR_DATA('FDS_ECON[NTCPMIMFGSA@EME]',06/2024,,Q)":52.017086,"DUMMY^ECON_EXPR_DATA('FDS_ECON[NTCPMIMFGSA@EME]',03/2024,,Q)":51.512165,"DUMMY^ECON_EXPR_DATA('FDS_ECON[NTCPMIMFGSA@CN]',06/2024,,Q)":51.64454,"DUMMY^ECON_EXPR_DATA('FDS_ECON[NTCPMIMFGSA@CN]',03/2024,,Q)":50.938282,"DUMMY^ECON_EXPR_DATA('FDS_ECON[NTCPMIMFGSA@CL]',06/2024,,Q)":null,"DUMMY^ECON_EXPR_DATA('FDS_ECON[NTCPMIMFGSA@CL]',03/2024,,Q)":null,"DUMMY^ECON_EXPR_DATA('FDS_ECON[NTCPMIMFGSA@ID]',06/2024,,Q)":51.87755,"DUMMY^ECON_EXPR_DATA('FDS_ECON[NTCPMIMFGSA@ID]',03/2024,,Q)":53.247562,"DUMMY^ECON_EXPR_DATA('FDS_ECON[NTCPMIPHMANHE]',06/2024,,Q)":51.78043,"DUMMY^ECON_EXPR_DATA('FDS_ECON[NTCPMIPHMANHE]',03/2024,,Q)":50.931423,"DUMMY^ECON_EXPR_DATA('FDS_ECON[NTCPMIMFGSA@PL]',06/2024,,Q)":45.313137,"DUMMY^ECON_EXPR_DATA('FDS_ECON[NTCPMIMFGSA@PL]',03/2024,,Q)":47.64948,"DUMMY^ECON_EXPR_DATA('FDS_ECON[NTCPMIMFGSA@PE]',06/2024,,Q)":null,"DUMMY^ECON_EXPR_DATA('FDS_ECON[NTCPMIMFGSA@PE]',03/2024,,Q)":null,"DUMMY^ECON_EXPR_DATA('FDS_ECON[PMIMYMANHE]',06/2024,,Q)":49.6697,"DUMMY^ECON_EXPR_DATA('FDS_ECON[PMIMYMANHE]',03/2024,,Q)":48.94971,"DUMMY^ECON_EXPR_DATA('FDS_ECON[NTCPMIMFGSA@TW]',06/2024,,Q)":51.407047,"DUMMY^ECON_EXPR_DATA('FDS_ECON[NTCPMIMFGSA@TW]',03/2024,,Q)":48.895138,"DUMMY^ECON_EXPR_DATA('FDS_ECON[NTCPMIMFGSA@MX]',06/2024,,Q)":51.090343,"DUMMY^ECON_EXPR_DATA('FDS_ECON[NTCPMIMFGSA@MX]',03/2024,,Q)":51.565502,"DUMMY^ECON_EXPR_DATA('FDS_ECON[NTCPMIMFGSA@KR]',06/2024,,Q)":51.02443,"DUMMY^ECON_EXPR_DATA('FDS_ECON[NTCPMIMFGSA@KR]',03/2024,,Q)":50.57622,"DUMMY^ECON_EXPR_DATA('FDS_ECON[NTCPMIMFGSA@BR]',06/2024,,Q)":53.488384,"DUMMY^ECON_EXPR_DATA('FDS_ECON[NTCPMIMFGSA@BR]',03/2024,,Q)":53.509575,"DUMMY^ECON_EXPR_DATA('FDS_ECON[PMIMFGSA@ZA]',06/2024,,Q)":49.992886,"DUMMY^ECON_EXPR_DATA('FDS_ECON[PMIMFGSA@ZA]',03/2024,,Q)":49.458923,"DUMMY^ECON_EXPR_DATA('FDS_ECON[NTCPMIMFGSA@GR]',06/2024,,Q)":54.69078,"DUMMY^ECON_EXPR_DATA('FDS_ECON[NTCPMIMFGSA@GR]',03/2024,,Q)":55.77546,"DUMMY^ECON_EXPR_DATA('FDS_ECON[NTCPMIMFGSA@IN]',06/2024,,Q)":58.243446,"DUMMY^ECON_EXPR_DATA('FDS_ECON[NTCPMIMFGSA@IN]',03/2024,,Q)":57.516636,"DUMMY^ECON_EXPR_DATA('FDS_ECON[PMIQAWHEHE]',06/2024,,Q)":53.838383,"DUMMY^ECON_EXPR_DATA('FDS_ECON[PMIQAWHEHE]',03/2024,,Q)":50.683044,"DUMMY^ECON_EXPR_DATA('FDS_ECON[NTCPMITHMANHE]',06/2024,,Q)":50.221676,"DUMMY^ECON_EXPR_DATA('FDS_ECON[NTCPMITHMANHE]',03/2024,,Q)":47.04389,"DUMMY^ECON_EXPR_DATA('FDS_ECON[NTCPMIMFGSA@TR]',06/2024,,Q)":48.55242,"DUMMY^ECON_EXPR_DATA('FDS_ECON[NTCPMIMFGSA@TR]',03/2024,,Q)":49.822453,"DUMMY^ECON_EXPR_DATA('FDS_ECON[NTCPMIMFGSA@AE]',06/2024,,Q)":null,"DUMMY^ECON_EXPR_DATA('FDS_ECON[NTCPMIMFGSA@AE]',03/2024,,Q)":null,"DUMMY^ECON_EXPR_DATA('FDS_ECON[NTCPMIMFGSA@VN]',06/2024,,Q)":51.776978,"DUMMY^ECON_EXPR_DATA('FDS_ECON[NTCPMIMFGSA@VN]',03/2024,,Q)":50.18627,"DUMMY^ECON_EXPR_DATA('FDS_ECON[NTCPMIINDEXSA@SA]',06/2024,,Q)":56.14742,"DUMMY^ECON_EXPR_DATA('FDS_ECON[NTCPMIINDEXSA@SA]',03/2024,,Q)":56.53707,"CC_TW^IMF_IFS_RCPI_Q(-2AM)":null,"CC_ID^IMF_IFS_RCPI_Q(-2AM)":null,"CC_QA^IMF_IFS_RCPI_Q(-2AM)":null,"CC_AE^IMF_IFS_RCPI_Q(-2AM)":null,"CC_AE^IMF_IFS_RCPI_Q(-3AM)":null,"CC_QA^IMF_IFS_RCPI_Q(-3AM)":null,"CC_ID^IMF_IFS_RCPI_Q(-3AM)":null,"CC_TW^IMF_IFS_RCPI_Q(-3AM)":null}]]></FdsFormulaCache>
</file>

<file path=customXml/itemProps1.xml><?xml version="1.0" encoding="utf-8"?>
<ds:datastoreItem xmlns:ds="http://schemas.openxmlformats.org/officeDocument/2006/customXml" ds:itemID="{14D6302D-870E-499F-8232-2DEC900D716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2024-07-29T04:09:11Z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