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8D425D9-F35F-4C5A-9A1E-428B1A7AFB14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 a="1"/>
  <c r="O11" i="1" l="1"/>
  <c r="O10" i="1" a="1"/>
  <c r="O10" i="1" l="1"/>
  <c r="O18" i="1" a="1"/>
  <c r="O18" i="1" l="1"/>
  <c r="O21" i="1" a="1"/>
  <c r="O21" i="1" l="1"/>
  <c r="O20" i="1" a="1"/>
  <c r="O20" i="1" l="1"/>
  <c r="O23" i="1" a="1"/>
  <c r="O23" i="1" l="1"/>
  <c r="O5" i="1" a="1"/>
  <c r="O5" i="1" l="1"/>
  <c r="O14" i="1" a="1"/>
  <c r="G33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12" i="57" a="1"/>
  <c r="G27" i="57" a="1"/>
  <c r="D27" i="57" a="1"/>
  <c r="G26" i="57" a="1"/>
  <c r="D10" i="57" a="1"/>
  <c r="G9" i="57" a="1"/>
  <c r="G24" i="57" a="1"/>
  <c r="D24" i="57" a="1"/>
  <c r="D8" i="57" a="1"/>
  <c r="G23" i="57" a="1"/>
  <c r="G22" i="57" a="1"/>
  <c r="D22" i="57" a="1"/>
  <c r="D6" i="57" a="1"/>
  <c r="G21" i="57" a="1"/>
  <c r="G5" i="57" a="1"/>
  <c r="D21" i="57" a="1"/>
  <c r="G4" i="57" a="1"/>
  <c r="D20" i="57" a="1"/>
  <c r="G19" i="57" a="1"/>
  <c r="D19" i="57" a="1"/>
  <c r="G18" i="57" a="1"/>
  <c r="D18" i="57" a="1"/>
  <c r="G17" i="57" a="1"/>
  <c r="D17" i="57" a="1"/>
  <c r="G16" i="57" a="1"/>
  <c r="D28" i="57" a="1"/>
  <c r="G11" i="57" a="1"/>
  <c r="D11" i="57" a="1"/>
  <c r="G10" i="57" a="1"/>
  <c r="D26" i="57" a="1"/>
  <c r="G25" i="57" a="1"/>
  <c r="D25" i="57" a="1"/>
  <c r="D9" i="57" a="1"/>
  <c r="G8" i="57" a="1"/>
  <c r="G7" i="57" a="1"/>
  <c r="D23" i="57" a="1"/>
  <c r="D7" i="57" a="1"/>
  <c r="G6" i="57" a="1"/>
  <c r="D5" i="57" a="1"/>
  <c r="G20" i="57" a="1"/>
  <c r="D4" i="57" a="1"/>
  <c r="G3" i="57" a="1"/>
  <c r="D3" i="57" a="1"/>
  <c r="G2" i="57" a="1"/>
  <c r="D2" i="57" a="1"/>
  <c r="E33" i="57" a="1"/>
  <c r="B33" i="57" a="1"/>
  <c r="O14" i="1" l="1"/>
  <c r="B33" i="57"/>
  <c r="E33" i="57"/>
  <c r="D2" i="57"/>
  <c r="G2" i="57"/>
  <c r="D3" i="57"/>
  <c r="G3" i="57"/>
  <c r="D4" i="57"/>
  <c r="G20" i="57"/>
  <c r="D5" i="57"/>
  <c r="G6" i="57"/>
  <c r="D7" i="57"/>
  <c r="D23" i="57"/>
  <c r="G7" i="57"/>
  <c r="G8" i="57"/>
  <c r="D9" i="57"/>
  <c r="D25" i="57"/>
  <c r="G25" i="57"/>
  <c r="D26" i="57"/>
  <c r="G10" i="57"/>
  <c r="D11" i="57"/>
  <c r="G11" i="57"/>
  <c r="D28" i="57"/>
  <c r="G16" i="57"/>
  <c r="D17" i="57"/>
  <c r="G17" i="57"/>
  <c r="D18" i="57"/>
  <c r="G18" i="57"/>
  <c r="D19" i="57"/>
  <c r="G19" i="57"/>
  <c r="D20" i="57"/>
  <c r="G4" i="57"/>
  <c r="D21" i="57"/>
  <c r="G5" i="57"/>
  <c r="G21" i="57"/>
  <c r="D6" i="57"/>
  <c r="D22" i="57"/>
  <c r="G22" i="57"/>
  <c r="G23" i="57"/>
  <c r="D8" i="57"/>
  <c r="D24" i="57"/>
  <c r="G24" i="57"/>
  <c r="G9" i="57"/>
  <c r="D10" i="57"/>
  <c r="G26" i="57"/>
  <c r="D27" i="57"/>
  <c r="G27" i="57"/>
  <c r="D12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33" i="57"/>
  <c r="Y2" i="12" l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H6" i="52" a="1"/>
  <c r="H4" i="52" a="1"/>
  <c r="T25" i="56" a="1"/>
  <c r="T21" i="56" a="1"/>
  <c r="T17" i="56" a="1"/>
  <c r="T13" i="56" a="1"/>
  <c r="T9" i="56" a="1"/>
  <c r="T5" i="56" a="1"/>
  <c r="H22" i="56" a="1"/>
  <c r="H18" i="56" a="1"/>
  <c r="H14" i="56" a="1"/>
  <c r="H10" i="56" a="1"/>
  <c r="H6" i="56" a="1"/>
  <c r="R22" i="12" a="1"/>
  <c r="K21" i="12" a="1"/>
  <c r="M19" i="12" a="1"/>
  <c r="O17" i="12" a="1"/>
  <c r="Q15" i="12" a="1"/>
  <c r="S13" i="12" a="1"/>
  <c r="L12" i="12" a="1"/>
  <c r="N10" i="12" a="1"/>
  <c r="P8" i="12" a="1"/>
  <c r="R6" i="12" a="1"/>
  <c r="K5" i="12" a="1"/>
  <c r="M3" i="12" a="1"/>
  <c r="Q31" i="12" a="1"/>
  <c r="M31" i="12" a="1"/>
  <c r="F31" i="12" a="1"/>
  <c r="E20" i="12" a="1"/>
  <c r="G14" i="12" a="1"/>
  <c r="F9" i="12" a="1"/>
  <c r="E4" i="12" a="1"/>
  <c r="J10" i="39" a="1"/>
  <c r="H15" i="39" a="1"/>
  <c r="F20" i="39" a="1"/>
  <c r="F4" i="39" a="1"/>
  <c r="L19" i="28" a="1"/>
  <c r="K14" i="28" a="1"/>
  <c r="M8" i="28" a="1"/>
  <c r="L3" i="28" a="1"/>
  <c r="H16" i="28" a="1"/>
  <c r="H8" i="28" a="1"/>
  <c r="E22" i="28" a="1"/>
  <c r="E14" i="28" a="1"/>
  <c r="E6" i="28" a="1"/>
  <c r="O15" i="1" a="1"/>
  <c r="I28" i="1" a="1"/>
  <c r="G23" i="1" a="1"/>
  <c r="L20" i="1" a="1"/>
  <c r="H16" i="1" a="1"/>
  <c r="F14" i="1" a="1"/>
  <c r="K11" i="1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G8" i="52" a="1"/>
  <c r="G6" i="52" a="1"/>
  <c r="G4" i="52" a="1"/>
  <c r="S25" i="56" a="1"/>
  <c r="S21" i="56" a="1"/>
  <c r="S17" i="56" a="1"/>
  <c r="S13" i="56" a="1"/>
  <c r="S9" i="56" a="1"/>
  <c r="S5" i="56" a="1"/>
  <c r="G22" i="56" a="1"/>
  <c r="G18" i="56" a="1"/>
  <c r="G14" i="56" a="1"/>
  <c r="G10" i="56" a="1"/>
  <c r="G6" i="56" a="1"/>
  <c r="Q22" i="12" a="1"/>
  <c r="S20" i="12" a="1"/>
  <c r="L19" i="12" a="1"/>
  <c r="N17" i="12" a="1"/>
  <c r="P15" i="12" a="1"/>
  <c r="R13" i="12" a="1"/>
  <c r="K12" i="12" a="1"/>
  <c r="M10" i="12" a="1"/>
  <c r="O8" i="12" a="1"/>
  <c r="Q6" i="12" a="1"/>
  <c r="S4" i="12" a="1"/>
  <c r="L3" i="12" a="1"/>
  <c r="P31" i="12" a="1"/>
  <c r="L31" i="12" a="1"/>
  <c r="E31" i="12" a="1"/>
  <c r="G19" i="12" a="1"/>
  <c r="F14" i="12" a="1"/>
  <c r="E9" i="12" a="1"/>
  <c r="G3" i="12" a="1"/>
  <c r="J9" i="39" a="1"/>
  <c r="H14" i="39" a="1"/>
  <c r="F19" i="39" a="1"/>
  <c r="F3" i="39" a="1"/>
  <c r="K19" i="28" a="1"/>
  <c r="M13" i="28" a="1"/>
  <c r="L8" i="28" a="1"/>
  <c r="K3" i="28" a="1"/>
  <c r="G16" i="28" a="1"/>
  <c r="G8" i="28" a="1"/>
  <c r="D22" i="28" a="1"/>
  <c r="D14" i="28" a="1"/>
  <c r="D6" i="28" a="1"/>
  <c r="H28" i="1" a="1"/>
  <c r="F23" i="1" a="1"/>
  <c r="K20" i="1" a="1"/>
  <c r="I18" i="1" a="1"/>
  <c r="G16" i="1" a="1"/>
  <c r="L13" i="1" a="1"/>
  <c r="J11" i="1" a="1"/>
  <c r="H9" i="1" a="1"/>
  <c r="F7" i="1" a="1"/>
  <c r="U2" i="38" a="1"/>
  <c r="Z4" i="9" a="1"/>
  <c r="H12" i="43" a="1"/>
  <c r="C8" i="43" a="1"/>
  <c r="E20" i="42" a="1"/>
  <c r="J17" i="42" a="1"/>
  <c r="G13" i="42" a="1"/>
  <c r="D9" i="42" a="1"/>
  <c r="I4" i="42" a="1"/>
  <c r="B3" i="18" a="1"/>
  <c r="N2" i="7" a="1"/>
  <c r="A2" i="47" a="1"/>
  <c r="F11" i="52" a="1"/>
  <c r="C7" i="52" a="1"/>
  <c r="U20" i="56" a="1"/>
  <c r="V11" i="56" a="1"/>
  <c r="G24" i="56" a="1"/>
  <c r="H15" i="56" a="1"/>
  <c r="I6" i="56" a="1"/>
  <c r="P22" i="12" a="1"/>
  <c r="Q18" i="12" a="1"/>
  <c r="R14" i="12" a="1"/>
  <c r="S10" i="12" a="1"/>
  <c r="K7" i="12" a="1"/>
  <c r="Q30" i="12" a="1"/>
  <c r="E23" i="12" a="1"/>
  <c r="F11" i="12" a="1"/>
  <c r="J13" i="39" a="1"/>
  <c r="M23" i="28" a="1"/>
  <c r="K12" i="28" a="1"/>
  <c r="G20" i="28" a="1"/>
  <c r="E26" i="28" a="1"/>
  <c r="D7" i="28" a="1"/>
  <c r="O13" i="1" a="1"/>
  <c r="I22" i="1" a="1"/>
  <c r="I17" i="1" a="1"/>
  <c r="I12" i="1" a="1"/>
  <c r="C29" i="55" a="1"/>
  <c r="C13" i="55" a="1"/>
  <c r="F5" i="1" a="1"/>
  <c r="H12" i="1" a="1"/>
  <c r="J19" i="42" a="1"/>
  <c r="D11" i="42" a="1"/>
  <c r="H2" i="5" a="1"/>
  <c r="C2" i="38" a="1"/>
  <c r="H4" i="9" a="1"/>
  <c r="G21" i="43" a="1"/>
  <c r="H3" i="43" a="1"/>
  <c r="F22" i="42" a="1"/>
  <c r="H15" i="42" a="1"/>
  <c r="E11" i="42" a="1"/>
  <c r="J6" i="42" a="1"/>
  <c r="S3" i="18" a="1"/>
  <c r="I2" i="5" a="1"/>
  <c r="R2" i="47" a="1"/>
  <c r="E2" i="46" a="1"/>
  <c r="D9" i="52" a="1"/>
  <c r="I4" i="52" a="1"/>
  <c r="V24" i="56" a="1"/>
  <c r="S16" i="56" a="1"/>
  <c r="T7" i="56" a="1"/>
  <c r="I19" i="56" a="1"/>
  <c r="J10" i="56" a="1"/>
  <c r="P20" i="12" a="1"/>
  <c r="Q16" i="12" a="1"/>
  <c r="R12" i="12" a="1"/>
  <c r="S8" i="12" a="1"/>
  <c r="R34" i="12" a="1"/>
  <c r="G34" i="12" a="1"/>
  <c r="E17" i="12" a="1"/>
  <c r="F5" i="12" a="1"/>
  <c r="H16" i="39" a="1"/>
  <c r="F18" i="39" a="1"/>
  <c r="M17" i="28" a="1"/>
  <c r="K6" i="28" a="1"/>
  <c r="G11" i="28" a="1"/>
  <c r="E15" i="28" a="1"/>
  <c r="L27" i="1" a="1"/>
  <c r="L19" i="1" a="1"/>
  <c r="L14" i="1" a="1"/>
  <c r="L9" i="1" a="1"/>
  <c r="I7" i="1" a="1"/>
  <c r="C12" i="55" a="1"/>
  <c r="B2" i="38" a="1"/>
  <c r="H20" i="43" a="1"/>
  <c r="G15" i="42" a="1"/>
  <c r="I6" i="42" a="1"/>
  <c r="R3" i="18" a="1"/>
  <c r="Q2" i="47" a="1"/>
  <c r="D2" i="46" a="1"/>
  <c r="U24" i="56" a="1"/>
  <c r="T2" i="38" a="1"/>
  <c r="Y4" i="9" a="1"/>
  <c r="G12" i="43" a="1"/>
  <c r="C7" i="43" a="1"/>
  <c r="I17" i="42" a="1"/>
  <c r="F13" i="42" a="1"/>
  <c r="C9" i="42" a="1"/>
  <c r="H4" i="42" a="1"/>
  <c r="A3" i="18" a="1"/>
  <c r="D2" i="15" a="1"/>
  <c r="M2" i="7" a="1"/>
  <c r="V2" i="46" a="1"/>
  <c r="E11" i="52" a="1"/>
  <c r="J6" i="52" a="1"/>
  <c r="T20" i="56" a="1"/>
  <c r="U11" i="56" a="1"/>
  <c r="J23" i="56" a="1"/>
  <c r="G15" i="56" a="1"/>
  <c r="O22" i="12" a="1"/>
  <c r="P18" i="12" a="1"/>
  <c r="Q14" i="12" a="1"/>
  <c r="R10" i="12" a="1"/>
  <c r="S6" i="12" a="1"/>
  <c r="R4" i="12" a="1"/>
  <c r="P30" i="12" a="1"/>
  <c r="G22" i="12" a="1"/>
  <c r="E11" i="12" a="1"/>
  <c r="J12" i="39" a="1"/>
  <c r="L23" i="28" a="1"/>
  <c r="M11" i="28" a="1"/>
  <c r="H19" i="28" a="1"/>
  <c r="D26" i="28" a="1"/>
  <c r="O12" i="1" a="1"/>
  <c r="H22" i="1" a="1"/>
  <c r="H17" i="1" a="1"/>
  <c r="C28" i="55" a="1"/>
  <c r="G4" i="9" a="1"/>
  <c r="G3" i="43" a="1"/>
  <c r="E22" i="42" a="1"/>
  <c r="C9" i="52" a="1"/>
  <c r="S2" i="38" a="1"/>
  <c r="T4" i="9" a="1"/>
  <c r="H15" i="43" a="1"/>
  <c r="C10" i="43" a="1"/>
  <c r="D17" i="42" a="1"/>
  <c r="E12" i="42" a="1"/>
  <c r="H9" i="42" a="1"/>
  <c r="G4" i="42" a="1"/>
  <c r="N3" i="18" a="1"/>
  <c r="S2" i="5" a="1"/>
  <c r="C2" i="47" a="1"/>
  <c r="J10" i="52" a="1"/>
  <c r="E8" i="52" a="1"/>
  <c r="F3" i="52" a="1"/>
  <c r="V16" i="56" a="1"/>
  <c r="S12" i="56" a="1"/>
  <c r="H13" i="56" a="1"/>
  <c r="I8" i="56" a="1"/>
  <c r="O23" i="12" a="1"/>
  <c r="N21" i="12" a="1"/>
  <c r="P12" i="12" a="1"/>
  <c r="O10" i="12" a="1"/>
  <c r="E30" i="12" a="1"/>
  <c r="G17" i="12" a="1"/>
  <c r="J7" i="39" a="1"/>
  <c r="H9" i="39" a="1"/>
  <c r="F11" i="39" a="1"/>
  <c r="M20" i="28" a="1"/>
  <c r="L14" i="28" a="1"/>
  <c r="E23" i="28" a="1"/>
  <c r="G18" i="1" a="1"/>
  <c r="I15" i="1" a="1"/>
  <c r="K12" i="1" a="1"/>
  <c r="F10" i="1" a="1"/>
  <c r="G7" i="1" a="1"/>
  <c r="I4" i="1" a="1"/>
  <c r="B2" i="46" a="1"/>
  <c r="H5" i="52" a="1"/>
  <c r="R3" i="12" a="1"/>
  <c r="F10" i="12" a="1"/>
  <c r="K7" i="28" a="1"/>
  <c r="D3" i="28" a="1"/>
  <c r="J23" i="1" a="1"/>
  <c r="J9" i="1" a="1"/>
  <c r="C22" i="55" a="1"/>
  <c r="AM4" i="9" a="1"/>
  <c r="H5" i="43" a="1"/>
  <c r="G19" i="42" a="1"/>
  <c r="H14" i="42" a="1"/>
  <c r="D7" i="42" a="1"/>
  <c r="P2" i="15" a="1"/>
  <c r="U2" i="7" a="1"/>
  <c r="V2" i="47" a="1"/>
  <c r="C2" i="46" a="1"/>
  <c r="I5" i="52" a="1"/>
  <c r="V21" i="56" a="1"/>
  <c r="V6" i="56" a="1"/>
  <c r="G23" i="56" a="1"/>
  <c r="K19" i="12" a="1"/>
  <c r="S16" i="12" a="1"/>
  <c r="L8" i="12" a="1"/>
  <c r="K6" i="12" a="1"/>
  <c r="S3" i="12" a="1"/>
  <c r="P32" i="12" a="1"/>
  <c r="G10" i="12" a="1"/>
  <c r="F4" i="12" a="1"/>
  <c r="L7" i="28" a="1"/>
  <c r="G21" i="28" a="1"/>
  <c r="H11" i="28" a="1"/>
  <c r="D13" i="28" a="1"/>
  <c r="E3" i="28" a="1"/>
  <c r="O6" i="1" a="1"/>
  <c r="K23" i="1" a="1"/>
  <c r="F21" i="1" a="1"/>
  <c r="K9" i="1" a="1"/>
  <c r="C23" i="55" a="1"/>
  <c r="F10" i="39" a="1"/>
  <c r="D23" i="28" a="1"/>
  <c r="F18" i="1" a="1"/>
  <c r="J12" i="1" a="1"/>
  <c r="L6" i="1" a="1"/>
  <c r="G14" i="42" a="1"/>
  <c r="J11" i="42" a="1"/>
  <c r="T2" i="7" a="1"/>
  <c r="U21" i="56" a="1"/>
  <c r="T11" i="56" a="1"/>
  <c r="J22" i="56" a="1"/>
  <c r="L10" i="12" a="1"/>
  <c r="K8" i="12" a="1"/>
  <c r="G16" i="12" a="1"/>
  <c r="L13" i="28" a="1"/>
  <c r="R4" i="9" a="1"/>
  <c r="L3" i="18" a="1"/>
  <c r="R2" i="38" a="1"/>
  <c r="S4" i="9" a="1"/>
  <c r="G15" i="43" a="1"/>
  <c r="C9" i="43" a="1"/>
  <c r="J21" i="42" a="1"/>
  <c r="C17" i="42" a="1"/>
  <c r="G9" i="42" a="1"/>
  <c r="F4" i="42" a="1"/>
  <c r="M3" i="18" a="1"/>
  <c r="R2" i="5" a="1"/>
  <c r="B2" i="47" a="1"/>
  <c r="I10" i="52" a="1"/>
  <c r="D8" i="52" a="1"/>
  <c r="E3" i="52" a="1"/>
  <c r="U16" i="56" a="1"/>
  <c r="J17" i="56" a="1"/>
  <c r="G13" i="56" a="1"/>
  <c r="H8" i="56" a="1"/>
  <c r="N23" i="12" a="1"/>
  <c r="M21" i="12" a="1"/>
  <c r="P14" i="12" a="1"/>
  <c r="O12" i="12" a="1"/>
  <c r="K31" i="12" a="1"/>
  <c r="G23" i="12" a="1"/>
  <c r="F17" i="12" a="1"/>
  <c r="J6" i="39" a="1"/>
  <c r="H8" i="39" a="1"/>
  <c r="L20" i="28" a="1"/>
  <c r="H10" i="28" a="1"/>
  <c r="H15" i="1" a="1"/>
  <c r="H4" i="1" a="1"/>
  <c r="AL4" i="9" a="1"/>
  <c r="G5" i="43" a="1"/>
  <c r="F19" i="42" a="1"/>
  <c r="C7" i="42" a="1"/>
  <c r="O2" i="15" a="1"/>
  <c r="U2" i="47" a="1"/>
  <c r="U6" i="56" a="1"/>
  <c r="S18" i="12" a="1"/>
  <c r="R16" i="12" a="1"/>
  <c r="S5" i="12" a="1"/>
  <c r="O32" i="12" a="1"/>
  <c r="H20" i="28" a="1"/>
  <c r="E12" i="28" a="1"/>
  <c r="Q2" i="38" a="1"/>
  <c r="H14" i="43" a="1"/>
  <c r="C6" i="43" a="1"/>
  <c r="I21" i="42" a="1"/>
  <c r="J16" i="42" a="1"/>
  <c r="F9" i="42" a="1"/>
  <c r="E4" i="42" a="1"/>
  <c r="K4" i="9" a="1"/>
  <c r="H7" i="43" a="1"/>
  <c r="C11" i="43" a="1"/>
  <c r="G21" i="42" a="1"/>
  <c r="I18" i="42" a="1"/>
  <c r="J9" i="42" a="1"/>
  <c r="H3" i="42" a="1"/>
  <c r="F3" i="18" a="1"/>
  <c r="C2" i="15" a="1"/>
  <c r="D2" i="7" a="1"/>
  <c r="U2" i="46" a="1"/>
  <c r="E7" i="52" a="1"/>
  <c r="D4" i="52" a="1"/>
  <c r="H21" i="56" a="1"/>
  <c r="G16" i="56" a="1"/>
  <c r="S23" i="12" a="1"/>
  <c r="P21" i="12" a="1"/>
  <c r="N16" i="12" a="1"/>
  <c r="K14" i="12" a="1"/>
  <c r="K30" i="12" a="1"/>
  <c r="E14" i="12" a="1"/>
  <c r="E7" i="12" a="1"/>
  <c r="J14" i="39" a="1"/>
  <c r="H11" i="39" a="1"/>
  <c r="F9" i="39" a="1"/>
  <c r="L11" i="28" a="1"/>
  <c r="L4" i="28" a="1"/>
  <c r="D15" i="28" a="1"/>
  <c r="K22" i="1" a="1"/>
  <c r="H13" i="1" a="1"/>
  <c r="H10" i="1" a="1"/>
  <c r="K6" i="1" a="1"/>
  <c r="L3" i="1" a="1"/>
  <c r="G10" i="1" a="1"/>
  <c r="H12" i="42" a="1"/>
  <c r="I9" i="52" a="1"/>
  <c r="U22" i="56" a="1"/>
  <c r="V10" i="56" a="1"/>
  <c r="Q13" i="12" a="1"/>
  <c r="K9" i="12" a="1"/>
  <c r="K4" i="12" a="1"/>
  <c r="E34" i="12" a="1"/>
  <c r="G14" i="28" a="1"/>
  <c r="H19" i="1" a="1"/>
  <c r="I4" i="9" a="1"/>
  <c r="T16" i="56" a="1"/>
  <c r="J20" i="56" a="1"/>
  <c r="I9" i="56" a="1"/>
  <c r="L21" i="12" a="1"/>
  <c r="O18" i="12" a="1"/>
  <c r="L16" i="12" a="1"/>
  <c r="R8" i="12" a="1"/>
  <c r="F6" i="12" a="1"/>
  <c r="F7" i="39" a="1"/>
  <c r="M10" i="28" a="1"/>
  <c r="F13" i="1" a="1"/>
  <c r="J3" i="1" a="1"/>
  <c r="N2" i="38" a="1"/>
  <c r="G18" i="43" a="1"/>
  <c r="G12" i="42" a="1"/>
  <c r="A2" i="5" a="1"/>
  <c r="T22" i="56" a="1"/>
  <c r="U10" i="56" a="1"/>
  <c r="P13" i="12" a="1"/>
  <c r="Q3" i="12" a="1"/>
  <c r="G20" i="12" a="1"/>
  <c r="D12" i="28" a="1"/>
  <c r="G22" i="1" a="1"/>
  <c r="I9" i="1" a="1"/>
  <c r="C15" i="55" a="1"/>
  <c r="D21" i="42" a="1"/>
  <c r="F18" i="42" a="1"/>
  <c r="C3" i="18" a="1"/>
  <c r="V2" i="5" a="1"/>
  <c r="R2" i="46" a="1"/>
  <c r="I3" i="52" a="1"/>
  <c r="J25" i="56" a="1"/>
  <c r="I20" i="56" a="1"/>
  <c r="K16" i="12" a="1"/>
  <c r="Q8" i="12" a="1"/>
  <c r="E6" i="12" a="1"/>
  <c r="L17" i="28" a="1"/>
  <c r="H4" i="43" a="1"/>
  <c r="D15" i="42" a="1"/>
  <c r="J8" i="42" a="1"/>
  <c r="S2" i="47" a="1"/>
  <c r="G9" i="52" a="1"/>
  <c r="F6" i="52" a="1"/>
  <c r="S22" i="56" a="1"/>
  <c r="U15" i="56" a="1"/>
  <c r="J14" i="56" a="1"/>
  <c r="R20" i="12" a="1"/>
  <c r="L11" i="12" a="1"/>
  <c r="P3" i="12" a="1"/>
  <c r="F20" i="12" a="1"/>
  <c r="H23" i="28" a="1"/>
  <c r="E11" i="28" a="1"/>
  <c r="F19" i="1" a="1"/>
  <c r="G9" i="1" a="1"/>
  <c r="H20" i="56" a="1"/>
  <c r="S15" i="12" a="1"/>
  <c r="G5" i="12" a="1"/>
  <c r="P2" i="38" a="1"/>
  <c r="AH4" i="9" a="1"/>
  <c r="G19" i="43" a="1"/>
  <c r="I15" i="42" a="1"/>
  <c r="I12" i="42" a="1"/>
  <c r="G6" i="42" a="1"/>
  <c r="C2" i="5" a="1"/>
  <c r="I12" i="52" a="1"/>
  <c r="J9" i="52" a="1"/>
  <c r="V22" i="56" a="1"/>
  <c r="U17" i="56" a="1"/>
  <c r="S11" i="56" a="1"/>
  <c r="V5" i="56" a="1"/>
  <c r="R18" i="12" a="1"/>
  <c r="O11" i="12" a="1"/>
  <c r="L9" i="12" a="1"/>
  <c r="O6" i="12" a="1"/>
  <c r="L4" i="12" a="1"/>
  <c r="R31" i="12" a="1"/>
  <c r="F34" i="12" a="1"/>
  <c r="F21" i="12" a="1"/>
  <c r="M18" i="28" a="1"/>
  <c r="H14" i="28" a="1"/>
  <c r="G4" i="28" a="1"/>
  <c r="L28" i="1" a="1"/>
  <c r="I19" i="1" a="1"/>
  <c r="I16" i="1" a="1"/>
  <c r="C17" i="55" a="1"/>
  <c r="K4" i="28" a="1"/>
  <c r="J22" i="1" a="1"/>
  <c r="G13" i="1" a="1"/>
  <c r="J6" i="1" a="1"/>
  <c r="O2" i="38" a="1"/>
  <c r="F15" i="42" a="1"/>
  <c r="B2" i="5" a="1"/>
  <c r="U5" i="56" a="1"/>
  <c r="N11" i="12" a="1"/>
  <c r="N6" i="12" a="1"/>
  <c r="E21" i="12" a="1"/>
  <c r="J11" i="39" a="1"/>
  <c r="L18" i="28" a="1"/>
  <c r="H3" i="28" a="1"/>
  <c r="E13" i="28" a="1"/>
  <c r="K28" i="1" a="1"/>
  <c r="C16" i="55" a="1"/>
  <c r="F3" i="42" a="1"/>
  <c r="S2" i="46" a="1"/>
  <c r="F12" i="52" a="1"/>
  <c r="J3" i="52" a="1"/>
  <c r="Q23" i="12" a="1"/>
  <c r="H7" i="39" a="1"/>
  <c r="F16" i="1" a="1"/>
  <c r="I6" i="1" a="1"/>
  <c r="E9" i="42" a="1"/>
  <c r="M6" i="12" a="1"/>
  <c r="K18" i="28" a="1"/>
  <c r="H13" i="28" a="1"/>
  <c r="F4" i="9" a="1"/>
  <c r="E12" i="52" a="1"/>
  <c r="H9" i="56" a="1"/>
  <c r="E13" i="12" a="1"/>
  <c r="J8" i="39" a="1"/>
  <c r="F6" i="39" a="1"/>
  <c r="I3" i="1" a="1"/>
  <c r="M2" i="38" a="1"/>
  <c r="H17" i="43" a="1"/>
  <c r="L6" i="12" a="1"/>
  <c r="F22" i="1" a="1"/>
  <c r="C14" i="55" a="1"/>
  <c r="AC4" i="9" a="1"/>
  <c r="I23" i="42" a="1"/>
  <c r="C21" i="42" a="1"/>
  <c r="E18" i="42" a="1"/>
  <c r="J5" i="42" a="1"/>
  <c r="U2" i="5" a="1"/>
  <c r="M23" i="12" a="1"/>
  <c r="G12" i="12" a="1"/>
  <c r="H5" i="39" a="1"/>
  <c r="F5" i="39" a="1"/>
  <c r="K17" i="28" a="1"/>
  <c r="G28" i="1" a="1"/>
  <c r="G6" i="1" a="1"/>
  <c r="G4" i="43" a="1"/>
  <c r="C15" i="42" a="1"/>
  <c r="I11" i="42" a="1"/>
  <c r="J4" i="9" a="1"/>
  <c r="G7" i="43" a="1"/>
  <c r="F21" i="42" a="1"/>
  <c r="H18" i="42" a="1"/>
  <c r="I9" i="42" a="1"/>
  <c r="G3" i="42" a="1"/>
  <c r="E3" i="18" a="1"/>
  <c r="B2" i="15" a="1"/>
  <c r="C2" i="7" a="1"/>
  <c r="T2" i="46" a="1"/>
  <c r="D7" i="52" a="1"/>
  <c r="C4" i="52" a="1"/>
  <c r="G21" i="56" a="1"/>
  <c r="J15" i="56" a="1"/>
  <c r="J9" i="56" a="1"/>
  <c r="R23" i="12" a="1"/>
  <c r="O21" i="12" a="1"/>
  <c r="M16" i="12" a="1"/>
  <c r="G13" i="12" a="1"/>
  <c r="G6" i="12" a="1"/>
  <c r="H10" i="39" a="1"/>
  <c r="F8" i="39" a="1"/>
  <c r="K11" i="28" a="1"/>
  <c r="K3" i="1" a="1"/>
  <c r="AG4" i="9" a="1"/>
  <c r="H18" i="43" a="1"/>
  <c r="C5" i="43" a="1"/>
  <c r="F6" i="42" a="1"/>
  <c r="O22" i="1" a="1"/>
  <c r="H6" i="43" a="1"/>
  <c r="E21" i="42" a="1"/>
  <c r="G18" i="42" a="1"/>
  <c r="D3" i="18" a="1"/>
  <c r="A2" i="15" a="1"/>
  <c r="I6" i="52" a="1"/>
  <c r="I15" i="56" a="1"/>
  <c r="O31" i="12" a="1"/>
  <c r="F13" i="12" a="1"/>
  <c r="M3" i="28" a="1"/>
  <c r="AF4" i="9" a="1"/>
  <c r="E15" i="42" a="1"/>
  <c r="E6" i="42" a="1"/>
  <c r="T2" i="47" a="1"/>
  <c r="H9" i="52" a="1"/>
  <c r="V15" i="56" a="1"/>
  <c r="M11" i="12" a="1"/>
  <c r="G33" i="12" a="1"/>
  <c r="G3" i="28" a="1"/>
  <c r="J28" i="1" a="1"/>
  <c r="G19" i="1" a="1"/>
  <c r="G6" i="43" a="1"/>
  <c r="J23" i="42" a="1"/>
  <c r="E3" i="42" a="1"/>
  <c r="P23" i="12" a="1"/>
  <c r="N18" i="12" a="1"/>
  <c r="R30" i="12" a="1"/>
  <c r="H6" i="39" a="1"/>
  <c r="L10" i="28" a="1"/>
  <c r="L15" i="1" a="1"/>
  <c r="L12" i="1" a="1"/>
  <c r="H6" i="1" a="1"/>
  <c r="AE4" i="9" a="1"/>
  <c r="F12" i="42" a="1"/>
  <c r="V2" i="7" a="1"/>
  <c r="T10" i="56" a="1"/>
  <c r="O13" i="12" a="1"/>
  <c r="F33" i="12" a="1"/>
  <c r="G13" i="28" a="1"/>
  <c r="E4" i="9" a="1"/>
  <c r="D3" i="42" a="1"/>
  <c r="Q2" i="46" a="1"/>
  <c r="D12" i="52" a="1"/>
  <c r="H3" i="52" a="1"/>
  <c r="I25" i="56" a="1"/>
  <c r="G9" i="56" a="1"/>
  <c r="M18" i="12" a="1"/>
  <c r="J5" i="39" a="1"/>
  <c r="K10" i="28" a="1"/>
  <c r="K15" i="1" a="1"/>
  <c r="H3" i="1" a="1"/>
  <c r="L2" i="38" a="1"/>
  <c r="G20" i="43" a="1"/>
  <c r="F17" i="42" a="1"/>
  <c r="E13" i="42" a="1"/>
  <c r="G3" i="18" a="1"/>
  <c r="O2" i="5" a="1"/>
  <c r="D11" i="52" a="1"/>
  <c r="I16" i="56" a="1"/>
  <c r="J7" i="56" a="1"/>
  <c r="R11" i="12" a="1"/>
  <c r="S7" i="12" a="1"/>
  <c r="Q32" i="12" a="1"/>
  <c r="G31" i="12" a="1"/>
  <c r="F3" i="12" a="1"/>
  <c r="F12" i="39" a="1"/>
  <c r="M15" i="28" a="1"/>
  <c r="G12" i="28" a="1"/>
  <c r="E4" i="28" a="1"/>
  <c r="I27" i="1" a="1"/>
  <c r="H20" i="1" a="1"/>
  <c r="D31" i="1" a="1"/>
  <c r="D4" i="28" a="1"/>
  <c r="H27" i="1" a="1"/>
  <c r="G15" i="1" a="1"/>
  <c r="H7" i="1" a="1"/>
  <c r="J2" i="38" a="1"/>
  <c r="C17" i="43" a="1"/>
  <c r="H21" i="42" a="1"/>
  <c r="F8" i="42" a="1"/>
  <c r="F2" i="7" a="1"/>
  <c r="U25" i="56" a="1"/>
  <c r="S21" i="12" a="1"/>
  <c r="P4" i="12" a="1"/>
  <c r="G30" i="12" a="1"/>
  <c r="E15" i="12" a="1"/>
  <c r="L2" i="46" a="1"/>
  <c r="H23" i="56" a="1"/>
  <c r="P11" i="12" a="1"/>
  <c r="F10" i="52" a="1"/>
  <c r="R21" i="12" a="1"/>
  <c r="S17" i="12" a="1"/>
  <c r="S14" i="12" a="1"/>
  <c r="O4" i="12" a="1"/>
  <c r="L34" i="12" a="1"/>
  <c r="H17" i="39" a="1"/>
  <c r="M4" i="28" a="1"/>
  <c r="E17" i="28" a="1"/>
  <c r="L10" i="1" a="1"/>
  <c r="G14" i="43" a="1"/>
  <c r="R2" i="15" a="1"/>
  <c r="K2" i="46" a="1"/>
  <c r="T24" i="56" a="1"/>
  <c r="I22" i="56" a="1"/>
  <c r="P7" i="12" a="1"/>
  <c r="H16" i="42" a="1"/>
  <c r="P2" i="47" a="1"/>
  <c r="J13" i="56" a="1"/>
  <c r="Q21" i="12" a="1"/>
  <c r="N4" i="12" a="1"/>
  <c r="F23" i="12" a="1"/>
  <c r="H13" i="39" a="1"/>
  <c r="D17" i="28" a="1"/>
  <c r="C25" i="55" a="1"/>
  <c r="H13" i="43" a="1"/>
  <c r="Q2" i="15" a="1"/>
  <c r="O7" i="12" a="1"/>
  <c r="C14" i="43" a="1"/>
  <c r="H20" i="42" a="1"/>
  <c r="G16" i="42" a="1"/>
  <c r="I13" i="56" a="1"/>
  <c r="Q20" i="12" a="1"/>
  <c r="M4" i="12" a="1"/>
  <c r="M22" i="28" a="1"/>
  <c r="H22" i="28" a="1"/>
  <c r="E16" i="28" a="1"/>
  <c r="I14" i="1" a="1"/>
  <c r="K5" i="1" a="1"/>
  <c r="E2" i="38" a="1"/>
  <c r="V23" i="56" a="1"/>
  <c r="S15" i="56" a="1"/>
  <c r="O20" i="12" a="1"/>
  <c r="N7" i="12" a="1"/>
  <c r="G7" i="28" a="1"/>
  <c r="K18" i="1" a="1"/>
  <c r="L4" i="9" a="1"/>
  <c r="F16" i="42" a="1"/>
  <c r="H11" i="43" a="1"/>
  <c r="F9" i="52" a="1"/>
  <c r="S8" i="56" a="1"/>
  <c r="E22" i="12" a="1"/>
  <c r="D11" i="28" a="1"/>
  <c r="C12" i="43" a="1"/>
  <c r="K2" i="38" a="1"/>
  <c r="U4" i="9" a="1"/>
  <c r="C18" i="43" a="1"/>
  <c r="G22" i="42" a="1"/>
  <c r="G8" i="42" a="1"/>
  <c r="C5" i="42" a="1"/>
  <c r="G2" i="7" a="1"/>
  <c r="O2" i="46" a="1"/>
  <c r="F7" i="52" a="1"/>
  <c r="V25" i="56" a="1"/>
  <c r="U18" i="56" a="1"/>
  <c r="V9" i="56" a="1"/>
  <c r="K22" i="12" a="1"/>
  <c r="L18" i="12" a="1"/>
  <c r="L15" i="12" a="1"/>
  <c r="Q4" i="12" a="1"/>
  <c r="O30" i="12" a="1"/>
  <c r="F15" i="12" a="1"/>
  <c r="H19" i="39" a="1"/>
  <c r="L5" i="28" a="1"/>
  <c r="G10" i="28" a="1"/>
  <c r="G11" i="1" a="1"/>
  <c r="L15" i="28" a="1"/>
  <c r="G16" i="43" a="1"/>
  <c r="T18" i="56" a="1"/>
  <c r="K15" i="12" a="1"/>
  <c r="M34" i="12" a="1"/>
  <c r="H18" i="39" a="1"/>
  <c r="K5" i="28" a="1"/>
  <c r="D18" i="28" a="1"/>
  <c r="M2" i="5" a="1"/>
  <c r="I14" i="56" a="1"/>
  <c r="J22" i="39" a="1"/>
  <c r="K15" i="28" a="1"/>
  <c r="G27" i="1" a="1"/>
  <c r="F15" i="1" a="1"/>
  <c r="I16" i="42" a="1"/>
  <c r="E2" i="7" a="1"/>
  <c r="D6" i="52" a="1"/>
  <c r="G9" i="28" a="1"/>
  <c r="K19" i="1" a="1"/>
  <c r="F6" i="1" a="1"/>
  <c r="G7" i="56" a="1"/>
  <c r="M14" i="28" a="1"/>
  <c r="F12" i="12" a="1"/>
  <c r="K23" i="28" a="1"/>
  <c r="G23" i="28" a="1"/>
  <c r="O17" i="1" a="1"/>
  <c r="J19" i="1" a="1"/>
  <c r="K10" i="1" a="1"/>
  <c r="O4" i="9" a="1"/>
  <c r="J7" i="42" a="1"/>
  <c r="J2" i="46" a="1"/>
  <c r="T15" i="56" a="1"/>
  <c r="J6" i="56" a="1"/>
  <c r="Q10" i="12" a="1"/>
  <c r="J20" i="39" a="1"/>
  <c r="H7" i="28" a="1"/>
  <c r="L23" i="1" a="1"/>
  <c r="M4" i="9" a="1"/>
  <c r="I3" i="42" a="1"/>
  <c r="G2" i="5" a="1"/>
  <c r="D10" i="52" a="1"/>
  <c r="Q17" i="12" a="1"/>
  <c r="E12" i="12" a="1"/>
  <c r="H12" i="39" a="1"/>
  <c r="O16" i="1" a="1"/>
  <c r="C24" i="55" a="1"/>
  <c r="G13" i="43" a="1"/>
  <c r="T8" i="56" a="1"/>
  <c r="J5" i="56" a="1"/>
  <c r="P10" i="12" a="1"/>
  <c r="O3" i="12" a="1"/>
  <c r="F22" i="12" a="1"/>
  <c r="C13" i="43" a="1"/>
  <c r="G20" i="42" a="1"/>
  <c r="F2" i="5" a="1"/>
  <c r="N2" i="47" a="1"/>
  <c r="G5" i="52" a="1"/>
  <c r="J12" i="56" a="1"/>
  <c r="M12" i="28" a="1"/>
  <c r="H2" i="46" a="1"/>
  <c r="V14" i="56" a="1"/>
  <c r="N20" i="12" a="1"/>
  <c r="L14" i="12" a="1"/>
  <c r="M7" i="12" a="1"/>
  <c r="H4" i="39" a="1"/>
  <c r="H6" i="28" a="1"/>
  <c r="H23" i="1" a="1"/>
  <c r="D4" i="9" a="1"/>
  <c r="H19" i="43" a="1"/>
  <c r="E17" i="42" a="1"/>
  <c r="D13" i="42" a="1"/>
  <c r="T2" i="15" a="1"/>
  <c r="N2" i="5" a="1"/>
  <c r="C11" i="52" a="1"/>
  <c r="I23" i="56" a="1"/>
  <c r="H16" i="56" a="1"/>
  <c r="I7" i="56" a="1"/>
  <c r="Q11" i="12" a="1"/>
  <c r="R7" i="12" a="1"/>
  <c r="E3" i="12" a="1"/>
  <c r="G20" i="1" a="1"/>
  <c r="J4" i="42" a="1"/>
  <c r="E6" i="52" a="1"/>
  <c r="U9" i="56" a="1"/>
  <c r="K18" i="12" a="1"/>
  <c r="H9" i="28" a="1"/>
  <c r="O19" i="1" a="1"/>
  <c r="F11" i="1" a="1"/>
  <c r="C27" i="55" a="1"/>
  <c r="Q4" i="9" a="1"/>
  <c r="C13" i="42" a="1"/>
  <c r="S2" i="15" a="1"/>
  <c r="H7" i="56" a="1"/>
  <c r="Q7" i="12" a="1"/>
  <c r="F2" i="39" a="1"/>
  <c r="F20" i="1" a="1"/>
  <c r="I2" i="38" a="1"/>
  <c r="C16" i="43" a="1"/>
  <c r="J20" i="42" a="1"/>
  <c r="E8" i="42" a="1"/>
  <c r="S18" i="56" a="1"/>
  <c r="K11" i="12" a="1"/>
  <c r="F30" i="12" a="1"/>
  <c r="K14" i="1" a="1"/>
  <c r="C26" i="55" a="1"/>
  <c r="P4" i="9" a="1"/>
  <c r="J12" i="42" a="1"/>
  <c r="V8" i="56" a="1"/>
  <c r="O14" i="12" a="1"/>
  <c r="J21" i="39" a="1"/>
  <c r="F27" i="1" a="1"/>
  <c r="H2" i="38" a="1"/>
  <c r="C15" i="43" a="1"/>
  <c r="I20" i="42" a="1"/>
  <c r="J3" i="42" a="1"/>
  <c r="J2" i="5" a="1"/>
  <c r="E10" i="52" a="1"/>
  <c r="C6" i="52" a="1"/>
  <c r="V17" i="56" a="1"/>
  <c r="R17" i="12" a="1"/>
  <c r="K34" i="12" a="1"/>
  <c r="J14" i="1" a="1"/>
  <c r="L5" i="1" a="1"/>
  <c r="H11" i="42" a="1"/>
  <c r="S24" i="56" a="1"/>
  <c r="U8" i="56" a="1"/>
  <c r="N14" i="12" a="1"/>
  <c r="L18" i="1" a="1"/>
  <c r="G2" i="38" a="1"/>
  <c r="O2" i="47" a="1"/>
  <c r="J5" i="52" a="1"/>
  <c r="J21" i="56" a="1"/>
  <c r="M33" i="12" a="1"/>
  <c r="K13" i="28" a="1"/>
  <c r="J10" i="1" a="1"/>
  <c r="G11" i="42" a="1"/>
  <c r="I7" i="42" a="1"/>
  <c r="N2" i="15" a="1"/>
  <c r="I2" i="46" a="1"/>
  <c r="M14" i="12" a="1"/>
  <c r="J19" i="39" a="1"/>
  <c r="I23" i="1" a="1"/>
  <c r="C10" i="52" a="1"/>
  <c r="I21" i="56" a="1"/>
  <c r="P17" i="12" a="1"/>
  <c r="L33" i="12" a="1"/>
  <c r="G11" i="12" a="1"/>
  <c r="L22" i="28" a="1"/>
  <c r="G22" i="28" a="1"/>
  <c r="D16" i="28" a="1"/>
  <c r="H14" i="1" a="1"/>
  <c r="I10" i="1" a="1"/>
  <c r="C21" i="55" a="1"/>
  <c r="D2" i="38" a="1"/>
  <c r="F11" i="42" a="1"/>
  <c r="H7" i="42" a="1"/>
  <c r="C3" i="42" a="1"/>
  <c r="M2" i="15" a="1"/>
  <c r="U23" i="56" a="1"/>
  <c r="I5" i="56" a="1"/>
  <c r="N3" i="12" a="1"/>
  <c r="J18" i="39" a="1"/>
  <c r="F20" i="42" a="1"/>
  <c r="E16" i="42" a="1"/>
  <c r="A2" i="38" a="1"/>
  <c r="G22" i="43" a="1"/>
  <c r="I14" i="42" a="1"/>
  <c r="G7" i="42" a="1"/>
  <c r="O2" i="7" a="1"/>
  <c r="U7" i="56" a="1"/>
  <c r="S22" i="12" a="1"/>
  <c r="S11" i="12" a="1"/>
  <c r="G15" i="12" a="1"/>
  <c r="J2" i="39" a="1"/>
  <c r="K21" i="28" a="1"/>
  <c r="H21" i="28" a="1"/>
  <c r="J4" i="1" a="1"/>
  <c r="G4" i="1" a="1"/>
  <c r="AK4" i="9" a="1"/>
  <c r="E14" i="42" a="1"/>
  <c r="H3" i="18" a="1"/>
  <c r="A2" i="46" a="1"/>
  <c r="U19" i="56" a="1"/>
  <c r="O4" i="1" a="1"/>
  <c r="S9" i="12" a="1"/>
  <c r="M19" i="28" a="1"/>
  <c r="H11" i="1" a="1"/>
  <c r="J12" i="52" a="1"/>
  <c r="T19" i="56" a="1"/>
  <c r="O3" i="1" a="1"/>
  <c r="F9" i="1" a="1"/>
  <c r="L2" i="15" a="1"/>
  <c r="J2" i="7" a="1"/>
  <c r="E5" i="52" a="1"/>
  <c r="M22" i="12" a="1"/>
  <c r="H20" i="39" a="1"/>
  <c r="H22" i="42" a="1"/>
  <c r="M16" i="28" a="1"/>
  <c r="G10" i="43" a="1"/>
  <c r="I2" i="7" a="1"/>
  <c r="L22" i="12" a="1"/>
  <c r="K27" i="1" a="1"/>
  <c r="AB4" i="9" a="1"/>
  <c r="J11" i="56" a="1"/>
  <c r="F3" i="1" a="1"/>
  <c r="M20" i="12" a="1"/>
  <c r="P9" i="12" a="1"/>
  <c r="J27" i="1" a="1"/>
  <c r="F17" i="1" a="1"/>
  <c r="AA4" i="9" a="1"/>
  <c r="G5" i="42" a="1"/>
  <c r="I11" i="52" a="1"/>
  <c r="J24" i="56" a="1"/>
  <c r="E8" i="12" a="1"/>
  <c r="C20" i="55" a="1"/>
  <c r="H19" i="42" a="1"/>
  <c r="L20" i="12" a="1"/>
  <c r="O9" i="12" a="1"/>
  <c r="E32" i="12" a="1"/>
  <c r="F22" i="39" a="1"/>
  <c r="E19" i="42" a="1"/>
  <c r="H11" i="52" a="1"/>
  <c r="T14" i="56" a="1"/>
  <c r="H11" i="56" a="1"/>
  <c r="H2" i="15" a="1"/>
  <c r="M15" i="12" a="1"/>
  <c r="H15" i="28" a="1"/>
  <c r="L22" i="1" a="1"/>
  <c r="W4" i="9" a="1"/>
  <c r="J10" i="42" a="1"/>
  <c r="K2" i="47" a="1"/>
  <c r="E4" i="52" a="1"/>
  <c r="C18" i="55" a="1"/>
  <c r="G2" i="15" a="1"/>
  <c r="I10" i="56" a="1"/>
  <c r="S19" i="12" a="1"/>
  <c r="F17" i="39" a="1"/>
  <c r="L21" i="1" a="1"/>
  <c r="J16" i="1" a="1"/>
  <c r="V4" i="9" a="1"/>
  <c r="D5" i="42" a="1"/>
  <c r="C11" i="55" a="1"/>
  <c r="J18" i="42" a="1"/>
  <c r="H10" i="42" a="1"/>
  <c r="V3" i="18" a="1"/>
  <c r="L9" i="28" a="1"/>
  <c r="F8" i="1" a="1"/>
  <c r="L13" i="12" a="1"/>
  <c r="G6" i="28" a="1"/>
  <c r="B4" i="9" a="1"/>
  <c r="E5" i="28" a="1"/>
  <c r="C23" i="42" a="1"/>
  <c r="F14" i="42" a="1"/>
  <c r="I3" i="18" a="1"/>
  <c r="F2" i="46" a="1"/>
  <c r="H7" i="52" a="1"/>
  <c r="V19" i="56" a="1"/>
  <c r="S7" i="56" a="1"/>
  <c r="J16" i="56" a="1"/>
  <c r="K17" i="12" a="1"/>
  <c r="O5" i="12" a="1"/>
  <c r="K32" i="12" a="1"/>
  <c r="D20" i="28" a="1"/>
  <c r="O7" i="1" a="1"/>
  <c r="L17" i="1" a="1"/>
  <c r="M30" i="12" a="1"/>
  <c r="E10" i="12" a="1"/>
  <c r="K20" i="28" a="1"/>
  <c r="I11" i="1" a="1"/>
  <c r="J22" i="42" a="1"/>
  <c r="T6" i="56" a="1"/>
  <c r="K17" i="1" a="1"/>
  <c r="N22" i="12" a="1"/>
  <c r="O16" i="12" a="1"/>
  <c r="L30" i="12" a="1"/>
  <c r="H21" i="39" a="1"/>
  <c r="AJ4" i="9" a="1"/>
  <c r="H12" i="56" a="1"/>
  <c r="M5" i="12" a="1"/>
  <c r="H18" i="28" a="1"/>
  <c r="H10" i="43" a="1"/>
  <c r="E33" i="12" a="1"/>
  <c r="AI4" i="9" a="1"/>
  <c r="I5" i="42" a="1"/>
  <c r="C12" i="52" a="1"/>
  <c r="S19" i="56" a="1"/>
  <c r="G12" i="56" a="1"/>
  <c r="R15" i="12" a="1"/>
  <c r="L5" i="12" a="1"/>
  <c r="G18" i="28" a="1"/>
  <c r="E10" i="28" a="1"/>
  <c r="F28" i="1" a="1"/>
  <c r="L8" i="1" a="1"/>
  <c r="G3" i="1" a="1"/>
  <c r="I13" i="42" a="1"/>
  <c r="K2" i="15" a="1"/>
  <c r="G17" i="1" a="1"/>
  <c r="G25" i="56" a="1"/>
  <c r="F8" i="12" a="1"/>
  <c r="H17" i="28" a="1"/>
  <c r="D10" i="28" a="1"/>
  <c r="I19" i="42" a="1"/>
  <c r="F32" i="12" a="1"/>
  <c r="M2" i="47" a="1"/>
  <c r="U14" i="56" a="1"/>
  <c r="I11" i="56" a="1"/>
  <c r="G17" i="28" a="1"/>
  <c r="E9" i="28" a="1"/>
  <c r="J4" i="52" a="1"/>
  <c r="G8" i="43" a="1"/>
  <c r="I24" i="56" a="1"/>
  <c r="P34" i="12" a="1"/>
  <c r="G7" i="12" a="1"/>
  <c r="L12" i="28" a="1"/>
  <c r="I8" i="1" a="1"/>
  <c r="D19" i="42" a="1"/>
  <c r="S14" i="56" a="1"/>
  <c r="G11" i="56" a="1"/>
  <c r="G21" i="12" a="1"/>
  <c r="M9" i="12" a="1"/>
  <c r="I10" i="42" a="1"/>
  <c r="J2" i="47" a="1"/>
  <c r="V13" i="56" a="1"/>
  <c r="G20" i="56" a="1"/>
  <c r="N8" i="12" a="1"/>
  <c r="F19" i="12" a="1"/>
  <c r="E5" i="12" a="1"/>
  <c r="M9" i="28" a="1"/>
  <c r="H12" i="28" a="1"/>
  <c r="D8" i="28" a="1"/>
  <c r="G8" i="1" a="1"/>
  <c r="T2" i="5" a="1"/>
  <c r="E9" i="52" a="1"/>
  <c r="G3" i="52" a="1"/>
  <c r="J8" i="56" a="1"/>
  <c r="R19" i="12" a="1"/>
  <c r="K21" i="1" a="1"/>
  <c r="C4" i="9" a="1"/>
  <c r="M8" i="12" a="1"/>
  <c r="E19" i="12" a="1"/>
  <c r="G4" i="12" a="1"/>
  <c r="E7" i="28" a="1"/>
  <c r="C21" i="43" a="1"/>
  <c r="G8" i="56" a="1"/>
  <c r="F15" i="39" a="1"/>
  <c r="J21" i="1" a="1"/>
  <c r="U3" i="18" a="1"/>
  <c r="P33" i="12" a="1"/>
  <c r="J17" i="39" a="1"/>
  <c r="K9" i="28" a="1"/>
  <c r="AN4" i="9" a="1"/>
  <c r="H21" i="43" a="1"/>
  <c r="F7" i="42" a="1"/>
  <c r="L2" i="7" a="1"/>
  <c r="P16" i="12" a="1"/>
  <c r="K10" i="12" a="1"/>
  <c r="H22" i="39" a="1"/>
  <c r="G7" i="52" a="1"/>
  <c r="I12" i="56" a="1"/>
  <c r="N5" i="12" a="1"/>
  <c r="G19" i="28" a="1"/>
  <c r="E19" i="28" a="1"/>
  <c r="G11" i="43" a="1"/>
  <c r="E7" i="42" a="1"/>
  <c r="K2" i="7" a="1"/>
  <c r="F5" i="52" a="1"/>
  <c r="G9" i="12" a="1"/>
  <c r="F4" i="1" a="1"/>
  <c r="I22" i="42" a="1"/>
  <c r="H6" i="42" a="1"/>
  <c r="S6" i="56" a="1"/>
  <c r="D19" i="28" a="1"/>
  <c r="J17" i="1" a="1"/>
  <c r="J13" i="42" a="1"/>
  <c r="R9" i="12" a="1"/>
  <c r="H25" i="56" a="1"/>
  <c r="G8" i="12" a="1"/>
  <c r="D5" i="52" a="1"/>
  <c r="Q9" i="12" a="1"/>
  <c r="G32" i="12" a="1"/>
  <c r="H3" i="39" a="1"/>
  <c r="H5" i="42" a="1"/>
  <c r="J11" i="52" a="1"/>
  <c r="V18" i="56" a="1"/>
  <c r="L16" i="28" a="1"/>
  <c r="K8" i="1" a="1"/>
  <c r="H9" i="43" a="1"/>
  <c r="H13" i="42" a="1"/>
  <c r="J2" i="15" a="1"/>
  <c r="H2" i="7" a="1"/>
  <c r="C5" i="52" a="1"/>
  <c r="O15" i="12" a="1"/>
  <c r="K3" i="12" a="1"/>
  <c r="H2" i="39" a="1"/>
  <c r="Q34" i="12" a="1"/>
  <c r="K16" i="28" a="1"/>
  <c r="J8" i="1" a="1"/>
  <c r="I2" i="15" a="1"/>
  <c r="N15" i="12" a="1"/>
  <c r="L16" i="1" a="1"/>
  <c r="X4" i="9" a="1"/>
  <c r="C11" i="42" a="1"/>
  <c r="F5" i="42" a="1"/>
  <c r="L2" i="47" a="1"/>
  <c r="F4" i="52" a="1"/>
  <c r="D9" i="28" a="1"/>
  <c r="C19" i="55" a="1"/>
  <c r="K20" i="12" a="1"/>
  <c r="N9" i="12" a="1"/>
  <c r="F21" i="39" a="1"/>
  <c r="K16" i="1" a="1"/>
  <c r="E5" i="42" a="1"/>
  <c r="G11" i="52" a="1"/>
  <c r="H24" i="56" a="1"/>
  <c r="O34" i="12" a="1"/>
  <c r="F7" i="12" a="1"/>
  <c r="E8" i="28" a="1"/>
  <c r="H8" i="1" a="1"/>
  <c r="C23" i="43" a="1"/>
  <c r="N13" i="12" a="1"/>
  <c r="G15" i="28" a="1"/>
  <c r="C19" i="42" a="1"/>
  <c r="R33" i="12" a="1"/>
  <c r="C22" i="43" a="1"/>
  <c r="M13" i="12" a="1"/>
  <c r="F16" i="39" a="1"/>
  <c r="G14" i="1" a="1"/>
  <c r="I2" i="47" a="1"/>
  <c r="U13" i="56" a="1"/>
  <c r="J19" i="56" a="1"/>
  <c r="Q33" i="12" a="1"/>
  <c r="C10" i="55" a="1"/>
  <c r="Q2" i="5" a="1"/>
  <c r="J8" i="52" a="1"/>
  <c r="D3" i="52" a="1"/>
  <c r="H19" i="56" a="1"/>
  <c r="Q19" i="12" a="1"/>
  <c r="G10" i="42" a="1"/>
  <c r="G18" i="12" a="1"/>
  <c r="D2" i="47" a="1"/>
  <c r="S10" i="56" a="1"/>
  <c r="K8" i="28" a="1"/>
  <c r="A4" i="9" a="1"/>
  <c r="K13" i="12" a="1"/>
  <c r="M7" i="28" a="1"/>
  <c r="J20" i="1" a="1"/>
  <c r="I8" i="42" a="1"/>
  <c r="I20" i="1" a="1"/>
  <c r="G23" i="43" a="1"/>
  <c r="I8" i="52" a="1"/>
  <c r="J18" i="56" a="1"/>
  <c r="K13" i="1" a="1"/>
  <c r="H22" i="43" a="1"/>
  <c r="I18" i="56" a="1"/>
  <c r="E16" i="12" a="1"/>
  <c r="T3" i="18" a="1"/>
  <c r="I17" i="56" a="1"/>
  <c r="M12" i="12" a="1"/>
  <c r="G5" i="28" a="1"/>
  <c r="Q3" i="18" a="1"/>
  <c r="C8" i="52" a="1"/>
  <c r="H17" i="56" a="1"/>
  <c r="G23" i="42" a="1"/>
  <c r="E21" i="28" a="1"/>
  <c r="K3" i="18" a="1"/>
  <c r="J4" i="39" a="1"/>
  <c r="E23" i="42" a="1"/>
  <c r="G5" i="56" a="1"/>
  <c r="T23" i="56" a="1"/>
  <c r="J3" i="39" a="1"/>
  <c r="H17" i="42" a="1"/>
  <c r="S23" i="56" a="1"/>
  <c r="F14" i="39" a="1"/>
  <c r="K7" i="1" a="1"/>
  <c r="V20" i="56" a="1"/>
  <c r="S2" i="7" a="1"/>
  <c r="O33" i="12" a="1"/>
  <c r="P19" i="12" a="1"/>
  <c r="R32" i="12" a="1"/>
  <c r="O9" i="1" a="1"/>
  <c r="G5" i="1" a="1"/>
  <c r="J15" i="42" a="1"/>
  <c r="V12" i="56" a="1"/>
  <c r="J14" i="42" a="1"/>
  <c r="E2" i="47" a="1"/>
  <c r="E10" i="42" a="1"/>
  <c r="L17" i="12" a="1"/>
  <c r="F18" i="12" a="1"/>
  <c r="G21" i="1" a="1"/>
  <c r="V7" i="56" a="1"/>
  <c r="P2" i="46" a="1"/>
  <c r="E18" i="12" a="1"/>
  <c r="H23" i="43" a="1"/>
  <c r="S12" i="12" a="1"/>
  <c r="M6" i="28" a="1"/>
  <c r="G2" i="46" a="1"/>
  <c r="H8" i="42" a="1"/>
  <c r="F16" i="12" a="1"/>
  <c r="L6" i="28" a="1"/>
  <c r="H18" i="1" a="1"/>
  <c r="H5" i="28" a="1"/>
  <c r="I13" i="1" a="1"/>
  <c r="L7" i="12" a="1"/>
  <c r="H4" i="28" a="1"/>
  <c r="J7" i="52" a="1"/>
  <c r="G17" i="56" a="1"/>
  <c r="F23" i="42" a="1"/>
  <c r="I7" i="52" a="1"/>
  <c r="D21" i="28" a="1"/>
  <c r="C3" i="52" a="1"/>
  <c r="J3" i="18" a="1"/>
  <c r="P2" i="5" a="1"/>
  <c r="L7" i="1" a="1"/>
  <c r="E2" i="5" a="1"/>
  <c r="G17" i="42" a="1"/>
  <c r="K23" i="12" a="1"/>
  <c r="F13" i="39" a="1"/>
  <c r="O19" i="12" a="1"/>
  <c r="M21" i="28" a="1"/>
  <c r="L4" i="1" a="1"/>
  <c r="K33" i="12" a="1"/>
  <c r="O8" i="1" a="1"/>
  <c r="K4" i="1" a="1"/>
  <c r="F2" i="47" a="1"/>
  <c r="N19" i="12" a="1"/>
  <c r="L21" i="28" a="1"/>
  <c r="I21" i="1" a="1"/>
  <c r="C9" i="55" a="1"/>
  <c r="M17" i="12" a="1"/>
  <c r="H21" i="1" a="1"/>
  <c r="G19" i="56" a="1"/>
  <c r="Q12" i="12" a="1"/>
  <c r="N12" i="12" a="1"/>
  <c r="M5" i="28" a="1"/>
  <c r="F8" i="52" a="1"/>
  <c r="J13" i="1" a="1"/>
  <c r="H23" i="42" a="1"/>
  <c r="J16" i="39" a="1"/>
  <c r="J15" i="39" a="1"/>
  <c r="G12" i="1" a="1"/>
  <c r="H5" i="56" a="1"/>
  <c r="F12" i="1" a="1"/>
  <c r="P6" i="12" a="1"/>
  <c r="R5" i="12" a="1"/>
  <c r="E20" i="28" a="1"/>
  <c r="L11" i="1" a="1"/>
  <c r="D23" i="42" a="1"/>
  <c r="Q5" i="12" a="1"/>
  <c r="D5" i="28" a="1"/>
  <c r="L23" i="12" a="1"/>
  <c r="P5" i="12" a="1"/>
  <c r="I5" i="1" a="1"/>
  <c r="D2" i="5" a="1"/>
  <c r="H5" i="1" a="1"/>
  <c r="K22" i="28" a="1"/>
  <c r="S20" i="56" a="1"/>
  <c r="P2" i="7" a="1"/>
  <c r="U12" i="56" a="1"/>
  <c r="M32" i="12" a="1"/>
  <c r="T12" i="56" a="1"/>
  <c r="F10" i="42" a="1"/>
  <c r="L32" i="12" a="1"/>
  <c r="L32" i="12" l="1"/>
  <c r="F10" i="42"/>
  <c r="T12" i="56"/>
  <c r="M32" i="12"/>
  <c r="U12" i="56"/>
  <c r="P2" i="7"/>
  <c r="S20" i="56"/>
  <c r="K22" i="28"/>
  <c r="H5" i="1"/>
  <c r="D2" i="5"/>
  <c r="I5" i="1"/>
  <c r="P5" i="12"/>
  <c r="L23" i="12"/>
  <c r="D5" i="28"/>
  <c r="Q5" i="12"/>
  <c r="D23" i="42"/>
  <c r="L11" i="1"/>
  <c r="E20" i="28"/>
  <c r="R5" i="12"/>
  <c r="P6" i="12"/>
  <c r="F12" i="1"/>
  <c r="H5" i="56"/>
  <c r="G12" i="1"/>
  <c r="J15" i="39"/>
  <c r="J16" i="39"/>
  <c r="H23" i="42"/>
  <c r="J13" i="1"/>
  <c r="F8" i="52"/>
  <c r="M5" i="28"/>
  <c r="N12" i="12"/>
  <c r="Q12" i="12"/>
  <c r="G19" i="56"/>
  <c r="H21" i="1"/>
  <c r="M17" i="12"/>
  <c r="C9" i="55"/>
  <c r="I21" i="1"/>
  <c r="L21" i="28"/>
  <c r="N19" i="12"/>
  <c r="F2" i="47"/>
  <c r="K4" i="1"/>
  <c r="O8" i="1"/>
  <c r="K33" i="12"/>
  <c r="L4" i="1"/>
  <c r="M21" i="28"/>
  <c r="O19" i="12"/>
  <c r="F13" i="39"/>
  <c r="K23" i="12"/>
  <c r="G17" i="42"/>
  <c r="E2" i="5"/>
  <c r="L7" i="1"/>
  <c r="P2" i="5"/>
  <c r="J3" i="18"/>
  <c r="C3" i="52"/>
  <c r="D21" i="28"/>
  <c r="I7" i="52"/>
  <c r="F23" i="42"/>
  <c r="G17" i="56"/>
  <c r="J7" i="52"/>
  <c r="H4" i="28"/>
  <c r="L7" i="12"/>
  <c r="I13" i="1"/>
  <c r="H5" i="28"/>
  <c r="H18" i="1"/>
  <c r="L6" i="28"/>
  <c r="F16" i="12"/>
  <c r="H8" i="42"/>
  <c r="G2" i="46"/>
  <c r="M6" i="28"/>
  <c r="S12" i="12"/>
  <c r="H23" i="43"/>
  <c r="E18" i="12"/>
  <c r="P2" i="46"/>
  <c r="V7" i="56"/>
  <c r="G21" i="1"/>
  <c r="F18" i="12"/>
  <c r="L17" i="12"/>
  <c r="E10" i="42"/>
  <c r="E2" i="47"/>
  <c r="J14" i="42"/>
  <c r="V12" i="56"/>
  <c r="J15" i="42"/>
  <c r="G5" i="1"/>
  <c r="O9" i="1"/>
  <c r="R32" i="12"/>
  <c r="P19" i="12"/>
  <c r="O33" i="12"/>
  <c r="S2" i="7"/>
  <c r="V20" i="56"/>
  <c r="K7" i="1"/>
  <c r="F14" i="39"/>
  <c r="S23" i="56"/>
  <c r="H17" i="42"/>
  <c r="J3" i="39"/>
  <c r="T23" i="56"/>
  <c r="G5" i="56"/>
  <c r="E23" i="42"/>
  <c r="J4" i="39"/>
  <c r="K3" i="18"/>
  <c r="E21" i="28"/>
  <c r="G23" i="42"/>
  <c r="H17" i="56"/>
  <c r="C8" i="52"/>
  <c r="Q3" i="18"/>
  <c r="G5" i="28"/>
  <c r="M12" i="12"/>
  <c r="I17" i="56"/>
  <c r="T3" i="18"/>
  <c r="E16" i="12"/>
  <c r="I18" i="56"/>
  <c r="H22" i="43"/>
  <c r="K13" i="1"/>
  <c r="J18" i="56"/>
  <c r="I8" i="52"/>
  <c r="G23" i="43"/>
  <c r="I20" i="1"/>
  <c r="I8" i="42"/>
  <c r="J20" i="1"/>
  <c r="M7" i="28"/>
  <c r="K13" i="12"/>
  <c r="A7" i="9"/>
  <c r="A6" i="9"/>
  <c r="A5" i="9"/>
  <c r="A11" i="9"/>
  <c r="A10" i="9"/>
  <c r="A9" i="9"/>
  <c r="A8" i="9"/>
  <c r="A4" i="9"/>
  <c r="A13" i="9"/>
  <c r="A12" i="9"/>
  <c r="K8" i="28"/>
  <c r="S10" i="56"/>
  <c r="D2" i="47"/>
  <c r="G18" i="12"/>
  <c r="G10" i="42"/>
  <c r="Q19" i="12"/>
  <c r="H19" i="56"/>
  <c r="D3" i="52"/>
  <c r="J8" i="52"/>
  <c r="Q2" i="5"/>
  <c r="C10" i="55"/>
  <c r="Q33" i="12"/>
  <c r="J19" i="56"/>
  <c r="U13" i="56"/>
  <c r="I2" i="47"/>
  <c r="G14" i="1"/>
  <c r="F16" i="39"/>
  <c r="M13" i="12"/>
  <c r="C22" i="43"/>
  <c r="R33" i="12"/>
  <c r="C19" i="42"/>
  <c r="G15" i="28"/>
  <c r="N13" i="12"/>
  <c r="C23" i="43"/>
  <c r="H8" i="1"/>
  <c r="E8" i="28"/>
  <c r="F7" i="12"/>
  <c r="O34" i="12"/>
  <c r="H24" i="56"/>
  <c r="G11" i="52"/>
  <c r="E5" i="42"/>
  <c r="K16" i="1"/>
  <c r="F21" i="39"/>
  <c r="N9" i="12"/>
  <c r="K20" i="12"/>
  <c r="C19" i="55"/>
  <c r="D9" i="28"/>
  <c r="F4" i="52"/>
  <c r="L2" i="47"/>
  <c r="F5" i="42"/>
  <c r="C11" i="42"/>
  <c r="X4" i="9"/>
  <c r="L16" i="1"/>
  <c r="N15" i="12"/>
  <c r="I2" i="15"/>
  <c r="J8" i="1"/>
  <c r="K16" i="28"/>
  <c r="Q34" i="12"/>
  <c r="H2" i="39"/>
  <c r="K3" i="12"/>
  <c r="O15" i="12"/>
  <c r="C5" i="52"/>
  <c r="H2" i="7"/>
  <c r="J2" i="15"/>
  <c r="H13" i="42"/>
  <c r="H9" i="43"/>
  <c r="K8" i="1"/>
  <c r="L16" i="28"/>
  <c r="V18" i="56"/>
  <c r="J11" i="52"/>
  <c r="H5" i="42"/>
  <c r="H3" i="39"/>
  <c r="G32" i="12"/>
  <c r="Q9" i="12"/>
  <c r="D5" i="52"/>
  <c r="G8" i="12"/>
  <c r="H25" i="56"/>
  <c r="R9" i="12"/>
  <c r="J13" i="42"/>
  <c r="J17" i="1"/>
  <c r="D19" i="28"/>
  <c r="S6" i="56"/>
  <c r="H6" i="42"/>
  <c r="I22" i="42"/>
  <c r="F4" i="1"/>
  <c r="G9" i="12"/>
  <c r="F5" i="52"/>
  <c r="K2" i="7"/>
  <c r="E7" i="42"/>
  <c r="G11" i="43"/>
  <c r="E19" i="28"/>
  <c r="G19" i="28"/>
  <c r="N5" i="12"/>
  <c r="I12" i="56"/>
  <c r="G7" i="52"/>
  <c r="H22" i="39"/>
  <c r="K10" i="12"/>
  <c r="P16" i="12"/>
  <c r="L2" i="7"/>
  <c r="F7" i="42"/>
  <c r="H21" i="43"/>
  <c r="AN4" i="9"/>
  <c r="K9" i="28"/>
  <c r="J17" i="39"/>
  <c r="P33" i="12"/>
  <c r="U3" i="18"/>
  <c r="J21" i="1"/>
  <c r="F15" i="39"/>
  <c r="G8" i="56"/>
  <c r="C21" i="43"/>
  <c r="E7" i="28"/>
  <c r="G4" i="12"/>
  <c r="E19" i="12"/>
  <c r="M8" i="12"/>
  <c r="C4" i="9"/>
  <c r="K21" i="1"/>
  <c r="R19" i="12"/>
  <c r="J8" i="56"/>
  <c r="G3" i="52"/>
  <c r="E9" i="52"/>
  <c r="T2" i="5"/>
  <c r="G8" i="1"/>
  <c r="D8" i="28"/>
  <c r="H12" i="28"/>
  <c r="M9" i="28"/>
  <c r="E5" i="12"/>
  <c r="F19" i="12"/>
  <c r="N8" i="12"/>
  <c r="G20" i="56"/>
  <c r="V13" i="56"/>
  <c r="J2" i="47"/>
  <c r="I10" i="42"/>
  <c r="M9" i="12"/>
  <c r="G21" i="12"/>
  <c r="G11" i="56"/>
  <c r="S14" i="56"/>
  <c r="D19" i="42"/>
  <c r="I8" i="1"/>
  <c r="L12" i="28"/>
  <c r="G7" i="12"/>
  <c r="P34" i="12"/>
  <c r="I24" i="56"/>
  <c r="G8" i="43"/>
  <c r="J4" i="52"/>
  <c r="E9" i="28"/>
  <c r="G17" i="28"/>
  <c r="I11" i="56"/>
  <c r="U14" i="56"/>
  <c r="M2" i="47"/>
  <c r="F32" i="12"/>
  <c r="I19" i="42"/>
  <c r="D10" i="28"/>
  <c r="H17" i="28"/>
  <c r="F8" i="12"/>
  <c r="G25" i="56"/>
  <c r="G17" i="1"/>
  <c r="K2" i="15"/>
  <c r="I13" i="42"/>
  <c r="G3" i="1"/>
  <c r="L8" i="1"/>
  <c r="F28" i="1"/>
  <c r="E10" i="28"/>
  <c r="G18" i="28"/>
  <c r="L5" i="12"/>
  <c r="R15" i="12"/>
  <c r="G12" i="56"/>
  <c r="S19" i="56"/>
  <c r="C12" i="52"/>
  <c r="I5" i="42"/>
  <c r="AI4" i="9"/>
  <c r="E33" i="12"/>
  <c r="H10" i="43"/>
  <c r="H18" i="28"/>
  <c r="M5" i="12"/>
  <c r="H12" i="56"/>
  <c r="AJ4" i="9"/>
  <c r="H21" i="39"/>
  <c r="L30" i="12"/>
  <c r="O16" i="12"/>
  <c r="N22" i="12"/>
  <c r="K17" i="1"/>
  <c r="T6" i="56"/>
  <c r="J22" i="42"/>
  <c r="I11" i="1"/>
  <c r="K20" i="28"/>
  <c r="E10" i="12"/>
  <c r="M30" i="12"/>
  <c r="L17" i="1"/>
  <c r="O7" i="1"/>
  <c r="D20" i="28"/>
  <c r="K32" i="12"/>
  <c r="O5" i="12"/>
  <c r="K17" i="12"/>
  <c r="J16" i="56"/>
  <c r="S7" i="56"/>
  <c r="V19" i="56"/>
  <c r="H7" i="52"/>
  <c r="F2" i="46"/>
  <c r="I3" i="18"/>
  <c r="F14" i="42"/>
  <c r="C23" i="42"/>
  <c r="E5" i="28"/>
  <c r="B4" i="9"/>
  <c r="G6" i="28"/>
  <c r="L13" i="12"/>
  <c r="F8" i="1"/>
  <c r="L9" i="28"/>
  <c r="V3" i="18"/>
  <c r="H10" i="42"/>
  <c r="J18" i="42"/>
  <c r="C11" i="55"/>
  <c r="D5" i="42"/>
  <c r="V4" i="9"/>
  <c r="J16" i="1"/>
  <c r="L21" i="1"/>
  <c r="F17" i="39"/>
  <c r="S19" i="12"/>
  <c r="I10" i="56"/>
  <c r="G2" i="15"/>
  <c r="C18" i="55"/>
  <c r="E4" i="52"/>
  <c r="K2" i="47"/>
  <c r="J10" i="42"/>
  <c r="W4" i="9"/>
  <c r="L22" i="1"/>
  <c r="H15" i="28"/>
  <c r="M15" i="12"/>
  <c r="H2" i="15"/>
  <c r="H11" i="56"/>
  <c r="T14" i="56"/>
  <c r="H11" i="52"/>
  <c r="E19" i="42"/>
  <c r="F22" i="39"/>
  <c r="E32" i="12"/>
  <c r="O9" i="12"/>
  <c r="L20" i="12"/>
  <c r="H19" i="42"/>
  <c r="C20" i="55"/>
  <c r="E8" i="12"/>
  <c r="J24" i="56"/>
  <c r="I11" i="52"/>
  <c r="G5" i="42"/>
  <c r="AA4" i="9"/>
  <c r="F17" i="1"/>
  <c r="J27" i="1"/>
  <c r="P9" i="12"/>
  <c r="M20" i="12"/>
  <c r="F3" i="1"/>
  <c r="J11" i="56"/>
  <c r="AB4" i="9"/>
  <c r="K27" i="1"/>
  <c r="L22" i="12"/>
  <c r="I2" i="7"/>
  <c r="G10" i="43"/>
  <c r="M16" i="28"/>
  <c r="H22" i="42"/>
  <c r="H20" i="39"/>
  <c r="M22" i="12"/>
  <c r="E5" i="52"/>
  <c r="J2" i="7"/>
  <c r="L2" i="15"/>
  <c r="F9" i="1"/>
  <c r="O3" i="1"/>
  <c r="T19" i="56"/>
  <c r="J12" i="52"/>
  <c r="H11" i="1"/>
  <c r="M19" i="28"/>
  <c r="S9" i="12"/>
  <c r="O4" i="1"/>
  <c r="U19" i="56"/>
  <c r="A2" i="46"/>
  <c r="H3" i="18"/>
  <c r="E14" i="42"/>
  <c r="AK4" i="9"/>
  <c r="G4" i="1"/>
  <c r="J4" i="1"/>
  <c r="H21" i="28"/>
  <c r="K21" i="28"/>
  <c r="J2" i="39"/>
  <c r="G15" i="12"/>
  <c r="S11" i="12"/>
  <c r="S22" i="12"/>
  <c r="U7" i="56"/>
  <c r="O2" i="7"/>
  <c r="G7" i="42"/>
  <c r="I14" i="42"/>
  <c r="G22" i="43"/>
  <c r="A2" i="38"/>
  <c r="E16" i="42"/>
  <c r="F20" i="42"/>
  <c r="J18" i="39"/>
  <c r="N3" i="12"/>
  <c r="I5" i="56"/>
  <c r="U23" i="56"/>
  <c r="M2" i="15"/>
  <c r="C3" i="42"/>
  <c r="H7" i="42"/>
  <c r="F11" i="42"/>
  <c r="D2" i="38"/>
  <c r="C21" i="55"/>
  <c r="I10" i="1"/>
  <c r="H14" i="1"/>
  <c r="D16" i="28"/>
  <c r="G22" i="28"/>
  <c r="L22" i="28"/>
  <c r="G11" i="12"/>
  <c r="L33" i="12"/>
  <c r="P17" i="12"/>
  <c r="I21" i="56"/>
  <c r="C10" i="52"/>
  <c r="I23" i="1"/>
  <c r="J19" i="39"/>
  <c r="M14" i="12"/>
  <c r="I2" i="46"/>
  <c r="N2" i="15"/>
  <c r="I7" i="42"/>
  <c r="G11" i="42"/>
  <c r="J10" i="1"/>
  <c r="K13" i="28"/>
  <c r="M33" i="12"/>
  <c r="J21" i="56"/>
  <c r="J5" i="52"/>
  <c r="O2" i="47"/>
  <c r="G2" i="38"/>
  <c r="L18" i="1"/>
  <c r="N14" i="12"/>
  <c r="U8" i="56"/>
  <c r="S24" i="56"/>
  <c r="H11" i="42"/>
  <c r="L5" i="1"/>
  <c r="J14" i="1"/>
  <c r="K34" i="12"/>
  <c r="R17" i="12"/>
  <c r="V17" i="56"/>
  <c r="C6" i="52"/>
  <c r="E10" i="52"/>
  <c r="J2" i="5"/>
  <c r="J3" i="42"/>
  <c r="I20" i="42"/>
  <c r="C15" i="43"/>
  <c r="H2" i="38"/>
  <c r="F27" i="1"/>
  <c r="J21" i="39"/>
  <c r="O14" i="12"/>
  <c r="V8" i="56"/>
  <c r="J12" i="42"/>
  <c r="P4" i="9"/>
  <c r="C26" i="55"/>
  <c r="K14" i="1"/>
  <c r="F30" i="12"/>
  <c r="K11" i="12"/>
  <c r="S18" i="56"/>
  <c r="E8" i="42"/>
  <c r="J20" i="42"/>
  <c r="C16" i="43"/>
  <c r="I2" i="38"/>
  <c r="F20" i="1"/>
  <c r="F2" i="39"/>
  <c r="Q7" i="12"/>
  <c r="H7" i="56"/>
  <c r="S2" i="15"/>
  <c r="C13" i="42"/>
  <c r="Q4" i="9"/>
  <c r="C27" i="55"/>
  <c r="F11" i="1"/>
  <c r="O19" i="1"/>
  <c r="H9" i="28"/>
  <c r="K18" i="12"/>
  <c r="U9" i="56"/>
  <c r="E6" i="52"/>
  <c r="J4" i="42"/>
  <c r="G20" i="1"/>
  <c r="E3" i="12"/>
  <c r="R7" i="12"/>
  <c r="Q11" i="12"/>
  <c r="I7" i="56"/>
  <c r="H16" i="56"/>
  <c r="I23" i="56"/>
  <c r="C11" i="52"/>
  <c r="N2" i="5"/>
  <c r="T2" i="15"/>
  <c r="D13" i="42"/>
  <c r="E17" i="42"/>
  <c r="H19" i="43"/>
  <c r="D4" i="9"/>
  <c r="H23" i="1"/>
  <c r="H6" i="28"/>
  <c r="H4" i="39"/>
  <c r="M7" i="12"/>
  <c r="L14" i="12"/>
  <c r="N20" i="12"/>
  <c r="V14" i="56"/>
  <c r="H2" i="46"/>
  <c r="M12" i="28"/>
  <c r="J12" i="56"/>
  <c r="G5" i="52"/>
  <c r="N2" i="47"/>
  <c r="F2" i="5"/>
  <c r="G20" i="42"/>
  <c r="C13" i="43"/>
  <c r="F22" i="12"/>
  <c r="O3" i="12"/>
  <c r="P10" i="12"/>
  <c r="J5" i="56"/>
  <c r="T8" i="56"/>
  <c r="G13" i="43"/>
  <c r="C24" i="55"/>
  <c r="O16" i="1"/>
  <c r="H12" i="39"/>
  <c r="E12" i="12"/>
  <c r="Q17" i="12"/>
  <c r="D10" i="52"/>
  <c r="G2" i="5"/>
  <c r="I3" i="42"/>
  <c r="M4" i="9"/>
  <c r="L23" i="1"/>
  <c r="H7" i="28"/>
  <c r="J20" i="39"/>
  <c r="Q10" i="12"/>
  <c r="J6" i="56"/>
  <c r="T15" i="56"/>
  <c r="J2" i="46"/>
  <c r="J7" i="42"/>
  <c r="O4" i="9"/>
  <c r="K10" i="1"/>
  <c r="J19" i="1"/>
  <c r="O17" i="1"/>
  <c r="G23" i="28"/>
  <c r="K23" i="28"/>
  <c r="F12" i="12"/>
  <c r="M14" i="28"/>
  <c r="G7" i="56"/>
  <c r="F6" i="1"/>
  <c r="K19" i="1"/>
  <c r="G9" i="28"/>
  <c r="D6" i="52"/>
  <c r="E2" i="7"/>
  <c r="I16" i="42"/>
  <c r="F15" i="1"/>
  <c r="G27" i="1"/>
  <c r="K15" i="28"/>
  <c r="J22" i="39"/>
  <c r="I14" i="56"/>
  <c r="M2" i="5"/>
  <c r="D18" i="28"/>
  <c r="K5" i="28"/>
  <c r="H18" i="39"/>
  <c r="M34" i="12"/>
  <c r="K15" i="12"/>
  <c r="T18" i="56"/>
  <c r="G16" i="43"/>
  <c r="L15" i="28"/>
  <c r="G11" i="1"/>
  <c r="G10" i="28"/>
  <c r="L5" i="28"/>
  <c r="H19" i="39"/>
  <c r="F15" i="12"/>
  <c r="O30" i="12"/>
  <c r="Q4" i="12"/>
  <c r="L15" i="12"/>
  <c r="L18" i="12"/>
  <c r="K22" i="12"/>
  <c r="V9" i="56"/>
  <c r="U18" i="56"/>
  <c r="V25" i="56"/>
  <c r="F7" i="52"/>
  <c r="O2" i="46"/>
  <c r="G2" i="7"/>
  <c r="C5" i="42"/>
  <c r="G8" i="42"/>
  <c r="G22" i="42"/>
  <c r="C18" i="43"/>
  <c r="U4" i="9"/>
  <c r="K2" i="38"/>
  <c r="C12" i="43"/>
  <c r="D11" i="28"/>
  <c r="E22" i="12"/>
  <c r="S8" i="56"/>
  <c r="F9" i="52"/>
  <c r="H11" i="43"/>
  <c r="F16" i="42"/>
  <c r="L4" i="9"/>
  <c r="K18" i="1"/>
  <c r="G7" i="28"/>
  <c r="N7" i="12"/>
  <c r="O20" i="12"/>
  <c r="S15" i="56"/>
  <c r="V23" i="56"/>
  <c r="E2" i="38"/>
  <c r="K5" i="1"/>
  <c r="I14" i="1"/>
  <c r="E16" i="28"/>
  <c r="H22" i="28"/>
  <c r="M22" i="28"/>
  <c r="M4" i="12"/>
  <c r="Q20" i="12"/>
  <c r="I13" i="56"/>
  <c r="G16" i="42"/>
  <c r="H20" i="42"/>
  <c r="C14" i="43"/>
  <c r="O7" i="12"/>
  <c r="Q2" i="15"/>
  <c r="H13" i="43"/>
  <c r="C25" i="55"/>
  <c r="D17" i="28"/>
  <c r="H13" i="39"/>
  <c r="F23" i="12"/>
  <c r="N4" i="12"/>
  <c r="Q21" i="12"/>
  <c r="J13" i="56"/>
  <c r="P2" i="47"/>
  <c r="H16" i="42"/>
  <c r="P7" i="12"/>
  <c r="I22" i="56"/>
  <c r="T24" i="56"/>
  <c r="K2" i="46"/>
  <c r="R2" i="15"/>
  <c r="G14" i="43"/>
  <c r="L10" i="1"/>
  <c r="E17" i="28"/>
  <c r="M4" i="28"/>
  <c r="H17" i="39"/>
  <c r="L34" i="12"/>
  <c r="O4" i="12"/>
  <c r="S14" i="12"/>
  <c r="S17" i="12"/>
  <c r="R21" i="12"/>
  <c r="F10" i="52"/>
  <c r="P11" i="12"/>
  <c r="H23" i="56"/>
  <c r="L2" i="46"/>
  <c r="E15" i="12"/>
  <c r="G30" i="12"/>
  <c r="P4" i="12"/>
  <c r="S21" i="12"/>
  <c r="U25" i="56"/>
  <c r="F2" i="7"/>
  <c r="F8" i="42"/>
  <c r="H21" i="42"/>
  <c r="C17" i="43"/>
  <c r="J2" i="38"/>
  <c r="H7" i="1"/>
  <c r="G15" i="1"/>
  <c r="H27" i="1"/>
  <c r="D4" i="28"/>
  <c r="D31" i="1"/>
  <c r="H20" i="1"/>
  <c r="I27" i="1"/>
  <c r="E4" i="28"/>
  <c r="G12" i="28"/>
  <c r="M15" i="28"/>
  <c r="F12" i="39"/>
  <c r="F3" i="12"/>
  <c r="G31" i="12"/>
  <c r="Q32" i="12"/>
  <c r="S7" i="12"/>
  <c r="R11" i="12"/>
  <c r="J7" i="56"/>
  <c r="I16" i="56"/>
  <c r="D11" i="52"/>
  <c r="O2" i="5"/>
  <c r="G3" i="18"/>
  <c r="E13" i="42"/>
  <c r="F17" i="42"/>
  <c r="G20" i="43"/>
  <c r="L2" i="38"/>
  <c r="H3" i="1"/>
  <c r="K15" i="1"/>
  <c r="K10" i="28"/>
  <c r="J5" i="39"/>
  <c r="M18" i="12"/>
  <c r="G9" i="56"/>
  <c r="I25" i="56"/>
  <c r="H3" i="52"/>
  <c r="D12" i="52"/>
  <c r="Q2" i="46"/>
  <c r="D3" i="42"/>
  <c r="E4" i="9"/>
  <c r="G13" i="28"/>
  <c r="F33" i="12"/>
  <c r="O13" i="12"/>
  <c r="T10" i="56"/>
  <c r="V2" i="7"/>
  <c r="F12" i="42"/>
  <c r="AE4" i="9"/>
  <c r="H6" i="1"/>
  <c r="L12" i="1"/>
  <c r="L15" i="1"/>
  <c r="L10" i="28"/>
  <c r="H6" i="39"/>
  <c r="R30" i="12"/>
  <c r="N18" i="12"/>
  <c r="P23" i="12"/>
  <c r="E3" i="42"/>
  <c r="J23" i="42"/>
  <c r="G6" i="43"/>
  <c r="G19" i="1"/>
  <c r="J28" i="1"/>
  <c r="G3" i="28"/>
  <c r="G33" i="12"/>
  <c r="M11" i="12"/>
  <c r="V15" i="56"/>
  <c r="H9" i="52"/>
  <c r="T2" i="47"/>
  <c r="E6" i="42"/>
  <c r="E15" i="42"/>
  <c r="AF4" i="9"/>
  <c r="M3" i="28"/>
  <c r="F13" i="12"/>
  <c r="O31" i="12"/>
  <c r="I15" i="56"/>
  <c r="I6" i="52"/>
  <c r="A2" i="15"/>
  <c r="D3" i="18"/>
  <c r="G18" i="42"/>
  <c r="E21" i="42"/>
  <c r="H6" i="43"/>
  <c r="O22" i="1"/>
  <c r="F6" i="42"/>
  <c r="C5" i="43"/>
  <c r="H18" i="43"/>
  <c r="AG4" i="9"/>
  <c r="K3" i="1"/>
  <c r="K11" i="28"/>
  <c r="F8" i="39"/>
  <c r="H10" i="39"/>
  <c r="G6" i="12"/>
  <c r="G13" i="12"/>
  <c r="M16" i="12"/>
  <c r="O21" i="12"/>
  <c r="R23" i="12"/>
  <c r="J9" i="56"/>
  <c r="J15" i="56"/>
  <c r="G21" i="56"/>
  <c r="C4" i="52"/>
  <c r="D7" i="52"/>
  <c r="T2" i="46"/>
  <c r="C2" i="7"/>
  <c r="B2" i="15"/>
  <c r="E3" i="18"/>
  <c r="G3" i="42"/>
  <c r="I9" i="42"/>
  <c r="H18" i="42"/>
  <c r="F21" i="42"/>
  <c r="G7" i="43"/>
  <c r="J4" i="9"/>
  <c r="I11" i="42"/>
  <c r="C15" i="42"/>
  <c r="G4" i="43"/>
  <c r="G6" i="1"/>
  <c r="G28" i="1"/>
  <c r="K17" i="28"/>
  <c r="F5" i="39"/>
  <c r="H5" i="39"/>
  <c r="G12" i="12"/>
  <c r="M23" i="12"/>
  <c r="U2" i="5"/>
  <c r="J5" i="42"/>
  <c r="E18" i="42"/>
  <c r="C21" i="42"/>
  <c r="I23" i="42"/>
  <c r="AC4" i="9"/>
  <c r="C14" i="55"/>
  <c r="F22" i="1"/>
  <c r="L6" i="12"/>
  <c r="H17" i="43"/>
  <c r="M2" i="38"/>
  <c r="I3" i="1"/>
  <c r="F6" i="39"/>
  <c r="J8" i="39"/>
  <c r="E13" i="12"/>
  <c r="H9" i="56"/>
  <c r="E12" i="52"/>
  <c r="F4" i="9"/>
  <c r="H13" i="28"/>
  <c r="K18" i="28"/>
  <c r="M6" i="12"/>
  <c r="E9" i="42"/>
  <c r="I6" i="1"/>
  <c r="F16" i="1"/>
  <c r="H7" i="39"/>
  <c r="Q23" i="12"/>
  <c r="J3" i="52"/>
  <c r="F12" i="52"/>
  <c r="S2" i="46"/>
  <c r="F3" i="42"/>
  <c r="C16" i="55"/>
  <c r="K28" i="1"/>
  <c r="E13" i="28"/>
  <c r="H3" i="28"/>
  <c r="L18" i="28"/>
  <c r="J11" i="39"/>
  <c r="E21" i="12"/>
  <c r="N6" i="12"/>
  <c r="N11" i="12"/>
  <c r="U5" i="56"/>
  <c r="B2" i="5"/>
  <c r="F15" i="42"/>
  <c r="O2" i="38"/>
  <c r="J6" i="1"/>
  <c r="G13" i="1"/>
  <c r="J22" i="1"/>
  <c r="K4" i="28"/>
  <c r="C17" i="55"/>
  <c r="I16" i="1"/>
  <c r="I19" i="1"/>
  <c r="L28" i="1"/>
  <c r="G4" i="28"/>
  <c r="H14" i="28"/>
  <c r="M18" i="28"/>
  <c r="F21" i="12"/>
  <c r="F34" i="12"/>
  <c r="R31" i="12"/>
  <c r="L4" i="12"/>
  <c r="O6" i="12"/>
  <c r="L9" i="12"/>
  <c r="O11" i="12"/>
  <c r="R18" i="12"/>
  <c r="V5" i="56"/>
  <c r="S11" i="56"/>
  <c r="U17" i="56"/>
  <c r="V22" i="56"/>
  <c r="J9" i="52"/>
  <c r="I12" i="52"/>
  <c r="C2" i="5"/>
  <c r="G6" i="42"/>
  <c r="I12" i="42"/>
  <c r="I15" i="42"/>
  <c r="G19" i="43"/>
  <c r="AH4" i="9"/>
  <c r="P2" i="38"/>
  <c r="G5" i="12"/>
  <c r="S15" i="12"/>
  <c r="H20" i="56"/>
  <c r="G9" i="1"/>
  <c r="F19" i="1"/>
  <c r="E11" i="28"/>
  <c r="H23" i="28"/>
  <c r="F20" i="12"/>
  <c r="P3" i="12"/>
  <c r="L11" i="12"/>
  <c r="R20" i="12"/>
  <c r="J14" i="56"/>
  <c r="U15" i="56"/>
  <c r="S22" i="56"/>
  <c r="F6" i="52"/>
  <c r="G9" i="52"/>
  <c r="S2" i="47"/>
  <c r="J8" i="42"/>
  <c r="D15" i="42"/>
  <c r="H4" i="43"/>
  <c r="L17" i="28"/>
  <c r="E6" i="12"/>
  <c r="Q8" i="12"/>
  <c r="K16" i="12"/>
  <c r="I20" i="56"/>
  <c r="J25" i="56"/>
  <c r="I3" i="52"/>
  <c r="R2" i="46"/>
  <c r="V2" i="5"/>
  <c r="C3" i="18"/>
  <c r="F18" i="42"/>
  <c r="D21" i="42"/>
  <c r="C15" i="55"/>
  <c r="I9" i="1"/>
  <c r="G22" i="1"/>
  <c r="D12" i="28"/>
  <c r="G20" i="12"/>
  <c r="Q3" i="12"/>
  <c r="P13" i="12"/>
  <c r="U10" i="56"/>
  <c r="T22" i="56"/>
  <c r="A2" i="5"/>
  <c r="G12" i="42"/>
  <c r="G18" i="43"/>
  <c r="N2" i="38"/>
  <c r="J3" i="1"/>
  <c r="F13" i="1"/>
  <c r="M10" i="28"/>
  <c r="F7" i="39"/>
  <c r="F6" i="12"/>
  <c r="R8" i="12"/>
  <c r="L16" i="12"/>
  <c r="O18" i="12"/>
  <c r="L21" i="12"/>
  <c r="I9" i="56"/>
  <c r="J20" i="56"/>
  <c r="T16" i="56"/>
  <c r="I4" i="9"/>
  <c r="H19" i="1"/>
  <c r="G14" i="28"/>
  <c r="E34" i="12"/>
  <c r="K4" i="12"/>
  <c r="K9" i="12"/>
  <c r="Q13" i="12"/>
  <c r="V10" i="56"/>
  <c r="U22" i="56"/>
  <c r="I9" i="52"/>
  <c r="H12" i="42"/>
  <c r="G10" i="1"/>
  <c r="L3" i="1"/>
  <c r="K6" i="1"/>
  <c r="H10" i="1"/>
  <c r="H13" i="1"/>
  <c r="K22" i="1"/>
  <c r="D15" i="28"/>
  <c r="L4" i="28"/>
  <c r="L11" i="28"/>
  <c r="F9" i="39"/>
  <c r="H11" i="39"/>
  <c r="J14" i="39"/>
  <c r="E7" i="12"/>
  <c r="E14" i="12"/>
  <c r="K30" i="12"/>
  <c r="K14" i="12"/>
  <c r="N16" i="12"/>
  <c r="P21" i="12"/>
  <c r="S23" i="12"/>
  <c r="G16" i="56"/>
  <c r="H21" i="56"/>
  <c r="D4" i="52"/>
  <c r="E7" i="52"/>
  <c r="U2" i="46"/>
  <c r="D2" i="7"/>
  <c r="C2" i="15"/>
  <c r="F3" i="18"/>
  <c r="H3" i="42"/>
  <c r="J9" i="42"/>
  <c r="I18" i="42"/>
  <c r="G21" i="42"/>
  <c r="C11" i="43"/>
  <c r="H7" i="43"/>
  <c r="K4" i="9"/>
  <c r="E4" i="42"/>
  <c r="F9" i="42"/>
  <c r="J16" i="42"/>
  <c r="I21" i="42"/>
  <c r="C6" i="43"/>
  <c r="H14" i="43"/>
  <c r="Q2" i="38"/>
  <c r="E12" i="28"/>
  <c r="H20" i="28"/>
  <c r="O32" i="12"/>
  <c r="S5" i="12"/>
  <c r="R16" i="12"/>
  <c r="S18" i="12"/>
  <c r="U6" i="56"/>
  <c r="U2" i="47"/>
  <c r="O2" i="15"/>
  <c r="C7" i="42"/>
  <c r="F19" i="42"/>
  <c r="G5" i="43"/>
  <c r="AL4" i="9"/>
  <c r="H4" i="1"/>
  <c r="H15" i="1"/>
  <c r="H10" i="28"/>
  <c r="L20" i="28"/>
  <c r="H8" i="39"/>
  <c r="J6" i="39"/>
  <c r="F17" i="12"/>
  <c r="G23" i="12"/>
  <c r="K31" i="12"/>
  <c r="O12" i="12"/>
  <c r="P14" i="12"/>
  <c r="M21" i="12"/>
  <c r="N23" i="12"/>
  <c r="H8" i="56"/>
  <c r="G13" i="56"/>
  <c r="J17" i="56"/>
  <c r="U16" i="56"/>
  <c r="E3" i="52"/>
  <c r="D8" i="52"/>
  <c r="I10" i="52"/>
  <c r="B2" i="47"/>
  <c r="R2" i="5"/>
  <c r="M3" i="18"/>
  <c r="F4" i="42"/>
  <c r="G9" i="42"/>
  <c r="C17" i="42"/>
  <c r="J21" i="42"/>
  <c r="C9" i="43"/>
  <c r="G15" i="43"/>
  <c r="S4" i="9"/>
  <c r="R2" i="38"/>
  <c r="L3" i="18"/>
  <c r="R4" i="9"/>
  <c r="L13" i="28"/>
  <c r="G16" i="12"/>
  <c r="K8" i="12"/>
  <c r="L10" i="12"/>
  <c r="J22" i="56"/>
  <c r="T11" i="56"/>
  <c r="U21" i="56"/>
  <c r="T2" i="7"/>
  <c r="J11" i="42"/>
  <c r="G14" i="42"/>
  <c r="L6" i="1"/>
  <c r="J12" i="1"/>
  <c r="F18" i="1"/>
  <c r="D23" i="28"/>
  <c r="F10" i="39"/>
  <c r="C23" i="55"/>
  <c r="K9" i="1"/>
  <c r="F21" i="1"/>
  <c r="K23" i="1"/>
  <c r="O6" i="1"/>
  <c r="E3" i="28"/>
  <c r="D13" i="28"/>
  <c r="H11" i="28"/>
  <c r="G21" i="28"/>
  <c r="L7" i="28"/>
  <c r="F4" i="12"/>
  <c r="G10" i="12"/>
  <c r="P32" i="12"/>
  <c r="S3" i="12"/>
  <c r="K6" i="12"/>
  <c r="L8" i="12"/>
  <c r="S16" i="12"/>
  <c r="K19" i="12"/>
  <c r="G23" i="56"/>
  <c r="V6" i="56"/>
  <c r="V21" i="56"/>
  <c r="I5" i="52"/>
  <c r="C2" i="46"/>
  <c r="V2" i="47"/>
  <c r="U2" i="7"/>
  <c r="P2" i="15"/>
  <c r="D7" i="42"/>
  <c r="H14" i="42"/>
  <c r="G19" i="42"/>
  <c r="H5" i="43"/>
  <c r="AM4" i="9"/>
  <c r="C22" i="55"/>
  <c r="J9" i="1"/>
  <c r="J23" i="1"/>
  <c r="D3" i="28"/>
  <c r="K7" i="28"/>
  <c r="F10" i="12"/>
  <c r="R3" i="12"/>
  <c r="H5" i="52"/>
  <c r="B2" i="46"/>
  <c r="I4" i="1"/>
  <c r="G7" i="1"/>
  <c r="F10" i="1"/>
  <c r="K12" i="1"/>
  <c r="I15" i="1"/>
  <c r="G18" i="1"/>
  <c r="E23" i="28"/>
  <c r="L14" i="28"/>
  <c r="M20" i="28"/>
  <c r="F11" i="39"/>
  <c r="H9" i="39"/>
  <c r="J7" i="39"/>
  <c r="G17" i="12"/>
  <c r="E30" i="12"/>
  <c r="O10" i="12"/>
  <c r="P12" i="12"/>
  <c r="N21" i="12"/>
  <c r="O23" i="12"/>
  <c r="I8" i="56"/>
  <c r="H13" i="56"/>
  <c r="S12" i="56"/>
  <c r="V16" i="56"/>
  <c r="F3" i="52"/>
  <c r="E8" i="52"/>
  <c r="J10" i="52"/>
  <c r="C2" i="47"/>
  <c r="S2" i="5"/>
  <c r="N3" i="18"/>
  <c r="G4" i="42"/>
  <c r="H9" i="42"/>
  <c r="E12" i="42"/>
  <c r="D17" i="42"/>
  <c r="C10" i="43"/>
  <c r="H15" i="43"/>
  <c r="T4" i="9"/>
  <c r="S2" i="38"/>
  <c r="C9" i="52"/>
  <c r="E22" i="42"/>
  <c r="G3" i="43"/>
  <c r="G4" i="9"/>
  <c r="C28" i="55"/>
  <c r="H17" i="1"/>
  <c r="H22" i="1"/>
  <c r="O12" i="1"/>
  <c r="D26" i="28"/>
  <c r="H19" i="28"/>
  <c r="M11" i="28"/>
  <c r="L23" i="28"/>
  <c r="J12" i="39"/>
  <c r="E11" i="12"/>
  <c r="G22" i="12"/>
  <c r="P30" i="12"/>
  <c r="R4" i="12"/>
  <c r="S6" i="12"/>
  <c r="R10" i="12"/>
  <c r="Q14" i="12"/>
  <c r="P18" i="12"/>
  <c r="O22" i="12"/>
  <c r="G15" i="56"/>
  <c r="J23" i="56"/>
  <c r="U11" i="56"/>
  <c r="T20" i="56"/>
  <c r="J6" i="52"/>
  <c r="E11" i="52"/>
  <c r="V2" i="46"/>
  <c r="M2" i="7"/>
  <c r="D2" i="15"/>
  <c r="A3" i="18"/>
  <c r="H4" i="42"/>
  <c r="C9" i="42"/>
  <c r="F13" i="42"/>
  <c r="I17" i="42"/>
  <c r="C7" i="43"/>
  <c r="G12" i="43"/>
  <c r="Y4" i="9"/>
  <c r="T2" i="38"/>
  <c r="U24" i="56"/>
  <c r="D2" i="46"/>
  <c r="Q2" i="47"/>
  <c r="R3" i="18"/>
  <c r="I6" i="42"/>
  <c r="G15" i="42"/>
  <c r="H20" i="43"/>
  <c r="B2" i="38"/>
  <c r="C12" i="55"/>
  <c r="I7" i="1"/>
  <c r="L9" i="1"/>
  <c r="L14" i="1"/>
  <c r="L19" i="1"/>
  <c r="L27" i="1"/>
  <c r="E15" i="28"/>
  <c r="G11" i="28"/>
  <c r="K6" i="28"/>
  <c r="M17" i="28"/>
  <c r="F18" i="39"/>
  <c r="H16" i="39"/>
  <c r="F5" i="12"/>
  <c r="E17" i="12"/>
  <c r="G34" i="12"/>
  <c r="R34" i="12"/>
  <c r="S8" i="12"/>
  <c r="R12" i="12"/>
  <c r="Q16" i="12"/>
  <c r="P20" i="12"/>
  <c r="J10" i="56"/>
  <c r="I19" i="56"/>
  <c r="T7" i="56"/>
  <c r="S16" i="56"/>
  <c r="V24" i="56"/>
  <c r="I4" i="52"/>
  <c r="D9" i="52"/>
  <c r="E2" i="46"/>
  <c r="R2" i="47"/>
  <c r="I2" i="5"/>
  <c r="S3" i="18"/>
  <c r="J6" i="42"/>
  <c r="E11" i="42"/>
  <c r="H15" i="42"/>
  <c r="F22" i="42"/>
  <c r="H3" i="43"/>
  <c r="G21" i="43"/>
  <c r="H4" i="9"/>
  <c r="C2" i="38"/>
  <c r="H2" i="5"/>
  <c r="D11" i="42"/>
  <c r="J19" i="42"/>
  <c r="H12" i="1"/>
  <c r="F5" i="1"/>
  <c r="C13" i="55"/>
  <c r="C29" i="55"/>
  <c r="I12" i="1"/>
  <c r="I17" i="1"/>
  <c r="I22" i="1"/>
  <c r="O13" i="1"/>
  <c r="D7" i="28"/>
  <c r="E26" i="28"/>
  <c r="G20" i="28"/>
  <c r="K12" i="28"/>
  <c r="M23" i="28"/>
  <c r="J13" i="39"/>
  <c r="F11" i="12"/>
  <c r="E23" i="12"/>
  <c r="Q30" i="12"/>
  <c r="K7" i="12"/>
  <c r="S10" i="12"/>
  <c r="R14" i="12"/>
  <c r="Q18" i="12"/>
  <c r="P22" i="12"/>
  <c r="I6" i="56"/>
  <c r="H15" i="56"/>
  <c r="G24" i="56"/>
  <c r="V11" i="56"/>
  <c r="U20" i="56"/>
  <c r="C7" i="52"/>
  <c r="F11" i="52"/>
  <c r="A2" i="47"/>
  <c r="N2" i="7"/>
  <c r="B3" i="18"/>
  <c r="I4" i="42"/>
  <c r="D9" i="42"/>
  <c r="G13" i="42"/>
  <c r="J17" i="42"/>
  <c r="E20" i="42"/>
  <c r="C8" i="43"/>
  <c r="H12" i="43"/>
  <c r="Z4" i="9"/>
  <c r="U2" i="38"/>
  <c r="F7" i="1"/>
  <c r="H9" i="1"/>
  <c r="J11" i="1"/>
  <c r="L13" i="1"/>
  <c r="G16" i="1"/>
  <c r="I18" i="1"/>
  <c r="K20" i="1"/>
  <c r="F23" i="1"/>
  <c r="H28" i="1"/>
  <c r="D6" i="28"/>
  <c r="D14" i="28"/>
  <c r="D22" i="28"/>
  <c r="G8" i="28"/>
  <c r="G16" i="28"/>
  <c r="K3" i="28"/>
  <c r="L8" i="28"/>
  <c r="M13" i="28"/>
  <c r="K19" i="28"/>
  <c r="F3" i="39"/>
  <c r="F19" i="39"/>
  <c r="H14" i="39"/>
  <c r="J9" i="39"/>
  <c r="G3" i="12"/>
  <c r="E9" i="12"/>
  <c r="F14" i="12"/>
  <c r="G19" i="12"/>
  <c r="E31" i="12"/>
  <c r="L31" i="12"/>
  <c r="P31" i="12"/>
  <c r="L3" i="12"/>
  <c r="S4" i="12"/>
  <c r="Q6" i="12"/>
  <c r="O8" i="12"/>
  <c r="M10" i="12"/>
  <c r="K12" i="12"/>
  <c r="R13" i="12"/>
  <c r="P15" i="12"/>
  <c r="N17" i="12"/>
  <c r="L19" i="12"/>
  <c r="S20" i="12"/>
  <c r="Q22" i="12"/>
  <c r="G6" i="56"/>
  <c r="G10" i="56"/>
  <c r="G14" i="56"/>
  <c r="G18" i="56"/>
  <c r="G22" i="56"/>
  <c r="S5" i="56"/>
  <c r="S9" i="56"/>
  <c r="S13" i="56"/>
  <c r="S17" i="56"/>
  <c r="S21" i="56"/>
  <c r="S25" i="56"/>
  <c r="G4" i="52"/>
  <c r="G6" i="52"/>
  <c r="G8" i="52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K11" i="1"/>
  <c r="F14" i="1"/>
  <c r="H16" i="1"/>
  <c r="L20" i="1"/>
  <c r="G23" i="1"/>
  <c r="I28" i="1"/>
  <c r="O15" i="1"/>
  <c r="E6" i="28"/>
  <c r="E14" i="28"/>
  <c r="E22" i="28"/>
  <c r="H8" i="28"/>
  <c r="H16" i="28"/>
  <c r="L3" i="28"/>
  <c r="M8" i="28"/>
  <c r="K14" i="28"/>
  <c r="L19" i="28"/>
  <c r="F4" i="39"/>
  <c r="F20" i="39"/>
  <c r="H15" i="39"/>
  <c r="J10" i="39"/>
  <c r="E4" i="12"/>
  <c r="F9" i="12"/>
  <c r="G14" i="12"/>
  <c r="E20" i="12"/>
  <c r="F31" i="12"/>
  <c r="M31" i="12"/>
  <c r="Q31" i="12"/>
  <c r="M3" i="12"/>
  <c r="K5" i="12"/>
  <c r="R6" i="12"/>
  <c r="P8" i="12"/>
  <c r="N10" i="12"/>
  <c r="L12" i="12"/>
  <c r="S13" i="12"/>
  <c r="Q15" i="12"/>
  <c r="O17" i="12"/>
  <c r="M19" i="12"/>
  <c r="K21" i="12"/>
  <c r="R22" i="12"/>
  <c r="H6" i="56"/>
  <c r="H10" i="56"/>
  <c r="H14" i="56"/>
  <c r="H18" i="56"/>
  <c r="H22" i="56"/>
  <c r="T5" i="56"/>
  <c r="T9" i="56"/>
  <c r="T13" i="56"/>
  <c r="T17" i="56"/>
  <c r="T21" i="56"/>
  <c r="T25" i="56"/>
  <c r="H4" i="52"/>
  <c r="H6" i="52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AG2" i="12"/>
  <c r="AF2" i="12"/>
  <c r="J7" i="1" a="1"/>
  <c r="J15" i="1" a="1"/>
  <c r="J18" i="1" a="1"/>
  <c r="J5" i="1" a="1"/>
  <c r="E18" i="28" a="1"/>
  <c r="E18" i="28" l="1"/>
  <c r="J5" i="1"/>
  <c r="J18" i="1"/>
  <c r="J15" i="1"/>
  <c r="J7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K28" i="48" l="1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8" i="48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J28" i="48" a="1"/>
  <c r="J27" i="48" a="1"/>
  <c r="J27" i="48" l="1"/>
  <c r="J28" i="48"/>
  <c r="L8" i="56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M4" i="48" a="1"/>
  <c r="M5" i="48" a="1"/>
  <c r="M6" i="48" a="1"/>
  <c r="M7" i="48" a="1"/>
  <c r="M8" i="48" a="1"/>
  <c r="M9" i="48" a="1"/>
  <c r="M10" i="48" a="1"/>
  <c r="M11" i="48" a="1"/>
  <c r="M12" i="48" a="1"/>
  <c r="M13" i="48" a="1"/>
  <c r="M14" i="48" a="1"/>
  <c r="M15" i="48" a="1"/>
  <c r="M16" i="48" a="1"/>
  <c r="M17" i="48" a="1"/>
  <c r="M18" i="48" a="1"/>
  <c r="M19" i="48" a="1"/>
  <c r="M20" i="48" a="1"/>
  <c r="M21" i="48" a="1"/>
  <c r="M22" i="48" a="1"/>
  <c r="M23" i="48" a="1"/>
  <c r="M24" i="48" a="1"/>
  <c r="M24" i="48" l="1"/>
  <c r="M23" i="48"/>
  <c r="M22" i="48"/>
  <c r="M21" i="48"/>
  <c r="M20" i="48"/>
  <c r="M19" i="48"/>
  <c r="M18" i="48"/>
  <c r="M17" i="48"/>
  <c r="M16" i="48"/>
  <c r="M15" i="48"/>
  <c r="M14" i="48"/>
  <c r="M13" i="48"/>
  <c r="M12" i="48"/>
  <c r="M11" i="48"/>
  <c r="M10" i="48"/>
  <c r="M9" i="48"/>
  <c r="M8" i="48"/>
  <c r="M7" i="48"/>
  <c r="M6" i="48"/>
  <c r="M5" i="48"/>
  <c r="M4" i="48"/>
  <c r="P24" i="56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7" i="49" l="1"/>
  <c r="H19" i="55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25" i="55" l="1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C4AD6C7-56A0-4D85-962E-BBD160BF801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Timestamp="1717273979"&gt;&lt;FQL&gt;&lt;Q&gt;FC0000ZA^FG_MCAP_IDX(0,,,USD)&lt;/Q&gt;&lt;R&gt;1&lt;/R&gt;&lt;C&gt;1&lt;/C&gt;&lt;D xsi:type="xsd:double"&gt;298772.7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xsi:type="xsd:double"&gt;5644.016&lt;/D&gt;&lt;/FQL&gt;&lt;FQL&gt;&lt;Q&gt;FC0000US^FMA_MCAP(0,,,USD,"PORTAGG")&lt;/Q&gt;&lt;R&gt;1&lt;/R&gt;&lt;C&gt;1&lt;/C&gt;&lt;D xsi:type="xsd:double"&gt;54863860&lt;/D&gt;&lt;/FQL&gt;&lt;FQL&gt;&lt;Q&gt;FC0000IN^FMA_MCAP(0,,,USD,"PORTAGG")&lt;/Q&gt;&lt;R&gt;1&lt;/R&gt;&lt;C&gt;1&lt;/C&gt;&lt;D xsi:type="xsd:double"&gt;4864276&lt;/D&gt;&lt;/FQL&gt;&lt;FQL&gt;&lt;Q&gt;SPY^FREF_MARKET_VALUE_COMPANY(0,,,USD,,0,,"LEGACY")&lt;/Q&gt;&lt;R&gt;1&lt;/R&gt;&lt;C&gt;1&lt;/C&gt;&lt;D xsi:type="xsd:double"&gt;533820.842577&lt;/D&gt;&lt;/FQL&gt;&lt;FQL&gt;&lt;Q&gt;INDA^FREF_MARKET_VALUE_COMPANY(0,,,USD,,0,,"LEGACY")&lt;/Q&gt;&lt;R&gt;1&lt;/R&gt;&lt;C&gt;1&lt;/C&gt;&lt;D xsi:type="xsd:double"&gt;10305.144&lt;/D&gt;&lt;/FQL&gt;&lt;FQL&gt;&lt;Q&gt;FC0000GR^FMA_MCAP(0,,,USD,"PORTAGG")&lt;/Q&gt;&lt;R&gt;1&lt;/R&gt;&lt;C&gt;1&lt;/C&gt;&lt;D xsi:type="xsd:double"&gt;82819.36&lt;/D&gt;&lt;/FQL&gt;&lt;FQL&gt;&lt;Q&gt;QQQ^FREF_MARKET_VALUE_COMPANY(0,,,USD,,0,,"LEGACY")&lt;/Q&gt;&lt;R&gt;1&lt;/R&gt;&lt;C&gt;1&lt;/C&gt;&lt;D xsi:type="xsd:double"&gt;269592.1865&lt;/D&gt;&lt;/FQL&gt;&lt;FQL&gt;&lt;Q&gt;GREK^FREF_MARKET_VALUE_COMPANY(0,,,USD,,0,,"LEGACY")&lt;/Q&gt;&lt;R&gt;1&lt;/R&gt;&lt;C&gt;1&lt;/C&gt;&lt;D xsi:type="xsd:double"&gt;199.913018395&lt;/D&gt;&lt;/FQL&gt;&lt;FQL&gt;&lt;Q&gt;FC0000GB^FMA_MCAP(0,,,USD,"PORTAGG")&lt;/Q&gt;&lt;R&gt;1&lt;/R&gt;&lt;C&gt;1&lt;/C&gt;&lt;D xsi:type="xsd:double"&gt;3295792.3&lt;/D&gt;&lt;/FQL&gt;&lt;FQL&gt;&lt;Q&gt;FC0000ZA^FMA_MCAP(0,,,USD,"PORTAGG")&lt;/Q&gt;&lt;R&gt;1&lt;/R&gt;&lt;C&gt;1&lt;/C&gt;&lt;D xsi:type="xsd:double"&gt;298772.7&lt;/D&gt;&lt;/FQL&gt;&lt;FQL&gt;&lt;Q&gt;EWU^FREF_MARKET_VALUE_COMPANY(0,,,USD,,0,,"LEGACY")&lt;/Q&gt;&lt;R&gt;1&lt;/R&gt;&lt;C&gt;1&lt;/C&gt;&lt;D xsi:type="xsd:double"&gt;2843.856&lt;/D&gt;&lt;/FQL&gt;&lt;FQL&gt;&lt;Q&gt;EZA^FREF_MARKET_VALUE_COMPANY(0,,,USD,,0,,"LEGACY")&lt;/Q&gt;&lt;R&gt;1&lt;/R&gt;&lt;C&gt;1&lt;/C&gt;&lt;D xsi:type="xsd:double"&gt;255.717&lt;/D&gt;&lt;/FQL&gt;&lt;FQL&gt;&lt;Q&gt;FC0000CH^FMA_MCAP(0,,,USD,"PORTAGG")&lt;/Q&gt;&lt;R&gt;1&lt;/R&gt;&lt;C&gt;1&lt;/C&gt;&lt;D xsi:type="xsd:double"&gt;2174773.5&lt;/D&gt;&lt;/FQL&gt;&lt;FQL&gt;&lt;Q&gt;FC0000BR^FMA_MCAP(0,,,USD,"PORTAGG")&lt;/Q&gt;&lt;R&gt;1&lt;/R&gt;&lt;C&gt;1&lt;/C&gt;&lt;D xsi:type="xsd:double"&gt;691092.25&lt;/D&gt;&lt;/FQL&gt;&lt;FQL&gt;&lt;Q&gt;EWZ^FREF_MARKET_VALUE_COMPANY(0,,,USD,,0,,"LEGACY")&lt;/Q&gt;&lt;R&gt;1&lt;/R&gt;&lt;C&gt;1&lt;/C&gt;&lt;D xsi:type="xsd:double"&gt;4648.68&lt;/D&gt;&lt;/FQL&gt;&lt;FQL&gt;&lt;Q&gt;FC0000JP^FMA_MCAP(0,,,USD,"PORTAGG")&lt;/Q&gt;&lt;R&gt;1&lt;/R&gt;&lt;C&gt;1&lt;/C&gt;&lt;D xsi:type="xsd:double"&gt;6394057.5&lt;/D&gt;&lt;/FQL&gt;&lt;FQL&gt;&lt;Q&gt;EWJ^FREF_MARKET_VALUE_COMPANY(0,,,USD,,0,,"LEGACY")&lt;/Q&gt;&lt;R&gt;1&lt;/R&gt;&lt;C&gt;1&lt;/C&gt;&lt;D xsi:type="xsd:double"&gt;16304.508&lt;/D&gt;&lt;/FQL&gt;&lt;FQL&gt;&lt;Q&gt;FC0000DE^FMA_MCAP(0,,,USD,"PORTAGG")&lt;/Q&gt;&lt;R&gt;1&lt;/R&gt;&lt;C&gt;1&lt;/C&gt;&lt;D xsi:type="xsd:double"&gt;2292656.8&lt;/D&gt;&lt;/FQL&gt;&lt;FQL&gt;&lt;Q&gt;EWW^FREF_MARKET_VALUE_COMPANY(0,,,USD,,0,,"LEGACY")&lt;/Q&gt;&lt;R&gt;1&lt;/R&gt;&lt;C&gt;1&lt;/C&gt;&lt;D xsi:type="xsd:double"&gt;2011.9&lt;/D&gt;&lt;/FQL&gt;&lt;FQL&gt;&lt;Q&gt;FC0000TW^FMA_MCAP(0,,,USD,"PORTAGG")&lt;/Q&gt;&lt;R&gt;1&lt;/R&gt;&lt;C&gt;1&lt;/C&gt;&lt;D xsi:type="xsd:double"&gt;2267257.3&lt;/D&gt;&lt;/FQL&gt;&lt;FQL&gt;&lt;Q&gt;FC0000AU^FMA_MCAP(0,,,USD,"PORTAGG")&lt;/Q&gt;&lt;R&gt;1&lt;/R&gt;&lt;C&gt;1&lt;/C&gt;&lt;D xsi:type="xsd:double"&gt;1687037.8&lt;/D&gt;&lt;/FQL&gt;&lt;FQL&gt;&lt;Q&gt;EWA^FREF_MARKET_VALUE_COMPANY(0,,,USD,,0,,"LEGACY")&lt;/Q&gt;&lt;R&gt;1&lt;/R&gt;&lt;C&gt;1&lt;/C&gt;&lt;D xsi:type="xsd:double"&gt;1671.27&lt;/D&gt;&lt;/FQL&gt;&lt;FQL&gt;&lt;Q&gt;EWM^FREF_MARKET_VALUE_COMPANY(0,,,USD,,0,,"LEGACY")&lt;/Q&gt;&lt;R&gt;1&lt;/R&gt;&lt;C&gt;1&lt;/C&gt;&lt;D xsi:type="xsd:double"&gt;273.91725&lt;/D&gt;&lt;/FQL&gt;&lt;FQL&gt;&lt;Q&gt;FC0000NZ^FMA_MCAP(0,,,USD,"PORTAGG")&lt;/Q&gt;&lt;R&gt;1&lt;/R&gt;&lt;C&gt;1&lt;/C&gt;&lt;D xsi:type="xsd:double"&gt;92717.805&lt;/D&gt;&lt;/FQL&gt;&lt;FQL&gt;&lt;Q&gt;FC0000SA^FMA_MCAP(0,,,USD,"PORTAGG")&lt;/Q&gt;&lt;R&gt;1&lt;/R&gt;&lt;C&gt;1&lt;/C&gt;&lt;D xsi:type="xsd:double"&gt;2742421&lt;/D&gt;&lt;/FQL&gt;&lt;FQL&gt;&lt;Q&gt;KSA^FREF_MARKET_VALUE_COMPANY(0,,,USD,,0,,"LEGACY")&lt;/Q&gt;&lt;R&gt;1&lt;/R&gt;&lt;C&gt;1&lt;/C&gt;&lt;D xsi:type="xsd:double"&gt;723.9855&lt;/D&gt;&lt;/FQL&gt;&lt;FQL&gt;&lt;Q&gt;EPOL^FREF_MARKET_VALUE_COMPANY(0,,,USD,,0,,"LEGACY")&lt;/Q&gt;&lt;R&gt;1&lt;/R&gt;&lt;C&gt;1&lt;/C&gt;&lt;D xsi:type="xsd:double"&gt;343.707&lt;/D&gt;&lt;/FQL&gt;&lt;FQL&gt;&lt;Q&gt;FTSEWIVNXXXX^FMA_MCAP(0,,,USD,"PORTAGG")&lt;/Q&gt;&lt;R&gt;1&lt;/R&gt;&lt;C&gt;1&lt;/C&gt;&lt;D xsi:type="xsd:double"&gt;23882.93706&lt;/D&gt;&lt;/FQL&gt;&lt;FQL&gt;&lt;Q&gt;FC0000PH^FMA_MCAP(0,,,USD,"PORTAGG")&lt;/Q&gt;&lt;R&gt;1&lt;/R&gt;&lt;C&gt;1&lt;/C&gt;&lt;D xsi:type="xsd:double"&gt;201477.17&lt;/D&gt;&lt;/FQL&gt;&lt;FQL&gt;&lt;Q&gt;VNM^FREF_MARKET_VALUE_COMPANY(0,,,USD,,0,,"LEGACY")&lt;/Q&gt;&lt;R&gt;1&lt;/R&gt;&lt;C&gt;1&lt;/C&gt;&lt;D xsi:type="xsd:double"&gt;513.227&lt;/D&gt;&lt;/FQL&gt;&lt;FQL&gt;&lt;Q&gt;FC0000ID^FMA_MCAP(0,,,USD,"PORTAGG")&lt;/Q&gt;&lt;R&gt;1&lt;/R&gt;&lt;C&gt;1&lt;/C&gt;&lt;D xsi:type="xsd:double"&gt;644442.6&lt;/D&gt;&lt;/FQL&gt;&lt;FQL&gt;&lt;Q&gt;UAE^FREF_MARKET_VALUE_COMPANY(0,,,USD,,0,,"LEGACY")&lt;/Q&gt;&lt;R&gt;1&lt;/R&gt;&lt;C&gt;1&lt;/C&gt;&lt;D xsi:type="xsd:double"&gt;39.501&lt;/D&gt;&lt;/FQL&gt;&lt;FQL&gt;&lt;Q&gt;FC0000TR^FMA_MCAP(0,,,USD,"PORTAGG")&lt;/Q&gt;&lt;R&gt;1&lt;/R&gt;&lt;C&gt;1&lt;/C&gt;&lt;D xsi:type="xsd:double"&gt;413934.13&lt;/D&gt;&lt;/FQL&gt;&lt;FQL&gt;&lt;Q&gt;TUR^FREF_MARKET_VALUE_COMPANY(0,,,USD,,0,,"LEGACY")&lt;/Q&gt;&lt;R&gt;1&lt;/R&gt;&lt;C&gt;1&lt;/C&gt;&lt;D xsi:type="xsd:double"&gt;249.452&lt;/D&gt;&lt;/FQL&gt;&lt;FQL&gt;&lt;Q&gt;SET-BKK^FMA_MCAP(0,,,USD,"PORTAGG")&lt;/Q&gt;&lt;R&gt;1&lt;/R&gt;&lt;C&gt;1&lt;/C&gt;&lt;D xsi:type="xsd:double"&gt;451962.64406921&lt;/D&gt;&lt;/FQL&gt;&lt;FQL&gt;&lt;Q&gt;SET-BKK^FG_MCAP_IDX(0,,,USD)&lt;/Q&gt;&lt;R&gt;1&lt;/R&gt;&lt;C&gt;1&lt;/C&gt;&lt;D xsi:type="xsd:double"&gt;451962.64406921&lt;/D&gt;&lt;/FQL&gt;&lt;FQL&gt;&lt;Q&gt;FC0000QA^FMA_MCAP(0,,,USD,"PORTAGG")&lt;/Q&gt;&lt;R&gt;1&lt;/R&gt;&lt;C&gt;1&lt;/C&gt;&lt;D xsi:type="xsd:double"&gt;148119.17&lt;/D&gt;&lt;/FQL&gt;&lt;FQL&gt;&lt;Q&gt;QAT^FREF_MARKET_VALUE_COMPANY(0,,,USD,,0,,"LEGACY")&lt;/Q&gt;&lt;R&gt;1&lt;/R&gt;&lt;C&gt;1&lt;/C&gt;&lt;D xsi:type="xsd:double"&gt;75.7575&lt;/D&gt;&lt;/FQL&gt;&lt;FQL&gt;&lt;Q&gt;FC0000CN^FMA_MCAP(0,,,USD,"PORTAGG")&lt;/Q&gt;&lt;R&gt;1&lt;/R&gt;&lt;C&gt;1&lt;/C&gt;&lt;D xsi:type="xsd:double"&gt;7574108&lt;/D&gt;&lt;/FQL&gt;&lt;FQL&gt;&lt;Q&gt;EWL^FREF_MARKET_VALUE_COMPANY(0,,,USD,,0,,"LEGACY")&lt;/Q&gt;&lt;R&gt;1&lt;/R&gt;&lt;C&gt;1&lt;/C&gt;&lt;D xsi:type="xsd:double"&gt;1149.115&lt;/D&gt;&lt;/FQL&gt;&lt;FQL&gt;&lt;Q&gt;FC0000KR^FMA_MCAP(0,,,USD,"PORTAGG")&lt;/Q&gt;&lt;R&gt;1&lt;/R&gt;&lt;C&gt;1&lt;/C&gt;&lt;D xsi:type="xsd:double"&gt;1810522.3&lt;/D&gt;&lt;/FQL&gt;&lt;FQL&gt;&lt;Q&gt;EWY^FREF_MARKET_VALUE_COMPANY(0,,,USD,,0,,"LEGACY")&lt;/Q&gt;&lt;R&gt;1&lt;/R&gt;&lt;C&gt;1&lt;/C&gt;&lt;D xsi:type="xsd:double"&gt;5285.3&lt;/D&gt;&lt;/FQL&gt;&lt;FQL&gt;&lt;Q&gt;FC0000MX^FMA_MCAP(0,,,USD,"PORTAGG")&lt;/Q&gt;&lt;R&gt;1&lt;/R&gt;&lt;C&gt;1&lt;/C&gt;&lt;D xsi:type="xsd:double"&gt;508128.72&lt;/D&gt;&lt;/FQL&gt;&lt;FQL&gt;&lt;Q&gt;EWG^FREF_MARKET_VALUE_COMPANY(0,,,USD,,0,,"LEGACY")&lt;/Q&gt;&lt;R&gt;1&lt;/R&gt;&lt;C&gt;1&lt;/C&gt;&lt;D xsi:type="xsd:double"&gt;952.182&lt;/D&gt;&lt;/FQL&gt;&lt;FQL&gt;&lt;Q&gt;FC0000CA^FMA_MCAP(0,,,USD,"PORTAGG")&lt;/Q&gt;&lt;R&gt;1&lt;/R&gt;&lt;C&gt;1&lt;/C&gt;&lt;D xsi:type="xsd:double"&gt;2758675.8&lt;/D&gt;&lt;/FQL&gt;&lt;FQL&gt;&lt;Q&gt;EWC^FREF_MARKET_VALUE_COMPANY(0,,,USD,,0,,"LEGACY")&lt;/Q&gt;&lt;R&gt;1&lt;/R&gt;&lt;C&gt;1&lt;/C&gt;&lt;D xsi:type="xsd:double"&gt;2655.244&lt;/D&gt;&lt;/FQL&gt;&lt;FQL&gt;&lt;Q&gt;EWT^FREF_MARKET_VALUE_COMPANY(0,,,USD,,0,,"LEGACY")&lt;/Q&gt;&lt;R&gt;1&lt;/R&gt;&lt;C&gt;1&lt;/C&gt;&lt;D xsi:type="xsd:double"&gt;4896.136&lt;/D&gt;&lt;/FQL&gt;&lt;FQL&gt;&lt;Q&gt;FC0000MY^FMA_MCAP(0,,,USD,"PORTAGG")&lt;/Q&gt;&lt;R&gt;1&lt;/R&gt;&lt;C&gt;1&lt;/C&gt;&lt;D xsi:type="xsd:double"&gt;395050.72&lt;/D&gt;&lt;/FQL&gt;&lt;FQL&gt;&lt;Q&gt;FC0000PE^FMA_MCAP(0,,,USD,"PORTAGG")&lt;/Q&gt;&lt;R&gt;1&lt;/R&gt;&lt;C&gt;1&lt;/C&gt;&lt;D xsi:type="xsd:double"&gt;37699.01&lt;/D&gt;&lt;/FQL&gt;&lt;FQL&gt;&lt;Q&gt;ENZL^FREF_MARKET_VALUE_COMPANY(0,,,USD,,0,,"LEGACY")&lt;/Q&gt;&lt;R&gt;1&lt;/R&gt;&lt;C&gt;1&lt;/C&gt;&lt;D xsi:type="xsd:double"&gt;86.3025&lt;/D&gt;&lt;/FQL&gt;&lt;FQL&gt;&lt;Q&gt;EPU^FREF_MARKET_VALUE_COMPANY(0,,,USD,,0,,"LEGACY")&lt;/Q&gt;&lt;R&gt;1&lt;/R&gt;&lt;C&gt;1&lt;/C&gt;&lt;D xsi:type="xsd:double"&gt;127.165&lt;/D&gt;&lt;/FQL&gt;&lt;FQL&gt;&lt;Q&gt;FC0000PL^FMA_MCAP(0,,,USD,"PORTAGG")&lt;/Q&gt;&lt;R&gt;1&lt;/R&gt;&lt;C&gt;1&lt;/C&gt;&lt;D xsi:type="xsd:double"&gt;208604.14&lt;/D&gt;&lt;/FQL&gt;&lt;FQL&gt;&lt;Q&gt;EPHE^FREF_MARKET_VALUE_COMPANY(0,,,USD,,0,,"LEGACY")&lt;/Q&gt;&lt;R&gt;1&lt;/R&gt;&lt;C&gt;1&lt;/C&gt;&lt;D xsi:type="xsd:double"&gt;106.575&lt;/D&gt;&lt;/FQL&gt;&lt;FQL&gt;&lt;Q&gt;FC0000AE^FMA_MCAP(0,,,USD,"PORTAGG")&lt;/Q&gt;&lt;R&gt;1&lt;/R&gt;&lt;C&gt;1&lt;/C&gt;&lt;D xsi:type="xsd:double"&gt;834061.25&lt;/D&gt;&lt;/FQL&gt;&lt;FQL&gt;&lt;Q&gt;EIDO^FREF_MARKET_VALUE_COMPANY(0,,,USD,,0,,"LEGACY")&lt;/Q&gt;&lt;R&gt;1&lt;/R&gt;&lt;C&gt;1&lt;/C&gt;&lt;D xsi:type="xsd:double"&gt;385.32&lt;/D&gt;&lt;/FQL&gt;&lt;FQL&gt;&lt;Q&gt;FC0000CL^FMA_MCAP(0,,,USD,"PORTAGG")&lt;/Q&gt;&lt;R&gt;1&lt;/R&gt;&lt;C&gt;1&lt;/C&gt;&lt;D xsi:type="xsd:double"&gt;148723.4&lt;/D&gt;&lt;/FQL&gt;&lt;FQL&gt;&lt;Q&gt;ECH^FREF_MARKET_VALUE_COMPANY(0,,,USD,,0,,"LEGACY")&lt;/Q&gt;&lt;R&gt;1&lt;/R&gt;&lt;C&gt;1&lt;/C&gt;&lt;D xsi:type="xsd:double"&gt;608.3565&lt;/D&gt;&lt;/FQL&gt;&lt;FQL&gt;&lt;Q&gt;CNYA^FREF_MARKET_VALUE_COMPANY(0,,,USD,,0,,"LEGACY")&lt;/Q&gt;&lt;R&gt;1&lt;/R&gt;&lt;C&gt;1&lt;/C&gt;&lt;D xsi:type="xsd:double"&gt;285.572&lt;/D&gt;&lt;/FQL&gt;&lt;FQL&gt;&lt;Q&gt;CC_ZA^FG_COMPANY_NAME&lt;/Q&gt;&lt;R&gt;1&lt;/R&gt;&lt;C&gt;1&lt;/C&gt;&lt;D xsi:type="xsd:string"&gt;South Africa&lt;/D&gt;&lt;/FQL&gt;&lt;FQL&gt;&lt;Q&gt;NQG00809^FG_COMPANY_NAME&lt;/Q&gt;&lt;R&gt;1&lt;/R&gt;&lt;C&gt;1&lt;/C&gt;&lt;D xsi:type="xsd:string"&gt;Nasdaq South Africa&lt;/D&gt;&lt;/FQL&gt;&lt;FQL&gt;&lt;Q&gt;DUMMY^ECON_EXPR_DATA('FDS_ECON[NTCPMIINDEXSA@SA]',,,M)&lt;/Q&gt;&lt;R&gt;0&lt;/R&gt;&lt;C&gt;0&lt;/C&gt;&lt;/FQL&gt;&lt;FQL&gt;&lt;Q&gt;DUMMY^ECON_EXPR_DATA('FDS_ECON[NTCPMIMFGSA@VN]',,,M)&lt;/Q&gt;&lt;R&gt;0&lt;/R&gt;&lt;C&gt;0&lt;/C&gt;&lt;/FQL&gt;&lt;FQL&gt;&lt;Q&gt;DUMMY^ECON_EXPR_DATA('FDS_ECON[NTCPMIMFGSA@AE]',,,M)&lt;/Q&gt;&lt;R&gt;0&lt;/R&gt;&lt;C&gt;0&lt;/C&gt;&lt;/FQL&gt;&lt;FQL&gt;&lt;Q&gt;DUMMY^ECON_EXPR_DATA('FDS_ECON[NTCPMIMFGSA@TR]',,,M)&lt;/Q&gt;&lt;R&gt;0&lt;/R&gt;&lt;C&gt;0&lt;/C&gt;&lt;/FQL&gt;&lt;FQL&gt;&lt;Q&gt;DUMMY^ECON_EXPR_DATA('FDS_ECON[NTCPMITHMANHE]',,,M)&lt;/Q&gt;&lt;R&gt;0&lt;/R&gt;&lt;C&gt;0&lt;/C&gt;&lt;/FQL&gt;&lt;FQL&gt;&lt;Q&gt;DUMMY^ECON_EXPR_DATA('FDS_ECON[PMIQAWHEHE]',,,M)&lt;/Q&gt;&lt;R&gt;0&lt;/R&gt;&lt;C&gt;0&lt;/C&gt;&lt;/FQL&gt;&lt;FQL&gt;&lt;Q&gt;DUMMY^ECON_EXPR_DATA('FDS_ECON[NTCPMIMFGSA@CN]',,,M)&lt;/Q&gt;&lt;R&gt;0&lt;/R&gt;&lt;C&gt;0&lt;/C&gt;&lt;/FQL&gt;&lt;FQL&gt;&lt;Q&gt;DUMMY^ECON_EXPR_DATA('FDS_ECON[NTCPMIMFGSA@IN]',,,M)&lt;/Q&gt;&lt;R&gt;0&lt;/R&gt;&lt;C&gt;0&lt;/C&gt;&lt;/FQL&gt;&lt;FQL&gt;&lt;Q&gt;DUMMY^ECON_EXPR_DATA('FDS_ECON[NTCPMIMFGSA@GR]',,,M)&lt;/Q&gt;&lt;R&gt;0&lt;/R&gt;&lt;C&gt;0&lt;/C&gt;&lt;/FQL&gt;&lt;FQL&gt;&lt;Q&gt;DUMMY^ECON_EXPR_DATA('FDS_ECON[PMIMFGSA@ZA]',,,M)&lt;/Q&gt;&lt;R&gt;0&lt;/R&gt;&lt;C&gt;0&lt;/C&gt;&lt;/FQL&gt;&lt;FQL&gt;&lt;Q&gt;DUMMY^ECON_EXPR_DATA('FDS_ECON[NTCPMIMFGSA@BR]',,,M)&lt;/Q&gt;&lt;R&gt;0&lt;/R&gt;&lt;C&gt;0&lt;/C&gt;&lt;/FQL&gt;&lt;FQL&gt;&lt;Q&gt;DUMMY^ECON_EXPR_DATA('FDS_ECON[NTCPMIMFGSA@KR]',,,M)&lt;/Q&gt;&lt;R&gt;0&lt;/R&gt;&lt;C&gt;0&lt;/C&gt;&lt;/FQL&gt;&lt;FQL&gt;&lt;Q&gt;DUMMY^ECON_EXPR_DATA('FDS_ECON[NTCPMIMFGSA@MX]',,,M)&lt;/Q&gt;&lt;R&gt;0&lt;/R&gt;&lt;C&gt;0&lt;/C&gt;&lt;/FQL&gt;&lt;FQL&gt;&lt;Q&gt;DUMMY^ECON_EXPR_DATA('FDS_ECON[NTCPMIMFGSA@TW]',,,M)&lt;/Q&gt;&lt;R&gt;0&lt;/R&gt;&lt;C&gt;0&lt;/C&gt;&lt;/FQL&gt;&lt;FQL&gt;&lt;Q&gt;DUMMY^ECON_EXPR_DATA('FDS_ECON[PMIMYMANHE]',,,M)&lt;/Q&gt;&lt;R&gt;0&lt;/R&gt;&lt;C&gt;0&lt;/C&gt;&lt;/FQL&gt;&lt;FQL&gt;&lt;Q&gt;DUMMY^ECON_EXPR_DATA('FDS_ECON[NTCPMIMFGSA@PE]',,,M)&lt;/Q&gt;&lt;R&gt;0&lt;/R&gt;&lt;C&gt;0&lt;/C&gt;&lt;/FQL&gt;&lt;FQL&gt;&lt;Q&gt;DUMMY^ECON_EXPR_DATA('FDS_ECON[NTCPMIMFGSA@PL]',,,M)&lt;/Q&gt;&lt;R&gt;0&lt;/R&gt;&lt;C&gt;0&lt;/C&gt;&lt;/FQL&gt;&lt;FQL&gt;&lt;Q&gt;DUMMY^ECON_EXPR_DATA('FDS_ECON[NTCPMIPHMANHE]',,,M)&lt;/Q&gt;&lt;R&gt;0&lt;/R&gt;&lt;C&gt;0&lt;/C&gt;&lt;/FQL&gt;&lt;FQL&gt;&lt;Q&gt;DUMMY^ECON_EXPR_DATA('FDS_ECON[NTCPMIMFGSA@ID]',,,M)&lt;/Q&gt;&lt;R&gt;0&lt;/R&gt;&lt;C&gt;0&lt;/C&gt;&lt;/FQL&gt;&lt;FQL&gt;&lt;Q&gt;DUMMY^ECON_EXPR_DATA('FDS_ECON[NTCPMIMFGSA@CL]',,,M)&lt;/Q&gt;&lt;R&gt;0&lt;/R&gt;&lt;C&gt;0&lt;/C&gt;&lt;/FQL&gt;&lt;FQL&gt;&lt;Q&gt;DUMMY^ECON_EXPR_DATA('FDS_ECON[NTCPMIMFGSA@EME]',,,M)&lt;/Q&gt;&lt;R&gt;0&lt;/R&gt;&lt;C&gt;0&lt;/C&gt;&lt;/FQL&gt;&lt;FQL&gt;&lt;Q&gt;DUMMY^ECON_EXPR_DATA('FDS_ECON[PMIDMMANHE]',,,M)&lt;/Q&gt;&lt;R&gt;0&lt;/R&gt;&lt;C&gt;0&lt;/C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xsi:type="xsd:double"&gt;25450&lt;/D&gt;&lt;/FQL&gt;&lt;FQL&gt;&lt;Q&gt;USDTRY^FG_PRICE(0)&lt;/Q&gt;&lt;R&gt;1&lt;/R&gt;&lt;C&gt;1&lt;/C&gt;&lt;D xsi:type="xsd:double"&gt;32.20925&lt;/D&gt;&lt;/FQL&gt;&lt;FQL&gt;&lt;Q&gt;USDQAR^FG_PRICE(0)&lt;/Q&gt;&lt;R&gt;1&lt;/R&gt;&lt;C&gt;1&lt;/C&gt;&lt;D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xsi:type="xsd:double"&gt;83.47125&lt;/D&gt;&lt;/FQL&gt;&lt;FQL&gt;&lt;Q&gt;USDZAR^FG_PRICE(0)&lt;/Q&gt;&lt;R&gt;1&lt;/R&gt;&lt;C&gt;1&lt;/C&gt;&lt;D xsi:type="xsd:double"&gt;18.8275&lt;/D&gt;&lt;/FQL&gt;&lt;FQL&gt;&lt;Q&gt;USDKRW^FG_PRICE(0)&lt;/Q&gt;&lt;R&gt;1&lt;/R&gt;&lt;C&gt;1&lt;/C&gt;&lt;D xsi:type="xsd:double"&gt;1384.55&lt;/D&gt;&lt;/FQL&gt;&lt;FQL&gt;&lt;Q&gt;USDTWD^FG_PRICE(0)&lt;/Q&gt;&lt;R&gt;1&lt;/R&gt;&lt;C&gt;1&lt;/C&gt;&lt;D xsi:type="xsd:double"&gt;32.394&lt;/D&gt;&lt;/FQL&gt;&lt;FQL&gt;&lt;Q&gt;USDPEN^FG_PRICE(0)&lt;/Q&gt;&lt;R&gt;1&lt;/R&gt;&lt;C&gt;1&lt;/C&gt;&lt;D xsi:type="xsd:double"&gt;3.745&lt;/D&gt;&lt;/FQL&gt;&lt;FQL&gt;&lt;Q&gt;USDPHP^FG_PRICE(0)&lt;/Q&gt;&lt;R&gt;1&lt;/R&gt;&lt;C&gt;1&lt;/C&gt;&lt;D xsi:type="xsd:double"&gt;58.52&lt;/D&gt;&lt;/FQL&gt;&lt;FQL&gt;&lt;Q&gt;USDCLP^FG_PRICE(0)&lt;/Q&gt;&lt;R&gt;1&lt;/R&gt;&lt;C&gt;1&lt;/C&gt;&lt;D xsi:type="xsd:double"&gt;918.74&lt;/D&gt;&lt;/FQL&gt;&lt;FQL&gt;&lt;Q&gt;FC0000CN^FMA_EPS(NTMA,-20AY,0,CY,,"PORTAGG","MEANR")&lt;/Q&gt;&lt;R&gt;20&lt;/R&gt;&lt;C&gt;1&lt;/C&gt;&lt;D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xsi:type="xsd:double"&gt;17.6369753693759&lt;/D&gt;&lt;D xsi:type="xsd:double"&gt;17.49181756918&lt;/D&gt;&lt;D xsi:type="xsd:double"&gt;21.2728169146626&lt;/D&gt;&lt;D xsi:type="xsd:double"&gt;20.3697492803973&lt;/D&gt;&lt;D xsi:type="xsd:double"&gt;19.1080427311199&lt;/D&gt;&lt;/FQL&gt;&lt;FQL&gt;&lt;Q&gt;KSA^P_PRICE_RETURNS_PR('52W',2,-10AY,0,AM)&lt;/Q&gt;&lt;R&gt;121&lt;/R&gt;&lt;C&gt;1&lt;/C&gt;&lt;D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xsi:type="xsd:double"&gt;-16.33312&lt;/D&gt;&lt;D xsi:type="xsd:double"&gt;-10.669434&lt;/D&gt;&lt;D xsi:type="xsd:double"&gt;0.9699702&lt;/D&gt;&lt;D xsi:type="xsd:double"&gt;8.897996&lt;/D&gt;&lt;D xsi:type="xsd:double"&gt;23.0013&lt;/D&gt;&lt;D xsi:type="xsd:double"&gt;19.45386&lt;/D&gt;&lt;D xsi:type="xsd:double"&gt;17.226673&lt;/D&gt;&lt;D xsi:type="xsd:double"&gt;5.953741&lt;/D&gt;&lt;D xsi:type="xsd:double"&gt;9.951199&lt;/D&gt;&lt;D xsi:type="xsd:double"&gt;19.662237&lt;/D&gt;&lt;D xsi:type="xsd:double"&gt;18.649174&lt;/D&gt;&lt;D xsi:type="xsd:double"&gt;23.538483&lt;/D&gt;&lt;D xsi:type="xsd:double"&gt;29.308868&lt;/D&gt;&lt;D xsi:type="xsd:double"&gt;17.971098&lt;/D&gt;&lt;D xsi:type="xsd:double"&gt;3.07194&lt;/D&gt;&lt;D xsi:type="xsd:double"&gt;5.755651&lt;/D&gt;&lt;D xsi:type="xsd:double"&gt;12.205839&lt;/D&gt;&lt;D xsi:type="xsd:double"&gt;10.916079&lt;/D&gt;&lt;D xsi:type="xsd:double"&gt;20.505356&lt;/D&gt;&lt;D xsi:type="xsd:double"&gt;25.459862&lt;/D&gt;&lt;D xsi:type="xsd:double"&gt;28.089165&lt;/D&gt;&lt;D xsi:type="xsd:double"&gt;18.321823&lt;/D&gt;&lt;D xsi:type="xsd:double"&gt;23.400997&lt;/D&gt;&lt;D xsi:type="xsd:double"&gt;15.572667&lt;/D&gt;&lt;D xsi:type="xsd:double"&gt;16.729784&lt;/D&gt;&lt;D xsi:type="xsd:double"&gt;20.639145&lt;/D&gt;&lt;D xsi:type="xsd:double"&gt;15.528393&lt;/D&gt;&lt;D xsi:type="xsd:double"&gt;13.066589&lt;/D&gt;&lt;D xsi:type="xsd:double"&gt;18.021763&lt;/D&gt;&lt;D xsi:type="xsd:double"&gt;22.123062&lt;/D&gt;&lt;D xsi:type="xsd:double"&gt;16.488016&lt;/D&gt;&lt;D xsi:type="xsd:double"&gt;17.772602&lt;/D&gt;&lt;D xsi:type="xsd:double"&gt;6.4888954&lt;/D&gt;&lt;D xsi:type="xsd:double"&gt;8.881914&lt;/D&gt;&lt;D xsi:type="xsd:double"&gt;6.7492485&lt;/D&gt;&lt;D xsi:type="xsd:double"&gt;5.160713&lt;/D&gt;&lt;D xsi:type="xsd:double"&gt;4.6120524&lt;/D&gt;&lt;D xsi:type="xsd:double"&gt;-0.6826043&lt;/D&gt;&lt;D xsi:type="xsd:double"&gt;5.770409&lt;/D&gt;&lt;D xsi:type="xsd:double"&gt;9.298313&lt;/D&gt;&lt;D xsi:type="xsd:double"&gt;-4.4660273&lt;/D&gt;&lt;D xsi:type="xsd:double"&gt;-13.131637&lt;/D&gt;&lt;D xsi:type="xsd:double"&gt;-26.612854&lt;/D&gt;&lt;D xsi:type="xsd:double"&gt;-25.710594&lt;/D&gt;&lt;D xsi:type="xsd:double"&gt;-14.855438&lt;/D&gt;&lt;D xsi:type="xsd:double"&gt;-17.94979&lt;/D&gt;&lt;D xsi:type="xsd:double"&gt;-15.062862&lt;/D&gt;&lt;D xsi:type="xsd:double"&gt;-1.9212127&lt;/D&gt;&lt;D xsi:type="xsd:double"&gt;0.30264854&lt;/D&gt;&lt;D xsi:type="xsd:double"&gt;-0.6417215&lt;/D&gt;&lt;D xsi:type="xsd:double"&gt;9.600568&lt;/D&gt;&lt;D xsi:type="xsd:double"&gt;2.629006&lt;/D&gt;&lt;D xsi:type="xsd:double"&gt;6.982124&lt;/D&gt;&lt;D xsi:type="xsd:double"&gt;18.394756&lt;/D&gt;&lt;D xsi:type="xsd:double"&gt;53.15251&lt;/D&gt;&lt;D xsi:type="xsd:double"&gt;50.709568&lt;/D&gt;&lt;D xsi:type="xsd:double"&gt;50.216484&lt;/D&gt;&lt;D xsi:type="xsd:double"&gt;51.645683&lt;/D&gt;&lt;D xsi:type="xsd:double"&gt;49.247612&lt;/D&gt;&lt;D xsi:type="xsd:double"&gt;44.599213&lt;/D&gt;&lt;D xsi:type="xsd:double"&gt;42.501427&lt;/D&gt;&lt;D xsi:type="xsd:double"&gt;53.887306&lt;/D&gt;&lt;D xsi:type="xsd:double"&gt;27.624882&lt;/D&gt;&lt;D xsi:type="xsd:double"&gt;33.61895&lt;/D&gt;&lt;D xsi:type="xsd:double"&gt;48.59034&lt;/D&gt;&lt;D xsi:type="xsd:double"&gt;47.366188&lt;/D&gt;&lt;D xsi:type="xsd:double"&gt;34.28314&lt;/D&gt;&lt;D xsi:type="xsd:double"&gt;35.16458&lt;/D&gt;&lt;D xsi:type="xsd:double"&gt;23.369158&lt;/D&gt;&lt;D xsi:type="xsd:double"&gt;6.5235257&lt;/D&gt;&lt;D xsi:type="xsd:double"&gt;12.905371&lt;/D&gt;&lt;D xsi:type="xsd:double"&gt;9.106112&lt;/D&gt;&lt;D xsi:type="xsd:double"&gt;-0.48826337&lt;/D&gt;&lt;D xsi:type="xsd:double"&gt;0.5149126&lt;/D&gt;&lt;D xsi:type="xsd:double"&gt;1.5564561&lt;/D&gt;&lt;D xsi:type="xsd:double"&gt;-6.6679&lt;/D&gt;&lt;D xsi:type="xsd:double"&gt;-12.314379&lt;/D&gt;&lt;D xsi:type="xsd:double"&gt;-20.712685&lt;/D&gt;&lt;D xsi:type="xsd:double"&gt;-16.909964&lt;/D&gt;&lt;D xsi:type="xsd:double"&gt;-17.709232&lt;/D&gt;&lt;D xsi:type="xsd:double"&gt;-12.9410925&lt;/D&gt;&lt;D xsi:type="xsd:double"&gt;2.1255136&lt;/D&gt;&lt;D xsi:type="xsd:double"&gt;-2.3676634&lt;/D&gt;&lt;D xsi:type="xsd:double"&gt;-5.6608734&lt;/D&gt;&lt;D xsi:type="xsd:double"&gt;-3.5988808&lt;/D&gt;&lt;D xsi:type="xsd:double"&gt;-9.54358&lt;/D&gt;&lt;D xsi:type="xsd:double"&gt;2.7147055&lt;/D&gt;&lt;D xsi:type="xsd:double"&gt;13.79447&lt;/D&gt;&lt;D xsi:type="xsd:double"&gt;8.91099&lt;/D&gt;&lt;D xsi:type="xsd:double"&gt;25.704563&lt;/D&gt;&lt;D xsi:type="xsd:double"&gt;18.994797&lt;/D&gt;&lt;D xsi:type="xsd:double"&gt;7.1378946&lt;/D&gt;&lt;D xsi:type="xsd:double"&gt;2.8382778&lt;/D&gt;&lt;/FQL&gt;&lt;FQL&gt;&lt;Q&gt;EPOL^P_PRICE_RETURNS_PR('52W',2,-10AY,0,AM)&lt;/Q&gt;&lt;R&gt;121&lt;/R&gt;&lt;C&gt;1&lt;/C&gt;&lt;D xsi:type="xsd:double"&gt;16.321838&lt;/D&gt;&lt;D xsi:type="xsd:double"&gt;24.74234&lt;/D&gt;&lt;D xsi:type="xsd:double"&gt;6.4552665&lt;/D&gt;&lt;D xsi:type="xsd:double"&gt;7.403171&lt;/D&gt;&lt;D xsi:type="xsd:double"&gt;2.49784&lt;/D&gt;&lt;D xsi:type="xsd:double"&gt;-8.020431&lt;/D&gt;&lt;D xsi:type="xsd:double"&gt;-11.678499&lt;/D&gt;&lt;D xsi:type="xsd:double"&gt;-16.334778&lt;/D&gt;&lt;D xsi:type="xsd:double"&gt;-13.905382&lt;/D&gt;&lt;D xsi:type="xsd:double"&gt;-20.09629&lt;/D&gt;&lt;D xsi:type="xsd:double"&gt;-19.73378&lt;/D&gt;&lt;D xsi:type="xsd:double"&gt;-12.656725&lt;/D&gt;&lt;D xsi:type="xsd:double"&gt;-17.576916&lt;/D&gt;&lt;D xsi:type="xsd:double"&gt;-19.678724&lt;/D&gt;&lt;D xsi:type="xsd:double"&gt;-16.079313&lt;/D&gt;&lt;D xsi:type="xsd:double"&gt;-19.742245&lt;/D&gt;&lt;D xsi:type="xsd:double"&gt;-24.260574&lt;/D&gt;&lt;D xsi:type="xsd:double"&gt;-23.348545&lt;/D&gt;&lt;D xsi:type="xsd:double"&gt;-28.841055&lt;/D&gt;&lt;D xsi:type="xsd:double"&gt;-23.212921&lt;/D&gt;&lt;D xsi:type="xsd:double"&gt;-26.248508&lt;/D&gt;&lt;D xsi:type="xsd:double"&gt;-24.29716&lt;/D&gt;&lt;D xsi:type="xsd:double"&gt;-11.543453&lt;/D&gt;&lt;D xsi:type="xsd:double"&gt;-24.641413&lt;/D&gt;&lt;D xsi:type="xsd:double"&gt;-26.477581&lt;/D&gt;&lt;D xsi:type="xsd:double"&gt;-24.557072&lt;/D&gt;&lt;D xsi:type="xsd:double"&gt;-20.094364&lt;/D&gt;&lt;D xsi:type="xsd:double"&gt;-15.8100605&lt;/D&gt;&lt;D xsi:type="xsd:double"&gt;-11.17413&lt;/D&gt;&lt;D xsi:type="xsd:double"&gt;-7.551509&lt;/D&gt;&lt;D xsi:type="xsd:double"&gt;-6.275332&lt;/D&gt;&lt;D xsi:type="xsd:double"&gt;1.1822462&lt;/D&gt;&lt;D xsi:type="xsd:double"&gt;22.30314&lt;/D&gt;&lt;D xsi:type="xsd:double"&gt;22.26944&lt;/D&gt;&lt;D xsi:type="xsd:double"&gt;9.038353&lt;/D&gt;&lt;D xsi:type="xsd:double"&gt;30.68241&lt;/D&gt;&lt;D xsi:type="xsd:double"&gt;40.07337&lt;/D&gt;&lt;D xsi:type="xsd:double"&gt;46.44525&lt;/D&gt;&lt;D xsi:type="xsd:double"&gt;50.38519&lt;/D&gt;&lt;D xsi:type="xsd:double"&gt;55.631004&lt;/D&gt;&lt;D xsi:type="xsd:double"&gt;50.630272&lt;/D&gt;&lt;D xsi:type="xsd:double"&gt;48.902107&lt;/D&gt;&lt;D xsi:type="xsd:double"&gt;59.469677&lt;/D&gt;&lt;D xsi:type="xsd:double"&gt;52.34512&lt;/D&gt;&lt;D xsi:type="xsd:double"&gt;48.21396&lt;/D&gt;&lt;D xsi:type="xsd:double"&gt;27.579784&lt;/D&gt;&lt;D xsi:type="xsd:double"&gt;16.007364&lt;/D&gt;&lt;D xsi:type="xsd:double"&gt;6.5485716&lt;/D&gt;&lt;D xsi:type="xsd:double"&gt;-3.0445993&lt;/D&gt;&lt;D xsi:type="xsd:double"&gt;-9.000492&lt;/D&gt;&lt;D xsi:type="xsd:double"&gt;-4.1314244&lt;/D&gt;&lt;D xsi:type="xsd:double"&gt;-10.30584&lt;/D&gt;&lt;D xsi:type="xsd:double"&gt;-7.2101474&lt;/D&gt;&lt;D xsi:type="xsd:double"&gt;-19.274967&lt;/D&gt;&lt;D xsi:type="xsd:double"&gt;-11.397028&lt;/D&gt;&lt;D xsi:type="xsd:double"&gt;-13.781321&lt;/D&gt;&lt;D xsi:type="xsd:double"&gt;-15.893626&lt;/D&gt;&lt;D xsi:type="xsd:double"&gt;-9.961825&lt;/D&gt;&lt;D xsi:type="xsd:double"&gt;-7.5517473&lt;/D&gt;&lt;D xsi:type="xsd:double"&gt;-5.0351915&lt;/D&gt;&lt;D xsi:type="xsd:double"&gt;-0.14677644&lt;/D&gt;&lt;D xsi:type="xsd:double"&gt;12.609541&lt;/D&gt;&lt;D xsi:type="xsd:double"&gt;-6.865108&lt;/D&gt;&lt;D xsi:type="xsd:double"&gt;-13.994056&lt;/D&gt;&lt;D xsi:type="xsd:double"&gt;-12.185258&lt;/D&gt;&lt;D xsi:type="xsd:double"&gt;3.4994602&lt;/D&gt;&lt;D xsi:type="xsd:double"&gt;-9.903169&lt;/D&gt;&lt;D xsi:type="xsd:double"&gt;-6.1410723&lt;/D&gt;&lt;D xsi:type="xsd:double"&gt;-15.616155&lt;/D&gt;&lt;D xsi:type="xsd:double"&gt;-25.00512&lt;/D&gt;&lt;D xsi:type="xsd:double"&gt;-38.42142&lt;/D&gt;&lt;D xsi:type="xsd:double"&gt;-34.417652&lt;/D&gt;&lt;D xsi:type="xsd:double"&gt;-22.396046&lt;/D&gt;&lt;D xsi:type="xsd:double"&gt;-27.653199999999998&lt;/D&gt;&lt;D xsi:type="xsd:double"&gt;-18.573593&lt;/D&gt;&lt;D xsi:type="xsd:double"&gt;-9.06719&lt;/D&gt;&lt;D xsi:type="xsd:double"&gt;-17.528725&lt;/D&gt;&lt;D xsi:type="xsd:double"&gt;-35.28732&lt;/D&gt;&lt;D xsi:type="xsd:double"&gt;-13.779968&lt;/D&gt;&lt;D xsi:type="xsd:double"&gt;-8.368855&lt;/D&gt;&lt;D xsi:type="xsd:double"&gt;-6.0987415&lt;/D&gt;&lt;D xsi:type="xsd:double"&gt;4.465008&lt;/D&gt;&lt;D xsi:type="xsd:double"&gt;33.78118&lt;/D&gt;&lt;D xsi:type="xsd:double"&gt;35.49832&lt;/D&gt;&lt;D xsi:type="xsd:double"&gt;41.91319&lt;/D&gt;&lt;D xsi:type="xsd:double"&gt;30.244123&lt;/D&gt;&lt;D xsi:type="xsd:double"&gt;23.929358&lt;/D&gt;&lt;D xsi:type="xsd:double"&gt;28.35157&lt;/D&gt;&lt;D xsi:type="xsd:double"&gt;34.226154&lt;/D&gt;&lt;D xsi:type="xsd:double"&gt;65.21665&lt;/D&gt;&lt;D xsi:type="xsd:double"&gt;17.72517&lt;/D&gt;&lt;D xsi:type="xsd:double"&gt;12.217712&lt;/D&gt;&lt;D xsi:type="xsd:double"&gt;10.8506565&lt;/D&gt;&lt;D xsi:type="xsd:double"&gt;-2.777928&lt;/D&gt;&lt;D xsi:type="xsd:double"&gt;6.4430118&lt;/D&gt;&lt;D xsi:type="xsd:double"&gt;-21.334702&lt;/D&gt;&lt;D xsi:type="xsd:double"&gt;-25.76534&lt;/D&gt;&lt;D xsi:type="xsd:double"&gt;-30.49957&lt;/D&gt;&lt;D xsi:type="xsd:double"&gt;-32.82745&lt;/D&gt;&lt;D xsi:type="xsd:double"&gt;-44.587605&lt;/D&gt;&lt;D xsi:type="xsd:double"&gt;-49.88701&lt;/D&gt;&lt;D xsi:type="xsd:double"&gt;-45.53882&lt;/D&gt;&lt;D xsi:type="xsd:double"&gt;-24.75189&lt;/D&gt;&lt;D xsi:type="xsd:double"&gt;-24.53344&lt;/D&gt;&lt;D xsi:type="xsd:double"&gt;-16.275215&lt;/D&gt;&lt;D xsi:type="xsd:double"&gt;-9.588498&lt;/D&gt;&lt;D xsi:type="xsd:double"&gt;-16.386503&lt;/D&gt;&lt;D xsi:type="xsd:double"&gt;11.200285&lt;/D&gt;&lt;D xsi:type="xsd:double"&gt;5.6034684&lt;/D&gt;&lt;D xsi:type="xsd:double"&gt;33.400536&lt;/D&gt;&lt;D xsi:type="xsd:double"&gt;48.92441&lt;/D&gt;&lt;D xsi:type="xsd:double"&gt;55.266716&lt;/D&gt;&lt;D xsi:type="xsd:double"&gt;59.142433&lt;/D&gt;&lt;D xsi:type="xsd:double"&gt;62.62684&lt;/D&gt;&lt;D xsi:type="xsd:double"&gt;46.62622&lt;/D&gt;&lt;D xsi:type="xsd:double"&gt;49.724472&lt;/D&gt;&lt;D xsi:type="xsd:double"&gt;34.648598&lt;/D&gt;&lt;D xsi:type="xsd:double"&gt;52.133118&lt;/D&gt;&lt;D xsi:type="xsd:double"&gt;62.731754&lt;/D&gt;&lt;D xsi:type="xsd:double"&gt;37.620308&lt;/D&gt;&lt;D xsi:type="xsd:double"&gt;52.626957&lt;/D&gt;&lt;/FQL&gt;&lt;FQL&gt;&lt;Q&gt;EWZ^FG_TOTAL_RETURNC(-10AY,0,AM)&lt;/Q&gt;&lt;R&gt;121&lt;/R&gt;&lt;C&gt;1&lt;/C&gt;&lt;D xsi:type="xsd:double"&gt;-1.1692166&lt;/D&gt;&lt;D xsi:type="xsd:double"&gt;4.8282146&lt;/D&gt;&lt;D xsi:type="xsd:double"&gt;1.5069127&lt;/D&gt;&lt;D xsi:type="xsd:double"&gt;10.721647&lt;/D&gt;&lt;D xsi:type="xsd:double"&gt;-19.087523&lt;/D&gt;&lt;D xsi:type="xsd:double"&gt;-0.48331022&lt;/D&gt;&lt;D xsi:type="xsd:double"&gt;-3.2146215&lt;/D&gt;&lt;D xsi:type="xsd:double"&gt;-11.572653&lt;/D&gt;&lt;D xsi:type="xsd:double"&gt;-6.179923&lt;/D&gt;&lt;D xsi:type="xsd:double"&gt;3.1186223&lt;/D&gt;&lt;D xsi:type="xsd:double"&gt;-11.334085&lt;/D&gt;&lt;D xsi:type="xsd:double"&gt;15.428745&lt;/D&gt;&lt;D xsi:type="xsd:double"&gt;-10.880971&lt;/D&gt;&lt;D xsi:type="xsd:double"&gt;3.4530044&lt;/D&gt;&lt;D xsi:type="xsd:double"&gt;-12.450409&lt;/D&gt;&lt;D xsi:type="xsd:double"&gt;-13.279891&lt;/D&gt;&lt;D xsi:type="xsd:double"&gt;-11.776519&lt;/D&gt;&lt;D xsi:type="xsd:double"&gt;4.191339&lt;/D&gt;&lt;D xsi:type="xsd:double"&gt;-1.530391&lt;/D&gt;&lt;D xsi:type="xsd:double"&gt;-7.140374&lt;/D&gt;&lt;D xsi:type="xsd:double"&gt;-4.110253&lt;/D&gt;&lt;D xsi:type="xsd:double"&gt;3.3282876&lt;/D&gt;&lt;D xsi:type="xsd:double"&gt;28.35529&lt;/D&gt;&lt;D xsi:type="xsd:double"&gt;12.205326&lt;/D&gt;&lt;D xsi:type="xsd:double"&gt;-13.791937&lt;/D&gt;&lt;D xsi:type="xsd:double"&gt;19.49693&lt;/D&gt;&lt;D xsi:type="xsd:double"&gt;10.157418&lt;/D&gt;&lt;D xsi:type="xsd:double"&gt;0.8423567&lt;/D&gt;&lt;D xsi:type="xsd:double"&gt;0.6264925&lt;/D&gt;&lt;D xsi:type="xsd:double"&gt;11.947823&lt;/D&gt;&lt;D xsi:type="xsd:double"&gt;-11.308252&lt;/D&gt;&lt;D xsi:type="xsd:double"&gt;0.8097768&lt;/D&gt;&lt;D xsi:type="xsd:double"&gt;10.587883&lt;/D&gt;&lt;D xsi:type="xsd:double"&gt;2.3325205&lt;/D&gt;&lt;D xsi:type="xsd:double"&gt;-0.71561337&lt;/D&gt;&lt;D xsi:type="xsd:double"&gt;-0.774163&lt;/D&gt;&lt;D xsi:type="xsd:double"&gt;-5.380684&lt;/D&gt;&lt;D xsi:type="xsd:double"&gt;-2.1101654&lt;/D&gt;&lt;D xsi:type="xsd:double"&gt;10.720563&lt;/D&gt;&lt;D xsi:type="xsd:double"&gt;5.8201075&lt;/D&gt;&lt;D xsi:type="xsd:double"&gt;4.224992&lt;/D&gt;&lt;D xsi:type="xsd:double"&gt;-3.6459565&lt;/D&gt;&lt;D xsi:type="xsd:double"&gt;-3.659439&lt;/D&gt;&lt;D xsi:type="xsd:double"&gt;5.6383014&lt;/D&gt;&lt;D xsi:type="xsd:double"&gt;15.179229&lt;/D&gt;&lt;D xsi:type="xsd:double"&gt;-2.382487&lt;/D&gt;&lt;D xsi:type="xsd:double"&gt;-1.3192594&lt;/D&gt;&lt;D xsi:type="xsd:double"&gt;-5.7486653&lt;/D&gt;&lt;D xsi:type="xsd:double"&gt;-15.791965&lt;/D&gt;&lt;D xsi:type="xsd:double"&gt;-8.5624275&lt;/D&gt;&lt;D xsi:type="xsd:double"&gt;12.636507&lt;/D&gt;&lt;D xsi:type="xsd:double"&gt;-10.110796&lt;/D&gt;&lt;D xsi:type="xsd:double"&gt;3.944528&lt;/D&gt;&lt;D xsi:type="xsd:double"&gt;19.033504&lt;/D&gt;&lt;D xsi:type="xsd:double"&gt;-0.8717358&lt;/D&gt;&lt;D xsi:type="xsd:double"&gt;-2.5561392&lt;/D&gt;&lt;D xsi:type="xsd:double"&gt;18.769634&lt;/D&gt;&lt;D xsi:type="xsd:double"&gt;-5.2237153&lt;/D&gt;&lt;D xsi:type="xsd:double"&gt;-4.6744165&lt;/D&gt;&lt;D xsi:type="xsd:double"&gt;0.97584724&lt;/D&gt;&lt;D xsi:type="xsd:double"&gt;0.62817335&lt;/D&gt;&lt;D xsi:type="xsd:double"&gt;6.30672&lt;/D&gt;&lt;D xsi:type="xsd:double"&gt;1.7840743&lt;/D&gt;&lt;D xsi:type="xsd:double"&gt;-7.8876376&lt;/D&gt;&lt;D xsi:type="xsd:double"&gt;2.7811646&lt;/D&gt;&lt;D xsi:type="xsd:double"&gt;5.8627963&lt;/D&gt;&lt;D xsi:type="xsd:double"&gt;-4.7757807&lt;/D&gt;&lt;D xsi:type="xsd:double"&gt;13.375032&lt;/D&gt;&lt;D xsi:type="xsd:double"&gt;-7.7766123&lt;/D&gt;&lt;D xsi:type="xsd:double"&gt;-12.340033&lt;/D&gt;&lt;D xsi:type="xsd:double"&gt;-38.58186&lt;/D&gt;&lt;D xsi:type="xsd:double"&gt;4.7113776&lt;/D&gt;&lt;D xsi:type="xsd:double"&gt;10.214842&lt;/D&gt;&lt;D xsi:type="xsd:double"&gt;7.054317&lt;/D&gt;&lt;D xsi:type="xsd:double"&gt;13.143253&lt;/D&gt;&lt;D xsi:type="xsd:double"&gt;-8.358944&lt;/D&gt;&lt;D xsi:type="xsd:double"&gt;-7.2434607&lt;/D&gt;&lt;D xsi:type="xsd:double"&gt;-2.8922617&lt;/D&gt;&lt;D xsi:type="xsd:double"&gt;23.790014&lt;/D&gt;&lt;D xsi:type="xsd:double"&gt;12.338853&lt;/D&gt;&lt;D xsi:type="xsd:double"&gt;-7.7690897&lt;/D&gt;&lt;D xsi:type="xsd:double"&gt;-6.6978636&lt;/D&gt;&lt;D xsi:type="xsd:double"&gt;4.858935&lt;/D&gt;&lt;D xsi:type="xsd:double"&gt;6.307924&lt;/D&gt;&lt;D xsi:type="xsd:double"&gt;9.420692&lt;/D&gt;&lt;D xsi:type="xsd:double"&gt;5.7843924&lt;/D&gt;&lt;D xsi:type="xsd:double"&gt;-7.745433&lt;/D&gt;&lt;D xsi:type="xsd:double"&gt;-2.6737988&lt;/D&gt;&lt;D xsi:type="xsd:double"&gt;-11.730772&lt;/D&gt;&lt;D xsi:type="xsd:double"&gt;-8.745724&lt;/D&gt;&lt;D xsi:type="xsd:double"&gt;-1.1255085&lt;/D&gt;&lt;D xsi:type="xsd:double"&gt;4.185784&lt;/D&gt;&lt;D xsi:type="xsd:double"&gt;12.646961&lt;/D&gt;&lt;D xsi:type="xsd:double"&gt;4.016435&lt;/D&gt;&lt;D xsi:type="xsd:double"&gt;14.958965&lt;/D&gt;&lt;D xsi:type="xsd:double"&gt;-13.32981&lt;/D&gt;&lt;D xsi:type="xsd:double"&gt;7.5678945&lt;/D&gt;&lt;D xsi:type="xsd:double"&gt;-18.597591&lt;/D&gt;&lt;D xsi:type="xsd:double"&gt;5.9510827&lt;/D&gt;&lt;D xsi:type="xsd:double"&gt;5.1688433&lt;/D&gt;&lt;D xsi:type="xsd:double"&gt;-2.9161274&lt;/D&gt;&lt;D xsi:type="xsd:double"&gt;10.259867&lt;/D&gt;&lt;D xsi:type="xsd:double"&gt;-3.6424816&lt;/D&gt;&lt;D xsi:type="xsd:double"&gt;-4.3714523&lt;/D&gt;&lt;D xsi:type="xsd:double"&gt;8.473372&lt;/D&gt;&lt;D xsi:type="xsd:double"&gt;-10.118651&lt;/D&gt;&lt;D xsi:type="xsd:double"&gt;0.40336847&lt;/D&gt;&lt;D xsi:type="xsd:double"&gt;3.2505512&lt;/D&gt;&lt;D xsi:type="xsd:double"&gt;1.9455194&lt;/D&gt;&lt;D xsi:type="xsd:double"&gt;15.287935&lt;/D&gt;&lt;D xsi:type="xsd:double"&gt;4.4403315&lt;/D&gt;&lt;D xsi:type="xsd:double"&gt;-8.916444&lt;/D&gt;&lt;D xsi:type="xsd:double"&gt;-0.58346987&lt;/D&gt;&lt;D xsi:type="xsd:double"&gt;-2.9344618&lt;/D&gt;&lt;D xsi:type="xsd:double"&gt;14.242517&lt;/D&gt;&lt;D xsi:type="xsd:double"&gt;6.508732&lt;/D&gt;&lt;D xsi:type="xsd:double"&gt;-5.8352413&lt;/D&gt;&lt;D xsi:type="xsd:double"&gt;0.27339458&lt;/D&gt;&lt;D xsi:type="xsd:double"&gt;-1.7873406&lt;/D&gt;&lt;D xsi:type="xsd:double"&gt;-4.2874694&lt;/D&gt;&lt;D xsi:type="xsd:double"&gt;-4.608446&lt;/D&gt;&lt;/FQL&gt;&lt;FQL&gt;&lt;Q&gt;SET-BKK^FMA_DIV_YLD(NTMA,-10AY,0,AM,"PORTAGG","MEANR")&lt;/Q&gt;&lt;R&gt;121&lt;/R&gt;&lt;C&gt;1&lt;/C&gt;&lt;D xsi:type="xsd:double"&gt;3.75534551903708&lt;/D&gt;&lt;D xsi:type="xsd:double"&gt;5.50828939326871&lt;/D&gt;&lt;D xsi:type="xsd:double"&gt;5.79509682456885&lt;/D&gt;&lt;D xsi:type="xsd:double"&gt;3.40271989003714&lt;/D&gt;&lt;D xsi:type="xsd:double"&gt;3.35364218381427&lt;/D&gt;&lt;D xsi:type="xsd:double"&gt;3.35006999926352&lt;/D&gt;&lt;D xsi:type="xsd:double"&gt;3.31169595498065&lt;/D&gt;&lt;D xsi:type="xsd:double"&gt;3.49789231027955&lt;/D&gt;&lt;D xsi:type="xsd:double"&gt;3.24084266548363&lt;/D&gt;&lt;D xsi:type="xsd:double"&gt;3.22013291833098&lt;/D&gt;&lt;D xsi:type="xsd:double"&gt;3.46040548662911&lt;/D&gt;&lt;D xsi:type="xsd:double"&gt;3.39994426752391&lt;/D&gt;&lt;D xsi:type="xsd:double"&gt;3.45340831701988&lt;/D&gt;&lt;D xsi:type="xsd:double"&gt;3.43258476421862&lt;/D&gt;&lt;D xsi:type="xsd:double"&gt;3.52695713938876&lt;/D&gt;&lt;D xsi:type="xsd:double"&gt;3.65330497411478&lt;/D&gt;&lt;D xsi:type="xsd:double"&gt;3.73945397557303&lt;/D&gt;&lt;D xsi:type="xsd:double"&gt;3.64663426636352&lt;/D&gt;&lt;D xsi:type="xsd:double"&gt;3.71291900321324&lt;/D&gt;&lt;D xsi:type="xsd:double"&gt;3.83114303403746&lt;/D&gt;&lt;D xsi:type="xsd:double"&gt;3.69223592265058&lt;/D&gt;&lt;D xsi:type="xsd:double"&gt;3.54249235371387&lt;/D&gt;&lt;D xsi:type="xsd:double"&gt;3.3585746077434&lt;/D&gt;&lt;D xsi:type="xsd:double"&gt;3.38084043112962&lt;/D&gt;&lt;D xsi:type="xsd:double"&gt;3.33247805411712&lt;/D&gt;&lt;D xsi:type="xsd:double"&gt;3.30322315348514&lt;/D&gt;&lt;D xsi:type="xsd:double"&gt;3.12942694845326&lt;/D&gt;&lt;D xsi:type="xsd:double"&gt;3.1370793654649&lt;/D&gt;&lt;D xsi:type="xsd:double"&gt;3.30295236802774&lt;/D&gt;&lt;D xsi:type="xsd:double"&gt;3.29752174039724&lt;/D&gt;&lt;D xsi:type="xsd:double"&gt;3.26723653611743&lt;/D&gt;&lt;D xsi:type="xsd:double"&gt;3.22361311142927&lt;/D&gt;&lt;D xsi:type="xsd:double"&gt;3.15336369331099&lt;/D&gt;&lt;D xsi:type="xsd:double"&gt;3.15172360091443&lt;/D&gt;&lt;D xsi:type="xsd:double"&gt;3.12716789704449&lt;/D&gt;&lt;D xsi:type="xsd:double"&gt;3.17881197448565&lt;/D&gt;&lt;D xsi:type="xsd:double"&gt;3.20419969361882&lt;/D&gt;&lt;D xsi:type="xsd:double"&gt;3.21744489521651&lt;/D&gt;&lt;D xsi:type="xsd:double"&gt;3.24446647668956&lt;/D&gt;&lt;D xsi:type="xsd:double"&gt;3.12308230287583&lt;/D&gt;&lt;D xsi:type="xsd:double"&gt;3.03857548151166&lt;/D&gt;&lt;D xsi:type="xsd:double"&gt;2.98842372717366&lt;/D&gt;&lt;D xsi:type="xsd:double"&gt;3.06660354521822&lt;/D&gt;&lt;D xsi:type="xsd:double"&gt;2.98609200372833&lt;/D&gt;&lt;D xsi:type="xsd:double"&gt;2.88737650582636&lt;/D&gt;&lt;D xsi:type="xsd:double"&gt;2.94272248131528&lt;/D&gt;&lt;D xsi:type="xsd:double"&gt;3.05104631272567&lt;/D&gt;&lt;D xsi:type="xsd:double"&gt;3.03859529341304&lt;/D&gt;&lt;D xsi:type="xsd:double"&gt;3.177199641197&lt;/D&gt;&lt;D xsi:type="xsd:double"&gt;3.46258179268142&lt;/D&gt;&lt;D xsi:type="xsd:double"&gt;3.25501655938333&lt;/D&gt;&lt;D xsi:type="xsd:double"&gt;3.20021261430887&lt;/D&gt;&lt;D xsi:type="xsd:double"&gt;3.18698788922165&lt;/D&gt;&lt;D xsi:type="xsd:double"&gt;3.37832201783647&lt;/D&gt;&lt;D xsi:type="xsd:double"&gt;3.44293813670285&lt;/D&gt;&lt;D xsi:type="xsd:double"&gt;3.59956881612755&lt;/D&gt;&lt;D xsi:type="xsd:double"&gt;3.35726094710094&lt;/D&gt;&lt;D xsi:type="xsd:double"&gt;3.26437867439072&lt;/D&gt;&lt;D xsi:type="xsd:double"&gt;3.31597447306171&lt;/D&gt;&lt;D xsi:type="xsd:double"&gt;3.25048626651689&lt;/D&gt;&lt;D xsi:type="xsd:double"&gt;3.33567764208561&lt;/D&gt;&lt;D xsi:type="xsd:double"&gt;3.11733585484992&lt;/D&gt;&lt;D xsi:type="xsd:double"&gt;3.1533022161162&lt;/D&gt;&lt;D xsi:type="xsd:double"&gt;3.23224881276822&lt;/D&gt;&lt;D xsi:type="xsd:double"&gt;3.27626726401399&lt;/D&gt;&lt;D xsi:type="xsd:double"&gt;3.2810594351151&lt;/D&gt;&lt;D xsi:type="xsd:double"&gt;3.22918978516914&lt;/D&gt;&lt;D xsi:type="xsd:double"&gt;3.2382696001649&lt;/D&gt;&lt;D xsi:type="xsd:double"&gt;3.3833266852806&lt;/D&gt;&lt;D xsi:type="xsd:double"&gt;3.72027451413587&lt;/D&gt;&lt;D xsi:type="xsd:double"&gt;4.10981485598435&lt;/D&gt;&lt;D xsi:type="xsd:double"&gt;3.31873389612457&lt;/D&gt;&lt;D xsi:type="xsd:double"&gt;3.12097915799517&lt;/D&gt;&lt;D xsi:type="xsd:double"&gt;3.05770586587846&lt;/D&gt;&lt;D xsi:type="xsd:double"&gt;3.06642333395177&lt;/D&gt;&lt;D xsi:type="xsd:double"&gt;3.12003959760588&lt;/D&gt;&lt;D xsi:type="xsd:double"&gt;3.25763867481784&lt;/D&gt;&lt;D xsi:type="xsd:double"&gt;3.30150647792008&lt;/D&gt;&lt;D xsi:type="xsd:double"&gt;2.81305031075412&lt;/D&gt;&lt;D xsi:type="xsd:double"&gt;2.83250057329779&lt;/D&gt;&lt;D xsi:type="xsd:double"&gt;2.84538943029335&lt;/D&gt;&lt;D xsi:type="xsd:double"&gt;2.84618437692936&lt;/D&gt;&lt;D xsi:type="xsd:double"&gt;2.76113322417187&lt;/D&gt;&lt;D xsi:type="xsd:double"&gt;2.85429113892255&lt;/D&gt;&lt;D xsi:type="xsd:double"&gt;2.85322458464861&lt;/D&gt;&lt;D xsi:type="xsd:double"&gt;2.88907068633863&lt;/D&gt;&lt;D xsi:type="xsd:double"&gt;3.04294416392422&lt;/D&gt;&lt;D xsi:type="xsd:double"&gt;2.78964672346464&lt;/D&gt;&lt;D xsi:type="xsd:double"&gt;2.86980312268757&lt;/D&gt;&lt;D xsi:type="xsd:double"&gt;2.86324641040839&lt;/D&gt;&lt;D xsi:type="xsd:double"&gt;2.97235713261456&lt;/D&gt;&lt;D xsi:type="xsd:double"&gt;2.83732631267699&lt;/D&gt;&lt;D xsi:type="xsd:double"&gt;2.89113038051875&lt;/D&gt;&lt;D xsi:type="xsd:double"&gt;2.88068673473865&lt;/D&gt;&lt;D xsi:type="xsd:double"&gt;2.89189147116007&lt;/D&gt;&lt;D xsi:type="xsd:double"&gt;2.99523247325439&lt;/D&gt;&lt;D xsi:type="xsd:double"&gt;2.98062102523911&lt;/D&gt;&lt;D xsi:type="xsd:double"&gt;3.16713372181651&lt;/D&gt;&lt;D xsi:type="xsd:double"&gt;3.17292504153207&lt;/D&gt;&lt;D xsi:type="xsd:double"&gt;3.09419408927783&lt;/D&gt;&lt;D xsi:type="xsd:double"&gt;3.17144797363413&lt;/D&gt;&lt;D xsi:type="xsd:double"&gt;3.09905693253831&lt;/D&gt;&lt;D xsi:type="xsd:double"&gt;3.00708906627481&lt;/D&gt;&lt;D xsi:type="xsd:double"&gt;2.98351378084256&lt;/D&gt;&lt;D xsi:type="xsd:double"&gt;2.99612716851423&lt;/D&gt;&lt;D xsi:type="xsd:double"&gt;3.12458983854967&lt;/D&gt;&lt;D xsi:type="xsd:double"&gt;3.08771560061218&lt;/D&gt;&lt;D xsi:type="xsd:double"&gt;3.25934208039771&lt;/D&gt;&lt;D xsi:type="xsd:double"&gt;3.16692414561228&lt;/D&gt;&lt;D xsi:type="xsd:double"&gt;3.19830222909175&lt;/D&gt;&lt;D xsi:type="xsd:double"&gt;3.05189495388208&lt;/D&gt;&lt;D xsi:type="xsd:double"&gt;3.0534837971049&lt;/D&gt;&lt;D xsi:type="xsd:double"&gt;3.26233853211505&lt;/D&gt;&lt;D xsi:type="xsd:double"&gt;3.49901604942566&lt;/D&gt;&lt;D xsi:type="xsd:double"&gt;3.42436861523022&lt;/D&gt;&lt;D xsi:type="xsd:double"&gt;3.3596762282822&lt;/D&gt;&lt;D xsi:type="xsd:double"&gt;3.54110553929914&lt;/D&gt;&lt;D xsi:type="xsd:double"&gt;3.48796424278614&lt;/D&gt;&lt;D xsi:type="xsd:double"&gt;3.51060939790644&lt;/D&gt;&lt;D xsi:type="xsd:double"&gt;3.62763243869944&lt;/D&gt;&lt;D xsi:type="xsd:double"&gt;3.72390520017234&lt;/D&gt;&lt;/FQL&gt;&lt;FQL&gt;&lt;Q&gt;CNYA^FMA_DIV_YLD(NTMA,-10AY,0,AM,"PORTAGG","MEANR")&lt;/Q&gt;&lt;R&gt;121&lt;/R&gt;&lt;C&gt;1&lt;/C&gt;&lt;D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xsi:type="xsd:double"&gt;2.27723148090763&lt;/D&gt;&lt;D xsi:type="xsd:double"&gt;2.25524754408282&lt;/D&gt;&lt;D xsi:type="xsd:double"&gt;2.18423195592034&lt;/D&gt;&lt;D xsi:type="xsd:double"&gt;2.29480851599303&lt;/D&gt;&lt;D xsi:type="xsd:double"&gt;2.26986376428443&lt;/D&gt;&lt;D xsi:type="xsd:double"&gt;2.16580907430289&lt;/D&gt;&lt;D xsi:type="xsd:double"&gt;2.32747675382464&lt;/D&gt;&lt;D xsi:type="xsd:double"&gt;2.28542467496257&lt;/D&gt;&lt;D xsi:type="xsd:double"&gt;2.28937037590039&lt;/D&gt;&lt;D xsi:type="xsd:double"&gt;2.31190174752132&lt;/D&gt;&lt;D xsi:type="xsd:double"&gt;2.27185581455522&lt;/D&gt;&lt;D xsi:type="xsd:double"&gt;2.2184963373764&lt;/D&gt;&lt;D xsi:type="xsd:double"&gt;2.07905187518268&lt;/D&gt;&lt;D xsi:type="xsd:double"&gt;2.13519320022651&lt;/D&gt;&lt;D xsi:type="xsd:double"&gt;2.13432132256132&lt;/D&gt;&lt;D xsi:type="xsd:double"&gt;2.15715706087185&lt;/D&gt;&lt;D xsi:type="xsd:double"&gt;2.12314073844321&lt;/D&gt;&lt;D xsi:type="xsd:double"&gt;2.16347486771799&lt;/D&gt;&lt;D xsi:type="xsd:double"&gt;2.20683570341923&lt;/D&gt;&lt;D xsi:type="xsd:double"&gt;2.13483294278398&lt;/D&gt;&lt;D xsi:type="xsd:double"&gt;2.29918034731216&lt;/D&gt;&lt;D xsi:type="xsd:double"&gt;2.42841735725006&lt;/D&gt;&lt;D xsi:type="xsd:double"&gt;2.71094056253704&lt;/D&gt;&lt;D xsi:type="xsd:double"&gt;2.72822434231283&lt;/D&gt;&lt;D xsi:type="xsd:doubl</t>
        </r>
      </text>
    </comment>
    <comment ref="A2" authorId="0" shapeId="0" xr:uid="{357452F3-806A-43F6-95DD-DE7CC7C94185}">
      <text>
        <r>
          <rPr>
            <b/>
            <sz val="9"/>
            <color indexed="81"/>
            <rFont val="Tahoma"/>
            <charset val="1"/>
          </rPr>
          <t>e"&gt;2.96454588236544&lt;/D&gt;&lt;D xsi:type="xsd:double"&gt;2.99654781844976&lt;/D&gt;&lt;D xsi:type="xsd:double"&gt;3.20074763399696&lt;/D&gt;&lt;D xsi:type="xsd:double"&gt;3.05269167251167&lt;/D&gt;&lt;D xsi:type="xsd:double"&gt;3.32047292362483&lt;/D&gt;&lt;D xsi:type="xsd:double"&gt;3.28778541793286&lt;/D&gt;&lt;D xsi:type="xsd:double"&gt;3.38547557488818&lt;/D&gt;&lt;D xsi:type="xsd:double"&gt;3.16371024631003&lt;/D&gt;&lt;D xsi:type="xsd:double"&gt;2.83489788491449&lt;/D&gt;&lt;D xsi:type="xsd:double"&gt;2.74895998349762&lt;/D&gt;&lt;D xsi:type="xsd:double"&gt;2.68657570698966&lt;/D&gt;&lt;D xsi:type="xsd:double"&gt;2.80241215549335&lt;/D&gt;&lt;D xsi:type="xsd:double"&gt;2.6819197194933&lt;/D&gt;&lt;D xsi:type="xsd:double"&gt;2.71367250830336&lt;/D&gt;&lt;D xsi:type="xsd:double"&gt;2.73530913847152&lt;/D&gt;&lt;D xsi:type="xsd:double"&gt;2.73394286325226&lt;/D&gt;&lt;D xsi:type="xsd:double"&gt;2.74187322334935&lt;/D&gt;&lt;D xsi:type="xsd:double"&gt;2.59290972196625&lt;/D&gt;&lt;D xsi:type="xsd:double"&gt;2.452819244075&lt;/D&gt;&lt;D xsi:type="xsd:double"&gt;2.50292344648456&lt;/D&gt;&lt;D xsi:type="xsd:double"&gt;2.50861550849162&lt;/D&gt;&lt;D xsi:type="xsd:double"&gt;2.598994372831&lt;/D&gt;&lt;D xsi:type="xsd:double"&gt;2.35240273344512&lt;/D&gt;&lt;D xsi:type="xsd:double"&gt;2.36671195026042&lt;/D&gt;&lt;D xsi:type="xsd:double"&gt;2.13015569957611&lt;/D&gt;&lt;D xsi:type="xsd:double"&gt;1.94966300982015&lt;/D&gt;&lt;D xsi:type="xsd:double"&gt;1.86361576874522&lt;/D&gt;&lt;D xsi:type="xsd:double"&gt;1.98834191845312&lt;/D&gt;&lt;D xsi:type="xsd:double"&gt;1.98693351630851&lt;/D&gt;&lt;D xsi:type="xsd:double"&gt;1.92152268842393&lt;/D&gt;&lt;D xsi:type="xsd:double"&gt;1.77456998453305&lt;/D&gt;&lt;D xsi:type="xsd:double"&gt;1.72877013891016&lt;/D&gt;&lt;D xsi:type="xsd:double"&gt;1.76709133517571&lt;/D&gt;&lt;D xsi:type="xsd:double"&gt;1.91565812547093&lt;/D&gt;&lt;D xsi:type="xsd:double"&gt;1.89639954867734&lt;/D&gt;&lt;D xsi:type="xsd:double"&gt;1.81044723267658&lt;/D&gt;&lt;D xsi:type="xsd:double"&gt;1.81303025276135&lt;/D&gt;&lt;D xsi:type="xsd:double"&gt;1.99708121845449&lt;/D&gt;&lt;D xsi:type="xsd:double"&gt;2.0333716443624&lt;/D&gt;&lt;D xsi:type="xsd:double"&gt;1.99250153048344&lt;/D&gt;&lt;D xsi:type="xsd:double"&gt;1.98992704271618&lt;/D&gt;&lt;D xsi:type="xsd:double"&gt;2.00459471694303&lt;/D&gt;&lt;D xsi:type="xsd:double"&gt;1.968084744829&lt;/D&gt;&lt;D xsi:type="xsd:double"&gt;2.22015994214521&lt;/D&gt;&lt;D xsi:type="xsd:double"&gt;2.19720183282473&lt;/D&gt;&lt;D xsi:type="xsd:double"&gt;2.38274281874076&lt;/D&gt;&lt;D xsi:type="xsd:double"&gt;2.51303416697796&lt;/D&gt;&lt;D xsi:type="xsd:double"&gt;2.41063190376863&lt;/D&gt;&lt;D xsi:type="xsd:double"&gt;2.2262360692205&lt;/D&gt;&lt;D xsi:type="xsd:double"&gt;2.4165076579844&lt;/D&gt;&lt;D xsi:type="xsd:double"&gt;2.50104346363279&lt;/D&gt;&lt;D xsi:type="xsd:double"&gt;2.67177938500185&lt;/D&gt;&lt;D xsi:type="xsd:double"&gt;2.84717873762918&lt;/D&gt;&lt;D xsi:type="xsd:double"&gt;2.5747626703874&lt;/D&gt;&lt;D xsi:type="xsd:double"&gt;2.56273664962611&lt;/D&gt;&lt;D xsi:type="xsd:double"&gt;2.38031883562446&lt;/D&gt;&lt;D xsi:type="xsd:double"&gt;2.43423683897208&lt;/D&gt;&lt;D xsi:type="xsd:double"&gt;2.45437353135277&lt;/D&gt;&lt;D xsi:type="xsd:double"&gt;2.49134438589647&lt;/D&gt;&lt;D xsi:type="xsd:double"&gt;2.65643765841153&lt;/D&gt;&lt;D xsi:type="xsd:double"&gt;2.61056939961552&lt;/D&gt;&lt;D xsi:type="xsd:double"&gt;2.50856910410871&lt;/D&gt;&lt;D xsi:type="xsd:double"&gt;2.62400071451597&lt;/D&gt;&lt;D xsi:type="xsd:double"&gt;2.65109950420515&lt;/D&gt;&lt;D xsi:type="xsd:double"&gt;2.71224883725452&lt;/D&gt;&lt;D xsi:type="xsd:double"&gt;2.76210368552067&lt;/D&gt;&lt;D xsi:type="xsd:double"&gt;2.77637982185973&lt;/D&gt;&lt;D xsi:type="xsd:double"&gt;2.99894174524496&lt;/D&gt;&lt;D xsi:type="xsd:double"&gt;2.71001915474466&lt;/D&gt;&lt;D xsi:type="xsd:double"&gt;2.80509508385526&lt;/D&gt;&lt;D xsi:type="xsd:double"&gt;2.82120240737482&lt;/D&gt;&lt;D xsi:type="xsd:double"&gt;2.8549486185184&lt;/D&gt;&lt;/FQL&gt;&lt;FQL&gt;&lt;Q&gt;EWM^FMA_PE(NTMA,-10AY,0,AM,"PORTAGG","MEANR")&lt;/Q&gt;&lt;R&gt;121&lt;/R&gt;&lt;C&gt;1&lt;/C&gt;&lt;D xsi:type="xsd:double"&gt;15.648805019364&lt;/D&gt;&lt;D xsi:type="xsd:double"&gt;15.7743479122608&lt;/D&gt;&lt;D xsi:type="xsd:double"&gt;15.6976155202891&lt;/D&gt;&lt;D xsi:type="xsd:double"&gt;15.8687869290235&lt;/D&gt;&lt;D xsi:type="xsd:double"&gt;15.6932955354104&lt;/D&gt;&lt;D xsi:type="xsd:double"&gt;15.6259979224313&lt;/D&gt;&lt;D xsi:type="xsd:double"&gt;15.622533182123&lt;/D&gt;&lt;D xsi:type="xsd:double"&gt;15.1049435307043&lt;/D&gt;&lt;D xsi:type="xsd:double"&gt;15.2157983694712&lt;/D&gt;&lt;D xsi:type="xsd:double"&gt;15.9371721658981&lt;/D&gt;&lt;D xsi:type="xsd:double"&gt;15.9483478343185&lt;/D&gt;&lt;D xsi:type="xsd:double"&gt;15.8342986036144&lt;/D&gt;&lt;D xsi:type="xsd:double"&gt;15.4404416861811&lt;/D&gt;&lt;D xsi:type="xsd:double"&gt;15.1350924798752&lt;/D&gt;&lt;D xsi:type="xsd:double"&gt;15.3628071692178&lt;/D&gt;&lt;D xsi:type="xsd:double"&gt;14.5201380756711&lt;/D&gt;&lt;D xsi:type="xsd:double"&gt;14.7354468985999&lt;/D&gt;&lt;D xsi:type="xsd:double"&gt;15.1939184941825&lt;/D&gt;&lt;D xsi:type="xsd:double"&gt;15.4108328729554&lt;/D&gt;&lt;D xsi:type="xsd:double"&gt;15.5263096073904&lt;/D&gt;&lt;D xsi:type="xsd:double"&gt;15.4399409089231&lt;/D&gt;&lt;D xsi:type="xsd:double"&gt;15.5355575050063&lt;/D&gt;&lt;D xsi:type="xsd:double"&gt;16.2774342737005&lt;/D&gt;&lt;D xsi:type="xsd:double"&gt;15.7777119749765&lt;/D&gt;&lt;D xsi:type="xsd:double"&gt;15.6230177996096&lt;/D&gt;&lt;D xsi:type="xsd:double"&gt;16.2874927830804&lt;/D&gt;&lt;D xsi:type="xsd:double"&gt;16.3183186000616&lt;/D&gt;&lt;D xsi:type="xsd:double"&gt;16.7970617255092&lt;/D&gt;&lt;D xsi:type="xsd:double"&gt;16.5877489233157&lt;/D&gt;&lt;D xsi:type="xsd:double"&gt;16.6979248715994&lt;/D&gt;&lt;D xsi:type="xsd:double"&gt;16.245324734701&lt;/D&gt;&lt;D xsi:type="xsd:double"&gt;16.3857833255821&lt;/D&gt;&lt;D xsi:type="xsd:double"&gt;16.5717636821709&lt;/D&gt;&lt;D xsi:type="xsd:double"&gt;16.6947538359821&lt;/D&gt;&lt;D xsi:type="xsd:double"&gt;16.8523382866569&lt;/D&gt;&lt;D xsi:type="xsd:double"&gt;17.0562177363026&lt;/D&gt;&lt;D xsi:type="xsd:double"&gt;16.729652733225&lt;/D&gt;&lt;D xsi:type="xsd:double"&gt;16.4373006558301&lt;/D&gt;&lt;D xsi:type="xsd:double"&gt;16.2855215465333&lt;/D&gt;&lt;D xsi:type="xsd:double"&gt;16.3990346705054&lt;/D&gt;&lt;D xsi:type="xsd:double"&gt;16.1899090670675&lt;/D&gt;&lt;D xsi:type="xsd:double"&gt;16.0049460422688&lt;/D&gt;&lt;D xsi:type="xsd:double"&gt;15.7330798851217&lt;/D&gt;&lt;D xsi:type="xsd:double"&gt;16.4628624963848&lt;/D&gt;&lt;D xsi:type="xsd:double"&gt;16.9856972354859&lt;/D&gt;&lt;D xsi:type="xsd:double"&gt;16.5884567556532&lt;/D&gt;&lt;D xsi:type="xsd:double"&gt;16.3528882204186&lt;/D&gt;&lt;D xsi:type="xsd:double"&gt;16.4431074036577&lt;/D&gt;&lt;D xsi:type="xsd:double"&gt;15.5211441516004&lt;/D&gt;&lt;D xsi:type="xsd:double"&gt;15.4625673901658&lt;/D&gt;&lt;D xsi:type="xsd:double"&gt;16.3191665869279&lt;/D&gt;&lt;D xsi:type="xsd:double"&gt;16.6607338003153&lt;/D&gt;&lt;D xsi:type="xsd:double"&gt;16.3667547544371&lt;/D&gt;&lt;D xsi:type="xsd:double"&gt;15.5448128619707&lt;/D&gt;&lt;D xsi:type="xsd:double"&gt;15.7775026207496&lt;/D&gt;&lt;D xsi:type="xsd:double"&gt;15.9826786500027&lt;/D&gt;&lt;D xsi:type="xsd:double"&gt;16.1617589259291&lt;/D&gt;&lt;D xsi:type="xsd:double"&gt;16.651600337052&lt;/D&gt;&lt;D xsi:type="xsd:double"&gt;16.0930973056103&lt;/D&gt;&lt;D xsi:type="xsd:double"&gt;16.1002159594868&lt;/D&gt;&lt;D xsi:type="xsd:double"&gt;16.5735735444869&lt;/D&gt;&lt;D xsi:type="xsd:double"&gt;16.7462985994578&lt;/D&gt;&lt;D xsi:type="xsd:double"&gt;16.3129895466732&lt;/D&gt;&lt;D xsi:type="xsd:double"&gt;16.0409629291712&lt;/D&gt;&lt;D xsi:type="xsd:double"&gt;15.9319728018957&lt;/D&gt;&lt;D xsi:type="xsd:double"&gt;15.9957526561107&lt;/D&gt;&lt;D xsi:type="xsd:double"&gt;15.8493318008093&lt;/D&gt;&lt;D xsi:type="xsd:double"&gt;16.0416855793437&lt;/D&gt;&lt;D xsi:type="xsd:double"&gt;15.4016205748087&lt;/D&gt;&lt;D xsi:type="xsd:double"&gt;15.4946306254689&lt;/D&gt;&lt;D xsi:type="xsd:double"&gt;14.8178362023349&lt;/D&gt;&lt;D xsi:type="xsd:double"&gt;16.2818166936996&lt;/D&gt;&lt;D xsi:type="xsd:double"&gt;18.9209189378523&lt;/D&gt;&lt;D xsi:type="xsd:double"&gt;19.0929516084221&lt;/D&gt;&lt;D xsi:type="xsd:double"&gt;19.6550682897161&lt;/D&gt;&lt;D xsi:type="xsd:double"&gt;18.9327522585268&lt;/D&gt;&lt;D xsi:type="xsd:double"&gt;17.3235184540763&lt;/D&gt;&lt;D xsi:type="xsd:double"&gt;15.9957069153692&lt;/D&gt;&lt;D xsi:type="xsd:double"&gt;15.7130002343822&lt;/D&gt;&lt;D xsi:type="xsd:double"&gt;14.8379276644084&lt;/D&gt;&lt;D xsi:type="xsd:double"&gt;14.159968623974&lt;/D&gt;&lt;D xsi:type="xsd:double"&gt;14.0255274272844&lt;/D&gt;&lt;D xsi:type="xsd:double"&gt;13.9686693728939&lt;/D&gt;&lt;D xsi:type="xsd:double"&gt;14.1800919282857&lt;/D&gt;&lt;D xsi:type="xsd:double"&gt;13.9718141733554&lt;/D&gt;&lt;D xsi:type="xsd:double"&gt;13.5789230392571&lt;/D&gt;&lt;D xsi:type="xsd:double"&gt;13.3012435880412&lt;/D&gt;&lt;D xsi:type="xsd:double"&gt;14.231939261298&lt;/D&gt;&lt;D xsi:type="xsd:double"&gt;14.138563491319&lt;/D&gt;&lt;D xsi:type="xsd:double"&gt;14.5565511219811&lt;/D&gt;&lt;D xsi:type="xsd:double"&gt;14.5323111030382&lt;/D&gt;&lt;D xsi:type="xsd:double"&gt;15.7446219846643&lt;/D&gt;&lt;D xsi:type="xsd:double"&gt;15.0642949794278&lt;/D&gt;&lt;D xsi:type="xsd:double"&gt;15.5051641903556&lt;/D&gt;&lt;D xsi:type="xsd:double"&gt;15.2306217281296&lt;/D&gt;&lt;D xsi:type="xsd:double"&gt;15.0518733504219&lt;/D&gt;&lt;D xsi:type="xsd:double"&gt;14.6859548878457&lt;/D&gt;&lt;D xsi:type="xsd:double"&gt;13.4507965451009&lt;/D&gt;&lt;D xsi:type="xsd:double"&gt;13.8661926090364&lt;/D&gt;&lt;D xsi:type="xsd:double"&gt;13.9566986762989&lt;/D&gt;&lt;D xsi:type="xsd:double"&gt;12.8009908251417&lt;/D&gt;&lt;D xsi:type="xsd:double"&gt;13.2513345978261&lt;/D&gt;&lt;D xsi:type="xsd:double"&gt;13.6058081835083&lt;/D&gt;&lt;D xsi:type="xsd:double"&gt;13.5783589746064&lt;/D&gt;&lt;D xsi:type="xsd:double"&gt;13.4685138912397&lt;/D&gt;&lt;D xsi:type="xsd:double"&gt;13.299063368184&lt;/D&gt;&lt;D xsi:type="xsd:double"&gt;13.0487973604857&lt;/D&gt;&lt;D xsi:type="xsd:double"&gt;12.9899217650027&lt;/D&gt;&lt;D xsi:type="xsd:double"&gt;13.1751828424695&lt;/D&gt;&lt;D xsi:type="xsd:double"&gt;13.1943736624986&lt;/D&gt;&lt;D xsi:type="xsd:double"&gt;13.8821895358318&lt;/D&gt;&lt;D xsi:type="xsd:double"&gt;13.8564872161402&lt;/D&gt;&lt;D xsi:type="xsd:double"&gt;13.5187189963756&lt;/D&gt;&lt;D xsi:type="xsd:double"&gt;13.5816587262279&lt;/D&gt;&lt;D xsi:type="xsd:double"&gt;13.5968415726332&lt;/D&gt;&lt;D xsi:type="xsd:double"&gt;13.6053813461348&lt;/D&gt;&lt;D xsi:type="xsd:double"&gt;13.8416534702736&lt;/D&gt;&lt;D xsi:type="xsd:double"&gt;14.2599477502849&lt;/D&gt;&lt;D xsi:type="xsd:double"&gt;13.8645283030647&lt;/D&gt;&lt;D xsi:type="xsd:double"&gt;14.1679698600306&lt;/D&gt;&lt;D xsi:type="xsd:double"&gt;14.2097777996441&lt;/D&gt;&lt;/FQL&gt;&lt;FQL&gt;&lt;Q&gt;GREK^FMA_PE(LTMA,-10AY,0,AM,"PORTAGG","MEANR")&lt;/Q&gt;&lt;R&gt;121&lt;/R&gt;&lt;C&gt;1&lt;/C&gt;&lt;D xsi:type="xsd:double"&gt;31.2896389508868&lt;/D&gt;&lt;D xsi:type="xsd:double"&gt;25.3186920951751&lt;/D&gt;&lt;D xsi:type="xsd:double"&gt;22.7992426680616&lt;/D&gt;&lt;D xsi:type="xsd:double"&gt;20.8055927778176&lt;/D&gt;&lt;D xsi:type="xsd:double"&gt;18.5387082817221&lt;/D&gt;&lt;D xsi:type="xsd:double"&gt;16.2820123661256&lt;/D&gt;&lt;D xsi:type="xsd:double"&gt;18.5590977432304&lt;/D&gt;&lt;D xsi:type="xsd:double"&gt;13.558809601362&lt;/D&gt;&lt;D xsi:type="xsd:double"&gt;12.9172428714878&lt;/D&gt;&lt;D xsi:type="xsd:double"&gt;18.2156736385307&lt;/D&gt;&lt;D xsi:type="xsd:double"&gt;16.9966175313468&lt;/D&gt;&lt;D xsi:type="xsd:double"&gt;15.7958046624407&lt;/D&gt;&lt;D xsi:type="xsd:double"&gt;14.9050326696914&lt;/D&gt;&lt;D xsi:type="xsd:double"&gt;13.4985044286438&lt;/D&gt;&lt;D xsi:type="xsd:double"&gt;12.7843090490105&lt;/D&gt;&lt;D xsi:type="xsd:double"&gt;10.9641484541273&lt;/D&gt;&lt;D xsi:type="xsd:double"&gt;11.5816151424094&lt;/D&gt;&lt;D xsi:type="xsd:double"&gt;10.9356695055595&lt;/D&gt;&lt;D xsi:type="xsd:double"&gt;0.477394854625596&lt;/D&gt;&lt;D xsi:type="xsd:double"&gt;-2.95609689529929&lt;/D&gt;&lt;D xsi:type="xsd:double"&gt;-0.741664634777173&lt;/D&gt;&lt;D xsi:type="xsd:double"&gt;-0.119514869528152&lt;/D&gt;&lt;D xsi:type="xsd:double"&gt;1.01366585086761&lt;/D&gt;&lt;D xsi:type="xsd:double"&gt;2.45025956198091&lt;/D&gt;&lt;D xsi:type="xsd:double"&gt;4.18166011260715&lt;/D&gt;&lt;D xsi:type="xsd:double"&gt;4.03787458561137&lt;/D&gt;&lt;D xsi:type="xsd:double"&gt;5.99231040405537&lt;/D&gt;&lt;D xsi:type="xsd:double"&gt;7.44380738043425&lt;/D&gt;&lt;D xsi:type="xsd:double"&gt;9.29727810512229&lt;/D&gt;&lt;D xsi:type="xsd:double"&gt;11.3695332522978&lt;/D&gt;&lt;D xsi:type="xsd:double"&gt;14.6452972189875&lt;/D&gt;&lt;D xsi:type="xsd:double"&gt;14.6910095901312&lt;/D&gt;&lt;D xsi:type="xsd:double"&gt;13.4349440288913&lt;/D&gt;&lt;D xsi:type="xsd:double"&gt;14.3949757653756&lt;/D&gt;&lt;D xsi:type="xsd:double"&gt;14.0676361232046&lt;/D&gt;&lt;D xsi:type="xsd:double"&gt;14.3390265446845&lt;/D&gt;&lt;D xsi:type="xsd:double"&gt;15.283666253072&lt;/D&gt;&lt;D xsi:type="xsd:double"&gt;15.1722426177771&lt;/D&gt;&lt;D xsi:type="xsd:double"&gt;15.1413483999579&lt;/D&gt;&lt;D xsi:type="xsd:double"&gt;15.0532392304021&lt;/D&gt;&lt;D xsi:type="xsd:double"&gt;14.3733840569475&lt;/D&gt;&lt;D xsi:type="xsd:double"&gt;16.7685948232414&lt;/D&gt;&lt;D xsi:type="xsd:double"&gt;17.6038632425126&lt;/D&gt;&lt;D xsi:type="xsd:double"&gt;20.4584937886967&lt;/D&gt;&lt;D xsi:type="xsd:double"&gt;22.7294061189937&lt;/D&gt;&lt;D xsi:type="xsd:double"&gt;23.9417061514241&lt;/D&gt;&lt;D xsi:type="xsd:double"&gt;22.9487543931532&lt;/D&gt;&lt;D xsi:type="xsd:double"&gt;22.7782910958303&lt;/D&gt;&lt;D xsi:type="xsd:double"&gt;21.8933562119743&lt;/D&gt;&lt;D xsi:type="xsd:double"&gt;21.6872195396076&lt;/D&gt;&lt;D xsi:type="xsd:double"&gt;21.2204236714052&lt;/D&gt;&lt;D xsi:type="xsd:double"&gt;21.0289117381149&lt;/D&gt;&lt;D xsi:type="xsd:double"&gt;21.0608868208273&lt;/D&gt;&lt;D xsi:type="xsd:double"&gt;19.1029871923647&lt;/D&gt;&lt;D xsi:type="xsd:double"&gt;17.8058653691677&lt;/D&gt;&lt;D xsi:type="xsd:double"&gt;14.2463729353974&lt;/D&gt;&lt;D xsi:type="xsd:double"&gt;17.6603146434374&lt;/D&gt;&lt;D xsi:type="xsd:double"&gt;18.7865892897296&lt;/D&gt;&lt;D xsi:type="xsd:double"&gt;18.5565842870416&lt;/D&gt;&lt;D xsi:type="xsd:double"&gt;18.4109767132971&lt;/D&gt;&lt;D xsi:type="xsd:double"&gt;18.1948667777193&lt;/D&gt;&lt;D xsi:type="xsd:double"&gt;17.672993964141&lt;/D&gt;&lt;D xsi:type="xsd:double"&gt;18.3420666064191&lt;/D&gt;&lt;D xsi:type="xsd:double"&gt;19.2470115389689&lt;/D&gt;&lt;D xsi:type="xsd:double"&gt;19.8014948091203&lt;/D&gt;&lt;D xsi:type="xsd:double"&gt;15.6615920483639&lt;/D&gt;&lt;D xsi:type="xsd:double"&gt;17.3090714542007&lt;/D&gt;&lt;D xsi:type="xsd:double"&gt;17.9957246903008&lt;/D&gt;&lt;D xsi:type="xsd:double"&gt;18.1423691458859&lt;/D&gt;&lt;D xsi:type="xsd:double"&gt;12.5473731919121&lt;/D&gt;&lt;D xsi:type="xsd:double"&gt;11.8018935391666&lt;/D&gt;&lt;D xsi:type="xsd:double"&gt;12.3701781636318&lt;/D&gt;&lt;D xsi:type="xsd:double"&gt;12.5913310979768&lt;/D&gt;&lt;D xsi:type="xsd:double"&gt;15.0855434166629&lt;/D&gt;&lt;D xsi:type="xsd:double"&gt;15.1616105061753&lt;/D&gt;&lt;D xsi:type="xsd:double"&gt;15.7235186432827&lt;/D&gt;&lt;D xsi:type="xsd:double"&gt;15.3560361269796&lt;/D&gt;&lt;D xsi:type="xsd:double"&gt;13.1403092718699&lt;/D&gt;&lt;D xsi:type="xsd:double"&gt;16.3707853934507&lt;/D&gt;&lt;D xsi:type="xsd:double"&gt;19.7947796916747&lt;/D&gt;&lt;D xsi:type="xsd:double"&gt;17.1873287688708&lt;/D&gt;&lt;D xsi:type="xsd:double"&gt;17.8172669033894&lt;/D&gt;&lt;D xsi:type="xsd:double"&gt;17.3791411578866&lt;/D&gt;&lt;D xsi:type="xsd:double"&gt;17.4505409558605&lt;/D&gt;&lt;D xsi:type="xsd:double"&gt;17.1447831763379&lt;/D&gt;&lt;D xsi:type="xsd:double"&gt;16.7694521068764&lt;/D&gt;&lt;D xsi:type="xsd:double"&gt;16.0619724430939&lt;/D&gt;&lt;D xsi:type="xsd:double"&gt;15.6780825774543&lt;/D&gt;&lt;D xsi:type="xsd:double"&gt;13.5069572574842&lt;/D&gt;&lt;D xsi:type="xsd:double"&gt;14.4430605517534&lt;/D&gt;&lt;D xsi:type="xsd:double"&gt;13.4788102951185&lt;/D&gt;&lt;D xsi:type="xsd:double"&gt;12.4665541941946&lt;/D&gt;&lt;D xsi:type="xsd:double"&gt;-87.5825915118355&lt;/D&gt;&lt;D xsi:type="xsd:double"&gt;-96.6066931491824&lt;/D&gt;&lt;D xsi:type="xsd:double"&gt;-85.717339775298&lt;/D&gt;&lt;D xsi:type="xsd:double"&gt;-75.5445798043433&lt;/D&gt;&lt;D xsi:type="xsd:double"&gt;-64.4411699776567&lt;/D&gt;&lt;D xsi:type="xsd:double"&gt;-54.7972225416362&lt;/D&gt;&lt;D xsi:type="xsd:double"&gt;-44.7355594064673&lt;/D&gt;&lt;D xsi:type="xsd:double"&gt;-34.3218929086882&lt;/D&gt;&lt;D xsi:type="xsd:double"&gt;-24.725110063268&lt;/D&gt;&lt;D xsi:type="xsd:double"&gt;-14.4079325105486&lt;/D&gt;&lt;D xsi:type="xsd:double"&gt;-4.53554143980008&lt;/D&gt;&lt;D xsi:type="xsd:double"&gt;5.90157078763751&lt;/D&gt;&lt;D xsi:type="xsd:double"&gt;7.38240889143608&lt;/D&gt;&lt;D xsi:type="xsd:double"&gt;7.85309188716607&lt;/D&gt;&lt;D xsi:type="xsd:double"&gt;7.64729166641749&lt;/D&gt;&lt;D xsi:type="xsd:double"&gt;7.55512315460372&lt;/D&gt;&lt;D xsi:type="xsd:double"&gt;7.65712164566491&lt;/D&gt;&lt;D xsi:type="xsd:double"&gt;7.93075148322901&lt;/D&gt;&lt;D xsi:type="xsd:double"&gt;8.08877039673249&lt;/D&gt;&lt;D xsi:type="xsd:double"&gt;7.63558893569512&lt;/D&gt;&lt;D xsi:type="xsd:double"&gt;7.01695311582471&lt;/D&gt;&lt;D xsi:type="xsd:double"&gt;6.72055225712533&lt;/D&gt;&lt;D xsi:type="xsd:double"&gt;6.64828924696757&lt;/D&gt;&lt;D xsi:type="xsd:double"&gt;6.28167482112387&lt;/D&gt;&lt;D xsi:type="xsd:double"&gt;6.5371714392637&lt;/D&gt;&lt;D xsi:type="xsd:double"&gt;6.76285567064239&lt;/D&gt;&lt;D xsi:type="xsd:double"&gt;6.76949292315639&lt;/D&gt;&lt;D xsi:type="xsd:double"&gt;6.78804009554218&lt;/D&gt;&lt;D xsi:type="xsd:double"&gt;6.78464258554498&lt;/D&gt;&lt;/FQL&gt;&lt;FQL&gt;&lt;Q&gt;DDR3512M-FDS^FG_PRICE_CHANGE(0,-1AY)&lt;/Q&gt;&lt;R&gt;1&lt;/R&gt;&lt;C&gt;1&lt;/C&gt;&lt;D xsi:type="xsd:double"&gt;-5.77116550111984&lt;/D&gt;&lt;/FQL&gt;&lt;FQL&gt;&lt;Q&gt;PASP-FDS^FG_PRICE_CHANGE(0,-1AY)&lt;/Q&gt;&lt;R&gt;1&lt;/R&gt;&lt;C&gt;1&lt;/C&gt;&lt;D xsi:type="xsd:double"&gt;-31.4285714285714&lt;/D&gt;&lt;/FQL&gt;&lt;FQL&gt;&lt;Q&gt;PLATI-FDS^FG_PRICE_CHANGE(0,-1AY)&lt;/Q&gt;&lt;R&gt;1&lt;/R&gt;&lt;C&gt;1&lt;/C&gt;&lt;D xsi:type="xsd:double"&gt;2.47524752475248&lt;/D&gt;&lt;/FQL&gt;&lt;FQL&gt;&lt;Q&gt;W-FDS^FG_PRICE_CHANGE(0,-1AY)&lt;/Q&gt;&lt;R&gt;1&lt;/R&gt;&lt;C&gt;1&lt;/C&gt;&lt;D xsi:type="xsd:double"&gt;14.1775347076146&lt;/D&gt;&lt;/FQL&gt;&lt;FQL&gt;&lt;Q&gt;COPP-FDS^FG_PRICE_CHANGE(0,-1AY)&lt;/Q&gt;&lt;R&gt;1&lt;/R&gt;&lt;C&gt;1&lt;/C&gt;&lt;D xsi:type="xsd:double"&gt;26.9622693472873&lt;/D&gt;&lt;/FQL&gt;&lt;FQL&gt;&lt;Q&gt;FC0000SA^FG_PRICE(0)&lt;/Q&gt;&lt;R&gt;1&lt;/R&gt;&lt;C&gt;1&lt;/C&gt;&lt;D xsi:type="xsd:double"&gt;48.769264&lt;/D&gt;&lt;/FQL&gt;&lt;FQL&gt;&lt;Q&gt;SET-BKK^FG_PRICE(0)&lt;/Q&gt;&lt;R&gt;1&lt;/R&gt;&lt;C&gt;1&lt;/C&gt;&lt;D xsi:type="xsd:double"&gt;1345.66&lt;/D&gt;&lt;/FQL&gt;&lt;FQL&gt;&lt;Q&gt;FC0000GR^FG_PRICE(0)&lt;/Q&gt;&lt;R&gt;1&lt;/R&gt;&lt;C&gt;1&lt;/C&gt;&lt;D xsi:type="xsd:double"&gt;9.641537&lt;/D&gt;&lt;/FQL&gt;&lt;FQL&gt;&lt;Q&gt;FC0000MX^FG_PRICE(0)&lt;/Q&gt;&lt;R&gt;1&lt;/R&gt;&lt;C&gt;1&lt;/C&gt;&lt;D xsi:type="xsd:double"&gt;509.18573&lt;/D&gt;&lt;/FQL&gt;&lt;FQL&gt;&lt;Q&gt;FC0000PL^FG_PRICE(0)&lt;/Q&gt;&lt;R&gt;1&lt;/R&gt;&lt;C&gt;1&lt;/C&gt;&lt;D xsi:type="xsd:double"&gt;217.3379&lt;/D&gt;&lt;/FQL&gt;&lt;FQL&gt;&lt;Q&gt;FC0000CN^FG_PRICE(0)&lt;/Q&gt;&lt;R&gt;1&lt;/R&gt;&lt;C&gt;1&lt;/C&gt;&lt;D xsi:type="xsd:double"&gt;252.00417&lt;/D&gt;&lt;/FQL&gt;&lt;FQL&gt;&lt;Q&gt;TUR^FG_PRICE_MAVG(0,,,,30)&lt;/Q&gt;&lt;R&gt;1&lt;/R&gt;&lt;C&gt;1&lt;/C&gt;&lt;D xsi:type="xsd:double"&gt;41.29817&lt;/D&gt;&lt;/FQL&gt;&lt;FQL&gt;&lt;Q&gt;INDA^FG_PRICE_MAVG(0,,,,30)&lt;/Q&gt;&lt;R&gt;1&lt;/R&gt;&lt;C&gt;1&lt;/C&gt;&lt;D xsi:type="xsd:double"&gt;52.539&lt;/D&gt;&lt;/FQL&gt;&lt;FQL&gt;&lt;Q&gt;EWY^FG_PRICE_MAVG(0,,,,30)&lt;/Q&gt;&lt;R&gt;1&lt;/R&gt;&lt;C&gt;1&lt;/C&gt;&lt;D xsi:type="xsd:double"&gt;64.265&lt;/D&gt;&lt;/FQL&gt;&lt;FQL&gt;&lt;Q&gt;EPU^FG_PRICE_MAVG(0,,,,30)&lt;/Q&gt;&lt;R&gt;1&lt;/R&gt;&lt;C&gt;1&lt;/C&gt;&lt;D xsi:type="xsd:double"&gt;42.147366&lt;/D&gt;&lt;/FQL&gt;&lt;FQL&gt;&lt;Q&gt;ECH^FG_PRICE_MAVG(0,,,,30)&lt;/Q&gt;&lt;R&gt;1&lt;/R&gt;&lt;C&gt;1&lt;/C&gt;&lt;D xsi:type="xsd:double"&gt;27.904&lt;/D&gt;&lt;/FQL&gt;&lt;FQL&gt;&lt;Q&gt;VNM^P_PRICE(0)/P_PRICE_LOW_PR(0,,,,,,"PRICE","INTRA","52W")-1&lt;/Q&gt;&lt;R&gt;1&lt;/R&gt;&lt;C&gt;1&lt;/C&gt;&lt;D xsi:type="xsd:double"&gt;0.095569015&lt;/D&gt;&lt;/FQL&gt;&lt;FQL&gt;&lt;Q&gt;UAE^FMA_PCT_ABOVE_MAVG(200,0,,,,"PORTAGG")&lt;/Q&gt;&lt;R&gt;1&lt;/R&gt;&lt;C&gt;1&lt;/C&gt;&lt;D xsi:type="xsd:double"&gt;23.6842105263158&lt;/D&gt;&lt;/FQL&gt;&lt;FQL&gt;&lt;Q&gt;SET-BKK^PERCENT_CHANGE(FMA_EPS(+1,0,,,,"PORTAGG","MEAN"),FMA_EPS(+1,-3AM,,,,"PORTAGG","MEAN"))&lt;/Q&gt;&lt;R&gt;1&lt;/R&gt;&lt;C&gt;1&lt;/C&gt;&lt;D xsi:type="xsd:double"&gt;-2.1705353646029&lt;/D&gt;&lt;/FQL&gt;&lt;FQL&gt;&lt;Q&gt;MCHI^FG_TOTAL_RETURNC(0,-3AM)&lt;/Q&gt;&lt;R&gt;1&lt;/R&gt;&lt;C&gt;1&lt;/C&gt;&lt;D xsi:type="xsd:double"&gt;12.387789&lt;/D&gt;&lt;/FQL&gt;&lt;FQL&gt;&lt;Q&gt;GREK^P_PRICE(0)/P_PRICE_HIGH_PR(0,,,,,,"PRICE","INTRA","52W")&lt;/Q&gt;&lt;R&gt;1&lt;/R&gt;&lt;C&gt;1&lt;/C&gt;&lt;D xsi:type="xsd:double"&gt;0.9431844&lt;/D&gt;&lt;/FQL&gt;&lt;FQL&gt;&lt;Q&gt;EWZ^FG_TOTAL_RETURNC(0,-12AM)&lt;/Q&gt;&lt;R&gt;1&lt;/R&gt;&lt;C&gt;1&lt;/C&gt;&lt;D xsi:type="xsd:double"&gt;9.030771&lt;/D&gt;&lt;/FQL&gt;&lt;FQL&gt;&lt;Q&gt;EWY^PERCENT_CHANGE(FMA_EPS(+1,0,,,,"PORTAGG","MEAN"),FMA_EPS(+1,-1AM,,,,"PORTAGG","MEAN"))&lt;/Q&gt;&lt;R&gt;1&lt;/R&gt;&lt;C&gt;1&lt;/C&gt;&lt;D xsi:type="xsd:double"&gt;0.0104329275854394&lt;/D&gt;&lt;/FQL&gt;&lt;FQL&gt;&lt;Q&gt;EWT^FG_TOTAL_RETURNC(0,-1AM)&lt;/Q&gt;&lt;R&gt;1&lt;/R&gt;&lt;C&gt;1&lt;/C&gt;&lt;D xsi:type="xsd:double"&gt;6.700599&lt;/D&gt;&lt;/FQL&gt;&lt;FQL&gt;&lt;Q&gt;EPU^FG_TOTAL_RETURNC(0,-6AM)&lt;/Q&gt;&lt;R&gt;1&lt;/R&gt;&lt;C&gt;1&lt;/C&gt;&lt;D xsi:type="xsd:double"&gt;46.208717&lt;/D&gt;&lt;/FQL&gt;&lt;FQL&gt;&lt;Q&gt;EPHE^P_PRICE(0)/P_PRICE_LOW_PR(0,,,,,,"PRICE","INTRA","52W")-1&lt;/Q&gt;&lt;R&gt;1&lt;/R&gt;&lt;C&gt;1&lt;/C&gt;&lt;D xsi:type="xsd:double"&gt;0.058315396&lt;/D&gt;&lt;/FQL&gt;&lt;FQL&gt;&lt;Q&gt;EIDO^FMA_PCT_ABOVE_MAVG(200,0,,,,"PORTAGG")&lt;/Q&gt;&lt;R&gt;1&lt;/R&gt;&lt;C&gt;1&lt;/C&gt;&lt;D xsi:type="xsd:double"&gt;22.3684210526316&lt;/D&gt;&lt;/FQL&gt;&lt;FQL&gt;&lt;Q&gt;CNYA^PERCENT_CHANGE(FMA_EPS(+1,0,,,,"PORTAGG","MEAN"),FMA_EPS(+1,-3AM,,,,"PORTAGG","MEAN"))&lt;/Q&gt;&lt;R&gt;1&lt;/R&gt;&lt;C&gt;1&lt;/C&gt;&lt;D xsi:type="xsd:double"&gt;-9.51684909520485&lt;/D&gt;&lt;/FQL&gt;&lt;FQL&gt;&lt;Q&gt;VWO^P_PRICE(0)/P_PRICE_HIGH_PR(0,,,,,,"PRICE","INTRA","52W")&lt;/Q&gt;&lt;R&gt;1&lt;/R&gt;&lt;C&gt;1&lt;/C&gt;&lt;D xsi:type="xsd:double"&gt;0.9580594&lt;/D&gt;&lt;/FQL&gt;&lt;FQL&gt;&lt;Q&gt;VWO^PERCENT_CHANGE(FMA_EPS(+1,0,,,,"PORTAGG","MEAN"),FMA_EPS(+1,-3AM,,,,"PORTAGG","MEAN"))&lt;/Q&gt;&lt;R&gt;1&lt;/R&gt;&lt;C&gt;1&lt;/C&gt;&lt;D xsi:type="xsd:double"&gt;-2.61754779477781&lt;/D&gt;&lt;/FQL&gt;&lt;FQL&gt;&lt;Q&gt;VWO^FMA_COS_DOWN("EPS","1M",+1,NOW,,,"PORTAGG","MEANR")&lt;/Q&gt;&lt;R&gt;1&lt;/R&gt;&lt;C&gt;1&lt;/C&gt;&lt;D xsi:type="xsd:double"&gt;1617&lt;/D&gt;&lt;/FQL&gt;&lt;FQL&gt;&lt;Q&gt;TUR^FMA_COS_UP("EPS","1M",+1,NOW,,,"PORTAGG","MEANR")&lt;/Q&gt;&lt;R&gt;1&lt;/R&gt;&lt;C&gt;1&lt;/C&gt;&lt;D xsi:type="xsd:double"&gt;17&lt;/D&gt;&lt;/FQL&gt;&lt;FQL&gt;&lt;Q&gt;EZA^SIZE(FG_CONSTITUENTS)&lt;/Q&gt;&lt;R&gt;1&lt;/R&gt;&lt;C&gt;1&lt;/C&gt;&lt;D xsi:type="xsd:long"&gt;34&lt;/D&gt;&lt;/FQL&gt;&lt;FQL&gt;&lt;Q&gt;EWM^FMA_COS_DOWN("EPS","1M",+1,NOW,,,"PORTAGG","MEANR")&lt;/Q&gt;&lt;R&gt;1&lt;/R&gt;&lt;C&gt;1&lt;/C&gt;&lt;D xsi:type="xsd:double"&gt;14&lt;/D&gt;&lt;/FQL&gt;&lt;FQL&gt;&lt;Q&gt;ECH^FMA_COS_UP("EPS","1M",+1,NOW,,,"PORTAGG","MEANR")&lt;/Q&gt;&lt;R&gt;1&lt;/R&gt;&lt;C&gt;1&lt;/C&gt;&lt;D xsi:type="xsd:double"&gt;10&lt;/D&gt;&lt;/FQL&gt;&lt;FQL&gt;&lt;Q&gt;EWW^FMA_RBICS_REV_CURRENT(30, LOC, "PORTAGG")&lt;/Q&gt;&lt;R&gt;1&lt;/R&gt;&lt;C&gt;1&lt;/C&gt;&lt;D xsi:type="xsd:double"&gt;29.1649836429034&lt;/D&gt;&lt;/FQL&gt;&lt;FQL&gt;&lt;Q&gt;INDA^FG_ROE(0)&lt;/Q&gt;&lt;R&gt;1&lt;/R&gt;&lt;C&gt;1&lt;/C&gt;&lt;D xsi:type="xsd:double"&gt;15.1233214527139&lt;/D&gt;&lt;/FQL&gt;&lt;FQL&gt;&lt;Q&gt;TRYAE10Y-FDS^FG_YIELD_NAME&lt;/Q&gt;&lt;R&gt;1&lt;/R&gt;&lt;C&gt;1&lt;/C&gt;&lt;D xsi:type="xsd:string"&gt;Treasury - United Arab Emirates USD Benchmark Bond 10Y&lt;/D&gt;&lt;/FQL&gt;&lt;FQL&gt;&lt;Q&gt;TRYID10Y-FDS^FG_YIELD_NAME&lt;/Q&gt;&lt;R&gt;1&lt;/R&gt;&lt;C&gt;1&lt;/C&gt;&lt;D xsi:type="xsd:string"&gt;Treasury - Indonesia Benchmark Bond 10Y&lt;/D&gt;&lt;/FQL&gt;&lt;FQL&gt;&lt;Q&gt;REFTHREPO-FDS^FG_YIELD(NOW,,,0)&lt;/Q&gt;&lt;R&gt;1&lt;/R&gt;&lt;C&gt;1&lt;/C&gt;&lt;D xsi:type="xsd:double"&gt;2.5&lt;/D&gt;&lt;/FQL&gt;&lt;FQL&gt;&lt;Q&gt;REFZAREPO-FDS^PROPER_NAME(0,,,"SECURITY","NAME")&lt;/Q&gt;&lt;R&gt;1&lt;/R&gt;&lt;C&gt;1&lt;/C&gt;&lt;D xsi:type="xsd:string"&gt;South Africa Repo Rate&lt;/D&gt;&lt;/FQL&gt;&lt;FQL&gt;&lt;Q&gt;REFPEMPR-FDS^(SUBARRAY(NOT_NA(NO_REPEAT_F(FG_YIELD(NOW,-10AY,D))),0,1)-SUBARRAY(NOT_NA(NO_REPEAT_F(FG_YIELD(NOW,-10AY,D))),1,1))*100&lt;/Q&gt;&lt;R&gt;1&lt;/R&gt;&lt;C&gt;1&lt;/C&gt;&lt;D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xsi:type="xsd:double"&gt;-25&lt;/D&gt;&lt;/FQL&gt;&lt;FQL&gt;&lt;Q&gt;REFCNRMB-FDS^FG_YIELD(NOW,,,0)&lt;/Q&gt;&lt;R&gt;1&lt;/R&gt;&lt;C&gt;1&lt;/C&gt;&lt;D xsi:type="xsd:double"&gt;3.45&lt;/D&gt;&lt;/FQL&gt;&lt;FQL&gt;&lt;Q&gt;TRYIN10Y-FDS^PCTCHG(FG_YIELD(0,,,,"YTM"),FG_YIELD(-3AM,,,,"YTM"))&lt;/Q&gt;&lt;R&gt;0&lt;/R&gt;&lt;C&gt;0&lt;/C&gt;&lt;/FQL&gt;&lt;FQL&gt;&lt;Q&gt;TRYPE10Y-FDS^PCTCHG(FG_YIELD(0,,,,"YTM"),FG_YIELD(-3AM,,,,"YTM"))&lt;/Q&gt;&lt;R&gt;1&lt;/R&gt;&lt;C&gt;1&lt;/C&gt;&lt;D xsi:type="xsd:double"&gt;3.5288818&lt;/D&gt;&lt;/FQL&gt;&lt;FQL&gt;&lt;Q&gt;TRYVN10Y-FDS^FG_YIELD(0,,,,"YTM")&lt;/Q&gt;&lt;R&gt;1&lt;/R&gt;&lt;C&gt;1&lt;/C&gt;&lt;D xsi:type="xsd:double"&gt;2.7913442&lt;/D&gt;&lt;/FQL&gt;&lt;FQL&gt;&lt;Q&gt;TRYZA10Y-FDS^FG_YIELD(0,,,,"YTM")&lt;/Q&gt;&lt;R&gt;1&lt;/R&gt;&lt;C&gt;1&lt;/C&gt;&lt;D xsi:type="xsd:double"&gt;12.218569&lt;/D&gt;&lt;/FQL&gt;&lt;FQL&gt;&lt;Q&gt;TRYPH10Y-FDS^FG_YIELD(0,,,,"YTM")&lt;/Q&gt;&lt;R&gt;1&lt;/R&gt;&lt;C&gt;1&lt;/C&gt;&lt;D xsi:type="xsd:double"&gt;6.7777023&lt;/D&gt;&lt;/FQL&gt;&lt;FQL&gt;&lt;Q&gt;CC_GR^IMF_IFS_RCPI_Q(0)&lt;/Q&gt;&lt;R&gt;1&lt;/R&gt;&lt;C&gt;1&lt;/C&gt;&lt;D xsi:type="xsd:double"&gt;3.091925&lt;/D&gt;&lt;/FQL&gt;&lt;FQL&gt;&lt;Q&gt;VWO^FMA_DIV_YLD(NTMA,NOW,NOW,M,"PORTAGG","MEANR")&lt;/Q&gt;&lt;R&gt;1&lt;/R&gt;&lt;C&gt;1&lt;/C&gt;&lt;D xsi:type="xsd:double"&gt;3.0650267654051&lt;/D&gt;&lt;/FQL&gt;&lt;FQL&gt;&lt;Q&gt;KSA^FMA_PE(LTM,0,,,"PORTAGG","MEANR")&lt;/Q&gt;&lt;R&gt;1&lt;/R&gt;&lt;C&gt;1&lt;/C&gt;&lt;D xsi:type="xsd:double"&gt;20.5479079521145&lt;/D&gt;&lt;/FQL&gt;&lt;FQL&gt;&lt;Q&gt;TUR^FMA_EVAL_EBIT(LTMA,NOW,NOW,M,"PORTAGG","MEANR")&lt;/Q&gt;&lt;R&gt;1&lt;/R&gt;&lt;C&gt;1&lt;/C&gt;&lt;D xsi:type="xsd:double"&gt;7.33993316258809&lt;/D&gt;&lt;/FQL&gt;&lt;FQL&gt;&lt;Q&gt;QAT^FG_FCF_YIELD_NTM(0)&lt;/Q&gt;&lt;R&gt;0&lt;/R&gt;&lt;C&gt;0&lt;/C&gt;&lt;/FQL&gt;&lt;FQL&gt;&lt;Q&gt;INDA^FMA_PE(NTMA,0,,,"PORTAGG","MEANR")&lt;/Q&gt;&lt;R&gt;1&lt;/R&gt;&lt;C&gt;1&lt;/C&gt;&lt;D xsi:type="xsd:double"&gt;22.7552063209885&lt;/D&gt;&lt;/FQL&gt;&lt;FQL&gt;&lt;Q&gt;EZA^JULIAN(FMA_DIV_YLD(NTMA,NOW,NOW,M,"PORTAGG","MEANR").DATES)&lt;/Q&gt;&lt;R&gt;1&lt;/R&gt;&lt;C&gt;1&lt;/C&gt;&lt;D xsi:type="xsd:long"&gt;45441&lt;/D&gt;&lt;/FQL&gt;&lt;FQL&gt;&lt;Q&gt;EWW^FMA_EVAL_EBITDA(NTMA,0,,,"PORTAGG","MEANR")&lt;/Q&gt;&lt;R&gt;1&lt;/R&gt;&lt;C&gt;1&lt;/C&gt;&lt;D xsi:type="xsd:double"&gt;6.07049324140479&lt;/D&gt;&lt;/FQL&gt;&lt;FQL&gt;&lt;Q&gt;KSA^FMA_ROE(NTMA,-20AY,NOW,FY,"PORTAGG","MEANR")&lt;/Q&gt;&lt;R&gt;20&lt;/R&gt;&lt;C&gt;1&lt;/C&gt;&lt;D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xsi:type="xsd:double"&gt;11.2305559843056&lt;/D&gt;&lt;D xsi:type="xsd:double"&gt;10.146987069978&lt;/D&gt;&lt;D xsi:type="xsd:double"&gt;12.7997878100329&lt;/D&gt;&lt;D xsi:type="xsd:double"&gt;13.7729696628598&lt;/D&gt;&lt;D xsi:type="xsd:double"&gt;11.7570019071923&lt;/D&gt;&lt;/FQL&gt;&lt;FQL&gt;&lt;Q&gt;EPOL^FMA_ROE(NTMA,-20AY,NOW,FY,"PORTAGG","MEANR")&lt;/Q&gt;&lt;R&gt;20&lt;/R&gt;&lt;C&gt;1&lt;/C&gt;&lt;D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xsi:type="xsd:double"&gt;-1.35&lt;/D&gt;&lt;/FQL&gt;&lt;FQL&gt;&lt;Q&gt;CAGDPY@PE^EE_ACTUAL_ANNUAL(MED,+1)&lt;/Q&gt;&lt;R&gt;1&lt;/R&gt;&lt;C&gt;1&lt;/C&gt;&lt;D xsi:type="xsd:double"&gt;-0.5&lt;/D&gt;&lt;/FQL&gt;&lt;FQL&gt;&lt;Q&gt;CC_TH^FG_COMPANY_NAME&lt;/Q&gt;&lt;R&gt;1&lt;/R&gt;&lt;C&gt;1&lt;/C&gt;&lt;D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xsi:type="xsd:double"&gt;46.9943265313554&lt;/D&gt;&lt;D xsi:type="xsd:double"&gt;46.0449526839611&lt;/D&gt;&lt;D xsi:type="xsd:double"&gt;54.700821905667&lt;/D&gt;&lt;/FQL&gt;&lt;FQL&gt;&lt;Q&gt;VNM^P_PRICE_RETURNS_PR('52W',2,-10AY,0,AM)&lt;/Q&gt;&lt;R&gt;121&lt;/R&gt;&lt;C&gt;1&lt;/C&gt;&lt;D xsi:type="xsd:double"&gt;-2.400899&lt;/D&gt;&lt;D xsi:type="xsd:double"&gt;15.442896&lt;/D&gt;&lt;D xsi:type="xsd:double"&gt;15.235114&lt;/D&gt;&lt;D xsi:type="xsd:double"&gt;40.027763&lt;/D&gt;&lt;D xsi:type="xsd:double"&gt;26.2308&lt;/D&gt;&lt;D xsi:type="xsd:double"&gt;16.23186&lt;/D&gt;&lt;D xsi:type="xsd:double"&gt;7.8218937&lt;/D&gt;&lt;D xsi:type="xsd:double"&gt;5.108285&lt;/D&gt;&lt;D xsi:type="xsd:double"&gt;-11.805666&lt;/D&gt;&lt;D xsi:type="xsd:double"&gt;-7.978326&lt;/D&gt;&lt;D xsi:type="xsd:double"&gt;-20.030706&lt;/D&gt;&lt;D xsi:type="xsd:double"&gt;-7.7338457&lt;/D&gt;&lt;D xsi:type="xsd:double"&gt;-10.322296&lt;/D&gt;&lt;D xsi:type="xsd:double"&gt;-7.914138&lt;/D&gt;&lt;D xsi:type="xsd:double"&gt;-9.811676&lt;/D&gt;&lt;D xsi:type="xsd:double"&gt;-27.580952&lt;/D&gt;&lt;D xsi:type="xsd:double"&gt;-27.366459&lt;/D&gt;&lt;D xsi:type="xsd:double"&gt;-17.208815&lt;/D&gt;&lt;D xsi:type="xsd:double"&gt;-21.776169&lt;/D&gt;&lt;D xsi:type="xsd:double"&gt;-20.11335&lt;/D&gt;&lt;D xsi:type="xsd:double"&gt;-21.449596&lt;/D&gt;&lt;D xsi:type="xsd:double"&gt;-26.171415&lt;/D&gt;&lt;D xsi:type="xsd:double"&gt;-13.897652&lt;/D&gt;&lt;D xsi:type="xsd:double"&gt;-17.837&lt;/D&gt;&lt;D xsi:type="xsd:double"&gt;-15.492737&lt;/D&gt;&lt;D xsi:type="xsd:double"&gt;-18.57888&lt;/D&gt;&lt;D xsi:type="xsd:double"&gt;-14.389408&lt;/D&gt;&lt;D xsi:type="xsd:double"&gt;-3.1996906&lt;/D&gt;&lt;D xsi:type="xsd:double"&gt;1.266408&lt;/D&gt;&lt;D xsi:type="xsd:double"&gt;-12.283813&lt;/D&gt;&lt;D xsi:type="xsd:double"&gt;-10.729927&lt;/D&gt;&lt;D xsi:type="xsd:double"&gt;-9.5382395&lt;/D&gt;&lt;D xsi:type="xsd:double"&gt;-0.47269464&lt;/D&gt;&lt;D xsi:type="xsd:double"&gt;-1.5449524&lt;/D&gt;&lt;D xsi:type="xsd:double"&gt;2.6095867&lt;/D&gt;&lt;D xsi:type="xsd:double"&gt;-0.098371506&lt;/D&gt;&lt;D xsi:type="xsd:double"&gt;2.7478218&lt;/D&gt;&lt;D xsi:type="xsd:double"&gt;4.641545&lt;/D&gt;&lt;D xsi:type="xsd:double"&gt;-0.30242205&lt;/D&gt;&lt;D xsi:type="xsd:double"&gt;-0.9117305&lt;/D&gt;&lt;D xsi:type="xsd:double"&gt;1.6451359&lt;/D&gt;&lt;D xsi:type="xsd:double"&gt;14.547146&lt;/D&gt;&lt;D xsi:type="xsd:double"&gt;29.725468&lt;/D&gt;&lt;D xsi:type="xsd:double"&gt;38.12649&lt;/D&gt;&lt;D xsi:type="xsd:double"&gt;46.575676&lt;/D&gt;&lt;D xsi:type="xsd:double"&gt;39.713623&lt;/D&gt;&lt;D xsi:type="xsd:double"&gt;41.986443&lt;/D&gt;&lt;D xsi:type="xsd:double"&gt;28.681934&lt;/D&gt;&lt;D xsi:type="xsd:double"&gt;16.7902&lt;/D&gt;&lt;D xsi:type="xsd:double"&gt;9.626198&lt;/D&gt;&lt;D xsi:type="xsd:double"&gt;12.531114&lt;/D&gt;&lt;D xsi:type="xsd:double"&gt;13.986004&lt;/D&gt;&lt;D xsi:type="xsd:double"&gt;14.151597&lt;/D&gt;&lt;D xsi:type="xsd:double"&gt;-4.252714&lt;/D&gt;&lt;D xsi:type="xsd:double"&gt;-6.3509345&lt;/D&gt;&lt;D xsi:type="xsd:double"&gt;-16.832388&lt;/D&gt;&lt;D xsi:type="xsd:double"&gt;-18.814117&lt;/D&gt;&lt;D xsi:type="xsd:double"&gt;-9.977961&lt;/D&gt;&lt;D xsi:type="xsd:double"&gt;-14.646536&lt;/D&gt;&lt;D xsi:type="xsd:double"&gt;-6.006503&lt;/D&gt;&lt;D xsi:type="xsd:double"&gt;-2.2041976&lt;/D&gt;&lt;D xsi:type="xsd:double"&gt;1.6408563&lt;/D&gt;&lt;D xsi:type="xsd:double"&gt;-0.89890957&lt;/D&gt;&lt;D xsi:type="xsd:double"&gt;-4.1942&lt;/D&gt;&lt;D xsi:type="xsd:double"&gt;-2.1826327&lt;/D&gt;&lt;D xsi:type="xsd:double"&gt;7.723081&lt;/D&gt;&lt;D xsi:type="xsd:double"&gt;1.7093658&lt;/D&gt;&lt;D xsi:type="xsd:double"&gt;9.236717&lt;/D&gt;&lt;D xsi:type="xsd:double"&gt;-5.2778063&lt;/D&gt;&lt;D xsi:type="xsd:double"&gt;-16.995262&lt;/D&gt;&lt;D xsi:type="xsd:double"&gt;-36.47387&lt;/D&gt;&lt;D xsi:type="xsd:double"&gt;-24.743164&lt;/D&gt;&lt;D xsi:type="xsd:double"&gt;-15.875173&lt;/D&gt;&lt;D xsi:type="xsd:double"&gt;-15.462589&lt;/D&gt;&lt;D xsi:type="xsd:double"&gt;-14.679337&lt;/D&gt;&lt;D xsi:type="xsd:double"&gt;-5.5322704&lt;/D&gt;&lt;D xsi:type="xsd:double"&gt;-8.2544985&lt;/D&gt;&lt;D xsi:type="xsd:double"&gt;-8.710223&lt;/D&gt;&lt;D xsi:type="xsd:double"&gt;0.8920193&lt;/D&gt;&lt;D xsi:type="xsd:double"&gt;9.835804&lt;/D&gt;&lt;D xsi:type="xsd:double"&gt;8.703613&lt;/D&gt;&lt;D xsi:type="xsd:double"&gt;25.253033&lt;/D&gt;&lt;D xsi:type="xsd:double"&gt;74.09276&lt;/D&gt;&lt;D xsi:type="xsd:double"&gt;52.035366&lt;/D&gt;&lt;D xsi:type="xsd:double"&gt;43.72257&lt;/D&gt;&lt;D xsi:type="xsd:double"&gt;55.330894&lt;/D&gt;&lt;D xsi:type="xsd:double"&gt;41.53794&lt;/D&gt;&lt;D xsi:type="xsd:double"&gt;34.91255&lt;/D&gt;&lt;D xsi:type="xsd:double"&gt;30.304039&lt;/D&gt;&lt;D xsi:type="xsd:double"&gt;37.546764&lt;/D&gt;&lt;D xsi:type="xsd:double"&gt;30.553293&lt;/D&gt;&lt;D xsi:type="xsd:double"&gt;22.048616&lt;/D&gt;&lt;D xsi:type="xsd:double"&gt;17.399061&lt;/D&gt;&lt;D xsi:type="xsd:double"&gt;11.407065&lt;/D&gt;&lt;D xsi:type="xsd:double"&gt;4.7759175&lt;/D&gt;&lt;D xsi:type="xsd:double"&gt;-10.338831&lt;/D&gt;&lt;D xsi:type="xsd:double"&gt;-18.088018&lt;/D&gt;&lt;D xsi:type="xsd:double"&gt;-30.389278&lt;/D&gt;&lt;D xsi:type="xsd:double"&gt;-23.554235&lt;/D&gt;&lt;D xsi:type="xsd:double"&gt;-21.99127&lt;/D&gt;&lt;D xsi:type="xsd:double"&gt;-30.635368&lt;/D&gt;&lt;D xsi:type="xsd:double"&gt;-42.175083&lt;/D&gt;&lt;D xsi:type="xsd:double"&gt;-38.101387&lt;/D&gt;&lt;D xsi:type="xsd:double"&gt;-43.785477&lt;/D&gt;&lt;D xsi:type="xsd:double"&gt;-34.17117&lt;/D&gt;&lt;D xsi:type="xsd:double"&gt;-41.743927&lt;/D&gt;&lt;D xsi:type="xsd:double"&gt;-34.846848&lt;/D&gt;&lt;D xsi:type="xsd:double"&gt;-27.431261&lt;/D&gt;&lt;D xsi:type="xsd:double"&gt;-21.778381&lt;/D&gt;&lt;D xsi:type="xsd:double"&gt;-6.771392&lt;/D&gt;&lt;D xsi:type="xsd:double"&gt;3.132081&lt;/D&gt;&lt;D xsi:type="xsd:double"&gt;-0.18010736&lt;/D&gt;&lt;D xsi:type="xsd:double"&gt;4.4891&lt;/D&gt;&lt;D xsi:type="xsd:double"&gt;-0.09780526&lt;/D&gt;&lt;D xsi:type="xsd:double"&gt;3.4666777&lt;/D&gt;&lt;D xsi:type="xsd:double"&gt;14.574075&lt;/D&gt;&lt;D xsi:type="xsd:double"&gt;3.8858771&lt;/D&gt;&lt;D xsi:type="xsd:double"&gt;26.509357&lt;/D&gt;&lt;D xsi:type="xsd:double"&gt;21.22556&lt;/D&gt;&lt;D xsi:type="xsd:double"&gt;5.830586&lt;/D&gt;&lt;D xsi:type="xsd:double"&gt;6.9669604&lt;/D&gt;&lt;/FQL&gt;&lt;FQL&gt;&lt;Q&gt;EPHE^P_PRICE_RETURNS_PR('52W',2,-10AY,0,AM)&lt;/Q&gt;&lt;R&gt;121&lt;/R&gt;&lt;C&gt;1&lt;/C&gt;&lt;D xsi:type="xsd:double"&gt;-7.078189&lt;/D&gt;&lt;D xsi:type="xsd:double"&gt;6.006515&lt;/D&gt;&lt;D xsi:type="xsd:double"&gt;2.5073051&lt;/D&gt;&lt;D xsi:type="xsd:double"&gt;26.076258&lt;/D&gt;&lt;D xsi:type="xsd:double"&gt;16.707802&lt;/D&gt;&lt;D xsi:type="xsd:double"&gt;9.679174&lt;/D&gt;&lt;D xsi:type="xsd:double"&gt;18.713713&lt;/D&gt;&lt;D xsi:type="xsd:double"&gt;22.089851&lt;/D&gt;&lt;D xsi:type="xsd:double"&gt;33.365395&lt;/D&gt;&lt;D xsi:type="xsd:double"&gt;24.199545&lt;/D&gt;&lt;D xsi:type="xsd:double"&gt;23.245085&lt;/D&gt;&lt;D xsi:type="xsd:double"&gt;13.191711&lt;/D&gt;&lt;D xsi:type="xsd:double"&gt;9.711874&lt;/D&gt;&lt;D xsi:type="xsd:double"&gt;5.4218173&lt;/D&gt;&lt;D xsi:type="xsd:double"&gt;6.9401503&lt;/D&gt;&lt;D xsi:type="xsd:double"&gt;-7.83897&lt;/D&gt;&lt;D xsi:type="xsd:double"&gt;-8.875555&lt;/D&gt;&lt;D xsi:type="xsd:double"&gt;-6.7517757&lt;/D&gt;&lt;D xsi:type="xsd:double"&gt;-10.301333&lt;/D&gt;&lt;D xsi:type="xsd:double"&gt;-10.84578&lt;/D&gt;&lt;D xsi:type="xsd:double"&gt;-20.504158&lt;/D&gt;&lt;D xsi:type="xsd:double"&gt;-21.134394&lt;/D&gt;&lt;D xsi:type="xsd:double"&gt;-11.071521&lt;/D&gt;&lt;D xsi:type="xsd:double"&gt;-14.941001&lt;/D&gt;&lt;D xsi:type="xsd:double"&gt;-4.9159765&lt;/D&gt;&lt;D xsi:type="xsd:double"&gt;2.475214&lt;/D&gt;&lt;D xsi:type="xsd:double"&gt;3.3304214&lt;/D&gt;&lt;D xsi:type="xsd:double"&gt;10.910058&lt;/D&gt;&lt;D xsi:type="xsd:double"&gt;9.128118&lt;/D&gt;&lt;D xsi:type="xsd:double"&gt;1.1228681&lt;/D&gt;&lt;D xsi:type="xsd:double"&gt;-5.464631&lt;/D&gt;&lt;D xsi:type="xsd:double"&gt;-3.805387&lt;/D&gt;&lt;D xsi:type="xsd:double"&gt;6.8479896&lt;/D&gt;&lt;D xsi:type="xsd:double"&gt;2.369976&lt;/D&gt;&lt;D xsi:type="xsd:double"&gt;-6.192523&lt;/D&gt;&lt;D xsi:type="xsd:double"&gt;2.3879766&lt;/D&gt;&lt;D xsi:type="xsd:double"&gt;-1.8876493&lt;/D&gt;&lt;D xsi:type="xsd:double"&gt;-7.973093&lt;/D&gt;&lt;D xsi:type="xsd:double"&gt;-7.5201807&lt;/D&gt;&lt;D xsi:type="xsd:double"&gt;-6.3581285&lt;/D&gt;&lt;D xsi:type="xsd:double"&gt;0.3340721&lt;/D&gt;&lt;D xsi:type="xsd:double"&gt;5.329776&lt;/D&gt;&lt;D xsi:type="xsd:double"&gt;14.242113&lt;/D&gt;&lt;D xsi:type="xsd:double"&gt;19.283401&lt;/D&gt;&lt;D xsi:type="xsd:double"&gt;11.601936&lt;/D&gt;&lt;D xsi:type="xsd:double"&gt;9.265005&lt;/D&gt;&lt;D xsi:type="xsd:double"&gt;1.9322991&lt;/D&gt;&lt;D xsi:type="xsd:double"&gt;-5.2998304&lt;/D&gt;&lt;D xsi:type="xsd:double"&gt;-10.311455&lt;/D&gt;&lt;D xsi:type="xsd:double"&gt;-13.875687&lt;/D&gt;&lt;D xsi:type="xsd:double"&gt;-9.659558&lt;/D&gt;&lt;D xsi:type="xsd:double"&gt;-7.56855&lt;/D&gt;&lt;D xsi:type="xsd:double"&gt;-17.739904&lt;/D&gt;&lt;D xsi:type="xsd:double"&gt;-18.72751&lt;/D&gt;&lt;D xsi:type="xsd:double"&gt;-12.433511&lt;/D&gt;&lt;D xsi:type="xsd:double"&gt;-17.49727&lt;/D&gt;&lt;D xsi:type="xsd:double"&gt;-8.078205&lt;</t>
        </r>
      </text>
    </comment>
    <comment ref="A3" authorId="0" shapeId="0" xr:uid="{629B961C-114E-4675-B3C0-C8CF7FF92BE5}">
      <text>
        <r>
          <rPr>
            <b/>
            <sz val="9"/>
            <color indexed="81"/>
            <rFont val="Tahoma"/>
            <charset val="1"/>
          </rPr>
          <t>/D&gt;&lt;D xsi:type="xsd:double"&gt;-6.8677607&lt;/D&gt;&lt;D xsi:type="xsd:double"&gt;-1.3773322&lt;/D&gt;&lt;D xsi:type="xsd:double"&gt;3.8205266&lt;/D&gt;&lt;D xsi:type="xsd:double"&gt;8.67778&lt;/D&gt;&lt;D xsi:type="xsd:double"&gt;21.709597&lt;/D&gt;&lt;D xsi:type="xsd:double"&gt;8.480417&lt;/D&gt;&lt;D xsi:type="xsd:double"&gt;6.2495947&lt;/D&gt;&lt;D xsi:type="xsd:double"&gt;12.158453&lt;/D&gt;&lt;D xsi:type="xsd:double"&gt;18.056011&lt;/D&gt;&lt;D xsi:type="xsd:double"&gt;7.3321223&lt;/D&gt;&lt;D xsi:type="xsd:double"&gt;8.49744&lt;/D&gt;&lt;D xsi:type="xsd:double"&gt;-9.881348&lt;/D&gt;&lt;D xsi:type="xsd:double"&gt;-12.197346&lt;/D&gt;&lt;D xsi:type="xsd:double"&gt;-32.30152&lt;/D&gt;&lt;D xsi:type="xsd:double"&gt;-30.397488&lt;/D&gt;&lt;D xsi:type="xsd:double"&gt;-26.35597&lt;/D&gt;&lt;D xsi:type="xsd:double"&gt;-23.938305&lt;/D&gt;&lt;D xsi:type="xsd:double"&gt;-26.010376&lt;/D&gt;&lt;D xsi:type="xsd:double"&gt;-22.377592&lt;/D&gt;&lt;D xsi:type="xsd:double"&gt;-19.98995&lt;/D&gt;&lt;D xsi:type="xsd:double"&gt;-20.153315&lt;/D&gt;&lt;D xsi:type="xsd:double"&gt;-8.738697&lt;/D&gt;&lt;D xsi:type="xsd:double"&gt;-3.940773&lt;/D&gt;&lt;D xsi:type="xsd:double"&gt;-6.663746&lt;/D&gt;&lt;D xsi:type="xsd:double"&gt;2.103293&lt;/D&gt;&lt;D xsi:type="xsd:double"&gt;27.860474&lt;/D&gt;&lt;D xsi:type="xsd:double"&gt;20.78955&lt;/D&gt;&lt;D xsi:type="xsd:double"&gt;27.639389&lt;/D&gt;&lt;D xsi:type="xsd:double"&gt;16.053724&lt;/D&gt;&lt;D xsi:type="xsd:double"&gt;7.6753974&lt;/D&gt;&lt;D xsi:type="xsd:double"&gt;14.239287&lt;/D&gt;&lt;D xsi:type="xsd:double"&gt;12.933564&lt;/D&gt;&lt;D xsi:type="xsd:double"&gt;14.206659&lt;/D&gt;&lt;D xsi:type="xsd:double"&gt;4.8009157&lt;/D&gt;&lt;D xsi:type="xsd:double"&gt;-2.225393&lt;/D&gt;&lt;D xsi:type="xsd:double"&gt;8.914208&lt;/D&gt;&lt;D xsi:type="xsd:double"&gt;10.288358&lt;/D&gt;&lt;D xsi:type="xsd:double"&gt;7.5517654&lt;/D&gt;&lt;D xsi:type="xsd:double"&gt;-0.74008703&lt;/D&gt;&lt;D xsi:type="xsd:double"&gt;-3.6100686&lt;/D&gt;&lt;D xsi:type="xsd:double"&gt;-16.698933&lt;/D&gt;&lt;D xsi:type="xsd:double"&gt;-7.6042356&lt;/D&gt;&lt;D xsi:type="xsd:double"&gt;-11.523932&lt;/D&gt;&lt;D xsi:type="xsd:double"&gt;-24.631231&lt;/D&gt;&lt;D xsi:type="xsd:double"&gt;-23.204327&lt;/D&gt;&lt;D xsi:type="xsd:double"&gt;-14.9674835&lt;/D&gt;&lt;D xsi:type="xsd:double"&gt;-17.732746&lt;/D&gt;&lt;D xsi:type="xsd:double"&gt;-11.423945&lt;/D&gt;&lt;D xsi:type="xsd:double"&gt;-18.527143&lt;/D&gt;&lt;D xsi:type="xsd:double"&gt;-11.88305&lt;/D&gt;&lt;D xsi:type="xsd:double"&gt;-6.833905&lt;/D&gt;&lt;D xsi:type="xsd:double"&gt;-11.607188&lt;/D&gt;&lt;D xsi:type="xsd:double"&gt;4.3238163&lt;/D&gt;&lt;D xsi:type="xsd:double"&gt;6.109035&lt;/D&gt;&lt;D xsi:type="xsd:double"&gt;-5.541581&lt;/D&gt;&lt;D xsi:type="xsd:double"&gt;10.894942&lt;/D&gt;&lt;D xsi:type="xsd:double"&gt;-0.7827282&lt;/D&gt;&lt;D xsi:type="xsd:double"&gt;-4.815382&lt;/D&gt;&lt;D xsi:type="xsd:double"&gt;0.038599968&lt;/D&gt;&lt;D xsi:type="xsd:double"&gt;-3.9109945&lt;/D&gt;&lt;D xsi:type="xsd:double"&gt;6.097007&lt;/D&gt;&lt;D xsi:type="xsd:double"&gt;3.3872008&lt;/D&gt;&lt;D xsi:type="xsd:double"&gt;-2.7182102&lt;/D&gt;&lt;D xsi:type="xsd:double"&gt;-2.1149874&lt;/D&gt;&lt;/FQL&gt;&lt;FQL&gt;&lt;Q&gt;EWY^FG_TOTAL_RETURNC(-10AY,0,AM)&lt;/Q&gt;&lt;R&gt;121&lt;/R&gt;&lt;C&gt;1&lt;/C&gt;&lt;D xsi:type="xsd:double"&gt;3.3253312&lt;/D&gt;&lt;D xsi:type="xsd:double"&gt;0.6034374&lt;/D&gt;&lt;D xsi:type="xsd:double"&gt;1.6610265&lt;/D&gt;&lt;D xsi:type="xsd:double"&gt;0.45386553&lt;/D&gt;&lt;D xsi:type="xsd:double"&gt;-8.870488&lt;/D&gt;&lt;D xsi:type="xsd:double"&gt;-3.106922&lt;/D&gt;&lt;D xsi:type="xsd:double"&gt;-2.9848218&lt;/D&gt;&lt;D xsi:type="xsd:double"&gt;-1.6282797&lt;/D&gt;&lt;D xsi:type="xsd:double"&gt;0.6511092&lt;/D&gt;&lt;D xsi:type="xsd:double"&gt;1.7610073&lt;/D&gt;&lt;D xsi:type="xsd:double"&gt;1.0771632&lt;/D&gt;&lt;D xsi:type="xsd:double"&gt;6.8658233&lt;/D&gt;&lt;D xsi:type="xsd:double"&gt;-5.5092335&lt;/D&gt;&lt;D xsi:type="xsd:double"&gt;-4.6539783&lt;/D&gt;&lt;D xsi:type="xsd:double"&gt;-7.131195&lt;/D&gt;&lt;D xsi:type="xsd:double"&gt;-6.5259876&lt;/D&gt;&lt;D xsi:type="xsd:double"&gt;1.964879&lt;/D&gt;&lt;D xsi:type="xsd:double"&gt;11.480117&lt;/D&gt;&lt;D xsi:type="xsd:double"&gt;-2.868706&lt;/D&gt;&lt;D xsi:type="xsd:double"&gt;-3.732723&lt;/D&gt;&lt;D xsi:type="xsd:double"&gt;-3.8856387&lt;/D&gt;&lt;D xsi:type="xsd:double"&gt;-2.408886&lt;/D&gt;&lt;D xsi:type="xsd:double"&gt;13.371968&lt;/D&gt;&lt;D xsi:type="xsd:double"&gt;-1.0791361&lt;/D&gt;&lt;D xsi:type="xsd:double"&gt;-4.7655525&lt;/D&gt;&lt;D xsi:type="xsd:double"&gt;4.642284&lt;/D&gt;&lt;D xsi:type="xsd:double"&gt;6.8945646&lt;/D&gt;&lt;D xsi:type="xsd:double"&gt;1.2396693&lt;/D&gt;&lt;D xsi:type="xsd:double"&gt;3.1588316&lt;/D&gt;&lt;D xsi:type="xsd:double"&gt;-4.7823906&lt;/D&gt;&lt;D xsi:type="xsd:double"&gt;-3.7759721&lt;/D&gt;&lt;D xsi:type="xsd:double"&gt;1.13374&lt;/D&gt;&lt;D xsi:type="xsd:double"&gt;8.756102&lt;/D&gt;&lt;D xsi:type="xsd:double"&gt;1.1748433&lt;/D&gt;&lt;D xsi:type="xsd:double"&gt;5.6523204&lt;/D&gt;&lt;D xsi:type="xsd:double"&gt;0.37174225&lt;/D&gt;&lt;D xsi:type="xsd:double"&gt;9.049929&lt;/D&gt;&lt;D xsi:type="xsd:double"&gt;0.13289452&lt;/D&gt;&lt;D xsi:type="xsd:double"&gt;2.7871966&lt;/D&gt;&lt;D xsi:type="xsd:double"&gt;-1.7647028&lt;/D&gt;&lt;D xsi:type="xsd:double"&gt;0.8616805&lt;/D&gt;&lt;D xsi:type="xsd:double"&gt;8.253694&lt;/D&gt;&lt;D xsi:type="xsd:double"&gt;0.5216718&lt;/D&gt;&lt;D xsi:type="xsd:double"&gt;2.6857972&lt;/D&gt;&lt;D xsi:type="xsd:double"&gt;4.417455&lt;/D&gt;&lt;D xsi:type="xsd:double"&gt;-7.860434&lt;/D&gt;&lt;D xsi:type="xsd:double"&gt;4.660845&lt;/D&gt;&lt;D xsi:type="xsd:double"&gt;0.19880533&lt;/D&gt;&lt;D xsi:type="xsd:double"&gt;-4.576719&lt;/D&gt;&lt;D xsi:type="xsd:double"&gt;-6.14084&lt;/D&gt;&lt;D xsi:type="xsd:double"&gt;-0.6645918&lt;/D&gt;&lt;D xsi:type="xsd:double"&gt;0.08920431&lt;/D&gt;&lt;D xsi:type="xsd:double"&gt;1.4111638&lt;/D&gt;&lt;D xsi:type="xsd:double"&gt;-14.6477165&lt;/D&gt;&lt;D xsi:type="xsd:double"&gt;4.0329456&lt;/D&gt;&lt;D xsi:type="xsd:double"&gt;-1.59024&lt;/D&gt;&lt;D xsi:type="xsd:double"&gt;9.955824&lt;/D&gt;&lt;D xsi:type="xsd:double"&gt;-2.7039528&lt;/D&gt;&lt;D xsi:type="xsd:double"&gt;-3.2078803&lt;/D&gt;&lt;D xsi:type="xsd:double"&gt;0.86956024&lt;/D&gt;&lt;D xsi:type="xsd:double"&gt;-9.612883&lt;/D&gt;&lt;D xsi:type="xsd:double"&gt;7.7379823&lt;/D&gt;&lt;D xsi:type="xsd:double"&gt;-7.466173&lt;/D&gt;&lt;D xsi:type="xsd:double"&gt;-3.862822&lt;/D&gt;&lt;D xsi:type="xsd:double"&gt;5.78295&lt;/D&gt;&lt;D xsi:type="xsd:double"&gt;4.5970917&lt;/D&gt;&lt;D xsi:type="xsd:double"&gt;-0.7805884&lt;/D&gt;&lt;D xsi:type="xsd:double"&gt;8.668364&lt;/D&gt;&lt;D xsi:type="xsd:double"&gt;-7.3002043&lt;/D&gt;&lt;D xsi:type="xsd:double"&gt;-4.66609&lt;/D&gt;&lt;D xsi:type="xsd:double"&gt;-14.628821&lt;/D&gt;&lt;D xsi:type="xsd:double"&gt;10.01705&lt;/D&gt;&lt;D xsi:type="xsd:double"&gt;3.7582397&lt;/D&gt;&lt;D xsi:type="xsd:double"&gt;6.6654205&lt;/D&gt;&lt;D xsi:type="xsd:double"&gt;5.478728&lt;/D&gt;&lt;D xsi:type="xsd:double"&gt;4.6631336&lt;/D&gt;&lt;D xsi:type="xsd:double"&gt;3.5991669&lt;/D&gt;&lt;D xsi:type="xsd:double"&gt;-0.6733954&lt;/D&gt;&lt;D xsi:type="xsd:double"&gt;17.750381&lt;/D&gt;&lt;D xsi:type="xsd:double"&gt;13.473808&lt;/D&gt;&lt;D xsi:type="xsd:double"&gt;2.3823261&lt;/D&gt;&lt;D xsi:type="xsd:double"&gt;-0.14755726&lt;/D&gt;&lt;D xsi:type="xsd:double"&gt;1.9665718&lt;/D&gt;&lt;D xsi:type="xsd:double"&gt;0.95875263&lt;/D&gt;&lt;D xsi:type="xsd:double"&gt;1.6232371&lt;/D&gt;&lt;D xsi:type="xsd:double"&gt;1.2495995&lt;/D&gt;&lt;D xsi:type="xsd:double"&gt;-4.754239&lt;/D&gt;&lt;D xsi:type="xsd:double"&gt;-2.321124&lt;/D&gt;&lt;D xsi:type="xsd:double"&gt;-6.95582&lt;/D&gt;&lt;D xsi:type="xsd:double"&gt;-1.4505386&lt;/D&gt;&lt;D xsi:type="xsd:double"&gt;-4.7301474&lt;/D&gt;&lt;D xsi:type="xsd:double"&gt;5.037725&lt;/D&gt;&lt;D xsi:type="xsd:double"&gt;-7.0373716&lt;/D&gt;&lt;D xsi:type="xsd:double"&gt;0.027632713&lt;/D&gt;&lt;D xsi:type="xsd:double"&gt;-1.6296089&lt;/D&gt;&lt;D xsi:type="xsd:double"&gt;-6.4439178&lt;/D&gt;&lt;D xsi:type="xsd:double"&gt;2.1008372&lt;/D&gt;&lt;D xsi:type="xsd:double"&gt;-14.476782&lt;/D&gt;&lt;D xsi:type="xsd:double"&gt;4.055679&lt;/D&gt;&lt;D xsi:type="xsd:double"&gt;-4.360032&lt;/D&gt;&lt;D xsi:type="xsd:double"&gt;-18.217922&lt;/D&gt;&lt;D xsi:type="xsd:double"&gt;9.396112&lt;/D&gt;&lt;D xsi:type="xsd:double"&gt;17.158842&lt;/D&gt;&lt;D xsi:type="xsd:double"&gt;-5.8381853&lt;/D&gt;&lt;D xsi:type="xsd:double"&gt;12.37607&lt;/D&gt;&lt;D xsi:type="xsd:double"&gt;-7.830471&lt;/D&gt;&lt;D xsi:type="xsd:double"&gt;4.6495795&lt;/D&gt;&lt;D xsi:type="xsd:double"&gt;-0.8984029&lt;/D&gt;&lt;D xsi:type="xsd:double"&gt;3.4778357&lt;/D&gt;&lt;D xsi:type="xsd:double"&gt;0.9557247&lt;/D&gt;&lt;D xsi:type="xsd:double"&gt;6.610918&lt;/D&gt;&lt;D xsi:type="xsd:double"&gt;-7.577324&lt;/D&gt;&lt;D xsi:type="xsd:double"&gt;-5.6204977&lt;/D&gt;&lt;D xsi:type="xsd:double"&gt;-6.7695913&lt;/D&gt;&lt;D xsi:type="xsd:double"&gt;14.722479&lt;/D&gt;&lt;D xsi:type="xsd:double"&gt;6.6688657&lt;/D&gt;&lt;D xsi:type="xsd:double"&gt;-9.247666&lt;/D&gt;&lt;D xsi:type="xsd:double"&gt;7.802248&lt;/D&gt;&lt;D xsi:type="xsd:double"&gt;4.6794534&lt;/D&gt;&lt;D xsi:type="xsd:double"&gt;-6.0497704&lt;/D&gt;&lt;D xsi:type="xsd:double"&gt;-1.3798535&lt;/D&gt;&lt;/FQL&gt;&lt;FQL&gt;&lt;Q&gt;QAT^FMA_DIV_YLD(NTMA,-10AY,0,AM,"PORTAGG","MEANR")&lt;/Q&gt;&lt;R&gt;121&lt;/R&gt;&lt;C&gt;1&lt;/C&gt;&lt;D xsi:type="xsd:string"&gt;@NA&lt;/D&gt;&lt;D xsi:type="xsd:double"&gt;4.51018988941176&lt;/D&gt;&lt;D xsi:type="xsd:double"&gt;4.08177316478574&lt;/D&gt;&lt;D xsi:type="xsd:double"&gt;4.07089259804365&lt;/D&gt;&lt;D xsi:type="xsd:double"&gt;4.0652498239302&lt;/D&gt;&lt;D xsi:type="xsd:double"&gt;4.13079674266179&lt;/D&gt;&lt;D xsi:type="xsd:double"&gt;3.99016129519455&lt;/D&gt;&lt;D xsi:type="xsd:double"&gt;4.44518817117828&lt;/D&gt;&lt;D xsi:type="xsd:double"&gt;4.35495216180537&lt;/D&gt;&lt;D xsi:type="xsd:double"&gt;4.12701566039391&lt;/D&gt;&lt;D xsi:type="xsd:double"&gt;4.55841610773758&lt;/D&gt;&lt;D xsi:type="xsd:double"&gt;4.50339697440857&lt;/D&gt;&lt;D xsi:type="xsd:double"&gt;4.70104844538757&lt;/D&gt;&lt;D xsi:type="xsd:double"&gt;4.58359909549002&lt;/D&gt;&lt;D xsi:type="xsd:double"&gt;4.77779495054616&lt;/D&gt;&lt;D xsi:type="xsd:double"&gt;4.87616252148333&lt;/D&gt;&lt;D xsi:type="xsd:double"&gt;4.91643083316038&lt;/D&gt;&lt;D xsi:type="xsd:double"&gt;4.89607955198204&lt;/D&gt;&lt;D xsi:type="xsd:double"&gt;5.61561972918969&lt;/D&gt;&lt;D xsi:type="xsd:double"&gt;5.42169555376135&lt;/D&gt;&lt;D xsi:type="xsd:double"&gt;5.90966073479173&lt;/D&gt;&lt;D xsi:type="xsd:double"&gt;5.01724521517242&lt;/D&gt;&lt;D xsi:type="xsd:double"&gt;4.21864824118238&lt;/D&gt;&lt;D xsi:type="xsd:double"&gt;4.30899907315688&lt;/D&gt;&lt;D xsi:type="xsd:double"&gt;4.34566654941781&lt;/D&gt;&lt;D xsi:type="xsd:double"&gt;4.252138892548&lt;/D&gt;&lt;D xsi:type="xsd:double"&gt;4.05439800765138&lt;/D&gt;&lt;D xsi:type="xsd:double"&gt;3.69308613090228&lt;/D&gt;&lt;D xsi:type="xsd:double"&gt;3.89369794924175&lt;/D&gt;&lt;D xsi:type="xsd:double"&gt;3.95101175458369&lt;/D&gt;&lt;D xsi:type="xsd:double"&gt;4.27895612147532&lt;/D&gt;&lt;D xsi:type="xsd:double"&gt;3.79204825025285&lt;/D&gt;&lt;D xsi:type="xsd:double"&gt;3.75002280376513&lt;/D&gt;&lt;D xsi:type="xsd:double"&gt;3.77123068347459&lt;/D&gt;&lt;D xsi:type="xsd:double"&gt;3.94283197893178&lt;/D&gt;&lt;D xsi:type="xsd:double"&gt;3.97029620511719&lt;/D&gt;&lt;D xsi:type="xsd:double"&gt;3.99776217493197&lt;/D&gt;&lt;D xsi:type="xsd:double"&gt;4.47574481799361&lt;/D&gt;&lt;D xsi:type="xsd:double"&gt;4.24038015598839&lt;/D&gt;&lt;D xsi:type="xsd:double"&gt;4.50333554987058&lt;/D&gt;&lt;D xsi:type="xsd:double"&gt;4.69015660240129&lt;/D&gt;&lt;D xsi:type="xsd:double"&gt;4.5071222305223&lt;/D&gt;&lt;D xsi:type="xsd:double"&gt;4.75216807068848&lt;/D&gt;&lt;D xsi:type="xsd:double"&gt;4.32768162402405&lt;/D&gt;&lt;D xsi:type="xsd:double"&gt;4.33522307893894&lt;/D&gt;&lt;D xsi:type="xsd:double"&gt;4.85707817029101&lt;/D&gt;&lt;D xsi:type="xsd:double"&gt;5.00352253908623&lt;/D&gt;&lt;D xsi:type="xsd:double"&gt;4.61240474224125&lt;/D&gt;&lt;D xsi:type="xsd:double"&gt;4.8987513648095&lt;/D&gt;&lt;D xsi:type="xsd:double"&gt;4.88728084876009&lt;/D&gt;&lt;D xsi:type="xsd:double"&gt;4.43913966245517&lt;/D&gt;&lt;D xsi:type="xsd:double"&gt;4.21049154761123&lt;/D&gt;&lt;D xsi:type="xsd:double"&gt;4.39780640992807&lt;/D&gt;&lt;D xsi:type="xsd:double"&gt;4.27477434113074&lt;/D&gt;&lt;D xsi:type="xsd:double"&gt;4.38815017707783&lt;/D&gt;&lt;D xsi:type="xsd:double"&gt;4.54680990632706&lt;/D&gt;&lt;D xsi:type="xsd:double"&gt;4.24463820858616&lt;/D&gt;&lt;D xsi:type="xsd:double"&gt;4.57790264600661&lt;/D&gt;&lt;D xsi:type="xsd:double"&gt;4.42091629403086&lt;/D&gt;&lt;D xsi:type="xsd:double"&gt;4.23225041087185&lt;/D&gt;&lt;D xsi:type="xsd:double"&gt;4.20072087922737&lt;/D&gt;&lt;D xsi:type="xsd:double"&gt;4.08300979981691&lt;/D&gt;&lt;D xsi:type="xsd:double"&gt;4.13064431773423&lt;/D&gt;&lt;D xsi:type="xsd:double"&gt;4.24073795219831&lt;/D&gt;&lt;D xsi:type="xsd:double"&gt;4.18418141692334&lt;/D&gt;&lt;D xsi:type="xsd:double"&gt;4.13298783389581&lt;/D&gt;&lt;D xsi:type="xsd:double"&gt;4.18302541071534&lt;/D&gt;&lt;D xsi:type="xsd:double"&gt;4.05640032901666&lt;/D&gt;&lt;D xsi:type="xsd:double"&gt;4.11153413937268&lt;/D&gt;&lt;D xsi:type="xsd:double"&gt;4.51958487996831&lt;/D&gt;&lt;D xsi:type="xsd:double"&gt;4.84676560393499&lt;/D&gt;&lt;D xsi:type="xsd:double"&gt;4.26068303862968&lt;/D&gt;&lt;D xsi:type="xsd:double"&gt;4.12590021434855&lt;/D&gt;&lt;D xsi:type="xsd:double"&gt;3.88979918112019&lt;/D&gt;&lt;D xsi:type="xsd:double"&gt;3.677071207706&lt;/D&gt;&lt;D xsi:type="xsd:double"&gt;3.59348381352997&lt;/D&gt;&lt;D xsi:type="xsd:double"&gt;3.49134951024772&lt;/D&gt;&lt;D xsi:type="xsd:double"&gt;3.76401348668917&lt;/D&gt;&lt;D xsi:type="xsd:double"&gt;3.71580287238291&lt;/D&gt;&lt;D xsi:type="xsd:double"&gt;3.69423405230566&lt;/D&gt;&lt;D xsi:type="xsd:double"&gt;3.7922685590525&lt;/D&gt;&lt;D xsi:type="xsd:double"&gt;3.89294947316357&lt;/D&gt;&lt;D xsi:type="xsd:double"&gt;3.83109466303358&lt;/D&gt;&lt;D xsi:type="xsd:double"&gt;3.73390290969051&lt;/D&gt;&lt;D xsi:type="xsd:double"&gt;3.80446054333195&lt;/D&gt;&lt;D xsi:type="xsd:double"&gt;3.85823859947352&lt;/D&gt;&lt;D xsi:type="xsd:double"&gt;3.94561912400097&lt;/D&gt;&lt;D xsi:type="xsd:double"&gt;3.8846323266257&lt;/D&gt;&lt;D xsi:type="xsd:double"&gt;3.95751273043425&lt;/D&gt;&lt;D xsi:type="xsd:double"&gt;3.76982243978206&lt;/D&gt;&lt;D xsi:type="xsd:double"&gt;3.99348859861464&lt;/D&gt;&lt;D xsi:type="xsd:double"&gt;4.05164948221771&lt;/D&gt;&lt;D xsi:type="xsd:double"&gt;3.95899170741757&lt;/D&gt;&lt;D xsi:type="xsd:double"&gt;3.8418014039248&lt;/D&gt;&lt;D xsi:type="xsd:double"&gt;3.76338413507801&lt;/D&gt;&lt;D xsi:type="xsd:double"&gt;3.8207930435922&lt;/D&gt;&lt;D xsi:type="xsd:double"&gt;4.18535192160271&lt;/D&gt;&lt;D xsi:type="xsd:double"&gt;4.3083426053626&lt;/D&gt;&lt;D xsi:type="xsd:double"&gt;3.95158322979607&lt;/D&gt;&lt;D xsi:type="xsd:double"&gt;3.91519613040885&lt;/D&gt;&lt;D xsi:type="xsd:double"&gt;4.01551662084024&lt;/D&gt;&lt;D xsi:type="xsd:double"&gt;3.96960200061457&lt;/D&gt;&lt;D xsi:type="xsd:double"&gt;4.29501470195429&lt;/D&gt;&lt;D xsi:type="xsd:double"&gt;4.85164992749918&lt;/D&gt;&lt;D xsi:type="xsd:double"&gt;4.62446040798685&lt;/D&gt;&lt;D xsi:type="xsd:double"&gt;4.75130285757771&lt;/D&gt;&lt;D xsi:type="xsd:double"&gt;4.86112237561236&lt;/D&gt;&lt;D xsi:type="xsd:double"&gt;4.94396037250576&lt;/D&gt;&lt;D xsi:type="xsd:double"&gt;4.82793695896882&lt;/D&gt;&lt;D xsi:type="xsd:double"&gt;4.79376049094588&lt;/D&gt;&lt;D xsi:type="xsd:double"&gt;4.39212172932642&lt;/D&gt;&lt;D xsi:type="xsd:double"&gt;4.67444061783104&lt;/D&gt;&lt;D xsi:type="xsd:double"&gt;4.6928541151387&lt;/D&gt;&lt;D xsi:type="xsd:double"&gt;5.11998167115117&lt;/D&gt;&lt;D xsi:type="xsd:double"&gt;4.92589696616404&lt;/D&gt;&lt;D xsi:type="xsd:double"&gt;4.72931823357074&lt;/D&gt;&lt;D xsi:type="xsd:double"&gt;4.90779467463808&lt;/D&gt;&lt;D xsi:type="xsd:double"&gt;4.73514036372275&lt;/D&gt;&lt;D xsi:type="xsd:double"&gt;5.03284622965552&lt;/D&gt;&lt;D xsi:type="xsd:double"&gt;5.74508072590075&lt;/D&gt;&lt;D xsi:type="xsd:double"&gt;6.07159245289719&lt;/D&gt;&lt;/FQL&gt;&lt;FQL&gt;&lt;Q&gt;ECH^JULIAN(FMA_DIV_YLD(NTMA,-10AY,0,AM,"PORTAGG","MEANR").DATES)&lt;/Q&gt;&lt;R&gt;121&lt;/R&gt;&lt;C&gt;1&lt;/C&gt;&lt;D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xsi:type="xsd:long"&gt;43706&lt;/D&gt;&lt;D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xsi:type="xsd:long"&gt;44895&lt;/D&gt;&lt;D xsi:type="xsd:long"&gt;44925&lt;/D&gt;&lt;D xsi:type="xsd:long"&gt;44957&lt;/D&gt;&lt;D xsi:type="xsd:long"&gt;44985&lt;/D&gt;&lt;D xsi:type="xsd:long"&gt;45016&lt;/D&gt;&lt;D xsi:type="xsd:long"&gt;45044&lt;/D&gt;&lt;D xsi:type="xsd:long"&gt;45077&lt;/D&gt;&lt;D xsi:type="xsd:long"&gt;45107&lt;/D&gt;&lt;D xsi:type="xsd:long"&gt;45138&lt;/D&gt;&lt;D xsi:type="xsd:long"&gt;45169&lt;/D&gt;&lt;D xsi:type="xsd:long"&gt;45198&lt;/D&gt;&lt;D xsi:type="xsd:long"&gt;45230&lt;/D&gt;&lt;D xsi:type="xsd:long"&gt;45260&lt;/D&gt;&lt;D xsi:type="xsd:long"&gt;45289&lt;/D&gt;&lt;D xsi:type="xsd:long"&gt;45322&lt;/D&gt;&lt;D xsi:type="xsd:long"&gt;45351&lt;/D&gt;&lt;D xsi:type="xsd:long"&gt;45379&lt;/D&gt;&lt;D xsi:type="xsd:long"&gt;45412&lt;/D&gt;&lt;D xsi:type="xsd:long"&gt;45442&lt;/D&gt;&lt;/FQL&gt;&lt;FQL&gt;&lt;Q&gt;EPU^FMA_PE(NTMA,-10AY,0,AM,"PORTAGG","MEANR")&lt;/Q&gt;&lt;R&gt;121&lt;/R&gt;&lt;C&gt;1&lt;/C&gt;&lt;D xsi:type="xsd:double"&gt;13.6524214378994&lt;/D&gt;&lt;D xsi:type="xsd:double"&gt;14.7275660350041&lt;/D&gt;&lt;D xsi:type="xsd:double"&gt;14.5254051559521&lt;/D&gt;&lt;D xsi:type="xsd:double"&gt;13.8513963524805&lt;/D&gt;&lt;D xsi:type="xsd:double"&gt;12.7610408371622&lt;/D&gt;&lt;D xsi:type="xsd:double"&gt;12.1659519620687&lt;/D&gt;&lt;D xsi:type="xsd:double"&gt;12.1929160495294&lt;/D&gt;&lt;D xsi:type="xsd:double"&gt;12.3873699101838&lt;/D&gt;&lt;D xsi:type="xsd:double"&gt;13.0139348772524&lt;/D&gt;&lt;D xsi:type="xsd:double"&gt;13.0213612950914&lt;/D&gt;&lt;D xsi:type="xsd:double"&gt;12.481580289134&lt;/D&gt;&lt;D xsi:type="xsd:double"&gt;13.0922658408402&lt;/D&gt;&lt;D xsi:type="xsd:double"&gt;14.0020147493107&lt;/D&gt;&lt;D xsi:type="xsd:double"&gt;13.539822405863&lt;/D&gt;&lt;D xsi:type="xsd:double"&gt;12.526405525602&lt;/D&gt;&lt;D xsi:type="xsd:double"&gt;10.8852204621429&lt;/D&gt;&lt;D xsi:type="xsd:double"&gt;11.231974168532&lt;/D&gt;&lt;D xsi:type="xsd:double"&gt;8.10975887779825&lt;/D&gt;&lt;D xsi:type="xsd:double"&gt;7.60756524040702&lt;/D&gt;&lt;D xsi:type="xsd:double"&gt;11.595753878477&lt;/D&gt;&lt;D xsi:type="xsd:double"&gt;12.3422917413826&lt;/D&gt;&lt;D xsi:type="xsd:double"&gt;13.8157680729493&lt;/D&gt;&lt;D xsi:type="xsd:double"&gt;15.1011042785596&lt;/D&gt;&lt;D xsi:type="xsd:double"&gt;16.731068270419&lt;/D&gt;&lt;D xsi:type="xsd:double"&gt;14.3137465851924&lt;/D&gt;&lt;D xsi:type="xsd:double"&gt;14.1448434366857&lt;/D&gt;&lt;D xsi:type="xsd:double"&gt;14.5692246258002&lt;/D&gt;&lt;D xsi:type="xsd:double"&gt;13.6772886929558&lt;/D&gt;&lt;D xsi:type="xsd:double"&gt;13.5328056411868&lt;/D&gt;&lt;D xsi:type="xsd:double"&gt;12.1676254618758&lt;/D&gt;&lt;D xsi:type="xsd:double"&gt;11.7825357959608&lt;/D&gt;&lt;D xsi:type="xsd:double"&gt;11.4760056510122&lt;/D&gt;&lt;D xsi:type="xsd:double"&gt;13.0323727714204&lt;/D&gt;&lt;D xsi:type="xsd:double"&gt;12.8481743546414&lt;/D&gt;&lt;D xsi:type="xsd:double"&gt;13.2092091729453&lt;/D&gt;&lt;D xsi:type="xsd:double"&gt;11.0722398062664&lt;/D&gt;&lt;D xsi:type="xsd:double"&gt;11.8758695793309&lt;/D&gt;&lt;D xsi:type="xsd:double"&gt;11.8754941271639&lt;/D&gt;&lt;D xsi:type="xsd:double"&gt;12.5548077209093&lt;/D&gt;&lt;D xsi:type="xsd:double"&gt;12.3749967659465&lt;/D&gt;&lt;D xsi:type="xsd:double"&gt;12.6910536608656&lt;/D&gt;&lt;D xsi:type="xsd:double"&gt;13.225991821707&lt;/D&gt;&lt;D xsi:type="xsd:double"&gt;12.3889693121103&lt;/D&gt;&lt;D xsi:type="xsd:double"&gt;13.4431091443289&lt;/D&gt;&lt;D xsi:type="xsd:double"&gt;14.3109647909899&lt;/D&gt;&lt;D xsi:type="xsd:double"&gt;13.7323687409092&lt;/D&gt;&lt;D xsi:type="xsd:double"&gt;13.5625659268298&lt;/D&gt;&lt;D xsi:type="xsd:double"&gt;13.4937715577702&lt;/D&gt;&lt;D xsi:type="xsd:double"&gt;13.413849986574&lt;/D&gt;&lt;D xsi:type="xsd:double"&gt;13.4026239877428&lt;/D&gt;&lt;D xsi:type="xsd:double"&gt;14.0741369516993&lt;/D&gt;&lt;D xsi:type="xsd:double"&gt;13.1251704662674&lt;/D&gt;&lt;D xsi:type="xsd:double"&gt;13.0612697638937&lt;/D&gt;&lt;D xsi:type="xsd:double"&gt;12.8789796792438&lt;/D&gt;&lt;D xsi:type="xsd:double"&gt;12.9777388079779&lt;/D&gt;&lt;D xsi:type="xsd:double"&gt;13.3730440380711&lt;/D&gt;&lt;D xsi:type="xsd:double"&gt;15.6297138276059&lt;/D&gt;&lt;D xsi:type="xsd:double"&gt;15.5369641914079&lt;/D&gt;&lt;D xsi:type="xsd:double"&gt;15.5824939020434&lt;/D&gt;&lt;D xsi:type="xsd:double"&gt;14.2775503064233&lt;/D&gt;&lt;D xsi:type="xsd:double"&gt;12.9563058715041&lt;/D&gt;&lt;D xsi:type="xsd:double"&gt;13.6231880081212&lt;/D&gt;&lt;D xsi:type="xsd:double"&gt;14.4246595634051&lt;/D&gt;&lt;D xsi:type="xsd:double"&gt;14.2457283380187&lt;/D&gt;&lt;D xsi:type="xsd:double"&gt;14.0658923927217&lt;/D&gt;&lt;D xsi:type="xsd:double"&gt;14.0722901744646&lt;/D&gt;&lt;D xsi:type="xsd:double"&gt;13.2555957960182&lt;/D&gt;&lt;D xsi:type="xsd:double"&gt;15.1964208728878&lt;/D&gt;&lt;D xsi:type="xsd:double"&gt;14.3130129249879&lt;/D&gt;&lt;D xsi:type="xsd:double"&gt;13.2708552548427&lt;/D&gt;&lt;D xsi:type="xsd:double"&gt;10.4516941282464&lt;/D&gt;&lt;D xsi:type="xsd:double"&gt;13.663338249136&lt;/D&gt;&lt;D xsi:type="xsd:double"&gt;16.9872710400206&lt;/D&gt;&lt;D xsi:type="xsd:double"&gt;19.8220138550894&lt;/D&gt;&lt;D xsi:type="xsd:double"&gt;20.6745125806046&lt;/D&gt;&lt;D xsi:type="xsd:double"&gt;23.5481400646729&lt;/D&gt;&lt;D xsi:type="xsd:double"&gt;20.1550358384661&lt;/D&gt;&lt;D xsi:type="xsd:double"&gt;17.554965833501&lt;/D&gt;&lt;D xsi:type="xsd:double"&gt;16.7918850928036&lt;/D&gt;&lt;D xsi:type="xsd:double"&gt;14.3816268966305&lt;/D&gt;&lt;D xsi:type="xsd:double"&gt;14.002065348911&lt;/D&gt;&lt;D xsi:type="xsd:double"&gt;15.0765336714668&lt;/D&gt;&lt;D xsi:type="xsd:double"&gt;13.263848811505&lt;/D&gt;&lt;D xsi:type="xsd:double"&gt;10.8418450059823&lt;/D&gt;&lt;D xsi:type="xsd:double"&gt;11.0827889237139&lt;/D&gt;&lt;D xsi:type="xsd:double"&gt;8.96084746238134&lt;/D&gt;&lt;D xsi:type="xsd:double"&gt;8.76478468449127&lt;/D&gt;&lt;D xsi:type="xsd:double"&gt;9.21382983223121&lt;/D&gt;&lt;D xsi:type="xsd:double"&gt;9.15545880372741&lt;/D&gt;&lt;D xsi:type="xsd:double"&gt;10.0650610915612&lt;/D&gt;&lt;D xsi:type="xsd:double"&gt;9.77237119540307&lt;/D&gt;&lt;D xsi:type="xsd:double"&gt;10.0456158572683&lt;/D&gt;&lt;D xsi:type="xsd:double"&gt;10.7678642671023&lt;/D&gt;&lt;D xsi:type="xsd:double"&gt;10.8480792899786&lt;/D&gt;&lt;D xsi:type="xsd:double"&gt;11.4136392227141&lt;/D&gt;&lt;D xsi:type="xsd:double"&gt;9.10806684095735&lt;/D&gt;&lt;D xsi:type="xsd:double"&gt;8.19601542289844&lt;/D&gt;&lt;D xsi:type="xsd:double"&gt;6.95923862221293&lt;/D&gt;&lt;D xsi:type="xsd:double"&gt;7.37044812041541&lt;/D&gt;&lt;D xsi:type="xsd:double"&gt;7.56336889684236&lt;/D&gt;&lt;D xsi:type="xsd:double"&gt;7.86820489208342&lt;/D&gt;&lt;D xsi:type="xsd:double"&gt;8.73119305228516&lt;/D&gt;&lt;D xsi:type="xsd:double"&gt;9.73290468011536&lt;/D&gt;&lt;D xsi:type="xsd:double"&gt;9.20061344838435&lt;/D&gt;&lt;D xsi:type="xsd:double"&gt;10.0575411503246&lt;/D&gt;&lt;D xsi:type="xsd:double"&gt;9.50457735516637&lt;/D&gt;&lt;D xsi:type="xsd:double"&gt;9.82892433381064&lt;/D&gt;&lt;D xsi:type="xsd:double"&gt;9.59319358508814&lt;/D&gt;&lt;D xsi:type="xsd:double"&gt;9.12629611364414&lt;/D&gt;&lt;D xsi:type="xsd:double"&gt;9.862561483502&lt;/D&gt;&lt;D xsi:type="xsd:double"&gt;10.8375970579051&lt;/D&gt;&lt;D xsi:type="xsd:double"&gt;10.5030626584526&lt;/D&gt;&lt;D xsi:type="xsd:double"&gt;9.737571008053&lt;/D&gt;&lt;D xsi:type="xsd:double"&gt;9.29272280054686&lt;/D&gt;&lt;D xsi:type="xsd:double"&gt;9.99681430255343&lt;/D&gt;&lt;D xsi:type="xsd:double"&gt;11.61820260593&lt;/D&gt;&lt;D xsi:type="xsd:double"&gt;11.3981183992863&lt;/D&gt;&lt;D xsi:type="xsd:double"&gt;11.6536495560203&lt;/D&gt;&lt;D xsi:type="xsd:double"&gt;12.7352635370489&lt;/D&gt;&lt;D xsi:type="xsd:double"&gt;13.2941112997558&lt;/D&gt;&lt;D xsi:type="xsd:double"&gt;13.3961046441236&lt;/D&gt;&lt;/FQL&gt;&lt;FQL&gt;&lt;Q&gt;EZA^FMA_PE(LTMA,-10AY,0,AM,"PORTAGG","MEANR")&lt;/Q&gt;&lt;R&gt;121&lt;/R&gt;&lt;C&gt;1&lt;/C&gt;&lt;D xsi:type="xsd:double"&gt;15.6390593423644&lt;/D&gt;&lt;D xsi:type="xsd:double"&gt;15.8519734240864&lt;/D&gt;&lt;D xsi:type="xsd:double"&gt;16.0881020672498&lt;/D&gt;&lt;D xsi:type="xsd:double"&gt;16.395740649427&lt;/D&gt;&lt;D xsi:type="xsd:double"&gt;16.0147283677374&lt;/D&gt;&lt;D xsi:type="xsd:double"&gt;16.8369842589547&lt;/D&gt;&lt;D xsi:type="xsd:double"&gt;16.5277899315567&lt;/D&gt;&lt;D xsi:type="xsd:double"&gt;17.0102497431&lt;/D&gt;&lt;D xsi:type="xsd:double"&gt;18.0880238447437&lt;/D&gt;&lt;D xsi:type="xsd:double"&gt;18.4741774052902&lt;/D&gt;&lt;D xsi:type="xsd:double"&gt;18.4194596211816&lt;/D&gt;&lt;D xsi:type="xsd:double"&gt;18.5863315220146&lt;/D&gt;&lt;D xsi:type="xsd:double"&gt;18.0738662583684&lt;/D&gt;&lt;D xsi:type="xsd:double"&gt;18.1241499730168&lt;/D&gt;&lt;D xsi:type="xsd:double"&gt;17.742362231331&lt;/D&gt;&lt;D xsi:type="xsd:double"&gt;17.2715413495606&lt;/D&gt;&lt;D xsi:type="xsd:double"&gt;16.8175354431516&lt;/D&gt;&lt;D xsi:type="xsd:double"&gt;17.7816343518636&lt;/D&gt;&lt;D xsi:type="xsd:double"&gt;17.3355186155239&lt;/D&gt;&lt;D xsi:type="xsd:double"&gt;16.6848328408485&lt;/D&gt;&lt;D xsi:type="xsd:double"&gt;16.2683180719195&lt;/D&gt;&lt;D xsi:type="xsd:double"&gt;15.906101507916&lt;/D&gt;&lt;D xsi:type="xsd:double"&gt;16.032869654455&lt;/D&gt;&lt;D xsi:type="xsd:double"&gt;16.02894955589&lt;/D&gt;&lt;D xsi:type="xsd:double"&gt;15.7865281231281&lt;/D&gt;&lt;D xsi:type="xsd:double"&gt;16.0339759415481&lt;/D&gt;&lt;D xsi:type="xsd:double"&gt;16.3123593835882&lt;/D&gt;&lt;D xsi:type="xsd:double"&gt;16.3858691516671&lt;/D&gt;&lt;D xsi:type="xsd:double"&gt;16.6518956698193&lt;/D&gt;&lt;D xsi:type="xsd:double"&gt;16.766975535256&lt;/D&gt;&lt;D xsi:type="xsd:double"&gt;16.0841547268281&lt;/D&gt;&lt;D xsi:type="xsd:double"&gt;17.1858101839273&lt;/D&gt;&lt;D xsi:type="xsd:double"&gt;17.3682693694762&lt;/D&gt;&lt;D xsi:type="xsd:double"&gt;18.426780145922&lt;/D&gt;&lt;D xsi:type="xsd:double"&gt;18.2799289492317&lt;/D&gt;&lt;D xsi:type="xsd:double"&gt;18.324711547982&lt;/D&gt;&lt;D xsi:type="xsd:double"&gt;18.1477192310959&lt;/D&gt;&lt;D xsi:type="xsd:double"&gt;17.6503856933817&lt;/D&gt;&lt;D xsi:type="xsd:double"&gt;18.044587277668&lt;/D&gt;&lt;D xsi:type="xsd:double"&gt;18.2869939959315&lt;/D&gt;&lt;D xsi:type="xsd:double"&gt;17.3986894027257&lt;/D&gt;&lt;D xsi:type="xsd:double"&gt;18.252715620755&lt;/D&gt;&lt;D xsi:type="xsd:double"&gt;19.1064095921556&lt;/D&gt;&lt;D xsi:type="xsd:double"&gt;18.8711009285881&lt;/D&gt;&lt;D xsi:type="xsd:double"&gt;18.3334163446307&lt;/D&gt;&lt;D xsi:type="xsd:double"&gt;18.1242426126385&lt;/D&gt;&lt;D xsi:type="xsd:double"&gt;17.9133646076888&lt;/D&gt;&lt;D xsi:type="xsd:double"&gt;17.8018431122237&lt;/D&gt;&lt;D xsi:type="xsd:double"&gt;17.1548697243466&lt;/D&gt;&lt;D xsi:type="xsd:double"&gt;17.0422500210741&lt;/D&gt;&lt;D xsi:type="xsd:double"&gt;16.7283838757883&lt;/D&gt;&lt;D xsi:type="xsd:double"&gt;16.5181068075408&lt;/D&gt;&lt;D xsi:type="xsd:double"&gt;15.6054610821154&lt;/D&gt;&lt;D xsi:type="xsd:double"&gt;14.3625293679549&lt;/D&gt;&lt;D xsi:type="xsd:double"&gt;14.6393155467733&lt;/D&gt;&lt;D xsi:type="xsd:double"&gt;14.8916139674441&lt;/D&gt;&lt;D xsi:type="xsd:double"&gt;15.5178825863898&lt;/D&gt;&lt;D xsi:type="xsd:double"&gt;15.4447799108384&lt;/D&gt;&lt;D xsi:type="xsd:double"&gt;15.2425530255787&lt;/D&gt;&lt;D xsi:type="xsd:double"&gt;15.2949087955723&lt;/D&gt;&lt;D xsi:type="xsd:double"&gt;14.9146860526854&lt;/D&gt;&lt;D xsi:type="xsd:double"&gt;14.9832238003366&lt;/D&gt;&lt;D xsi:type="xsd:double"&gt;14.6141437319017&lt;/D&gt;&lt;D xsi:type="xsd:double"&gt;13.8027318105704&lt;/D&gt;&lt;D xsi:type="xsd:double"&gt;13.3988649315724&lt;/D&gt;&lt;D xsi:type="xsd:double"&gt;13.4998510669299&lt;/D&gt;&lt;D xsi:type="xsd:double"&gt;13.9801845523962&lt;/D&gt;&lt;D xsi:type="xsd:double"&gt;14.533418740713&lt;/D&gt;&lt;D xsi:type="xsd:double"&gt;13.7282426547895&lt;/D&gt;&lt;D xsi:type="xsd:double"&gt;12.6858474212324&lt;/D&gt;&lt;D xsi:type="xsd:double"&gt;11.9467187083542&lt;/D&gt;&lt;D xsi:type="xsd:double"&gt;12.4216824903963&lt;/D&gt;&lt;D xsi:type="xsd:double"&gt;12.5392843570476&lt;/D&gt;&lt;D xsi:type="xsd:double"&gt;12.8933494321756&lt;/D&gt;&lt;D xsi:type="xsd:double"&gt;13.4629105190662&lt;/D&gt;&lt;D xsi:type="xsd:double"&gt;13.3236830682392&lt;/D&gt;&lt;D xsi:type="xsd:double"&gt;13.2048610838075&lt;/D&gt;&lt;D xsi:type="xsd:double"&gt;12.6941931215431&lt;/D&gt;&lt;D xsi:type="xsd:double"&gt;13.4121612871265&lt;/D&gt;&lt;D xsi:type="xsd:double"&gt;14.0355409323112&lt;/D&gt;&lt;D xsi:type="xsd:double"&gt;13.8257936366189&lt;/D&gt;&lt;D xsi:type="xsd:double"&gt;13.6605834149784&lt;/D&gt;&lt;D xsi:type="xsd:double"&gt;13.2807909654455&lt;/D&gt;&lt;D xsi:type="xsd:double"&gt;12.8043614224643&lt;/D&gt;&lt;D xsi:type="xsd:double"&gt;12.7649687242712&lt;/D&gt;&lt;D xsi:type="xsd:double"&gt;12.0661262565284&lt;/D&gt;&lt;D xsi:type="xsd:double"&gt;11.7209479490445&lt;/D&gt;&lt;D xsi:type="xsd:double"&gt;11.0296823881903&lt;/D&gt;&lt;D xsi:type="xsd:double"&gt;10.943900466461&lt;/D&gt;&lt;D xsi:type="xsd:double"&gt;10.7114198386763&lt;/D&gt;&lt;D xsi:type="xsd:double"&gt;10.4195233152086&lt;/D&gt;&lt;D xsi:type="xsd:double"&gt;10.4391997759513&lt;/D&gt;&lt;D xsi:type="xsd:double"&gt;10.7642916029968&lt;/D&gt;&lt;D xsi:type="xsd:double"&gt;11.2051040073307&lt;/D&gt;&lt;D xsi:type="xsd:double"&gt;11.0917000654794&lt;/D&gt;&lt;D xsi:type="xsd:double"&gt;10.7988055109792&lt;/D&gt;&lt;D xsi:type="xsd:double"&gt;10.6610500728511&lt;/D&gt;&lt;D xsi:type="xsd:double"&gt;10.1480478647998&lt;/D&gt;&lt;D xsi:type="xsd:double"&gt;10.2029905395578&lt;/D&gt;&lt;D xsi:type="xsd:double"&gt;9.94123124936836&lt;/D&gt;&lt;D xsi:type="xsd:double"&gt;9.40920515950423&lt;/D&gt;&lt;D xsi:type="xsd:double"&gt;9.60292188905547&lt;/D&gt;&lt;D xsi:type="xsd:double"&gt;10.5321841530255&lt;/D&gt;&lt;D xsi:type="xsd:double"&gt;10.0809076010888&lt;/D&gt;&lt;D xsi:type="xsd:double"&gt;10.6877939347631&lt;/D&gt;&lt;D xsi:type="xsd:double"&gt;10.3030071437919&lt;/D&gt;&lt;D xsi:type="xsd:double"&gt;10.2196356242693&lt;/D&gt;&lt;D xsi:type="xsd:double"&gt;10.2061211379797&lt;/D&gt;&lt;D xsi:type="xsd:double"&gt;9.89613915484422&lt;/D&gt;&lt;D xsi:type="xsd:double"&gt;10.3130289583574&lt;/D&gt;&lt;D xsi:type="xsd:double"&gt;10.8104365361957&lt;/D&gt;&lt;D xsi:type="xsd:double"&gt;10.6121997259072&lt;/D&gt;&lt;D xsi:type="xsd:double"&gt;10.3837708107894&lt;/D&gt;&lt;D xsi:type="xsd:double"&gt;10.3356592899482&lt;/D&gt;&lt;D xsi:type="xsd:double"&gt;11.1431631342545&lt;/D&gt;&lt;D xsi:type="xsd:double"&gt;11.7307423987916&lt;/D&gt;&lt;D xsi:type="xsd:double"&gt;11.2050094686212&lt;/D&gt;&lt;D xsi:type="xsd:double"&gt;10.7007388520593&lt;/D&gt;&lt;D xsi:type="xsd:double"&gt;10.6491915430536&lt;/D&gt;&lt;D xsi:type="xsd:double"&gt;10.5598127057949&lt;/D&gt;&lt;D xsi:type="xsd:double"&gt;10.660805559888&lt;/D&gt;&lt;/FQL&gt;&lt;FQL&gt;&lt;Q&gt;DDR3512M-FDS^FG_PRICE_CHANGE(0,-6AM)&lt;/Q&gt;&lt;R&gt;1&lt;/R&gt;&lt;C&gt;1&lt;/C&gt;&lt;D xsi:type="xsd:double"&gt;-4.77345940594061&lt;/D&gt;&lt;/FQL&gt;&lt;FQL&gt;&lt;Q&gt;PASP-FDS^FG_PRICE_CHANGE(0,-6AM)&lt;/Q&gt;&lt;R&gt;1&lt;/R&gt;&lt;C&gt;1&lt;/C&gt;&lt;D xsi:type="xsd:double"&gt;-7.69230769230769&lt;/D&gt;&lt;/FQL&gt;&lt;FQL&gt;&lt;Q&gt;PLATI-FDS^FG_PRICE_CHANGE(0,-6AM)&lt;/Q&gt;&lt;R&gt;1&lt;/R&gt;&lt;C&gt;1&lt;/C&gt;&lt;D xsi:type="xsd:double"&gt;9.75609756097562&lt;/D&gt;&lt;/FQL&gt;&lt;FQL&gt;&lt;Q&gt;W-FDS^FG_PRICE_CHANGE(0,-6AM)&lt;/Q&gt;&lt;R&gt;1&lt;/R&gt;&lt;C&gt;1&lt;/C&gt;&lt;D xsi:type="xsd:double"&gt;18.9829022358615&lt;/D&gt;&lt;/FQL&gt;&lt;FQL&gt;&lt;Q&gt;COPP-FDS^FG_PRICE_CHANGE(0,-6AM)&lt;/Q&gt;&lt;R&gt;1&lt;/R&gt;&lt;C&gt;1&lt;/C&gt;&lt;D xsi:type="xsd:double"&gt;20.3969704883782&lt;/D&gt;&lt;/FQL&gt;&lt;FQL&gt;&lt;Q&gt;TUR^FG_PRICE(0)&lt;/Q&gt;&lt;R&gt;1&lt;/R&gt;&lt;C&gt;1&lt;/C&gt;&lt;D xsi:type="xsd:double"&gt;42.28&lt;/D&gt;&lt;/FQL&gt;&lt;FQL&gt;&lt;Q&gt;INDA^FG_PRICE(0)&lt;/Q&gt;&lt;R&gt;1&lt;/R&gt;&lt;C&gt;1&lt;/C&gt;&lt;D xsi:type="xsd:double"&gt;53.01&lt;/D&gt;&lt;/FQL&gt;&lt;FQL&gt;&lt;Q&gt;EWY^FG_PRICE(0)&lt;/Q&gt;&lt;R&gt;1&lt;/R&gt;&lt;C&gt;1&lt;/C&gt;&lt;D xsi:type="xsd:double"&gt;62.18&lt;/D&gt;&lt;/FQL&gt;&lt;FQL&gt;&lt;Q&gt;EPU^FG_PRICE(0)&lt;/Q&gt;&lt;R&gt;1&lt;/R&gt;&lt;C&gt;1&lt;/C&gt;&lt;D xsi:type="xsd:double"&gt;43.85&lt;/D&gt;&lt;/FQL&gt;&lt;FQL&gt;&lt;Q&gt;ECH^FG_PRICE(0)&lt;/Q&gt;&lt;R&gt;1&lt;/R&gt;&lt;C&gt;1&lt;/C&gt;&lt;D xsi:type="xsd:double"&gt;28.23&lt;/D&gt;&lt;/FQL&gt;&lt;FQL&gt;&lt;Q&gt;VNM^P_PRICE(0)/P_PRICE_HIGH_PR(0,,,,,,"PRICE","INTRA","52W")&lt;/Q&gt;&lt;R&gt;1&lt;/R&gt;&lt;C&gt;1&lt;/C&gt;&lt;D xsi:type="xsd:double"&gt;0.8060083&lt;/D&gt;&lt;/FQL&gt;&lt;FQL&gt;&lt;Q&gt;TUR^FG_TOTAL_RETURNC(0,-12AM)&lt;/Q&gt;&lt;R&gt;1&lt;/R&gt;&lt;C&gt;1&lt;/C&gt;&lt;D xsi:type="xsd:double"&gt;45.849014&lt;/D&gt;&lt;/FQL&gt;&lt;FQL&gt;&lt;Q&gt;SET-BKK^PERCENT_CHANGE(FMA_EPS(+1,0,,,,"PORTAGG","MEAN"),FMA_EPS(+1,-1AM,,,,"PORTAGG","MEAN"))&lt;/Q&gt;&lt;R&gt;1&lt;/R&gt;&lt;C&gt;1&lt;/C&gt;&lt;D xsi:type="xsd:double"&gt;-0.439877967619103&lt;/D&gt;&lt;/FQL&gt;&lt;FQL&gt;&lt;Q&gt;MCHI^FG_TOTAL_RETURNC(0,-1AM)&lt;/Q&gt;&lt;R&gt;1&lt;/R&gt;&lt;C&gt;1&lt;/C&gt;&lt;D xsi:type="xsd:double"&gt;4.6572685&lt;/D&gt;&lt;/FQL&gt;&lt;FQL&gt;&lt;Q&gt;GREK^FG_TOTAL_RETURNC(0,-6AM)&lt;/Q&gt;&lt;R&gt;1&lt;/R&gt;&lt;C&gt;1&lt;/C&gt;&lt;D xsi:type="xsd:double"&gt;12.3107195&lt;/D&gt;&lt;/FQL&gt;&lt;FQL&gt;&lt;Q&gt;EWZ^P_PRICE(0)/P_PRICE_LOW_PR(0,,,,,,"PRICE","INTRA","52W")-1&lt;/Q&gt;&lt;R&gt;1&lt;/R&gt;&lt;C&gt;1&lt;/C&gt;&lt;D xsi:type="xsd:double"&gt;0.041703343&lt;/D&gt;&lt;/FQL&gt;&lt;FQL&gt;&lt;Q&gt;EWY^FMA_PCT_ABOVE_MAVG(200,0,,,,"PORTAGG")&lt;/Q&gt;&lt;R&gt;1&lt;/R&gt;&lt;C&gt;1&lt;/C&gt;&lt;D xsi:type="xsd:double"&gt;54&lt;/D&gt;&lt;/FQL&gt;&lt;FQL&gt;&lt;Q&gt;EWT^PERCENT_CHANGE(FMA_EPS(+1,0,,,,"PORTAGG","MEAN"),FMA_EPS(+1,-3AM,,,,"PORTAGG","MEAN"))&lt;/Q&gt;&lt;R&gt;1&lt;/R&gt;&lt;C&gt;1&lt;/C&gt;&lt;D xsi:type="xsd:double"&gt;-0.640762612382683&lt;/D&gt;&lt;/FQL&gt;&lt;FQL&gt;&lt;Q&gt;EPU^FG_TOTAL_RETURNC(0,-3AM)&lt;/Q&gt;&lt;R&gt;1&lt;/R&gt;&lt;C&gt;1&lt;/C&gt;&lt;D xsi:type="xsd:double"&gt;24.747158&lt;/D&gt;&lt;/FQL&gt;&lt;FQL&gt;&lt;Q&gt;EPHE^P_PRICE(0)/P_PRICE_HIGH_PR(0,,,,,,"PRICE","INTRA","52W")&lt;/Q&gt;&lt;R&gt;1&lt;/R&gt;&lt;C&gt;1&lt;/C&gt;&lt;D xsi:type="xsd:double"&gt;0.872818&lt;/D&gt;&lt;/FQL&gt;&lt;FQL&gt;&lt;Q&gt;ECH^FG_TOTAL_RETURNC(0,-12AM)&lt;/Q&gt;&lt;R&gt;1&lt;/R&gt;&lt;C&gt;1&lt;/C&gt;&lt;D xsi:type="xsd:double"&gt;4.5445204&lt;/D&gt;&lt;/FQL&gt;&lt;FQL&gt;&lt;Q&gt;CNYA^PERCENT_CHANGE(FMA_EPS(+1,0,,,,"PORTAGG","MEAN"),FMA_EPS(+1,-1AM,,,,"PORTAGG","MEAN"))&lt;/Q&gt;&lt;R&gt;1&lt;/R&gt;&lt;C&gt;1&lt;/C&gt;&lt;D xsi:type="xsd:double"&gt;-1.42293373428238&lt;/D&gt;&lt;/FQL&gt;&lt;FQL&gt;&lt;Q&gt;VWO^FG_TOTAL_RETURNC(0,-6AM)&lt;/Q&gt;&lt;R&gt;1&lt;/R&gt;&lt;C&gt;1&lt;/C&gt;&lt;D xsi:type="xsd:double"&gt;8.411503&lt;/D&gt;&lt;/FQL&gt;&lt;FQL&gt;&lt;Q&gt;VWO^PERCENT_CHANGE(FMA_EPS(+1,0,,,,"PORTAGG","MEAN"),FMA_EPS(+1,-1AM,,,,"PORTAGG","MEAN"))&lt;/Q&gt;&lt;R&gt;1&lt;/R&gt;&lt;C&gt;1&lt;/C&gt;&lt;D xsi:type="xsd:double"&gt;0&lt;/D&gt;&lt;/FQL&gt;&lt;FQL&gt;&lt;Q&gt;VWO^FMA_COS_UP("EPS","1M",+1,NOW,,,"PORTAGG","MEANR")&lt;/Q&gt;&lt;R&gt;1&lt;/R&gt;&lt;C&gt;1&lt;/C&gt;&lt;D xsi:type="xsd:double"&gt;857&lt;/D&gt;&lt;/FQL&gt;&lt;FQL&gt;&lt;Q&gt;SET-BKK^SIZE(FG_CONSTITUENTS)&lt;/Q&gt;&lt;R&gt;1&lt;/R&gt;&lt;C&gt;1&lt;/C&gt;&lt;D xsi:type="xsd:long"&gt;1&lt;/D&gt;&lt;/FQL&gt;&lt;FQL&gt;&lt;Q&gt;EZA^FMA_COS_DOWN("EPS","1M",+1,NOW,,,"PORTAGG","MEANR")&lt;/Q&gt;&lt;R&gt;1&lt;/R&gt;&lt;C&gt;1&lt;/C&gt;&lt;D xsi:type="xsd:double"&gt;13&lt;/D&gt;&lt;/FQL&gt;&lt;FQL&gt;&lt;Q&gt;EWM^FMA_COS_UP("EPS","1M",+1,NOW,,,"PORTAGG","MEANR")&lt;/Q&gt;&lt;R&gt;1&lt;/R&gt;&lt;C&gt;1&lt;/C&gt;&lt;D xsi:type="xsd:double"&gt;15&lt;/D&gt;&lt;/FQL&gt;&lt;FQL&gt;&lt;Q&gt;CNYA^SIZE(FG_CONSTITUENTS)&lt;/Q&gt;&lt;R&gt;1&lt;/R&gt;&lt;C&gt;1&lt;/C&gt;&lt;D xsi:type="xsd:long"&gt;518&lt;/D&gt;&lt;/FQL&gt;&lt;FQL&gt;&lt;Q&gt;EWT^FMA_RBICS_REV_CURRENT(30, LOC, "PORTAGG")&lt;/Q&gt;&lt;R&gt;1&lt;/R&gt;&lt;C&gt;1&lt;/C&gt;&lt;D xsi:type="xsd:double"&gt;18.3096455592651&lt;/D&gt;&lt;/FQL&gt;&lt;FQL&gt;&lt;Q&gt;GREK^FG_ROE(0)&lt;/Q&gt;&lt;R&gt;1&lt;/R&gt;&lt;C&gt;1&lt;/C&gt;&lt;D xsi:type="xsd:double"&gt;14.4074496486118&lt;/D&gt;&lt;/FQL&gt;&lt;FQL&gt;&lt;Q&gt;TRYTR7Y-FDS^FG_YIELD_NAME&lt;/Q&gt;&lt;R&gt;1&lt;/R&gt;&lt;C&gt;1&lt;/C&gt;&lt;D xsi:type="xsd:string"&gt;Treasury - Turkey Benchmark Bond 7Y&lt;/D&gt;&lt;/FQL&gt;&lt;FQL&gt;&lt;Q&gt;TIPSCL10Y-FDS^FG_YIELD_NAME&lt;/Q&gt;&lt;R&gt;1&lt;/R&gt;&lt;C&gt;1&lt;/C&gt;&lt;D xsi:type="xsd:string"&gt;Treasury - Chile Inflation-Indexed (TIPS) Bond 10Y&lt;/D&gt;&lt;/FQL&gt;&lt;FQL&gt;&lt;Q&gt;REFTHREPO-FDS^PROPER_NAME(0,,,"SECURITY","NAME")&lt;/Q&gt;&lt;R&gt;1&lt;/R&gt;&lt;C&gt;1&lt;/C&gt;&lt;D xsi:type="xsd:string"&gt;Thailand Repo Rate - 1 Day&lt;/D&gt;&lt;/FQL&gt;&lt;FQL&gt;&lt;Q&gt;REFBRSELIC-FDS^(SUBARRAY(NOT_NA(NO_REPEAT_F(FG_YIELD(NOW,-10AY,D))),0,1)-SUBARRAY(NOT_NA(NO_REPEAT_F(FG_YIELD(NOW,-10AY,D))),1,1))*100&lt;/Q&gt;&lt;R&gt;1&lt;/R&gt;&lt;C&gt;1&lt;/C&gt;&lt;D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xsi:type="xsd:double"&gt;-25&lt;/D&gt;&lt;/FQL&gt;&lt;FQL&gt;&lt;Q&gt;REFPEMPR-FDS^FG_YIELD(NOW,,,0)&lt;/Q&gt;&lt;R&gt;1&lt;/R&gt;&lt;C&gt;1&lt;/C&gt;&lt;D xsi:type="xsd:double"&gt;5.75&lt;/D&gt;&lt;/FQL&gt;&lt;FQL&gt;&lt;Q&gt;REFCNRMB-FDS^PROPER_NAME(0,,,"SECURITY","NAME")&lt;/Q&gt;&lt;R&gt;1&lt;/R&gt;&lt;C&gt;1&lt;/C&gt;&lt;D xsi:type="xsd:string"&gt;China Loan Prime Rate (LPR) - 1 Year&lt;/D&gt;&lt;/FQL&gt;&lt;FQL&gt;&lt;Q&gt;TRYIN10Y-FDS^PCTCHG(FG_YIELD(0,,,,"YTM"),FG_YIELD(-1AM,,,,"YTM"))&lt;/Q&gt;&lt;R&gt;1&lt;/R&gt;&lt;C&gt;1&lt;/C&gt;&lt;D xsi:type="xsd:double"&gt;-2.1248507&lt;/D&gt;&lt;/FQL&gt;&lt;FQL&gt;&lt;Q&gt;TRYPE10Y-FDS^PCTCHG(FG_YIELD(0,,,,"YTM"),FG_YIELD(-1AM,,,,"YTM"))&lt;/Q&gt;&lt;R&gt;1&lt;/R&gt;&lt;C&gt;1&lt;/C&gt;&lt;D xsi:type="xsd:double"&gt;-3.1992493&lt;/D&gt;&lt;/FQL&gt;&lt;FQL&gt;&lt;Q&gt;TRYVN10Y-FDS^FG_YIELD_NAME&lt;/Q&gt;&lt;R&gt;1&lt;/R&gt;&lt;C&gt;1&lt;/C&gt;&lt;D xsi:type="xsd:string"&gt;Treasury - Vietnam Benchmark Bond 10Y&lt;/D&gt;&lt;/FQL&gt;&lt;FQL&gt;&lt;Q&gt;TRYZA10Y-FDS^FG_YIELD_NAME&lt;/Q&gt;&lt;R&gt;1&lt;/R&gt;&lt;C&gt;1&lt;/C&gt;&lt;D xsi:type="xsd:string"&gt;South Africa Benchmark Bond - 10 Year&lt;/D&gt;&lt;/FQL&gt;&lt;FQL&gt;&lt;Q&gt;TRYPH10Y-FDS^FG_YIELD_NAME&lt;/Q&gt;&lt;R&gt;1&lt;/R&gt;&lt;C&gt;1&lt;/C&gt;&lt;D xsi:type="xsd:string"&gt;Philippines Benchmark Bond - 10 Year&lt;/D&gt;&lt;/FQL&gt;&lt;FQL&gt;&lt;Q&gt;CC_ZA^IMF_IFS_RCPI_Q(0)&lt;/Q&gt;&lt;R&gt;0&lt;/R&gt;&lt;C&gt;0&lt;/C&gt;&lt;/FQL&gt;&lt;FQL&gt;&lt;Q&gt;VWO^FG_PE_NTM(0,,,90,0)&lt;/Q&gt;&lt;R&gt;1&lt;/R&gt;&lt;C&gt;1&lt;/C&gt;&lt;D xsi:type="</t>
        </r>
      </text>
    </comment>
    <comment ref="A4" authorId="0" shapeId="0" xr:uid="{5F44DF29-10E7-4830-8C3B-A6C6AF3D1A79}">
      <text>
        <r>
          <rPr>
            <b/>
            <sz val="9"/>
            <color indexed="81"/>
            <rFont val="Tahoma"/>
            <charset val="1"/>
          </rPr>
          <t>xsd:double"&gt;12.7459399706105&lt;/D&gt;&lt;/FQL&gt;&lt;FQL&gt;&lt;Q&gt;KSA^JULIAN(FMA_DIV_YLD(NTMA,NOW,NOW,M,"PORTAGG","MEANR").DATES)&lt;/Q&gt;&lt;R&gt;1&lt;/R&gt;&lt;C&gt;1&lt;/C&gt;&lt;D xsi:type="xsd:long"&gt;45441&lt;/D&gt;&lt;/FQL&gt;&lt;FQL&gt;&lt;Q&gt;TUR^FMA_EVAL_EBITDA(NTMA,0,,,"PORTAGG","MEANR")&lt;/Q&gt;&lt;R&gt;1&lt;/R&gt;&lt;C&gt;1&lt;/C&gt;&lt;D xsi:type="xsd:double"&gt;4.66695454711183&lt;/D&gt;&lt;/FQL&gt;&lt;FQL&gt;&lt;Q&gt;QAT^FMA_DIV_YLD(NTMA,NOW,NOW,M,"PORTAGG","MEANR")&lt;/Q&gt;&lt;R&gt;1&lt;/R&gt;&lt;C&gt;1&lt;/C&gt;&lt;D xsi:type="xsd:double"&gt;6.07159245289719&lt;/D&gt;&lt;/FQL&gt;&lt;FQL&gt;&lt;Q&gt;INDA^FMA_PE(LTM,0,,,"PORTAGG","MEANR")&lt;/Q&gt;&lt;R&gt;1&lt;/R&gt;&lt;C&gt;1&lt;/C&gt;&lt;D xsi:type="xsd:double"&gt;26.0868705808466&lt;/D&gt;&lt;/FQL&gt;&lt;FQL&gt;&lt;Q&gt;EWZ^FMA_EVAL_EBIT(LTMA,NOW,NOW,M,"PORTAGG","MEANR")&lt;/Q&gt;&lt;R&gt;1&lt;/R&gt;&lt;C&gt;1&lt;/C&gt;&lt;D xsi:type="xsd:double"&gt;6.65521871152551&lt;/D&gt;&lt;/FQL&gt;&lt;FQL&gt;&lt;Q&gt;EWW^FG_FCF_YIELD_NTM(0)&lt;/Q&gt;&lt;R&gt;1&lt;/R&gt;&lt;C&gt;1&lt;/C&gt;&lt;D xsi:type="xsd:double"&gt;8.38253326417987&lt;/D&gt;&lt;/FQL&gt;&lt;FQL&gt;&lt;Q&gt;EWM^FMA_PE(NTMA,0,,,"PORTAGG","MEANR")&lt;/Q&gt;&lt;R&gt;1&lt;/R&gt;&lt;C&gt;1&lt;/C&gt;&lt;D xsi:type="xsd:double"&gt;14.2097777996441&lt;/D&gt;&lt;/FQL&gt;&lt;FQL&gt;&lt;Q&gt;EPOL^JULIAN(FMA_DIV_YLD(NTMA,NOW,NOW,M,"PORTAGG","MEANR").DATES)&lt;/Q&gt;&lt;R&gt;1&lt;/R&gt;&lt;C&gt;1&lt;/C&gt;&lt;D xsi:type="xsd:long"&gt;45442&lt;/D&gt;&lt;/FQL&gt;&lt;FQL&gt;&lt;Q&gt;VNM^FMA_ROE(NTMA,-20AY,NOW,FY,"PORTAGG","MEANR")&lt;/Q&gt;&lt;R&gt;20&lt;/R&gt;&lt;C&gt;1&lt;/C&gt;&lt;D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xsi:type="xsd:double"&gt;18.3844905192575&lt;/D&gt;&lt;D xsi:type="xsd:double"&gt;14.7334622487264&lt;/D&gt;&lt;D xsi:type="xsd:double"&gt;10.7325513217702&lt;/D&gt;&lt;/FQL&gt;&lt;FQL&gt;&lt;Q&gt;TRY10Y-FDS^FG_YIELD(-10AY,0,Y,,"YTM")&lt;/Q&gt;&lt;R&gt;10&lt;/R&gt;&lt;C&gt;1&lt;/C&gt;&lt;D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xsi:type="xsd:string"&gt;@NA&lt;/D&gt;&lt;/FQL&gt;&lt;FQL&gt;&lt;Q&gt;CAGDPY@KR^EE_ACTUAL_ANNUAL(MED,+1)&lt;/Q&gt;&lt;R&gt;1&lt;/R&gt;&lt;C&gt;1&lt;/C&gt;&lt;D xsi:type="xsd:double"&gt;2.75&lt;/D&gt;&lt;/FQL&gt;&lt;FQL&gt;&lt;Q&gt;CC_PE^FG_COMPANY_NAME&lt;/Q&gt;&lt;R&gt;1&lt;/R&gt;&lt;C&gt;1&lt;/C&gt;&lt;D xsi:type="xsd:string"&gt;Peru&lt;/D&gt;&lt;/FQL&gt;&lt;FQL&gt;&lt;Q&gt;USDTRY^FG_PRICE_CHANGE(0,-1AY)&lt;/Q&gt;&lt;R&gt;1&lt;/R&gt;&lt;C&gt;1&lt;/C&gt;&lt;D xsi:type="xsd:double"&gt;55.609642&lt;/D&gt;&lt;/FQL&gt;&lt;FQL&gt;&lt;Q&gt;USDCNH^STD(FG_PRICE_CHANGE(0,-3AY,M))&lt;/Q&gt;&lt;R&gt;1&lt;/R&gt;&lt;C&gt;1&lt;/C&gt;&lt;D xsi:type="xsd:double"&gt;1.75551382837301&lt;/D&gt;&lt;/FQL&gt;&lt;FQL&gt;&lt;Q&gt;USDBRL^FG_PRICE_CHANGE(0,-3AM)&lt;/Q&gt;&lt;R&gt;1&lt;/R&gt;&lt;C&gt;1&lt;/C&gt;&lt;D xsi:type="xsd:double"&gt;5.780244&lt;/D&gt;&lt;/FQL&gt;&lt;FQL&gt;&lt;Q&gt;USDMYR^FG_PRICE(0)&lt;/Q&gt;&lt;R&gt;1&lt;/R&gt;&lt;C&gt;1&lt;/C&gt;&lt;D xsi:type="xsd:double"&gt;4.707&lt;/D&gt;&lt;/FQL&gt;&lt;FQL&gt;&lt;Q&gt;USDCLP^STD(FG_PRICE_CHANGE(0,-1AY,AM))&lt;/Q&gt;&lt;R&gt;1&lt;/R&gt;&lt;C&gt;1&lt;/C&gt;&lt;D xsi:type="xsd:double"&gt;3.26102813076777&lt;/D&gt;&lt;/FQL&gt;&lt;FQL&gt;&lt;Q&gt;GREK^FMA_DIV_YLD(NTMA,-10AY,0,AM,"PORTAGG","MEANR")&lt;/Q&gt;&lt;R&gt;121&lt;/R&gt;&lt;C&gt;1&lt;/C&gt;&lt;D xsi:type="xsd:double"&gt;2.15040176799522&lt;/D&gt;&lt;D xsi:type="xsd:double"&gt;1.86368436096593&lt;/D&gt;&lt;D xsi:type="xsd:double"&gt;2.0559347875268&lt;/D&gt;&lt;D xsi:type="xsd:double"&gt;2.01508508173041&lt;/D&gt;&lt;D xsi:type="xsd:double"&gt;2.28812875481302&lt;/D&gt;&lt;D xsi:type="xsd:double"&gt;2.63490158631216&lt;/D&gt;&lt;D xsi:type="xsd:double"&gt;2.60697170328483&lt;/D&gt;&lt;D xsi:type="xsd:double"&gt;3.42009552390345&lt;/D&gt;&lt;D xsi:type="xsd:double"&gt;3.75937418106161&lt;/D&gt;&lt;D xsi:type="xsd:double"&gt;3.15096406614448&lt;/D&gt;&lt;D xsi:type="xsd:double"&gt;3.3824039803902&lt;/D&gt;&lt;D xsi:type="xsd:double"&gt;3.22189280242961&lt;/D&gt;&lt;D xsi:type="xsd:double"&gt;3.42840413387478&lt;/D&gt;&lt;D xsi:type="xsd:double"&gt;3.29854744258661&lt;/D&gt;&lt;D xsi:type="xsd:double"&gt;3.41265511078005&lt;/D&gt;&lt;D xsi:type="xsd:double"&gt;4.02897009003447&lt;/D&gt;&lt;D xsi:type="xsd:double"&gt;3.21518127130477&lt;/D&gt;&lt;D xsi:type="xsd:double"&gt;2.95916476907908&lt;/D&gt;&lt;D xsi:type="xsd:double"&gt;2.5970879237542&lt;/D&gt;&lt;D xsi:type="xsd:double"&gt;2.6263716764483&lt;/D&gt;&lt;D xsi:type="xsd:double"&gt;2.43559059675851&lt;/D&gt;&lt;D xsi:type="xsd:double"&gt;2.71741354196387&lt;/D&gt;&lt;D xsi:type="xsd:double"&gt;3.29615725975757&lt;/D&gt;&lt;D xsi:type="xsd:double"&gt;3.0362451372525&lt;/D&gt;&lt;D xsi:type="xsd:double"&gt;2.35753823752515&lt;/D&gt;&lt;D xsi:type="xsd:double"&gt;3.04443887218169&lt;/D&gt;&lt;D xsi:type="xsd:double"&gt;2.8951801486642&lt;/D&gt;&lt;D xsi:type="xsd:double"&gt;3.073307162828&lt;/D&gt;&lt;D xsi:type="xsd:double"&gt;3.23548425307499&lt;/D&gt;&lt;D xsi:type="xsd:double"&gt;3.02886322395053&lt;/D&gt;&lt;D xsi:type="xsd:double"&gt;2.70253447200291&lt;/D&gt;&lt;D xsi:type="xsd:double"&gt;2.85444321549015&lt;/D&gt;&lt;D xsi:type="xsd:double"&gt;3.05047375086869&lt;/D&gt;&lt;D xsi:type="xsd:double"&gt;3.02576159397068&lt;/D&gt;&lt;D xsi:type="xsd:double"&gt;2.91708491860738&lt;/D&gt;&lt;D xsi:type="xsd:double"&gt;2.53100942189438&lt;/D&gt;&lt;D xsi:type="xsd:double"&gt;2.74747374698739&lt;/D&gt;&lt;D xsi:type="xsd:double"&gt;2.50670083082807&lt;/D&gt;&lt;D xsi:type="xsd:double"&gt;2.5720096857378&lt;/D&gt;&lt;D xsi:type="xsd:double"&gt;2.5698363831747&lt;/D&gt;&lt;D xsi:type="xsd:double"&gt;2.89899353758509&lt;/D&gt;&lt;D xsi:type="xsd:double"&gt;2.84395394105662&lt;/D&gt;&lt;D xsi:type="xsd:double"&gt;3.03858190165028&lt;/D&gt;&lt;D xsi:type="xsd:double"&gt;2.6265269511531&lt;/D&gt;&lt;D xsi:type="xsd:double"&gt;2.63697045392855&lt;/D&gt;&lt;D xsi:type="xsd:double"&gt;2.91852209509951&lt;/D&gt;&lt;D xsi:type="xsd:double"&gt;3.29008108585586&lt;/D&gt;&lt;D xsi:type="xsd:double"&gt;2.94244745251252&lt;/D&gt;&lt;D xsi:type="xsd:double"&gt;3.42447123577096&lt;/D&gt;&lt;D xsi:type="xsd:double"&gt;3.42408506616687&lt;/D&gt;&lt;D xsi:type="xsd:double"&gt;3.40328482379128&lt;/D&gt;&lt;D xsi:type="xsd:double"&gt;3.64226365084644&lt;/D&gt;&lt;D xsi:type="xsd:double"&gt;3.8127299323576&lt;/D&gt;&lt;D xsi:type="xsd:double"&gt;4.10520454885394&lt;/D&gt;&lt;D xsi:type="xsd:double"&gt;4.19154093858898&lt;/D&gt;&lt;D xsi:type="xsd:double"&gt;4.52735137280211&lt;/D&gt;&lt;D xsi:type="xsd:double"&gt;4.34705618522178&lt;/D&gt;&lt;D xsi:type="xsd:double"&gt;3.82519329660691&lt;/D&gt;&lt;D xsi:type="xsd:double"&gt;3.73203760577852&lt;/D&gt;&lt;D xsi:type="xsd:double"&gt;3.55777739379728&lt;/D&gt;&lt;D xsi:type="xsd:double"&gt;3.40547474529533&lt;/D&gt;&lt;D xsi:type="xsd:double"&gt;3.33711724539575&lt;/D&gt;&lt;D xsi:type="xsd:double"&gt;3.13124368808698&lt;/D&gt;&lt;D xsi:type="xsd:double"&gt;3.32452834027005&lt;/D&gt;&lt;D xsi:type="xsd:double"&gt;3.30234260592761&lt;/D&gt;&lt;D xsi:type="xsd:double"&gt;3.23213499902766&lt;/D&gt;&lt;D xsi:type="xsd:double"&gt;3.01070672669889&lt;/D&gt;&lt;D xsi:type="xsd:double"&gt;2.89815732066257&lt;/D&gt;&lt;D xsi:type="xsd:double"&gt;3.16704908752518&lt;/D&gt;&lt;D xsi:type="xsd:double"&gt;3.78054455016737&lt;/D&gt;&lt;D xsi:type="xsd:double"&gt;4.92749500729256&lt;/D&gt;&lt;D xsi:type="xsd:double"&gt;4.5027899974155&lt;/D&gt;&lt;D xsi:type="xsd:double"&gt;3.90759628280329&lt;/D&gt;&lt;D xsi:type="xsd:double"&gt;3.76890238355131&lt;/D&gt;&lt;D xsi:type="xsd:double"&gt;3.59629588751348&lt;/D&gt;&lt;D xsi:type="xsd:double"&gt;3.62831624756617&lt;/D&gt;&lt;D xsi:type="xsd:double"&gt;3.75798475991144&lt;/D&gt;&lt;D xsi:type="xsd:double"&gt;4.48375057996728&lt;/D&gt;&lt;D xsi:type="xsd:double"&gt;3.38981287839219&lt;/D&gt;&lt;D xsi:type="xsd:double"&gt;3.17757156126904&lt;/D&gt;&lt;D xsi:type="xsd:double"&gt;3.49683431507446&lt;/D&gt;&lt;D xsi:type="xsd:double"&gt;3.20373773240713&lt;/D&gt;&lt;D xsi:type="xsd:double"&gt;3.52758808847624&lt;/D&gt;&lt;D xsi:type="xsd:double"&gt;3.39170568656506&lt;/D&gt;&lt;D xsi:type="xsd:double"&gt;3.13236499566077&lt;/D&gt;&lt;D xsi:type="xsd:double"&gt;3.12986220698746&lt;/D&gt;&lt;D xsi:type="xsd:double"&gt;3.02906791202829&lt;/D&gt;&lt;D xsi:type="xsd:double"&gt;3.07465270306869&lt;/D&gt;&lt;D xsi:type="xsd:double"&gt;3.14517279180352&lt;/D&gt;&lt;D xsi:type="xsd:double"&gt;3.09108388820927&lt;/D&gt;&lt;D xsi:type="xsd:double"&gt;3.05383673049402&lt;/D&gt;&lt;D xsi:type="xsd:double"&gt;3.30062399017108&lt;/D&gt;&lt;D xsi:type="xsd:double"&gt;3.02354230025271&lt;/D&gt;&lt;D xsi:type="xsd:double"&gt;3.09140122962338&lt;/D&gt;&lt;D xsi:type="xsd:double"&gt;3.29335135957782&lt;/D&gt;&lt;D xsi:type="xsd:double"&gt;3.27433719796629&lt;/D&gt;&lt;D xsi:type="xsd:double"&gt;3.81995234233554&lt;/D&gt;&lt;D xsi:type="xsd:double"&gt;4.27345613449759&lt;/D&gt;&lt;D xsi:type="xsd:double"&gt;4.05941149980545&lt;/D&gt;&lt;D xsi:type="xsd:double"&gt;4.28300664629752&lt;/D&gt;&lt;D xsi:type="xsd:double"&gt;4.72449905834629&lt;/D&gt;&lt;D xsi:type="xsd:double"&gt;4.25514177633556&lt;/D&gt;&lt;D xsi:type="xsd:double"&gt;4.29922873354365&lt;/D&gt;&lt;D xsi:type="xsd:double"&gt;4.44633500481992&lt;/D&gt;&lt;D xsi:type="xsd:double"&gt;4.1305605836222&lt;/D&gt;&lt;D xsi:type="xsd:double"&gt;3.88361338463818&lt;/D&gt;&lt;D xsi:type="xsd:double"&gt;4.43196830156258&lt;/D&gt;&lt;D xsi:type="xsd:double"&gt;4.28721860466475&lt;/D&gt;&lt;D xsi:type="xsd:double"&gt;3.99641561604159&lt;/D&gt;&lt;D xsi:type="xsd:double"&gt;3.94208171667503&lt;/D&gt;&lt;D xsi:type="xsd:double"&gt;4.05540466837689&lt;/D&gt;&lt;D xsi:type="xsd:double"&gt;4.40862169879835&lt;/D&gt;&lt;D xsi:type="xsd:double"&gt;4.87018957760282&lt;/D&gt;&lt;D xsi:type="xsd:double"&gt;4.93795440426553&lt;/D&gt;&lt;D xsi:type="xsd:double"&gt;4.2905893696979&lt;/D&gt;&lt;D xsi:type="xsd:double"&gt;4.54693731533998&lt;/D&gt;&lt;D xsi:type="xsd:double"&gt;4.60349853029799&lt;/D&gt;&lt;D xsi:type="xsd:double"&gt;4.59939597117756&lt;/D&gt;&lt;D xsi:type="xsd:double"&gt;5.14851054366064&lt;/D&gt;&lt;D xsi:type="xsd:double"&gt;5.33233474351436&lt;/D&gt;&lt;D xsi:type="xsd:double"&gt;5.56855104437115&lt;/D&gt;&lt;/FQL&gt;&lt;FQL&gt;&lt;Q&gt;WL-FDS^FG_PRICE_CHANGE(0,-3AM)&lt;/Q&gt;&lt;R&gt;1&lt;/R&gt;&lt;C&gt;1&lt;/C&gt;&lt;D xsi:type="xsd:double"&gt;-11.9330190212973&lt;/D&gt;&lt;/FQL&gt;&lt;FQL&gt;&lt;Q&gt;CPALM-FDS^FG_PRICE(0)&lt;/Q&gt;&lt;R&gt;1&lt;/R&gt;&lt;C&gt;1&lt;/C&gt;&lt;D xsi:type="xsd:double"&gt;4069&lt;/D&gt;&lt;/FQL&gt;&lt;FQL&gt;&lt;Q&gt;FC0000QA^FG_PRICE(0)&lt;/Q&gt;&lt;R&gt;1&lt;/R&gt;&lt;C&gt;1&lt;/C&gt;&lt;D xsi:type="xsd:double"&gt;95.1394&lt;/D&gt;&lt;/FQL&gt;&lt;FQL&gt;&lt;Q&gt;FC0000MY^FG_PRICE(0)&lt;/Q&gt;&lt;R&gt;1&lt;/R&gt;&lt;C&gt;1&lt;/C&gt;&lt;D xsi:type="xsd:double"&gt;250.44713&lt;/D&gt;&lt;/FQL&gt;&lt;FQL&gt;&lt;Q&gt;VNM^FG_PRICE(0)&lt;/Q&gt;&lt;R&gt;1&lt;/R&gt;&lt;C&gt;1&lt;/C&gt;&lt;D xsi:type="xsd:double"&gt;12.61&lt;/D&gt;&lt;/FQL&gt;&lt;FQL&gt;&lt;Q&gt;EWZ^FG_PRICE_MAVG(0,,,,30)&lt;/Q&gt;&lt;R&gt;1&lt;/R&gt;&lt;C&gt;1&lt;/C&gt;&lt;D xsi:type="xsd:double"&gt;31.292&lt;/D&gt;&lt;/FQL&gt;&lt;FQL&gt;&lt;Q&gt;ECH^FG_PRICE_MAVG(0,,,,60)&lt;/Q&gt;&lt;R&gt;1&lt;/R&gt;&lt;C&gt;1&lt;/C&gt;&lt;D xsi:type="xsd:double"&gt;27.285334&lt;/D&gt;&lt;/FQL&gt;&lt;FQL&gt;&lt;Q&gt;VNM^FG_TOTAL_RETURNC(0,-6AM)&lt;/Q&gt;&lt;R&gt;1&lt;/R&gt;&lt;C&gt;1&lt;/C&gt;&lt;D xsi:type="xsd:double"&gt;1.4961243&lt;/D&gt;&lt;/FQL&gt;&lt;FQL&gt;&lt;Q&gt;QAT^P_PRICE(0)/P_PRICE_HIGH_PR(0,,,,,,"PRICE","INTRA","52W")&lt;/Q&gt;&lt;R&gt;1&lt;/R&gt;&lt;C&gt;1&lt;/C&gt;&lt;D xsi:type="xsd:double"&gt;0.86718744&lt;/D&gt;&lt;/FQL&gt;&lt;FQL&gt;&lt;Q&gt;EZA^P_PRICE(0)/P_PRICE_LOW_PR(0,,,,,,"PRICE","INTRA","52W")-1&lt;/Q&gt;&lt;R&gt;1&lt;/R&gt;&lt;C&gt;1&lt;/C&gt;&lt;D xsi:type="xsd:double"&gt;0.13506722&lt;/D&gt;&lt;/FQL&gt;&lt;FQL&gt;&lt;Q&gt;EWT^FG_TOTAL_RETURNC(0,-12AM)&lt;/Q&gt;&lt;R&gt;1&lt;/R&gt;&lt;C&gt;1&lt;/C&gt;&lt;D xsi:type="xsd:double"&gt;22.778797&lt;/D&gt;&lt;/FQL&gt;&lt;FQL&gt;&lt;Q&gt;EPOL^FMA_PCT_ABOVE_MAVG(200,0,,,,"PORTAGG")&lt;/Q&gt;&lt;R&gt;1&lt;/R&gt;&lt;C&gt;1&lt;/C&gt;&lt;D xsi:type="xsd:double"&gt;66.6666666666667&lt;/D&gt;&lt;/FQL&gt;&lt;FQL&gt;&lt;Q&gt;VGK^P_PRICE(0)/P_PRICE_HIGH_PR(0,,,,,,"PRICE","INTRA","52W")&lt;/Q&gt;&lt;R&gt;1&lt;/R&gt;&lt;C&gt;1&lt;/C&gt;&lt;D xsi:type="xsd:double"&gt;0.99345756&lt;/D&gt;&lt;/FQL&gt;&lt;FQL&gt;&lt;Q&gt;KSA^FMA_COS_UP("EPS","1M",+1,NOW,,,"PORTAGG","MEANR")&lt;/Q&gt;&lt;R&gt;1&lt;/R&gt;&lt;C&gt;1&lt;/C&gt;&lt;D xsi:type="xsd:double"&gt;26&lt;/D&gt;&lt;/FQL&gt;&lt;FQL&gt;&lt;Q&gt;EWW^FMA_COS_DOWN("EPS","1M",+1,NOW,,,"PORTAGG","MEANR")&lt;/Q&gt;&lt;R&gt;1&lt;/R&gt;&lt;C&gt;1&lt;/C&gt;&lt;D xsi:type="xsd:double"&gt;16&lt;/D&gt;&lt;/FQL&gt;&lt;FQL&gt;&lt;Q&gt;EZA^FMA_RBICS_REV_CURRENT(30, LOC, "PORTAGG")&lt;/Q&gt;&lt;R&gt;1&lt;/R&gt;&lt;C&gt;1&lt;/C&gt;&lt;D xsi:type="xsd:double"&gt;41.0944102967707&lt;/D&gt;&lt;/FQL&gt;&lt;FQL&gt;&lt;Q&gt;REFSAREPO-FDS^(SUBARRAY(NOT_NA(NO_REPEAT_F(FG_YIELD(NOW,-10AY,D))),0,1)-SUBARRAY(NOT_NA(NO_REPEAT_F(FG_YIELD(NOW,-10AY,D))),1,1))*100&lt;/Q&gt;&lt;R&gt;1&lt;/R&gt;&lt;C&gt;1&lt;/C&gt;&lt;D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xsi:type="xsd:double"&gt;25&lt;/D&gt;&lt;/FQL&gt;&lt;FQL&gt;&lt;Q&gt;REFKRBASE-FDS^PROPER_NAME(0,,,"SECURITY","NAME")&lt;/Q&gt;&lt;R&gt;1&lt;/R&gt;&lt;C&gt;1&lt;/C&gt;&lt;D xsi:type="xsd:string"&gt;South Korea Base Rate&lt;/D&gt;&lt;/FQL&gt;&lt;FQL&gt;&lt;Q&gt;TRYTR7Y-FDS^PCTCHG(FG_YIELD(0,,,,"YTM"),FG_YIELD(-1AM,,,,"YTM"))&lt;/Q&gt;&lt;R&gt;1&lt;/R&gt;&lt;C&gt;1&lt;/C&gt;&lt;D xsi:type="xsd:double"&gt;1.5779859&lt;/D&gt;&lt;/FQL&gt;&lt;FQL&gt;&lt;Q&gt;TRYUS10Y-FDS^FG_YIELD(0,,,,"YTM")&lt;/Q&gt;&lt;R&gt;1&lt;/R&gt;&lt;C&gt;1&lt;/C&gt;&lt;D xsi:type="xsd:double"&gt;4.4877&lt;/D&gt;&lt;/FQL&gt;&lt;FQL&gt;&lt;Q&gt;TRYPL10Y-FDS^FG_YIELD_NAME&lt;/Q&gt;&lt;R&gt;1&lt;/R&gt;&lt;C&gt;1&lt;/C&gt;&lt;D xsi:type="xsd:string"&gt;Treasury - Poland Benchmark Bond 10Y&lt;/D&gt;&lt;/FQL&gt;&lt;FQL&gt;&lt;Q&gt;CC_BR^IMF_IFS_RCPI_Q(0)&lt;/Q&gt;&lt;R&gt;1&lt;/R&gt;&lt;C&gt;1&lt;/C&gt;&lt;D xsi:type="xsd:double"&gt;4.3081307&lt;/D&gt;&lt;/FQL&gt;&lt;FQL&gt;&lt;Q&gt;VNM^FMA_DIV_YLD(NTMA,NOW,NOW,M,"PORTAGG","MEANR")&lt;/Q&gt;&lt;R&gt;1&lt;/R&gt;&lt;C&gt;1&lt;/C&gt;&lt;D xsi:type="xsd:double"&gt;1.93874015283368&lt;/D&gt;&lt;/FQL&gt;&lt;FQL&gt;&lt;Q&gt;MCHI^FMA_DIV_YLD(NTMA,NOW,NOW,M,"PORTAGG","MEANR")&lt;/Q&gt;&lt;R&gt;1&lt;/R&gt;&lt;C&gt;1&lt;/C&gt;&lt;D xsi:type="xsd:double"&gt;2.80677572038264&lt;/D&gt;&lt;/FQL&gt;&lt;FQL&gt;&lt;Q&gt;EWY^FMA_DIV_YLD(NTMA,NOW,NOW,M,"PORTAGG","MEANR")&lt;/Q&gt;&lt;R&gt;1&lt;/R&gt;&lt;C&gt;1&lt;/C&gt;&lt;D xsi:type="xsd:double"&gt;2.22596777384327&lt;/D&gt;&lt;/FQL&gt;&lt;FQL&gt;&lt;Q&gt;KSA^FG_COMPANY_NAME&lt;/Q&gt;&lt;R&gt;1&lt;/R&gt;&lt;C&gt;1&lt;/C&gt;&lt;D xsi:type="xsd:string"&gt;iShares MSCI Saudi Arabia ETF&lt;/D&gt;&lt;/FQL&gt;&lt;FQL&gt;&lt;Q&gt;EPOL^FG_COMPANY_NAME&lt;/Q&gt;&lt;R&gt;1&lt;/R&gt;&lt;C&gt;1&lt;/C&gt;&lt;D xsi:type="xsd:string"&gt;iShares MSCI Poland ETF&lt;/D&gt;&lt;/FQL&gt;&lt;FQL&gt;&lt;Q&gt;EIDO^JULIAN(FMA_DIV_YLD(NTMA,NOW,NOW,M,"PORTAGG","MEANR").DATES)&lt;/Q&gt;&lt;R&gt;1&lt;/R&gt;&lt;C&gt;1&lt;/C&gt;&lt;D xsi:type="xsd:long"&gt;45441&lt;/D&gt;&lt;/FQL&gt;&lt;FQL&gt;&lt;Q&gt;EWY^FMA_PE(NTMA,0,,,"PORTAGG","MEANR")&lt;/Q&gt;&lt;R&gt;1&lt;/R&gt;&lt;C&gt;1&lt;/C&gt;&lt;D xsi:type="xsd:double"&gt;9.61780762001906&lt;/D&gt;&lt;/FQL&gt;&lt;FQL&gt;&lt;Q&gt;USDTHB^STD(FG_PRICE_CHANGE(0,-3AY,M))&lt;/Q&gt;&lt;R&gt;1&lt;/R&gt;&lt;C&gt;1&lt;/C&gt;&lt;D xsi:type="xsd:double"&gt;2.9561159173332&lt;/D&gt;&lt;/FQL&gt;&lt;FQL&gt;&lt;Q&gt;USDMXN^FG_PRICE(0)&lt;/Q&gt;&lt;R&gt;1&lt;/R&gt;&lt;C&gt;1&lt;/C&gt;&lt;D xsi:type="xsd:double"&gt;17.0535&lt;/D&gt;&lt;/FQL&gt;&lt;FQL&gt;&lt;Q&gt;EWM^FG_TOTAL_RETURNC(-10AY,0,AM)&lt;/Q&gt;&lt;R&gt;121&lt;/R&gt;&lt;C&gt;1&lt;/C&gt;&lt;D xsi:type="xsd:double"&gt;0.75472593&lt;/D&gt;&lt;D xsi:type="xsd:double"&gt;0.76566935&lt;/D&gt;&lt;D xsi:type="xsd:double"&gt;-0.56675076&lt;/D&gt;&lt;D xsi:type="xsd:double"&gt;1.6466022&lt;/D&gt;&lt;D xsi:type="xsd:double"&gt;-4.049844&lt;/D&gt;&lt;D xsi:type="xsd:double"&gt;-0.19480586&lt;/D&gt;&lt;D xsi:type="xsd:double"&gt;-5.0748167&lt;/D&gt;&lt;D xsi:type="xsd:double"&gt;-5.656105&lt;/D&gt;&lt;D xsi:type="xsd:double"&gt;-3.783375&lt;/D&gt;&lt;D xsi:type="xsd:double"&gt;4.6260595&lt;/D&gt;&lt;D xsi:type="xsd:double"&gt;-2.0633757&lt;/D&gt;&lt;D xsi:type="xsd:double"&gt;2.407825&lt;/D&gt;&lt;D xsi:type="xsd:double"&gt;-5.6576014&lt;/D&gt;&lt;D xsi:type="xsd:double"&gt;-4.4512215&lt;/D&gt;&lt;D xsi:type="xsd:double"&gt;0.3303051&lt;/D&gt;&lt;D xsi:type="xsd:double"&gt;-16.131687&lt;/D&gt;&lt;D xsi:type="xsd:double"&gt;-2.747792&lt;/D&gt;&lt;D xsi:type="xsd:double"&gt;3.8345098&lt;/D&gt;&lt;D xsi:type="xsd:double"&gt;3.0126333&lt;/D&gt;&lt;D xsi:type="xsd:double"&gt;-0.4166305&lt;/D&gt;&lt;D xsi:type="xsd:double"&gt;4.780364&lt;/D&gt;&lt;D xsi:type="xsd:double"&gt;-3.4525275&lt;/D&gt;&lt;D xsi:type="xsd:double"&gt;13.793098&lt;/D&gt;&lt;D xsi:type="xsd:double"&gt;-4.0404024&lt;/D&gt;&lt;D xsi:type="xsd:double"&gt;-7.3684216&lt;/D&gt;&lt;D xsi:type="xsd:double"&gt;6.028807&lt;/D&gt;&lt;D xsi:type="xsd:double"&gt;-0.9650171&lt;/D&gt;&lt;D xsi:type="xsd:double"&gt;-0.36540627&lt;/D&gt;&lt;D xsi:type="xsd:double"&gt;-0.8557558&lt;/D&gt;&lt;D xsi:type="xsd:double"&gt;-1.6029537&lt;/D&gt;&lt;D xsi:type="xsd:double"&gt;-8.2393465&lt;/D&gt;&lt;D xsi:type="xsd:double"&gt;0.1380682&lt;/D&gt;&lt;D xsi:type="xsd:double"&gt;4.0612698&lt;/D&gt;&lt;D xsi:type="xsd:double"&gt;0.9585738&lt;/D&gt;&lt;D xsi:type="xsd:double"&gt;3.3570647&lt;/D&gt;&lt;D xsi:type="xsd:double"&gt;3.9698243&lt;/D&gt;&lt;D xsi:type="xsd:double"&gt;0.6626725&lt;/D&gt;&lt;D xsi:type="xsd:double"&gt;0.49769878&lt;/D&gt;&lt;D xsi:type="xsd:double"&gt;-0.063067675&lt;/D&gt;&lt;D xsi:type="xsd:double"&gt;0.7888913&lt;/D&gt;&lt;D xsi:type="xsd:double"&gt;1.4088869&lt;/D&gt;&lt;D xsi:type="xsd:double"&gt;-0.710094&lt;/D&gt;&lt;D xsi:type="xsd:double"&gt;1.8656611&lt;/D&gt;&lt;D xsi:type="xsd:double"&gt;5.3608418&lt;/D&gt;&lt;D xsi:type="xsd:double"&gt;8.007277&lt;/D&gt;&lt;D xsi:type="xsd:double"&gt;-1.7691672&lt;/D&gt;&lt;D xsi:type="xsd:double"&gt;3.316176&lt;/D&gt;&lt;D xsi:type="xsd:double"&gt;-2.9883742&lt;/D&gt;&lt;D xsi:type="xsd:double"&gt;-6.8454146&lt;/D&gt;&lt;D xsi:type="xsd:double"&gt;-2.6206434&lt;/D&gt;&lt;D xsi:type="xsd:double"&gt;5.965364&lt;/D&gt;&lt;D xsi:type="xsd:double"&gt;-1.6041219&lt;/D&gt;&lt;D xsi:type="xsd:double"&gt;-0.49215555&lt;/D&gt;&lt;D xsi:type="xsd:double"&gt;-6.522405&lt;/D&gt;&lt;D xsi:type="xsd:double"&gt;-0.5952418&lt;/D&gt;&lt;D xsi:type="xsd:double"&gt;0.7869959&lt;/D&gt;&lt;D xsi:type="xsd:double"&gt;3.325498&lt;/D&gt;&lt;D xsi:type="xsd:double"&gt;-0.65019727&lt;/D&gt;&lt;D xsi:type="xsd:double"&gt;-2.028793&lt;/D&gt;&lt;D xsi:type="xsd:double"&gt;-0.7682085&lt;/D&gt;&lt;D xsi:type="xsd:double"&gt;-0.30292273&lt;/D&gt;&lt;D xsi:type="xsd:double"&gt;2.1744967&lt;/D&gt;&lt;D xsi:type="xsd:double"&gt;-2.825427&lt;/D&gt;&lt;D xsi:type="xsd:double"&gt;-3.3575594&lt;/D&gt;&lt;D xsi:type="xsd:double"&gt;-0.25071502&lt;/D&gt;&lt;D xsi:type="xsd:double"&gt;0.96948147&lt;/D&gt;&lt;D xsi:type="xsd:double"&gt;-2.062589&lt;/D&gt;&lt;D xsi:type="xsd:double"&gt;4.6858907&lt;/D&gt;&lt;D xsi:type="xsd:double"&gt;-5.89267&lt;/D&gt;&lt;D xsi:type="xsd:double"&gt;-5.068958&lt;/D&gt;&lt;D xsi:type="xsd:double"&gt;-8.912438&lt;/D&gt;&lt;D xsi:type="xsd:double"&gt;1.5086174&lt;/D&gt;&lt;D xsi:type="xsd:double"&gt;6.5817475&lt;/D&gt;&lt;D xsi:type="xsd:double"&gt;2.5751114&lt;/D&gt;&lt;D xsi:type="xsd:double"&gt;8.330035&lt;/D&gt;&lt;D xsi:type="xsd:double"&gt;-2.8560936&lt;/D&gt;&lt;D xsi:type="xsd:double"&gt;-1.2815714&lt;/D&gt;&lt;D xsi:type="xsd:double"&gt;-3.1691492&lt;/D&gt;&lt;D xsi:type="xsd:double"&gt;9.345425&lt;/D&gt;&lt;D xsi:type="xsd:double"&gt;3.8586378&lt;/D&gt;&lt;D xsi:type="xsd:double"&gt;-6.0763893&lt;/D&gt;&lt;D xsi:type="xsd:double"&gt;0.5545378&lt;/D&gt;&lt;D xsi:type="xsd:double"&gt;-0.3676474&lt;/D&gt;&lt;D xsi:type="xsd:double"&gt;2.583027&lt;/D&gt;&lt;D xsi:type="xsd:double"&gt;-1.4388502&lt;/D&gt;&lt;D xsi:type="xsd:double"&gt;-3.8523734&lt;/D&gt;&lt;D xsi:type="xsd:double"&gt;-3.3281147&lt;/D&gt;&lt;D xsi:type="xsd:double"&gt;7.492912&lt;/D&gt;&lt;D xsi:type="xsd:double"&gt;-4.521477&lt;/D&gt;&lt;D xsi:type="xsd:double"&gt;3.5516977&lt;/D&gt;&lt;D xsi:type="xsd:double"&gt;-5.221033&lt;/D&gt;&lt;D xsi:type="xsd:double"&gt;3.9514303&lt;/D&gt;&lt;D xsi:type="xsd:double"&gt;-2.197367&lt;/D&gt;&lt;D xsi:type="xsd:double"&gt;5.9232116&lt;/D&gt;&lt;D xsi:type="xsd:double"&gt;-1.2340903&lt;/D&gt;&lt;D xsi:type="xsd:double"&gt;-3.123784&lt;/D&gt;&lt;D xsi:type="xsd:double"&gt;-2.5795996&lt;/D&gt;&lt;D xsi:type="xsd:double"&gt;-7.328081&lt;/D&gt;&lt;D xsi:type="xsd:double"&gt;2.9157162&lt;/D&gt;&lt;D xsi:type="xsd:double"&gt;-1.1952221&lt;/D&gt;&lt;D xsi:type="xsd:double"&gt;-9.543008&lt;/D&gt;&lt;D xsi:type="xsd:double"&gt;3.863287&lt;/D&gt;&lt;D xsi:type="xsd:double"&gt;8.249891&lt;/D&gt;&lt;D xsi:type="xsd:double"&gt;1.5907407&lt;/D&gt;&lt;D xsi:type="xsd:double"&gt;4.1155934&lt;/D&gt;&lt;D xsi:type="xsd:double"&gt;-8.57864&lt;/D&gt;&lt;D xsi:type="xsd:double"&gt;1.9779205&lt;/D&gt;&lt;D xsi:type="xsd:double"&gt;-1.8042386&lt;/D&gt;&lt;D xsi:type="xsd:double"&gt;-5.7418466&lt;/D&gt;&lt;D xsi:type="xsd:double"&gt;-0.72135925&lt;/D&gt;&lt;D xsi:type="xsd:double"&gt;9.69516&lt;/D&gt;&lt;D xsi:type="xsd:double"&gt;-3.9635599&lt;/D&gt;&lt;D xsi:type="xsd:double"&gt;-2.3244798&lt;/D&gt;&lt;D xsi:type="xsd:double"&gt;0.19426346&lt;/D&gt;&lt;D xsi:type="xsd:double"&gt;2.9568672&lt;/D&gt;&lt;D xsi:type="xsd:double"&gt;1.8154144&lt;/D&gt;&lt;D xsi:type="xsd:double"&gt;-0.51764846&lt;/D&gt;&lt;D xsi:type="xsd:double"&gt;2.790916&lt;/D&gt;&lt;D xsi:type="xsd:double"&gt;0.27612448&lt;/D&gt;&lt;D xsi:type="xsd:double"&gt;1.4226675&lt;/D&gt;&lt;D xsi:type="xsd:double"&gt;3.9366484&lt;/D&gt;&lt;/FQL&gt;&lt;FQL&gt;&lt;Q&gt;ECH^FMA_ROE(NTMA,-20AY,NOW,FY,"PORTAGG","MEANR")&lt;/Q&gt;&lt;R&gt;20&lt;/R&gt;&lt;C&gt;1&lt;/C&gt;&lt;D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xsi:type="xsd:double"&gt;12.7874449821423&lt;/D&gt;&lt;D xsi:type="xsd:double"&gt;13.7697152555849&lt;/D&gt;&lt;/FQL&gt;&lt;FQL&gt;&lt;Q&gt;TRYCN10Y-FDS^FG_YIELD(-10AY,0,Y,,"YTM")&lt;/Q&gt;&lt;R&gt;10&lt;/R&gt;&lt;C&gt;1&lt;/C&gt;&lt;D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xsi:type="xsd:double"&gt;2.574&lt;/D&gt;&lt;/FQL&gt;&lt;FQL&gt;&lt;Q&gt;CAGDPY@AE^EE_ACTUAL_ANNUAL(MED,0)&lt;/Q&gt;&lt;R&gt;1&lt;/R&gt;&lt;C&gt;1&lt;/C&gt;&lt;D xsi:type="xsd:double"&gt;12.15&lt;/D&gt;&lt;/FQL&gt;&lt;FQL&gt;&lt;Q&gt;CAGDPY@CN^EE_ACTUAL_ANNUAL(MED,+1)&lt;/Q&gt;&lt;R&gt;1&lt;/R&gt;&lt;C&gt;1&lt;/C&gt;&lt;D xsi:type="xsd:double"&gt;1.3&lt;/D&gt;&lt;/FQL&gt;&lt;FQL&gt;&lt;Q&gt;USDVND^FG_PRICE_CHANGE(0,-1AM)&lt;/Q&gt;&lt;R&gt;1&lt;/R&gt;&lt;C&gt;1&lt;/C&gt;&lt;D xsi:type="xsd:double"&gt;0.41428804&lt;/D&gt;&lt;/FQL&gt;&lt;FQL&gt;&lt;Q&gt;USDEUR^FG_PRICE_CHANGE(0,-6AM)&lt;/Q&gt;&lt;R&gt;1&lt;/R&gt;&lt;C&gt;1&lt;/C&gt;&lt;D xsi:type="xsd:double"&gt;0.50662756&lt;/D&gt;&lt;/FQL&gt;&lt;FQL&gt;&lt;Q&gt;USDMXN^FG_PRICE_CHANGE(0,-1AY)&lt;/Q&gt;&lt;R&gt;1&lt;/R&gt;&lt;C&gt;1&lt;/C&gt;&lt;D xsi:type="xsd:double"&gt;-3.9685786&lt;/D&gt;&lt;/FQL&gt;&lt;FQL&gt;&lt;Q&gt;USDPHP^STD(FG_PRICE_CHANGE(0,-3AY,M))&lt;/Q&gt;&lt;R&gt;1&lt;/R&gt;&lt;C&gt;1&lt;/C&gt;&lt;D xsi:type="xsd:double"&gt;1.77623621892467&lt;/D&gt;&lt;/FQL&gt;&lt;FQL&gt;&lt;Q&gt;FC0000TR^FMA_EPS(NTMA,-20AY,0,CY,,"PORTAGG","MEANR")&lt;/Q&gt;&lt;R&gt;20&lt;/R&gt;&lt;C&gt;1&lt;/C&gt;&lt;D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xsi:type="xsd:double"&gt;47.716878299101&lt;/D&gt;&lt;/FQL&gt;&lt;FQL&gt;&lt;Q&gt;EWT^FG_TOTAL_RETURNC(-10AY,0,AM)&lt;/Q&gt;&lt;R&gt;121&lt;/R&gt;&lt;C&gt;1&lt;/C&gt;&lt;D xsi:type="xsd:double"&gt;3.2103777&lt;/D&gt;&lt;D xsi:type="xsd:double"&gt;4.5665145&lt;/D&gt;&lt;D xsi:type="xsd:double"&gt;-0.31709075&lt;/D&gt;&lt;D xsi:type="xsd:double"&gt;4.826069&lt;/D&gt;&lt;D xsi:type="xsd:double"&gt;-7.5105963&lt;/D&gt;&lt;D xsi:type="xsd:double"&gt;2.946949&lt;/D&gt;&lt;D xsi:type="xsd:double"&gt;0.57251453&lt;/D&gt;&lt;D xsi:type="xsd:double"&gt;-2.5355518&lt;/D&gt;&lt;D xsi:type="xsd:double"&gt;0.7941723&lt;/D&gt;&lt;D xsi:type="xsd:double"&gt;5.055809&lt;/D&gt;&lt;D xsi:type="xsd:double"&gt;-1.6250014&lt;/D&gt;&lt;D xsi:type="xsd:double"&gt;4.4472694&lt;/D&gt;&lt;D xsi:type="xsd:double"&gt;-0.6082773&lt;/D&gt;&lt;D xsi:type="xsd:double"&gt;-3.4271777&lt;/D&gt;&lt;D xsi:type="xsd:double"&gt;-6.7807317&lt;/D&gt;&lt;D xsi:type="xsd:double"&gt;-9.177435&lt;/D&gt;&lt;D xsi:type="xsd:double"&gt;-1.4970064&lt;/D&gt;&lt;D xsi:type="xsd:double"&gt;5.623102&lt;/D&gt;&lt;D xsi:type="xsd:double"&gt;-2.661872&lt;/D&gt;&lt;D xsi:type="xsd:double"&gt;-2.7017415&lt;/D&gt;&lt;D xsi:type="xsd:double"&gt;-3.4455776&lt;/D&gt;&lt;D xsi:type="xsd:double"&gt;4.1362524&lt;/D&gt;&lt;D xsi:type="xsd:double"&gt;7.9439163&lt;/D&gt;&lt;D xsi:type="xsd:double"&gt;-5.7720003&lt;/D&gt;&lt;D xsi:type="xsd:double"&gt;2.1439433&lt;/D&gt;&lt;D xsi:type="xsd:double"&gt;5.322337&lt;/D&gt;&lt;D xsi:type="xsd:double"&gt;6.9750905&lt;/D&gt;&lt;D xsi:type="xsd:double"&gt;0&lt;/D&gt;&lt;D xsi:type="xsd:double"&gt;4.457748&lt;/D&gt;&lt;D xsi:type="xsd:double"&gt;0.38217306&lt;/D&gt;&lt;D xsi:type="xsd:double"&gt;-2.474624&lt;/D&gt;&lt;D xsi:type="xsd:double"&gt;-2.190262&lt;/D&gt;&lt;D xsi:type="xsd:double"&gt;7.320392&lt;/D&gt;&lt;D xsi:type="xsd:double"&gt;2.760148&lt;/D&gt;&lt;D xsi:type="xsd:double"&gt;2.593398&lt;/D&gt;&lt;D xsi:type="xsd:double"&gt;1.5949368&lt;/D&gt;&lt;D xsi:type="xsd:double"&gt;1.8365026&lt;/D&gt;&lt;D xsi:type="xsd:double"&gt;4.0139556&lt;/D&gt;&lt;D xsi:type="xsd:double"&gt;2.3489952&lt;/D&gt;&lt;D xsi:type="xsd:double"&gt;2.4043798&lt;/D&gt;&lt;D xsi:type="xsd:double"&gt;-3.6819637&lt;/D&gt;&lt;D xsi:type="xsd:double"&gt;5.5401683&lt;/D&gt;&lt;D xsi:type="xsd:double"&gt;-2.6246727&lt;/D&gt;&lt;D xsi:type="xsd:double"&gt;0.41906834&lt;/D&gt;&lt;D xsi:type="xsd:double"&gt;6.710851&lt;/D&gt;&lt;D xsi:type="xsd:double"&gt;-5.150098&lt;/D&gt;&lt;D xsi:type="xsd:double"&gt;4.611182&lt;/D&gt;&lt;D xsi:type="xsd:double"&gt;-5.320817&lt;/D&gt;&lt;D xsi:type="xsd:double"&gt;0.90909004&lt;/D&gt;&lt;D xsi:type="xsd:double"&gt;-1.719904&lt;/D&gt;&lt;D xsi:type="xsd:double"&gt;4.999995&lt;/D&gt;&lt;D xsi:type="xsd:double"&gt;0.3439188&lt;/D&gt;&lt;D xsi:type="xsd:double"&gt;-0.6063819&lt;/D&gt;&lt;D xsi:type="xsd:double"&gt;-12.122017&lt;/D&gt;&lt;D xsi:type="xsd:double"&gt;0.51312447&lt;/D&gt;&lt;D xsi:type="xsd:double"&gt;-2.0528376&lt;/D&gt;&lt;D xsi:type="xsd:double"&gt;5.281472&lt;/D&gt;&lt;D xsi:type="xsd:double"&gt;-0.27035475&lt;/D&gt;&lt;D xsi:type="xsd:double"&gt;4.1566253&lt;/D&gt;&lt;D xsi:type="xsd:double"&gt;3.6437154&lt;/D&gt;&lt;D xsi:type="xsd:double"&gt;-7.7008905&lt;/D&gt;&lt;D xsi:type="xsd:double"&gt;5.6831837&lt;/D&gt;&lt;D xsi:type="xsd:double"&gt;0.8867264&lt;/D&gt;&lt;D xsi:type="xsd:double"&gt;-1.0490477&lt;/D&gt;&lt;D xsi:type="xsd:double"&gt;4.183376&lt;/D&gt;&lt;D xsi:type="xsd:double"&gt;6.7656755&lt;/D&gt;&lt;D xsi:type="xsd:double"&gt;1.6228795&lt;/D&gt;&lt;D xsi:type="xsd:double"&gt;6.8688154&lt;/D&gt;&lt;D xsi:type="xsd:double"&gt;-7.707274&lt;/D&gt;&lt;D xsi:type="xsd:double"&gt;-1.4225543&lt;/D&gt;&lt;D xsi:type="xsd:double"&gt;-11.892027&lt;/D&gt;&lt;D xsi:type="xsd:double"&gt;12.314213&lt;/D&gt;&lt;D xsi:type="xsd:double"&gt;0.4050851&lt;/D&gt;&lt;D xsi:type="xsd:double"&gt;8.176446&lt;/D&gt;&lt;D xsi:type="xsd:double"&gt;10.890102&lt;/D&gt;&lt;D xsi:type="xsd:double"&gt;-1.4573932&lt;/D&gt;&lt;D xsi:type="xsd:double"&gt;2.1615505&lt;/D&gt;&lt;D xsi:type="xsd:double"&gt;0.5790591&lt;/D&gt;&lt;D xsi:type="xsd:double"&gt;9.521699&lt;/D&gt;&lt;D xsi:type="xsd:double"&gt;9.354782&lt;/D&gt;&lt;D xsi:type="xsd:double"&gt;4.2577267&lt;/D&gt;&lt;D xsi:type="xsd:double"&gt;5.6198&lt;/D&gt;&lt;D xsi:type="xsd:double"&gt;2.5833964&lt;/D&gt;&lt;D xsi:type="xsd:double"&gt;7.6384306&lt;/D&gt;&lt;D xsi:type="xsd:double"&gt;-3.3777535&lt;/D&gt;&lt;D xsi:type="xsd:double"&gt;2.549708&lt;/D&gt;&lt;D xsi:type="xsd:double"&gt;-0.562942&lt;/D&gt;&lt;D xsi:type="xsd:double"&gt;2.1544218&lt;/D&gt;&lt;D xsi:type="xsd:double"&gt;-4.54126&lt;/D&gt;&lt;D xsi:type="xsd:double"&gt;1.6287684&lt;/D&gt;&lt;D xsi:type="xsd:double"&gt;2.649951&lt;/D&gt;&lt;D xsi:type="xsd:double"&gt;5.802691&lt;/D&gt;&lt;D xsi:type="xsd:double"&gt;-2.5821984&lt;/D&gt;&lt;D xsi:type="xsd:double"&gt;-1.4948368&lt;/D&gt;&lt;D xsi:type="xsd:double"&gt;-3.864199&lt;/D&gt;&lt;D xsi:type="xsd:double"&gt;-9.015459&lt;/D&gt;&lt;D xsi:type="xsd:double"&gt;2.0568848&lt;/D&gt;&lt;D xsi:type="xsd:double"&gt;-11.636877&lt;/D&gt;&lt;D xsi:type="xsd:double"&gt;1.7255068&lt;/D&gt;&lt;D xsi:type="xsd:double"&gt;-2.0666838&lt;/D&gt;&lt;D xsi:type="xsd:double"&gt;-14.194709&lt;/D&gt;&lt;D xsi:type="xsd:double"&gt;-3.3410668&lt;/D&gt;&lt;D xsi:type="xsd:double"&gt;21.987522&lt;/D&gt;&lt;D xsi:type="xsd:double"&gt;-6.7357836&lt;/D&gt;&lt;D xsi:type="xsd:double"&gt;11.5786915&lt;/D&gt;&lt;D xsi:type="xsd:double"&gt;-2.4994493&lt;/D&gt;&lt;D xsi:type="xsd:double"&gt;3.7537217&lt;/D&gt;&lt;D xsi:type="xsd:double"&gt;-3.110528&lt;/D&gt;&lt;D xsi:type="xsd:double"&gt;5.1912665&lt;/D&gt;&lt;D xsi:type="xsd:double"&gt;1.7748952&lt;/D&gt;&lt;D xsi:type="xsd:double"&gt;1.8290043&lt;/D&gt;&lt;D xsi:type="xsd:double"&gt;-4.7619104&lt;/D&gt;&lt;D xsi:type="xsd:double"&gt;-2.3026288&lt;/D&gt;&lt;D xsi:type="xsd:double"&gt;-2.3120046&lt;/D&gt;&lt;D xsi:type="xsd:double"&gt;11.902571&lt;/D&gt;&lt;D xsi:type="xsd:double"&gt;6.5458894&lt;/D&gt;&lt;D xsi:type="xsd:double"&gt;-2.9980361&lt;/D&gt;&lt;D xsi:type="xsd:double"&gt;3.7626028&lt;/D&gt;&lt;D xsi:type="xsd:double"&gt;5.0723076&lt;/D&gt;&lt;D xsi:type="xsd:double"&gt;-3.122431&lt;/D&gt;&lt;D xsi:type="xsd:double"&gt;6.700599&lt;/D&gt;&lt;/FQL&gt;&lt;FQL&gt;&lt;Q&gt;SET-BKK^FMA_PE(NTMA,-10AY,0,AM,"PORTAGG","MEANR")&lt;/Q&gt;&lt;R&gt;121&lt;/R&gt;&lt;C&gt;1&lt;/C&gt;&lt;D xsi:type="xsd:double"&gt;14.0924736266661&lt;/D&gt;&lt;D xsi:type="xsd:double"&gt;14.223509647391&lt;/D&gt;&lt;D xsi:type="xsd:double"&gt;14.2035503375141&lt;/D&gt;&lt;D xsi:type="xsd:double"&gt;15.8333416412258&lt;/D&gt;&lt;D xsi:type="xsd:double"&gt;15.8208086131792&lt;/D&gt;&lt;D xsi:type="xsd:double"&gt;15.6886737596559&lt;/D&gt;&lt;D xsi:type="xsd:double"&gt;15.7333767838347&lt;/D&gt;&lt;D xsi:type="xsd:double"&gt;14.7082121117559&lt;/D&gt;&lt;D xsi:type="xsd:double"&gt;15.9808073556566&lt;/D&gt;&lt;D xsi:type="xsd:double"&gt;15.7585708375636&lt;/D&gt;&lt;D xsi:type="xsd:double"&gt;14.8701041611169&lt;/D&gt;&lt;D xsi:type="xsd:double"&gt;15.0495773339806&lt;/D&gt;&lt;D xsi:type="xsd:double"&gt;15.2304461337448&lt;/D&gt;&lt;D xsi:type="xsd:double"&gt;15.2683392575382&lt;/D&gt;&lt;D xsi:type="xsd:double"&gt;14.7283130254605&lt;/D&gt;&lt;D xsi:type="xsd:double"&gt;14.1530493038199&lt;/D&gt;&lt;D xsi:type="xsd:double"&gt;13.7693256741487&lt;/D&gt;&lt;D xsi:type="xsd:double"&gt;14.2101261820457&lt;/D&gt;&lt;D xsi:type="xsd:double"&gt;13.3913472485004&lt;/D&gt;&lt;D xsi:type="xsd:double"&gt;12.6311096889785&lt;/D&gt;&lt;D xsi:type="xsd:double"&gt;13.1507987728797&lt;/D&gt;&lt;D xsi:type="xsd:double"&gt;13.6999930141565&lt;/D&gt;&lt;D xsi:type="xsd:double"&gt;14.5935579314545&lt;/D&gt;&lt;D xsi:type="xsd:double"&gt;14.4892821356304&lt;/D&gt;&lt;D xsi:type="xsd:double"&gt;14.5352417804968&lt;/D&gt;&lt;D xsi:type="xsd:double"&gt;14.7365259410569&lt;/D&gt;&lt;D xsi:type="xsd:double"&gt;15.426431399168&lt;/D&gt;&lt;D xsi:type="xsd:double"&gt;15.2837207064071&lt;/D&gt;&lt;D xsi:type="xsd:double"&gt;14.4924459687416&lt;/D&gt;&lt;D xsi:type="xsd:double"&gt;14.6468853490055&lt;/D&gt;&lt;D xsi:type="xsd:double"&gt;14.7193701201284&lt;/D&gt;&lt;D xsi:type="xsd:double"&gt;14.8977915556655&lt;/D&gt;&lt;D xsi:type="xsd:double"&gt;15.10455348682&lt;/D&gt;&lt;D xsi:type="xsd:double"&gt;14.8912663014231&lt;/D&gt;&lt;D xsi:type="xsd:double"&gt;14.9895325555147&lt;/D&gt;&lt;D xsi:type="xsd:double"&gt;14.7801987916943&lt;/D&gt;&lt;D xsi:type="xsd:double"&gt;14.6414978871833&lt;/D&gt;&lt;D xsi:type="xsd:double"&gt;14.7299572852603&lt;/D&gt;&lt;D xsi:type="xsd:double"&gt;14.7077172406129&lt;/D&gt;&lt;D xsi:type="xsd:double"&gt;15.1079402909286&lt;/D&gt;&lt;D xsi:type="xsd:double"&gt;15.4212673333304&lt;/D&gt;&lt;D xsi:type="xsd:double"&gt;15.7913605928347&lt;/D&gt;&lt;D xsi:type="xsd:double"&gt;15.4651890574812&lt;/D&gt;&lt;D xsi:type="xsd:double"&gt;15.9718087952834&lt;/D&gt;&lt;D xsi:type="xsd:double"&gt;16.4328591703722&lt;/D&gt;&lt;D xsi:type="xsd:double"&gt;16.2087858107427&lt;/D&gt;&lt;D xsi:type="xsd:double"&gt;15.3622516303885&lt;/D&gt;&lt;D xsi:type="xsd:double"&gt;15.3307113949761&lt;/D&gt;&lt;D xsi:type="xsd:double"&gt;15.0526638778207&lt;/D&gt;&lt;D xsi:type="xsd:double"&gt;13.8674166458362&lt;/D&gt;&lt;D xsi:type="xsd:double"&gt;14.7433953904565&lt;/D&gt;&lt;D xsi:type="xsd:double"&gt;14.920366753741&lt;/D&gt;&lt;D xsi:type="xsd:double"&gt;15.0446271857992&lt;/D&gt;&lt;D xsi:type="xsd:double"&gt;14.3026841241023&lt;/D&gt;&lt;D xsi:type="xsd:double"&gt;14.1452641685477&lt;/D&gt;&lt;D xsi:type="xsd:double"&gt;13.5028001106746&lt;/D&gt;&lt;D xsi:type="xsd:double"&gt;14.5267888184483&lt;/D&gt;&lt;D xsi:type="xsd:double"&gt;14.9541775894701&lt;/D&gt;&lt;D xsi:type="xsd:double"&gt;14.7838136675089&lt;/D&gt;&lt;D xsi:type="xsd:double"&gt;15.0968607867529&lt;/D&gt;&lt;D xsi:type="xsd:double"&gt;14.6904229306862&lt;/D&gt;&lt;D xsi:type="xsd:double"&gt;15.7956611057543&lt;/D&gt;&lt;D xsi:type="xsd:double"&gt;15.5996279397189&lt;/D&gt;&lt;D xsi:type="xsd:double"&gt;15.4642350405345&lt;/D&gt;&lt;D xsi:type="xsd:double"&gt;15.2961168041894&lt;/D&gt;&lt;D xsi:type="xsd:double"&gt;15.3491037359351&lt;/D&gt;&lt;D xsi:type="xsd:double"&gt;15.5538559981124&lt;/D&gt;&lt;D xsi:type="xsd:double"&gt;15.3469291685482&lt;/D&gt;&lt;D xsi:type="xsd:double"&gt;15.0341191614437&lt;/D&gt;&lt;D xsi:type="xsd:double"&gt;13.9048018661799&lt;/D&gt;&lt;D xsi:type="xsd:double"&gt;13.0828358961256&lt;/D&gt;&lt;D xsi:type="xsd:double"&gt;16.2486957952622&lt;/D&gt;&lt;D xsi:type="xsd:double"&gt;18.8738158261158&lt;/D&gt;&lt;D xsi:type="xsd:double"&gt;19.3617153732021&lt;/D&gt;&lt;D xsi:type="xsd:double"&gt;19.2251071465002&lt;/D&gt;&lt;D xsi:type="xsd:double"&gt;19.1658182104704&lt;/D&gt;&lt;D xsi:type="xsd:double"&gt;18.0298367808398&lt;/D&gt;&lt;D xsi:type="xsd:double"&gt;16.9191583016252&lt;/D&gt;&lt;D xsi:type="xsd:double"&gt;19.047561500368&lt;/D&gt;&lt;D xsi:type="xsd:double"&gt;19.364375429557&lt;/D&gt;&lt;D xsi:type="xsd:double"&gt;18.9488066137308&lt;/D&gt;&lt;D xsi:type="xsd:double"&gt;18.9542185492638&lt;/D&gt;&lt;D xsi:type="xsd:double"&gt;19.5113824292009&lt;/D&gt;&lt;D xsi:type="xsd:double"&gt;18.7017321979505&lt;/D&gt;&lt;D xsi:type="xsd:double"&gt;17.8004980489292&lt;/D&gt;&lt;D xsi:type="xsd:double"&gt;17.3757843037185&lt;/D&gt;&lt;D xsi:type="xsd:double"&gt;16.5074780076073&lt;/D&gt;&lt;D xsi:type="xsd:double"&gt;17.9252453787729&lt;/D&gt;&lt;D xsi:type="xsd:double"&gt;17.2108921218069&lt;/D&gt;&lt;D xsi:type="xsd:double"&gt;17.051979094261&lt;/D&gt;&lt;D xsi:type="xsd:double"&gt;16.5396453631156&lt;/D&gt;&lt;D xsi:type="xsd:double"&gt;17.294724477318&lt;/D&gt;&lt;D xsi:type="xsd:double"&gt;16.9640134723372&lt;/D&gt;&lt;D xsi:type="xsd:double"&gt;17.2505897382667&lt;/D&gt;&lt;D xsi:type="xsd:double"&gt;17.3027450038635&lt;/D&gt;&lt;D xsi:type="xsd:double"&gt;16.5498209377441&lt;/D&gt;&lt;D xsi:type="xsd:double"&gt;16.3691471473988&lt;/D&gt;&lt;D xsi:type="xsd:double"&gt;15.1555652976777&lt;/D&gt;&lt;D xsi:type="xsd:double"&gt;15.0887470408897&lt;/D&gt;&lt;D xsi:type="xsd:double"&gt;15.527710565939&lt;/D&gt;&lt;D xsi:type="xsd:double"&gt;15.0698621719873&lt;/D&gt;&lt;D xsi:type="xsd:double"&gt;15.2908259407847&lt;/D&gt;&lt;D xsi:type="xsd:double"&gt;15.6691584346755&lt;/D&gt;&lt;D xsi:type="xsd:double"&gt;15.9628591318527&lt;/D&gt;&lt;D xsi:type="xsd:double"&gt;15.8950364521764&lt;/D&gt;&lt;D xsi:type="xsd:double"&gt;15.5658903440877&lt;/D&gt;&lt;D xsi:type="xsd:double"&gt;15.8543701443768&lt;/D&gt;&lt;D xsi:type="xsd:double"&gt;15.2232747518317&lt;/D&gt;&lt;D xsi:type="xsd:double"&gt;15.5435110543697&lt;/D&gt;&lt;D xsi:type="xsd:double"&gt;15.4006766203896&lt;/D&gt;&lt;D xsi:type="xsd:double"&gt;16.0648345751752&lt;/D&gt;&lt;D xsi:type="xsd:double"&gt;16.1540274757923&lt;/D&gt;&lt;D xsi:type="xsd:double"&gt;15.062153723881&lt;/D&gt;&lt;D xsi:type="xsd:double"&gt;14.1923953211999&lt;/D&gt;&lt;D xsi:type="xsd:double"&gt;14.2679544355083&lt;/D&gt;&lt;D xsi:type="xsd:double"&gt;14.5898738455011&lt;/D&gt;&lt;D xsi:type="xsd:double"&gt;14.0962225651472&lt;/D&gt;&lt;D xsi:type="xsd:double"&gt;14.2076145536357&lt;/D&gt;&lt;D xsi:type="xsd:double"&gt;14.2304146452812&lt;/D&gt;&lt;D xsi:type="xsd:double"&gt;14.169019180887&lt;/D&gt;&lt;D xsi:type="xsd:double"&gt;13.8654115481774&lt;/D&gt;&lt;/FQL&gt;&lt;FQL&gt;&lt;Q&gt;EPHE^FMA_PE(LTMA,-10AY,0,AM,"PORTAGG","MEANR")&lt;/Q&gt;&lt;R&gt;121&lt;/R&gt;&lt;C&gt;1&lt;/C&gt;&lt;D xsi:type="xsd:double"&gt;19.1630210915599&lt;/D&gt;&lt;D xsi:type="xsd:double"&gt;19.1959629622313&lt;/D&gt;&lt;D xsi:type="xsd:double"&gt;19.2179070656707&lt;/D&gt;&lt;D xsi:type="xsd:double"&gt;19.4278629560817&lt;/D&gt;&lt;D xsi:type="xsd:double"&gt;19.8173315358751&lt;/D&gt;&lt;D xsi:type="xsd:double"&gt;19.7340288372962&lt;/D&gt;&lt;D xsi:type="xsd:double"&gt;20.267481865932&lt;/D&gt;&lt;D xsi:type="xsd:double"&gt;20.0241863631354&lt;/D&gt;&lt;D xsi:type="xsd:double"&gt;20.9852807941917&lt;/D&gt;&lt;D xsi:type="xsd:double"&gt;21.071678921874&lt;/D&gt;&lt;D xsi:type="xsd:double"&gt;20.9397287194297&lt;/D&gt;&lt;D xsi:type="xsd:double"&gt;20.5343662759429&lt;/D&gt;&lt;D xsi:type="xsd:double"&gt;20.2962376759094&lt;/D&gt;&lt;D xsi:type="xsd:double"&gt;20.1580003796019&lt;/D&gt;&lt;D xsi:type="xsd:double"&gt;20.1133501425121&lt;/D&gt;&lt;D xsi:type="xsd:double"&gt;19.1910290336245&lt;/D&gt;&lt;D xsi:type="xsd:double"&gt;18.7295058859815&lt;/D&gt;&lt;D xsi:type="xsd:double"&gt;19.183487775844&lt;/D&gt;&lt;D xsi:type="xsd:double"&gt;18.3121930095697&lt;/D&gt;&lt;D xsi:type="xsd:double"&gt;18.142042241953&lt;/D&gt;&lt;D xsi:type="xsd:double"&gt;17.2505605208216&lt;/D&gt;&lt;D xsi:type="xsd:double"&gt;16.5551940130298&lt;/D&gt;&lt;D xsi:type="xsd:double"&gt;16.9825052715304&lt;/D&gt;&lt;D xsi:type="xsd:double"&gt;16.8067676935845&lt;/D&gt;&lt;D xsi:type="xsd:double"&gt;16.9654523988434&lt;/D&gt;&lt;D xsi:type="xsd:double"&gt;17.6805780773225&lt;/D&gt;&lt;D xsi:type="xsd:double"&gt;18.0140809994877&lt;/D&gt;&lt;D xsi:type="xsd:double"&gt;18.5520434666134&lt;/D&gt;&lt;D xsi:type="xsd:double"&gt;17.836613122091&lt;/D&gt;&lt;D xsi:type="xsd:double"&gt;17.4575414695914&lt;/D&gt;&lt;D xsi:type="xsd:double"&gt;16.6412755507227&lt;/D&gt;&lt;D xsi:type="xsd:double"&gt;17.1109679659271&lt;/D&gt;&lt;D xsi:type="xsd:double"&gt;18.0217970312732&lt;/D&gt;&lt;D xsi:type="xsd:double"&gt;17.7790095150858&lt;/D&gt;&lt;D xsi:type="xsd:double"&gt;17.8039464614051&lt;/D&gt;&lt;D xsi:type="xsd:double"&gt;18.0512856805214&lt;/D&gt;&lt;D xsi:type="xsd:double"&gt;18.0620431010488&lt;/D&gt;&lt;D xsi:type="xsd:double"&gt;18.0195792896334&lt;/D&gt;&lt;D xsi:type="xsd:double"&gt;17.8521371589944&lt;/D&gt;&lt;D xsi:type="xsd:double"&gt;18.1643864035342&lt;/D&gt;&lt;D xsi:type="xsd:double"&gt;18.7303568906654&lt;/D&gt;&lt;D xsi:type="xsd:double"&gt;19.4598772260143&lt;/D&gt;&lt;D xsi:type="xsd:double"&gt;18.9840075916977&lt;/D&gt;&lt;D xsi:type="xsd:double"&gt;19.8700298102616&lt;/D&gt;&lt;D xsi:type="xsd:double"&gt;19.9070538276388&lt;/D&gt;&lt;D xsi:type="xsd:double"&gt;19.4031086206902&lt;/D&gt;&lt;D xsi:type="xsd:double"&gt;19.0005830900233&lt;/D&gt;&lt;D xsi:type="xsd:double"&gt;18.6590520070082&lt;/D&gt;&lt;D xsi:type="xsd:double"&gt;18.3570342156458&lt;/D&gt;&lt;D xsi:type="xsd:double"&gt;17.8278441355109&lt;/D&gt;&lt;D xsi:type="xsd:double"&gt;17.9302838506844&lt;/D&gt;&lt;D xsi:type="xsd:double"&gt;17.793900238958&lt;/D&gt;&lt;D xsi:type="xsd:double"&gt;16.4307121553125&lt;/D&gt;&lt;D xsi:type="xsd:double"&gt;16.0720619468902&lt;/D&gt;&lt;D xsi:type="xsd:double"&gt;16.3280083743768&lt;/D&gt;&lt;D xsi:type="xsd:double"&gt;16.7779472587432&lt;/D&gt;&lt;D xsi:type="xsd:double"&gt;17.5708592927835&lt;/D&gt;&lt;D xsi:type="xsd:double"&gt;16.8003710385874&lt;/D&gt;&lt;D xsi:type="xsd:double"&gt;16.7757367382782&lt;/D&gt;&lt;D xsi:type="x</t>
        </r>
      </text>
    </comment>
    <comment ref="A5" authorId="0" shapeId="0" xr:uid="{DB63119B-0F02-45D1-8097-3FC2E95AA185}">
      <text>
        <r>
          <rPr>
            <b/>
            <sz val="9"/>
            <color indexed="81"/>
            <rFont val="Tahoma"/>
            <charset val="1"/>
          </rPr>
          <t>sd:double"&gt;16.7532812489923&lt;/D&gt;&lt;D xsi:type="xsd:double"&gt;16.6976569960061&lt;/D&gt;&lt;D xsi:type="xsd:double"&gt;16.703571294952&lt;/D&gt;&lt;D xsi:type="xsd:double"&gt;16.5882433100017&lt;/D&gt;&lt;D xsi:type="xsd:double"&gt;16.0361267004535&lt;/D&gt;&lt;D xsi:type="xsd:double"&gt;15.2010145450737&lt;/D&gt;&lt;D xsi:type="xsd:double"&gt;15.256093503216&lt;/D&gt;&lt;D xsi:type="xsd:double"&gt;14.5646502014542&lt;/D&gt;&lt;D xsi:type="xsd:double"&gt;15.0584918735099&lt;/D&gt;&lt;D xsi:type="xsd:double"&gt;13.8100679656405&lt;/D&gt;&lt;D xsi:type="xsd:double"&gt;12.9983819908822&lt;/D&gt;&lt;D xsi:type="xsd:double"&gt;12.3969306610193&lt;/D&gt;&lt;D xsi:type="xsd:double"&gt;12.8926191668921&lt;/D&gt;&lt;D xsi:type="xsd:double"&gt;14.1977233023653&lt;/D&gt;&lt;D xsi:type="xsd:double"&gt;15.454822024812&lt;/D&gt;&lt;D xsi:type="xsd:double"&gt;16.0056121126117&lt;/D&gt;&lt;D xsi:type="xsd:double"&gt;17.9477738378054&lt;/D&gt;&lt;D xsi:type="xsd:double"&gt;18.9960944373126&lt;/D&gt;&lt;D xsi:type="xsd:double"&gt;21.29311217558&lt;/D&gt;&lt;D xsi:type="xsd:double"&gt;22.8839634329932&lt;/D&gt;&lt;D xsi:type="xsd:double"&gt;25.0144084001138&lt;/D&gt;&lt;D xsi:type="xsd:double"&gt;23.5350545460151&lt;/D&gt;&lt;D xsi:type="xsd:double"&gt;22.9898588689943&lt;/D&gt;&lt;D xsi:type="xsd:double"&gt;22.1334004772196&lt;/D&gt;&lt;D xsi:type="xsd:double"&gt;21.4917655566284&lt;/D&gt;&lt;D xsi:type="xsd:double"&gt;21.6305978210934&lt;/D&gt;&lt;D xsi:type="xsd:double"&gt;21.3836171560915&lt;/D&gt;&lt;D xsi:type="xsd:double"&gt;19.9176236892982&lt;/D&gt;&lt;D xsi:type="xsd:double"&gt;20.4658988931099&lt;/D&gt;&lt;D xsi:type="xsd:double"&gt;20.3933286996777&lt;/D&gt;&lt;D xsi:type="xsd:double"&gt;20.5345112503984&lt;/D&gt;&lt;D xsi:type="xsd:double"&gt;20.070643059468&lt;/D&gt;&lt;D xsi:type="xsd:double"&gt;19.4838920352563&lt;/D&gt;&lt;D xsi:type="xsd:double"&gt;19.7110994307596&lt;/D&gt;&lt;D xsi:type="xsd:double"&gt;19.3419612305656&lt;/D&gt;&lt;D xsi:type="xsd:double"&gt;18.9518572775348&lt;/D&gt;&lt;D xsi:type="xsd:double"&gt;18.2148372794627&lt;/D&gt;&lt;D xsi:type="xsd:double"&gt;17.6133902050668&lt;/D&gt;&lt;D xsi:type="xsd:double"&gt;16.755254086355&lt;/D&gt;&lt;D xsi:type="xsd:double"&gt;16.4126666151746&lt;/D&gt;&lt;D xsi:type="xsd:double"&gt;16.139283694755&lt;/D&gt;&lt;D xsi:type="xsd:double"&gt;14.1708086323388&lt;/D&gt;&lt;D xsi:type="xsd:double"&gt;14.0989485325481&lt;/D&gt;&lt;D xsi:type="xsd:double"&gt;14.6747184748694&lt;/D&gt;&lt;D xsi:type="xsd:double"&gt;13.7520201255203&lt;/D&gt;&lt;D xsi:type="xsd:double"&gt;13.9530407933268&lt;/D&gt;&lt;D xsi:type="xsd:double"&gt;13.2894099830351&lt;/D&gt;&lt;D xsi:type="xsd:double"&gt;13.1290820223171&lt;/D&gt;&lt;D xsi:type="xsd:double"&gt;13.0245109870989&lt;/D&gt;&lt;D xsi:type="xsd:double"&gt;12.4124121385823&lt;/D&gt;&lt;D xsi:type="xsd:double"&gt;12.0089492714119&lt;/D&gt;&lt;D xsi:type="xsd:double"&gt;11.8792314376629&lt;/D&gt;&lt;D xsi:type="xsd:double"&gt;11.0200963652289&lt;/D&gt;&lt;D xsi:type="xsd:double"&gt;11.2264624933819&lt;/D&gt;&lt;D xsi:type="xsd:double"&gt;10.5510119772643&lt;/D&gt;&lt;D xsi:type="xsd:double"&gt;10.3893556515977&lt;/D&gt;&lt;D xsi:type="xsd:double"&gt;9.91050175933607&lt;/D&gt;&lt;D xsi:type="xsd:double"&gt;10.1261590354186&lt;/D&gt;&lt;D xsi:type="xsd:double"&gt;10.6826048632282&lt;/D&gt;&lt;D xsi:type="xsd:double"&gt;10.5507703435094&lt;/D&gt;&lt;D xsi:type="xsd:double"&gt;10.3955633064887&lt;/D&gt;&lt;D xsi:type="xsd:double"&gt;9.93105839161622&lt;/D&gt;&lt;/FQL&gt;&lt;FQL&gt;&lt;Q&gt;NI-FDS^FG_PRICE_MAVG(0,,,,30)&lt;/Q&gt;&lt;R&gt;1&lt;/R&gt;&lt;C&gt;1&lt;/C&gt;&lt;D xsi:type="xsd:double"&gt;19354.5&lt;/D&gt;&lt;/FQL&gt;&lt;FQL&gt;&lt;Q&gt;COPP-FDS^FG_PRICE(0)/MAX(FG_PRICE(0,-1AY))&lt;/Q&gt;&lt;R&gt;1&lt;/R&gt;&lt;C&gt;1&lt;/C&gt;&lt;D xsi:type="xsd:double"&gt;0.900566516897832&lt;/D&gt;&lt;/FQL&gt;&lt;FQL&gt;&lt;Q&gt;FTSEWIVNXXXX^FG_PRICE(0)&lt;/Q&gt;&lt;R&gt;1&lt;/R&gt;&lt;C&gt;1&lt;/C&gt;&lt;D xsi:type="xsd:double"&gt;378.05894195&lt;/D&gt;&lt;/FQL&gt;&lt;FQL&gt;&lt;Q&gt;FC0000ZA^FG_PRICE(0)&lt;/Q&gt;&lt;R&gt;1&lt;/R&gt;&lt;C&gt;1&lt;/C&gt;&lt;D xsi:type="xsd:double"&gt;306.88232&lt;/D&gt;&lt;/FQL&gt;&lt;FQL&gt;&lt;Q&gt;FC0000ID^FG_PRICE(0)&lt;/Q&gt;&lt;R&gt;1&lt;/R&gt;&lt;C&gt;1&lt;/C&gt;&lt;D xsi:type="xsd:double"&gt;1069.2856&lt;/D&gt;&lt;/FQL&gt;&lt;FQL&gt;&lt;Q&gt;MCHI^FG_PRICE_MAVG(0,,,,60)&lt;/Q&gt;&lt;R&gt;1&lt;/R&gt;&lt;C&gt;1&lt;/C&gt;&lt;D xsi:type="xsd:double"&gt;42.0265&lt;/D&gt;&lt;/FQL&gt;&lt;FQL&gt;&lt;Q&gt;EPU^FG_PRICE_MAVG(0,,,,200)&lt;/Q&gt;&lt;R&gt;1&lt;/R&gt;&lt;C&gt;1&lt;/C&gt;&lt;D xsi:type="xsd:double"&gt;34.508896&lt;/D&gt;&lt;/FQL&gt;&lt;FQL&gt;&lt;Q&gt;TUR^FG_TOTAL_RETURNC(0,-6AM)&lt;/Q&gt;&lt;R&gt;1&lt;/R&gt;&lt;C&gt;1&lt;/C&gt;&lt;D xsi:type="xsd:double"&gt;21.145893&lt;/D&gt;&lt;/FQL&gt;&lt;FQL&gt;&lt;Q&gt;INDA^P_PRICE(0)/P_PRICE_HIGH_PR(0,,,,,,"PRICE","INTRA","52W")&lt;/Q&gt;&lt;R&gt;1&lt;/R&gt;&lt;C&gt;1&lt;/C&gt;&lt;D xsi:type="xsd:double"&gt;0.9789473&lt;/D&gt;&lt;/FQL&gt;&lt;FQL&gt;&lt;Q&gt;EWY^P_PRICE(0)/P_PRICE_LOW_PR(0,,,,,,"PRICE","INTRA","52W")-1&lt;/Q&gt;&lt;R&gt;1&lt;/R&gt;&lt;C&gt;1&lt;/C&gt;&lt;D xsi:type="xsd:double"&gt;0.14112675&lt;/D&gt;&lt;/FQL&gt;&lt;FQL&gt;&lt;Q&gt;EPU^FG_TOTAL_RETURNC(0,-12AM)&lt;/Q&gt;&lt;R&gt;1&lt;/R&gt;&lt;C&gt;1&lt;/C&gt;&lt;D xsi:type="xsd:double"&gt;55.747055&lt;/D&gt;&lt;/FQL&gt;&lt;FQL&gt;&lt;Q&gt;SPY^P_PRICE(0)/P_PRICE_LOW_PR(0,,,,,,"PRICE","INTRA","52W")-1&lt;/Q&gt;&lt;R&gt;1&lt;/R&gt;&lt;C&gt;1&lt;/C&gt;&lt;D xsi:type="xsd:double"&gt;0.28875148&lt;/D&gt;&lt;/FQL&gt;&lt;FQL&gt;&lt;Q&gt;SPY^SIZE(FG_CONSTITUENTS)&lt;/Q&gt;&lt;R&gt;1&lt;/R&gt;&lt;C&gt;1&lt;/C&gt;&lt;D xsi:type="xsd:long"&gt;504&lt;/D&gt;&lt;/FQL&gt;&lt;FQL&gt;&lt;Q&gt;MCHI^FMA_COS_UP("EPS","1M",+1,NOW,,,"PORTAGG","MEANR")&lt;/Q&gt;&lt;R&gt;1&lt;/R&gt;&lt;C&gt;1&lt;/C&gt;&lt;D xsi:type="xsd:double"&gt;171&lt;/D&gt;&lt;/FQL&gt;&lt;FQL&gt;&lt;Q&gt;EIDO^FMA_COS_DOWN("EPS","1M",+1,NOW,,,"PORTAGG","MEANR")&lt;/Q&gt;&lt;R&gt;1&lt;/R&gt;&lt;C&gt;1&lt;/C&gt;&lt;D xsi:type="xsd:double"&gt;32&lt;/D&gt;&lt;/FQL&gt;&lt;FQL&gt;&lt;Q&gt;MCHI^FG_ROE(0)&lt;/Q&gt;&lt;R&gt;1&lt;/R&gt;&lt;C&gt;1&lt;/C&gt;&lt;D xsi:type="xsd:double"&gt;10.5589590989984&lt;/D&gt;&lt;/FQL&gt;&lt;FQL&gt;&lt;Q&gt;TRYTH10Y-FDS^FG_YIELD_NAME&lt;/Q&gt;&lt;R&gt;1&lt;/R&gt;&lt;C&gt;1&lt;/C&gt;&lt;D xsi:type="xsd:string"&gt;Thailand Benchmark Bond - 10 Year&lt;/D&gt;&lt;/FQL&gt;&lt;FQL&gt;&lt;Q&gt;REFCNRMB-FDS^(SUBARRAY(NOT_NA(NO_REPEAT_F(FG_YIELD(NOW,-10AY,D))),0,1)-SUBARRAY(NOT_NA(NO_REPEAT_F(FG_YIELD(NOW,-10AY,D))),1,1))*100&lt;/Q&gt;&lt;R&gt;1&lt;/R&gt;&lt;C&gt;1&lt;/C&gt;&lt;D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xsi:type="xsd:double"&gt;-9.99999999999996&lt;/D&gt;&lt;/FQL&gt;&lt;FQL&gt;&lt;Q&gt;REFPHRREPO-FDS^PROPER_NAME(0,,,"SECURITY","NAME")&lt;/Q&gt;&lt;R&gt;1&lt;/R&gt;&lt;C&gt;1&lt;/C&gt;&lt;D xsi:type="xsd:string"&gt;Philippines Reverse Repo Rate - Overnight&lt;/D&gt;&lt;/FQL&gt;&lt;FQL&gt;&lt;Q&gt;TRYMX10Y-FDS^PCTCHG(FG_YIELD(0,,,,"YTM"),FG_YIELD(-1AM,,,,"YTM"))&lt;/Q&gt;&lt;R&gt;1&lt;/R&gt;&lt;C&gt;1&lt;/C&gt;&lt;D xsi:type="xsd:double"&gt;-2.0512998&lt;/D&gt;&lt;/FQL&gt;&lt;FQL&gt;&lt;Q&gt;TRYGR10Y-FDS^FG_YIELD(0,,,,"YTM")&lt;/Q&gt;&lt;R&gt;1&lt;/R&gt;&lt;C&gt;1&lt;/C&gt;&lt;D xsi:type="xsd:double"&gt;3.636&lt;/D&gt;&lt;/FQL&gt;&lt;FQL&gt;&lt;Q&gt;VGK^FMA_EVAL_EBIT(LTMA,NOW,NOW,M,"PORTAGG","MEANR")&lt;/Q&gt;&lt;R&gt;1&lt;/R&gt;&lt;C&gt;1&lt;/C&gt;&lt;D xsi:type="xsd:double"&gt;13.2013985378462&lt;/D&gt;&lt;/FQL&gt;&lt;FQL&gt;&lt;Q&gt;SET-BKK^FMA_EVAL_EBIT(LTMA,NOW,NOW,M,"PORTAGG","MEANR")&lt;/Q&gt;&lt;R&gt;1&lt;/R&gt;&lt;C&gt;1&lt;/C&gt;&lt;D xsi:type="xsd:double"&gt;18.4396948891789&lt;/D&gt;&lt;/FQL&gt;&lt;FQL&gt;&lt;Q&gt;EZA^FMA_EVAL_EBIT(LTMA,NOW,NOW,M,"PORTAGG","MEANR")&lt;/Q&gt;&lt;R&gt;1&lt;/R&gt;&lt;C&gt;1&lt;/C&gt;&lt;D xsi:type="xsd:double"&gt;12.3221229061966&lt;/D&gt;&lt;/FQL&gt;&lt;FQL&gt;&lt;Q&gt;EWM^FMA_EVAL_EBIT(LTMA,NOW,NOW,M,"PORTAGG","MEANR")&lt;/Q&gt;&lt;R&gt;1&lt;/R&gt;&lt;C&gt;1&lt;/C&gt;&lt;D xsi:type="xsd:double"&gt;17.5929385253176&lt;/D&gt;&lt;/FQL&gt;&lt;FQL&gt;&lt;Q&gt;EPOL^FMA_DIV_YLD(NTMA,NOW,NOW,M,"PORTAGG","MEANR")&lt;/Q&gt;&lt;R&gt;1&lt;/R&gt;&lt;C&gt;1&lt;/C&gt;&lt;D xsi:type="xsd:double"&gt;5.20431280316128&lt;/D&gt;&lt;/FQL&gt;&lt;FQL&gt;&lt;Q&gt;EPHE^FG_COMPANY_NAME&lt;/Q&gt;&lt;R&gt;1&lt;/R&gt;&lt;C&gt;1&lt;/C&gt;&lt;D xsi:type="xsd:string"&gt;iShares MSCI Philippines ETF&lt;/D&gt;&lt;/FQL&gt;&lt;FQL&gt;&lt;Q&gt;CNYA^FMA_ROE(NTMA,-20AY,NOW,FY,"PORTAGG","MEANR")&lt;/Q&gt;&lt;R&gt;20&lt;/R&gt;&lt;C&gt;1&lt;/C&gt;&lt;D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xsi:type="xsd:double"&gt;13.766644837196&lt;/D&gt;&lt;D xsi:type="xsd:double"&gt;13.3712630471747&lt;/D&gt;&lt;D xsi:type="xsd:double"&gt;12.022117536377&lt;/D&gt;&lt;/FQL&gt;&lt;FQL&gt;&lt;Q&gt;CAGDPY@TR^EE_ACTUAL_ANNUAL(MED,+1)&lt;/Q&gt;&lt;R&gt;1&lt;/R&gt;&lt;C&gt;1&lt;/C&gt;&lt;D xsi:type="xsd:double"&gt;-2.6&lt;/D&gt;&lt;/FQL&gt;&lt;FQL&gt;&lt;Q&gt;USDEUR^FG_PRICE_CHANGE(0,-3AM)&lt;/Q&gt;&lt;R&gt;1&lt;/R&gt;&lt;C&gt;1&lt;/C&gt;&lt;D xsi:type="xsd:double"&gt;-0.31780005&lt;/D&gt;&lt;/FQL&gt;&lt;FQL&gt;&lt;Q&gt;USDPHP^STD(FG_PRICE_CHANGE(0,-1AY,AM))&lt;/Q&gt;&lt;R&gt;1&lt;/R&gt;&lt;C&gt;1&lt;/C&gt;&lt;D xsi:type="xsd:double"&gt;1.56212558942754&lt;/D&gt;&lt;/FQL&gt;&lt;FQL&gt;&lt;Q&gt;FC0000TH^FMA_EPS(NTMA,-20AY,0,CY,,"PORTAGG","MEANR")&lt;/Q&gt;&lt;R&gt;20&lt;/R&gt;&lt;C&gt;1&lt;/C&gt;&lt;D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xsi:type="xsd:double"&gt;42.4815782329109&lt;/D&gt;&lt;D xsi:type="xsd:double"&gt;40.1816074670961&lt;/D&gt;&lt;/FQL&gt;&lt;FQL&gt;&lt;Q&gt;QAT^FMA_PE(NTMA,-10AY,0,AM,"PORTAGG","MEANR")&lt;/Q&gt;&lt;R&gt;121&lt;/R&gt;&lt;C&gt;1&lt;/C&gt;&lt;D xsi:type="xsd:string"&gt;@NA&lt;/D&gt;&lt;D xsi:type="xsd:double"&gt;13.7330065037224&lt;/D&gt;&lt;D xsi:type="xsd:double"&gt;15.258524497316&lt;/D&gt;&lt;D xsi:type="xsd:double"&gt;15.496903904267&lt;/D&gt;&lt;D xsi:type="xsd:double"&gt;15.3645442622595&lt;/D&gt;&lt;D xsi:type="xsd:double"&gt;14.9347998615272&lt;/D&gt;&lt;D xsi:type="xsd:double"&gt;14.7493492724084&lt;/D&gt;&lt;D xsi:type="xsd:double"&gt;13.2773866756491&lt;/D&gt;&lt;D xsi:type="xsd:double"&gt;13.4117676655849&lt;/D&gt;&lt;D xsi:type="xsd:double"&gt;13.9189027814802&lt;/D&gt;&lt;D xsi:type="xsd:double"&gt;13.1960240800388&lt;/D&gt;&lt;D xsi:type="xsd:double"&gt;13.6159719653638&lt;/D&gt;&lt;D xsi:type="xsd:double"&gt;13.0491917660216&lt;/D&gt;&lt;D xsi:type="xsd:double"&gt;13.3945080328744&lt;/D&gt;&lt;D xsi:type="xsd:double"&gt;13.1914693668358&lt;/D&gt;&lt;D xsi:type="xsd:double"&gt;12.8636571607645&lt;/D&gt;&lt;D xsi:type="xsd:double"&gt;12.6878662944618&lt;/D&gt;&lt;D xsi:type="xsd:double"&gt;12.6732378576361&lt;/D&gt;&lt;D xsi:type="xsd:double"&gt;11.109129100132&lt;/D&gt;&lt;D xsi:type="xsd:double"&gt;11.4939857834953&lt;/D&gt;&lt;D xsi:type="xsd:double"&gt;10.5039525316984&lt;/D&gt;&lt;D xsi:type="xsd:double"&gt;11.3958285960097&lt;/D&gt;&lt;D xsi:type="xsd:double"&gt;12.1111975856746&lt;/D&gt;&lt;D xsi:type="xsd:double"&gt;12.2789267540891&lt;/D&gt;&lt;D xsi:type="xsd:double"&gt;11.4815209859997&lt;/D&gt;&lt;D xsi:type="xsd:double"&gt;11.8819940704257&lt;/D&gt;&lt;D xsi:type="xsd:double"&gt;12.6647480115547&lt;/D&gt;&lt;D xsi:type="xsd:double"&gt;13.3722662096896&lt;/D&gt;&lt;D xsi:type="xsd:double"&gt;12.7392978737359&lt;/D&gt;&lt;D xsi:type="xsd:double"&gt;12.8471575669023&lt;/D&gt;&lt;D xsi:type="xsd:double"&gt;12.0338599038893&lt;/D&gt;&lt;D xsi:type="xsd:double"&gt;13.3053801886368&lt;/D&gt;&lt;D xsi:type="xsd:double"&gt;13.2894999537434&lt;/D&gt;&lt;D xsi:type="xsd:double"&gt;13.2692804571862&lt;/D&gt;&lt;D xsi:type="xsd:double"&gt;12.7131221883226&lt;/D&gt;&lt;D xsi:type="xsd:double"&gt;12.8156622232546&lt;/D&gt;&lt;D xsi:type="xsd:double"&gt;12.836961987256&lt;/D&gt;&lt;D xsi:type="xsd:double"&gt;11.9349261061203&lt;/D&gt;&lt;D xsi:type="xsd:double"&gt;12.3795313387183&lt;/D&gt;&lt;D xsi:type="xsd:double"&gt;11.536495674022&lt;/D&gt;&lt;D xsi:type="xsd:double"&gt;10.8326645336588&lt;/D&gt;&lt;D xsi:type="xsd:double"&gt;11.0536407934348&lt;/D&gt;&lt;D xsi:type="xsd:double"&gt;10.5543993115381&lt;/D&gt;&lt;D xsi:type="xsd:double"&gt;11.7684841734998&lt;/D&gt;&lt;D xsi:type="xsd:double"&gt;11.9310799738358&lt;/D&gt;&lt;D xsi:type="xsd:double"&gt;11.0496210451994&lt;/D&gt;&lt;D xsi:type="xsd:double"&gt;10.9604522851096&lt;/D&gt;&lt;D xsi:type="xsd:double"&gt;11.4868787359871&lt;/D&gt;&lt;D xsi:type="xsd:double"&gt;11.127207467912&lt;/D&gt;&lt;D xsi:type="xsd:double"&gt;11.1648329085356&lt;/D&gt;&lt;D xsi:type="xsd:double"&gt;12.1234321065979&lt;/D&gt;&lt;D xsi:type="xsd:double"&gt;12.6606568869153&lt;/D&gt;&lt;D xsi:type="xsd:double"&gt;12.3067176743998&lt;/D&gt;&lt;D xsi:type="xsd:double"&gt;13.0623998777081&lt;/D&gt;&lt;D xsi:type="xsd:double"&gt;13.0106961457218&lt;/D&gt;&lt;D xsi:type="xsd:double"&gt;12.8203908761574&lt;/D&gt;&lt;D xsi:type="xsd:double"&gt;13.4754938965557&lt;/D&gt;&lt;D xsi:type="xsd:double"&gt;12.6475142194934&lt;/D&gt;&lt;D xsi:type="xsd:double"&gt;12.6489988199469&lt;/D&gt;&lt;D xsi:type="xsd:double"&gt;13.2137248720592&lt;/D&gt;&lt;D xsi:type="xsd:double"&gt;12.887570558818&lt;/D&gt;&lt;D xsi:type="xsd:double"&gt;13.188208368498&lt;/D&gt;&lt;D xsi:type="xsd:double"&gt;13.3239145337251&lt;/D&gt;&lt;D xsi:type="xsd:double"&gt;13.1275207200149&lt;/D&gt;&lt;D xsi:type="xsd:double"&gt;13.2806114480585&lt;/D&gt;&lt;D xsi:type="xsd:double"&gt;13.2030315485487&lt;/D&gt;&lt;D xsi:type="xsd:double"&gt;12.9706881321793&lt;/D&gt;&lt;D xsi:type="xsd:double"&gt;13.7571900995654&lt;/D&gt;&lt;D xsi:type="xsd:double"&gt;13.8434174311516&lt;/D&gt;&lt;D xsi:type="xsd:double"&gt;12.6917895977196&lt;/D&gt;&lt;D xsi:type="xsd:double"&gt;11.2295852804426&lt;/D&gt;&lt;D xsi:type="xsd:double"&gt;13.0600751396885&lt;/D&gt;&lt;D xsi:type="xsd:double"&gt;13.8549016947819&lt;/D&gt;&lt;D xsi:type="xsd:double"&gt;14.4055156340568&lt;/D&gt;&lt;D xsi:type="xsd:double"&gt;15.3193745537267&lt;/D&gt;&lt;D xsi:type="xsd:double"&gt;15.2731915483365&lt;/D&gt;&lt;D xsi:type="xsd:double"&gt;15.2692418940789&lt;/D&gt;&lt;D xsi:type="xsd:double"&gt;14.8286842646987&lt;/D&gt;&lt;D xsi:type="xsd:double"&gt;15.2511760070261&lt;/D&gt;&lt;D xsi:type="xsd:double"&gt;14.0891137935303&lt;/D&gt;&lt;D xsi:type="xsd:double"&gt;14.0454548991277&lt;/D&gt;&lt;D xsi:type="xsd:double"&gt;13.3680486152985&lt;/D&gt;&lt;D xsi:type="xsd:double"&gt;13.7020412931715&lt;/D&gt;&lt;D xsi:type="xsd:double"&gt;14.0234760671392&lt;/D&gt;&lt;D xsi:type="xsd:double"&gt;13.7201142469513&lt;/D&gt;&lt;D xsi:type="xsd:double"&gt;13.518360789619&lt;/D&gt;&lt;D xsi:type="xsd:double"&gt;12.7980046814855&lt;/D&gt;&lt;D xsi:type="xsd:double"&gt;13.413081391803&lt;/D&gt;&lt;D xsi:type="xsd:double"&gt;13.4345501011805&lt;/D&gt;&lt;D xsi:type="xsd:double"&gt;13.5894243108069&lt;/D&gt;&lt;D xsi:type="xsd:double"&gt;12.8231519793661&lt;/D&gt;&lt;D xsi:type="xsd:double"&gt;13.1078321434604&lt;/D&gt;&lt;D xsi:type="xsd:double"&gt;13.6561414021044&lt;/D&gt;&lt;D xsi:type="xsd:double"&gt;13.930218433446&lt;/D&gt;&lt;D xsi:type="xsd:double"&gt;14.0140411543671&lt;/D&gt;&lt;D xsi:type="xsd:double"&gt;13.712690983362&lt;/D&gt;&lt;D xsi:type="xsd:double"&gt;12.7665530655408&lt;/D&gt;&lt;D xsi:type="xsd:double"&gt;12.2026216057267&lt;/D&gt;&lt;D xsi:type="xsd:double"&gt;13.3306743240478&lt;/D&gt;&lt;D xsi:type="xsd:double"&gt;13.2280468369065&lt;/D&gt;&lt;D xsi:type="xsd:double"&gt;12.7281637187849&lt;/D&gt;&lt;D xsi:type="xsd:double"&gt;12.6957250305085&lt;/D&gt;&lt;D xsi:type="xsd:double"&gt;12.4900035864695&lt;/D&gt;&lt;D xsi:type="xsd:double"&gt;11.0150897681336&lt;/D&gt;&lt;D xsi:type="xsd:double"&gt;11.5462209726609&lt;/D&gt;&lt;D xsi:type="xsd:double"&gt;11.134694121175&lt;/D&gt;&lt;D xsi:type="xsd:double"&gt;10.9032567912132&lt;/D&gt;&lt;D xsi:type="xsd:double"&gt;10.7686743055329&lt;/D&gt;&lt;D xsi:type="xsd:double"&gt;10.8610903247799&lt;/D&gt;&lt;D xsi:type="xsd:double"&gt;10.9455621368086&lt;/D&gt;&lt;D xsi:type="xsd:double"&gt;11.9595817285804&lt;/D&gt;&lt;D xsi:type="xsd:double"&gt;10.9492209563205&lt;/D&gt;&lt;D xsi:type="xsd:double"&gt;10.8697911989106&lt;/D&gt;&lt;D xsi:type="xsd:double"&gt;10.1426731378507&lt;/D&gt;&lt;D xsi:type="xsd:double"&gt;10.5119590478523&lt;/D&gt;&lt;D xsi:type="xsd:double"&gt;10.8915497319186&lt;/D&gt;&lt;D xsi:type="xsd:double"&gt;10.4522487324211&lt;/D&gt;&lt;D xsi:type="xsd:double"&gt;10.6875985316799&lt;/D&gt;&lt;D xsi:type="xsd:double"&gt;10.1915831626325&lt;/D&gt;&lt;D xsi:type="xsd:double"&gt;9.9426453710737&lt;/D&gt;&lt;D xsi:type="xsd:double"&gt;9.48405158530843&lt;/D&gt;&lt;/FQL&gt;&lt;FQL&gt;&lt;Q&gt;EIDO^FMA_PE(LTMA,-10AY,0,AM,"PORTAGG","MEANR")&lt;/Q&gt;&lt;R&gt;121&lt;/R&gt;&lt;C&gt;1&lt;/C&gt;&lt;D xsi:type="xsd:double"&gt;15.5897172348974&lt;/D&gt;&lt;D xsi:type="xsd:double"&gt;15.3887994550536&lt;/D&gt;&lt;D xsi:type="xsd:double"&gt;15.6887733886261&lt;/D&gt;&lt;D xsi:type="xsd:double"&gt;15.8395157405926&lt;/D&gt;&lt;D xsi:type="xsd:double"&gt;15.8203775417064&lt;/D&gt;&lt;D xsi:type="xsd:double"&gt;16.0329979356722&lt;/D&gt;&lt;D xsi:type="xsd:double"&gt;16.3416185654522&lt;/D&gt;&lt;D xsi:type="xsd:double"&gt;16.8480868926427&lt;/D&gt;&lt;D xsi:type="xsd:double"&gt;16.9092931999776&lt;/D&gt;&lt;D xsi:type="xsd:double"&gt;18.0029901126329&lt;/D&gt;&lt;D xsi:type="xsd:double"&gt;17.9591816757076&lt;/D&gt;&lt;D xsi:type="xsd:double"&gt;17.3082715007814&lt;/D&gt;&lt;D xsi:type="xsd:double"&gt;17.4803385768395&lt;/D&gt;&lt;D xsi:type="xsd:double"&gt;16.9179006133478&lt;/D&gt;&lt;D xsi:type="xsd:double"&gt;16.8156349635578&lt;/D&gt;&lt;D xsi:type="xsd:double"&gt;15.9023603098112&lt;/D&gt;&lt;D xsi:type="xsd:double"&gt;15.2349711671927&lt;/D&gt;&lt;D xsi:type="xsd:double"&gt;16.035919201095&lt;/D&gt;&lt;D xsi:type="xsd:double"&gt;15.9758031704392&lt;/D&gt;&lt;D xsi:type="xsd:double"&gt;16.1691734901724&lt;/D&gt;&lt;D xsi:type="xsd:double"&gt;16.2927335390744&lt;/D&gt;&lt;D xsi:type="xsd:double"&gt;16.8131360271299&lt;/D&gt;&lt;D xsi:type="xsd:double"&gt;16.7506273307718&lt;/D&gt;&lt;D xsi:type="xsd:double"&gt;16.5536937823403&lt;/D&gt;&lt;D xsi:type="xsd:double"&gt;16.4021228588585&lt;/D&gt;&lt;D xsi:type="xsd:double"&gt;16.9334510316197&lt;/D&gt;&lt;D xsi:type="xsd:double"&gt;17.4577825452419&lt;/D&gt;&lt;D xsi:type="xsd:double"&gt;17.8427329331882&lt;/D&gt;&lt;D xsi:type="xsd:double"&gt;18.1344619401458&lt;/D&gt;&lt;D xsi:type="xsd:double"&gt;18.3248863481588&lt;/D&gt;&lt;D xsi:type="xsd:double"&gt;16.9703837117428&lt;/D&gt;&lt;D xsi:type="xsd:double"&gt;17.9354457467931&lt;/D&gt;&lt;D xsi:type="xsd:double"&gt;17.3859546095122&lt;/D&gt;&lt;D xsi:type="xsd:double"&gt;17.5649029289795&lt;/D&gt;&lt;D xsi:type="xsd:double"&gt;17.4537679043958&lt;/D&gt;&lt;D xsi:type="xsd:double"&gt;17.4126592456815&lt;/D&gt;&lt;D xsi:type="xsd:double"&gt;17.3758314982268&lt;/D&gt;&lt;D xsi:type="xsd:double"&gt;17.3632503546888&lt;/D&gt;&lt;D xsi:type="xsd:double"&gt;17.2567371448027&lt;/D&gt;&lt;D xsi:type="xsd:double"&gt;17.3509445707083&lt;/D&gt;&lt;D xsi:type="xsd:double"&gt;17.2449042906242&lt;/D&gt;&lt;D xsi:type="xsd:double"&gt;17.1954854899489&lt;/D&gt;&lt;D xsi:type="xsd:double"&gt;16.9507825016008&lt;/D&gt;&lt;D xsi:type="xsd:double"&gt;17.9379068715093&lt;/D&gt;&lt;D xsi:type="xsd:double"&gt;18.3618296878408&lt;/D&gt;&lt;D xsi:type="xsd:double"&gt;17.6832245494409&lt;/D&gt;&lt;D xsi:type="xsd:double"&gt;17.2846036417667&lt;/D&gt;&lt;D xsi:type="xsd:double"&gt;16.8720856187645&lt;/D&gt;&lt;D xsi:type="xsd:double"&gt;16.5012988225599&lt;/D&gt;&lt;D xsi:type="xsd:double"&gt;15.7408337672259&lt;/D&gt;&lt;D xsi:type="xsd:double"&gt;15.7058876432157&lt;/D&gt;&lt;D xsi:type="xsd:double"&gt;15.8914176227819&lt;/D&gt;&lt;D xsi:type="xsd:double"&gt;15.5584755216453&lt;/D&gt;&lt;D xsi:type="xsd:double"&gt;15.104374406545&lt;/D&gt;&lt;D xsi:type="xsd:double"&gt;15.5912958643557&lt;/D&gt;&lt;D xsi:type="xsd:double"&gt;15.5777953518637&lt;/D&gt;&lt;D xsi:type="xsd:double"&gt;16.4402111902417&lt;/D&gt;&lt;D xsi:type="xsd:double"&gt;15.9030918533536&lt;/D&gt;&lt;D xsi:type="xsd:double"&gt;15.7922891529923&lt;/D&gt;&lt;D xsi:type="xsd:double"&gt;15.6892233717952&lt;/D&gt;&lt;D xsi:type="xsd:double"&gt;15.402077834244&lt;/D&gt;&lt;D xsi:type="xsd:double"&gt;15.5980860083471&lt;/D&gt;&lt;D xsi:type="xsd:double"&gt;16.0681333305795&lt;/D&gt;&lt;D xsi:type="xsd:double"&gt;15.9292137710408&lt;/D&gt;&lt;D xsi:type="xsd:double"&gt;15.7302175431624&lt;/D&gt;&lt;D xsi:type="xsd:double"&gt;16.0905096436652&lt;/D&gt;&lt;D xsi:type="xsd:double"&gt;16.081656745538&lt;/D&gt;&lt;D xsi:type="xsd:double"&gt;16.7169677963121&lt;/D&gt;&lt;D xsi:type="xsd:double"&gt;16.7699537669031&lt;/D&gt;&lt;D xsi:type="xsd:double"&gt;15.0712970949281&lt;/D&gt;&lt;D xsi:type="xsd:double"&gt;14.3037451970615&lt;/D&gt;&lt;D xsi:type="xsd:double"&gt;14.3312057570795&lt;/D&gt;&lt;D xsi:type="xsd:double"&gt;15.4464727818255&lt;/D&gt;&lt;D xsi:type="xsd:double"&gt;16.6200705996111&lt;/D&gt;&lt;D xsi:type="xsd:double"&gt;17.653626505192&lt;/D&gt;&lt;D xsi:type="xsd:double"&gt;18.8279481300133&lt;/D&gt;&lt;D xsi:type="xsd:double"&gt;17.9615346860507&lt;/D&gt;&lt;D xsi:type="xsd:double"&gt;19.8600217258577&lt;/D&gt;&lt;D xsi:type="xsd:double"&gt;23.1926338558383&lt;/D&gt;&lt;D xsi:type="xsd:double"&gt;24.7655802328742&lt;/D&gt;&lt;D xsi:type="xsd:double"&gt;23.6447529715058&lt;/D&gt;&lt;D xsi:type="xsd:double"&gt;24.1931191229118&lt;/D&gt;&lt;D xsi:type="xsd:double"&gt;23.1719573100514&lt;/D&gt;&lt;D xsi:type="xsd:double"&gt;22.6149930855429&lt;/D&gt;&lt;D xsi:type="xsd:double"&gt;21.8476747975759&lt;/D&gt;&lt;D xsi:type="xsd:double"&gt;20.7812107997327&lt;/D&gt;&lt;D xsi:type="xsd:double"&gt;19.9301257671229&lt;/D&gt;&lt;D xsi:type="xsd:double"&gt;19.6708295537973&lt;/D&gt;&lt;D xsi:type="xsd:double"&gt;19.1058376073366&lt;/D&gt;&lt;D xsi:type="xsd:double"&gt;18.6398795011206&lt;/D&gt;&lt;D xsi:type="xsd:double"&gt;17.4628128559863&lt;/D&gt;&lt;D xsi:type="xsd:double"&gt;16.6685731510997&lt;/D&gt;&lt;D xsi:type="xsd:double"&gt;16.9200653585479&lt;/D&gt;&lt;D xsi:type="xsd:double"&gt;17.5345603234633&lt;/D&gt;&lt;D xsi:type="xsd:double"&gt;17.212442073161&lt;/D&gt;&lt;D xsi:type="xsd:double"&gt;16.9636726318961&lt;/D&gt;&lt;D xsi:type="xsd:double"&gt;16.337362237985&lt;/D&gt;&lt;D xsi:type="xsd:double"&gt;15.2429978128266&lt;/D&gt;&lt;D xsi:type="xsd:double"&gt;14.9471986192595&lt;/D&gt;&lt;D xsi:type="xsd:double"&gt;14.7336951851821&lt;/D&gt;&lt;D xsi:type="xsd:double"&gt;14.2168384885199&lt;/D&gt;&lt;D xsi:type="xsd:double"&gt;13.8569661593244&lt;/D&gt;&lt;D xsi:type="xsd:double"&gt;13.3399285736559&lt;/D&gt;&lt;D xsi:type="xsd:double"&gt;12.3947403735237&lt;/D&gt;&lt;D xsi:type="xsd:double"&gt;12.289163119813&lt;/D&gt;&lt;D xsi:type="xsd:double"&gt;12.0870652339789&lt;/D&gt;&lt;D xsi:type="xsd:double"&gt;12.0604145949567&lt;/D&gt;&lt;D xsi:type="xsd:double"&gt;12.1935131344692&lt;/D&gt;&lt;D xsi:type="xsd:double"&gt;12.0217004177099&lt;/D&gt;&lt;D xsi:type="xsd:double"&gt;12.9917718594464&lt;/D&gt;&lt;D xsi:type="xsd:double"&gt;13.3316826488136&lt;/D&gt;&lt;D xsi:type="xsd:double"&gt;13.6609199449133&lt;/D&gt;&lt;D xsi:type="xsd:double"&gt;13.4367452786586&lt;/D&gt;&lt;D xsi:type="xsd:double"&gt;12.8845328649041&lt;/D&gt;&lt;D xsi:type="xsd:double"&gt;13.4443793248028&lt;/D&gt;&lt;D xsi:type="xsd:double"&gt;13.9794168494732&lt;/D&gt;&lt;D xsi:type="xsd:double"&gt;14.0645139755583&lt;/D&gt;&lt;D xsi:type="xsd:double"&gt;14.1908060685231&lt;/D&gt;&lt;D xsi:type="xsd:double"&gt;14.1058923384672&lt;/D&gt;&lt;D xsi:type="xsd:double"&gt;13.7722646132452&lt;/D&gt;&lt;D xsi:type="xsd:double"&gt;13.3477383710509&lt;/D&gt;&lt;/FQL&gt;&lt;FQL&gt;&lt;Q&gt;UAE^FMA_ROE(NTMA,-20AY,NOW,FY,"PORTAGG","MEANR")&lt;/Q&gt;&lt;R&gt;20&lt;/R&gt;&lt;C&gt;1&lt;/C&gt;&lt;D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xsi:type="xsd:double"&gt;6.76201762780836&lt;/D&gt;&lt;D xsi:type="xsd:double"&gt;11.234942553465&lt;/D&gt;&lt;D xsi:type="xsd:double"&gt;12.9338493595798&lt;/D&gt;&lt;D xsi:type="xsd:double"&gt;13.2251182354264&lt;/D&gt;&lt;/FQL&gt;&lt;FQL&gt;&lt;Q&gt;TRYPH10Y-FDS^FG_YIELD(-10AY,0,Y,,"YTM")&lt;/Q&gt;&lt;R&gt;10&lt;/R&gt;&lt;C&gt;1&lt;/C&gt;&lt;D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xsi:type="xsd:double"&gt;6.0028777&lt;/D&gt;&lt;/FQL&gt;&lt;FQL&gt;&lt;Q&gt;CAGDPY@KR^EE_ACTUAL_ANNUAL(MED,0)&lt;/Q&gt;&lt;R&gt;1&lt;/R&gt;&lt;C&gt;1&lt;/C&gt;&lt;D xsi:type="xsd:double"&gt;2.04376201054732&lt;/D&gt;&lt;/FQL&gt;&lt;FQL&gt;&lt;Q&gt;CC_PL^FG_COMPANY_NAME&lt;/Q&gt;&lt;R&gt;1&lt;/R&gt;&lt;C&gt;1&lt;/C&gt;&lt;D xsi:type="xsd:string"&gt;Poland&lt;/D&gt;&lt;/FQL&gt;&lt;FQL&gt;&lt;Q&gt;USDCNH^STD(FG_PRICE_CHANGE(0,-1AY,AM))&lt;/Q&gt;&lt;R&gt;1&lt;/R&gt;&lt;C&gt;1&lt;/C&gt;&lt;D xsi:type="xsd:double"&gt;1.5111888715325&lt;/D&gt;&lt;/FQL&gt;&lt;FQL&gt;&lt;Q&gt;USDBRL^FG_PRICE_CHANGE(0,-1AM)&lt;/Q&gt;&lt;R&gt;1&lt;/R&gt;&lt;C&gt;1&lt;/C&gt;&lt;D xsi:type="xsd:double"&gt;1.403594&lt;/D&gt;&lt;/FQL&gt;&lt;FQL&gt;&lt;Q&gt;USDMYR^FG_COMPANY_NAME&lt;/Q&gt;&lt;R&gt;1&lt;/R&gt;&lt;C&gt;1&lt;/C&gt;&lt;D xsi:type="xsd:string"&gt;Malaysian Ringgit per U.S. Dollar&lt;/D&gt;&lt;/FQL&gt;&lt;FQL&gt;&lt;Q&gt;USDCLP^FG_PRICE_CHANGE(0,-6AM)&lt;/Q&gt;&lt;R&gt;1&lt;/R&gt;&lt;C&gt;1&lt;/C&gt;&lt;D xsi:type="xsd:double"&gt;5.8273315&lt;/D&gt;&lt;/FQL&gt;&lt;FQL&gt;&lt;Q&gt;FC0000CL^JULIAN(FMA_EPS(NTMA,-20AY,0,CY,,"PORTAGG","MEANR").DATES)&lt;/Q&gt;&lt;R&gt;20&lt;/R&gt;&lt;C&gt;1&lt;/C&gt;&lt;D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xsi:type="xsd:long"&gt;45289&lt;/D&gt;&lt;/FQL&gt;&lt;FQL&gt;&lt;Q&gt;EIDO^P_PRICE_RETURNS_PR('52W',2,-10AY,0,AM)&lt;/Q&gt;&lt;R&gt;121&lt;/R&gt;&lt;C&gt;1&lt;/C&gt;&lt;D xsi:type="xsd:double"&gt;-20.023186&lt;/D&gt;&lt;D xsi:type="xsd:double"&gt;-14.1615505&lt;/D&gt;&lt;D xsi:type="xsd:double"&gt;-2.9485345&lt;/D&gt;&lt;D xsi:type="xsd:double"&gt;30.409695&lt;/D&gt;&lt;D xsi:type="xsd:double"&gt;17.031837&lt;/D&gt;&lt;D xsi:type="xsd:double"&gt;8.889389&lt;/D&gt;&lt;D xsi:type="xsd:double"&gt;20.008362&lt;/D&gt;&lt;D xsi:type="xsd:double"&gt;21.820915&lt;/D&gt;&lt;D xsi:type="xsd:double"&gt;16.152752&lt;/D&gt;&lt;D xsi:type="xsd:double"&gt;8.81654&lt;/D&gt;&lt;D xsi:type="xsd:double"&gt;1.8025756&lt;/D&gt;&lt;D xsi:type="xsd:double"&gt;-9.297681&lt;/D&gt;&lt;D xsi:type="xsd:double"&gt;-8.398837&lt;/D&gt;&lt;D xsi:type="xsd:double"&gt;-10.750019&lt;/D&gt;&lt;D xsi:type="xsd:double"&gt;-17.43341&lt;/D&gt;&lt;D xsi:type="xsd:double"&gt;-29.558867&lt;/D&gt;&lt;D xsi:type="xsd:double"&gt;-33.96159&lt;/D&gt;&lt;D xsi:type="xsd:double"&gt;-25.408464&lt;/D&gt;&lt;D xsi:type="xsd:double"&gt;-24.573833&lt;/D&gt;&lt;D xsi:type="xsd:double"&gt;-22.794891&lt;/D&gt;&lt;D xsi:type="xsd:double"&gt;-19.792492&lt;/D&gt;&lt;D xsi:type="xsd:double"&gt;-16.488182&lt;/D&gt;&lt;D xsi:type="xsd:double"&gt;-13.817322&lt;/D&gt;&lt;D xsi:type="xsd:double"&gt;-7.9395237&lt;/D&gt;&lt;D xsi:type="xsd:double"&gt;-11.677438&lt;/D&gt;&lt;D xsi:type="xsd:double"&gt;6.9108725&lt;/D&gt;&lt;D xsi:type="xsd:double"&gt;18.89106&lt;/D&gt;&lt;D xsi:type="xsd:double"&gt;29.677559&lt;/D&gt;&lt;D xsi:type="xsd:double"&gt;51.364864&lt;/D&gt;&lt;D xsi:type="xsd:double"&gt;31.93066&lt;/D&gt;&lt;D xsi:type="xsd:double"&gt;15.803755&lt;/D&gt;&lt;D xsi:type="xsd:double"&gt;16.274584&lt;/D&gt;&lt;D xsi:type="xsd:double"&gt;14.092398&lt;/D&gt;&lt;D xsi:type="xsd:double"&gt;12.135553&lt;/D&gt;&lt;D xsi:type="xsd:double"&gt;10.770178&lt;/D&gt;&lt;D xsi:type="xsd:double"&gt;14.548122&lt;/D&gt;&lt;D xsi:type="xsd:double"&gt;20.145882&lt;/D&gt;&lt;D xsi:type="xsd:double"&gt;12.728893&lt;/D&gt;&lt;D xsi:type="xsd:double"&gt;4.807341&lt;/D&gt;&lt;D xsi:type="xsd:double"&gt;6.736207&lt;/D&gt;&lt;D xsi:type="xsd:double"&gt;1.7552376&lt;/D&gt;&lt;D xsi:type="xsd:double"&gt;3.0730486&lt;/D&gt;&lt;D xsi:type="xsd:double"&gt;15.787613&lt;/D&gt;&lt;D xsi:type="xsd:double"&gt;17.82999&lt;/D&gt;&lt;D xsi:type="xsd:double"&gt;23.66892&lt;/D&gt;&lt;D xsi:type="xsd:double"&gt;18.382347&lt;/D&gt;&lt;D xsi:type="xsd:double"&gt;5.278671&lt;/D&gt;&lt;D xsi:type="xsd:double"&gt;-2.3985505&lt;/D&gt;&lt;D xsi:type="xsd:double"&gt;-2.6332915&lt;/D&gt;&lt;D xsi:type="xsd:double"&gt;-13.68432&lt;/D&gt;&lt;D xsi:type="xsd:double"&gt;-9.78058&lt;/D&gt;&lt;D xsi:type="xsd:double"&gt;-11.331773&lt;/D&gt;&lt;D xsi:type="xsd:double"&gt;-10.587502&lt;/D&gt;&lt;D xsi:type="xsd:double"&gt;-15.928799&lt;/D&gt;&lt;D xsi:type="xsd:double"&gt;-5.5066643&lt;/D&gt;&lt;D xsi:type="xsd:double"&gt;-10.8912525&lt;/D&gt;&lt;D xsi:type="xsd:double"&gt;-5.160123&lt;/D&gt;&lt;D xsi:type="xsd:double"&gt;-8.20536&lt;/D&gt;&lt;D xsi:type="xsd:double"&gt;-2.7766526&lt;/D&gt;&lt;D xsi:type="xsd:double"&gt;5.1282287&lt;/D&gt;&lt;D xsi:type="xsd:double"&gt;1.2294412&lt;/D&gt;&lt;D xsi:type="xsd:double"&gt;18.616236&lt;/D&gt;&lt;D xsi:type="xsd:double"&gt;10.2234&lt;/D&gt;&lt;D xsi:type="xsd:double"&gt;9.94091&lt;/D&gt;&lt;D xsi:type="xsd:double"&gt;8.518791&lt;/D&gt;&lt;D xsi:type="xsd:double"&gt;15.519834&lt;/D&gt;&lt;D xsi:type="xsd:double"&gt;-2.6697516&lt;/D&gt;&lt;D xsi:type="xsd:double"&gt;5.3035617&lt;/D&gt;&lt;D xsi:type="xsd:double"&gt;-11.022878&lt;/D&gt;&lt;D xsi:type="xsd:double"&gt;-14.413733&lt;/D&gt;&lt;D xsi:type="xsd:double"&gt;-41.575386&lt;/D&gt;&lt;D xsi:type="xsd:double"&gt;-36.476254&lt;/D&gt;&lt;D xsi:type="xsd:double"&gt;-27.710796&lt;/D&gt;&lt;D xsi:type="xsd:double"&gt;-29.927153&lt;/D&gt;&lt;D xsi:type="xsd:double"&gt;-26.280546&lt;/D&gt;&lt;D xsi:type="xsd:double"&gt;-21.235062&lt;/D&gt;&lt;D xsi:type="xsd:double"&gt;-28.59282&lt;/D&gt;&lt;D xsi:type="xsd:double"&gt;-27.921946&lt;/D&gt;&lt;D xsi:type="xsd:double"&gt;-8.380354&lt;/D&gt;&lt;D xsi:type="xsd:double"&gt;-7.1370125&lt;/D&gt;&lt;D xsi:type="xsd:double"&gt;-10.142732&lt;/D&gt;&lt;D xsi:type="xsd:double"&gt;1.8339753&lt;/D&gt;&lt;D xsi:type="xsd:double"&gt;50.92497&lt;/D&gt;&lt;D xsi:type="xsd:double"&gt;35.16011&lt;/D&gt;&lt;D xsi:type="xsd:double"&gt;28.595852&lt;/D&gt;&lt;D xsi:type="xsd:double"&gt;14.224768&lt;/D&gt;&lt;D xsi:type="xsd:double"&gt;8.224403&lt;/D&gt;&lt;D xsi:type="xsd:double"&gt;9.913361&lt;/D&gt;&lt;D xsi:type="xsd:double"&gt;27.330387&lt;/D&gt;&lt;D xsi:type="xsd:double"&gt;32.718468&lt;/D&gt;&lt;D xsi:type="xsd:double"&gt;8.651197&lt;/D&gt;&lt;D xsi:type="xsd:double"&gt;-0.60136914&lt;/D&gt;&lt;D xsi:type="xsd:double"&gt;4.641366&lt;/D&gt;&lt;D xsi:type="xsd:double"&gt;7.9101324&lt;/D&gt;&lt;D xsi:type="xsd:double"&gt;14.796877&lt;/D&gt;&lt;D xsi:type="xsd:double"&gt;16.869879&lt;/D&gt;&lt;D xsi:type="xsd:double"&gt;18.521595&lt;/D&gt;&lt;D xsi:type="xsd:double"&gt;12.702346&lt;/D&gt;&lt;D xsi:type="xsd:double"&gt;16.897285&lt;/D&gt;&lt;D xsi:type="xsd:double"&gt;14.136351&lt;/D&gt;&lt;D xsi:type="xsd:double"&gt;9.801888&lt;/D&gt;&lt;D xsi:type="xsd:double"&gt;1.3588667&lt;/D&gt;&lt;D xsi:type="xsd:double"&gt;4.0977836&lt;/D&gt;&lt;D xsi:type="xsd:double"&gt;-0.32576323&lt;/D&gt;&lt;D xsi:type="xsd:double"&gt;2.6552677&lt;/D&gt;&lt;D xsi:type="xsd:double"&gt;-3.5441756&lt;/D&gt;&lt;D xsi:type="xsd:double"&gt;-2.614975&lt;/D&gt;&lt;D xsi:type="xsd:double"&gt;0.28674603&lt;/D&gt;&lt;D xsi:type="xsd:double"&gt;-4.126734&lt;/D&gt;&lt;D xsi:type="xsd:double"&gt;6.1905622&lt;/D&gt;&lt;D xsi:type="xsd:double"&gt;4.6653986&lt;/D&gt;&lt;D xsi:type="xsd:double"&gt;-0.10724664&lt;/D&gt;&lt;D xsi:type="xsd:double"&gt;-2.084273&lt;/D&gt;&lt;D xsi:type="xsd:double"&gt;-11.699647&lt;/D&gt;&lt;D xsi:type="xsd:double"&gt;-5.657983&lt;/D&gt;&lt;D xsi:type="xsd:double"&gt;2.4395823&lt;/D&gt;&lt;D xsi:type="xsd:double"&gt;-3.169936&lt;/D&gt;&lt;D xsi:type="xsd:double"&gt;0.47318935&lt;/D&gt;&lt;D xsi:type="xsd:double"&gt;-0.07309914&lt;/D&gt;&lt;D xsi:type="xsd:double"&gt;-13.648367&lt;/D&gt;&lt;D xsi:type="xsd:double"&gt;-13.033557&lt;/D&gt;&lt;/FQL&gt;&lt;FQL&gt;&lt;Q&gt;EZA^FMA_DIV_YLD(NTMA,-10AY,0,AM,"PORTAGG","MEANR")&lt;/Q&gt;&lt;R&gt;121&lt;/R&gt;&lt;C&gt;1&lt;/C&gt;&lt;D xsi:type="xsd:double"&gt;3.40961328037856&lt;/D&gt;&lt;D xsi:type="xsd:double"&gt;3.32811753922287&lt;/D&gt;&lt;D xsi:type="xsd:double"&gt;3.26022703216121&lt;/D&gt;&lt;D xsi:type="xsd:double"&gt;3.26961438269534&lt;/D&gt;&lt;D xsi:type="xsd:double"&gt;3.46923132575155&lt;/D&gt;&lt;D xsi:type="xsd:double"&gt;3.33550024994967&lt;/D&gt;&lt;D xsi:type="xsd:double"&gt;3.32757728769856&lt;/D&gt;&lt;D xsi:type="xsd:double"&gt;3.31591508386761&lt;/D&gt;&lt;D xsi:type="xsd:double"&gt;3.16243715617476&lt;/D&gt;&lt;D xsi:type="xsd:double"&gt;3.05476411882601&lt;/D&gt;&lt;D xsi:type="xsd:double"&gt;3.03018770520323&lt;/D&gt;&lt;D xsi:type="xsd:double"&gt;2.98146296232462&lt;/D&gt;&lt;D xsi:type="xsd:double"&gt;3.23291203992342&lt;/D&gt;&lt;D xsi:type="xsd:double"&gt;3.16183508021691&lt;/D&gt;&lt;D xsi:type="xsd:double"&gt;3.23021056259284&lt;/D&gt;&lt;D xsi:type="xsd:double"&gt;3.34256345303103&lt;/D&gt;&lt;D xsi:type="xsd:double"&gt;3.4426112653117&lt;/D&gt;&lt;D xsi:type="xsd:double"&gt;3.25096911078041&lt;/D&gt;&lt;D xsi:type="xsd:double"&gt;3.37666317211255&lt;/D&gt;&lt;D xsi:type="xsd:double"&gt;3.47229223948433&lt;/D&gt;&lt;D xsi:type="xsd:double"&gt;3.51232256117664&lt;/D&gt;&lt;D xsi:type="xsd:double"&gt;3.52607194724408&lt;/D&gt;&lt;D xsi:type="xsd:double"&gt;3.23058541504175&lt;/D&gt;&lt;D xsi:type="xsd:double"&gt;3.23621834437832&lt;/D&gt;&lt;D xsi:type="xsd:double"&gt;3.25257464192541&lt;/D&gt;&lt;D xsi:type="xsd:double"&gt;3.1357299630156&lt;/D&gt;&lt;D xsi:type="xsd:double"&gt;2.98647791074681&lt;/D&gt;&lt;D xsi:type="xsd:double"&gt;3.10030840765113&lt;/D&gt;&lt;D xsi:type="xsd:double"&gt;3.15339049856909&lt;/D&gt;&lt;D xsi:type="xsd:double"&gt;3.23591628005458&lt;/D&gt;&lt;D xsi:type="xsd:double"&gt;3.38715571936069&lt;/D&gt;&lt;D xsi:type="xsd:double"&gt;3.20074966663946&lt;/D&gt;&lt;D xsi:type="xsd:double"&gt;3.19393258547427&lt;/D&gt;&lt;D xsi:type="xsd:double"&gt;3.22286978724204&lt;/D&gt;&lt;D xsi:type="xsd:double"&gt;3.23121000562045&lt;/D&gt;&lt;D xsi:type="xsd:double"&gt;3.08763164047335&lt;/D&gt;&lt;D xsi:type="xsd:double"&gt;3.09303445712551&lt;/D&gt;&lt;D xsi:type="xsd:double"&gt;3.36418581191446&lt;/D&gt;&lt;D xsi:type="xsd:double"&gt;3.1821887515019&lt;/D&gt;&lt;D xsi:type="xsd:double"&gt;3.11903823837763&lt;/D&gt;&lt;D xsi:type="xsd:double"&gt;3.37805260796941&lt;/D&gt;&lt;D xsi:type="xsd:double"&gt;3.23803324748627&lt;/D&gt;&lt;D xsi:type="xsd:double"&gt;3.1047358995094&lt;/D&gt;&lt;D xsi:type="xsd:double"&gt;3.28942322600829&lt;/D&gt;&lt;D xsi:type="xsd:double"&gt;3.35192880781793&lt;/D&gt;&lt;D xsi:type="xsd:double"&gt;3.34713441136927&lt;/D&gt;&lt;D xsi:type="xsd:double"&gt;3.33548497156748&lt;/D&gt;&lt;D xsi:type="xsd:double"&gt;3.26084800251015&lt;/D&gt;&lt;D xsi:type="xsd:double"&gt;3.5253049902517&lt;/D&gt;&lt;D xsi:type="xsd:double"&gt;3.53178080057331&lt;/D&gt;&lt;D xsi:type="xsd:double"&gt;3.54110810219858&lt;/D&gt;&lt;D xsi:type="xsd:double"&gt;3.53998222465528&lt;/D&gt;&lt;D xsi:type="xsd:double"&gt;3.81919603546028&lt;/D&gt;&lt;D xsi:type="xsd:double"&gt;4.16345707041194&lt;/D&gt;&lt;D xsi:type="xsd:double"&gt;4.05213580797538&lt;/D&gt;&lt;D xsi:type="xsd:double"&gt;3.80574361177932&lt;/D&gt;&lt;D xsi:type="xsd:double"&gt;3.68127788172965&lt;/D&gt;&lt;D xsi:type="xsd:double"&gt;3.84592020984927&lt;/D&gt;&lt;D xsi:type="xsd:double"&gt;3.88172940490044&lt;/D&gt;&lt;D xsi:type="xsd:double"&gt;3.68726262353198&lt;/D&gt;&lt;D xsi:type="xsd:double"&gt;3.90451586546679&lt;/D&gt;&lt;D xsi:type="xsd:double"&gt;3.78912426208642&lt;/D&gt;&lt;D xsi:type="xsd:double"&gt;3.90333623088971&lt;/D&gt;&lt;D xsi:type="xsd:double"&gt;4.21617749795521&lt;/D&gt;&lt;D xsi:type="xsd:double"&gt;4.3948035257902&lt;/D&gt;&lt;D xsi:type="xsd:double"&gt;4.19934552692331&lt;/D&gt;&lt;D xsi:type="xsd:double"&gt;3.8696863726366&lt;/D&gt;&lt;D xsi:type="xsd:double"&gt;3.73646557960246&lt;/D&gt;&lt;D xsi:type="xsd:double"&gt;3.8509257597742&lt;/D&gt;&lt;D xsi:type="xsd:double"&gt;4.28660598199835&lt;/D&gt;&lt;D xsi:type="xsd:double"&gt;5.19296669192074&lt;/D&gt;&lt;D xsi:type="xsd:double"&gt;3.58318072827903&lt;/D&gt;&lt;D xsi:type="xsd:double"&gt;3.59850490504136&lt;/D&gt;&lt;D xsi:type="xsd:double"&gt;3.54849017265826&lt;/D&gt;&lt;D xsi:type="xsd:double"&gt;3.38926789049881&lt;/D&gt;&lt;D xsi:type="xsd:double"&gt;3.54562716474102&lt;/D&gt;&lt;D xsi:type="xsd:double"&gt;3.57393708021925&lt;/D&gt;&lt;D xsi:type="xsd:double"&gt;3.78100423714714&lt;/D&gt;&lt;D xsi:type="xsd:double"&gt;3.78342696316962&lt;/D&gt;&lt;D xsi:type="xsd:double"&gt;3.85710617714451&lt;/D&gt;&lt;D xsi:type="xsd:double"&gt;3.92814865626386&lt;/D&gt;&lt;D xsi:type="xsd:double"&gt;3.8637216687963&lt;/D&gt;&lt;D xsi:type="xsd:double"&gt;3.85833697736153&lt;/D&gt;&lt;D xsi:type="xsd:double"&gt;4.34111772483242&lt;/D&gt;&lt;D xsi:type="xsd:double"&gt;4.11626186467544&lt;/D&gt;&lt;D xsi:type="xsd:double"&gt;4.4205054638196&lt;/D&gt;&lt;D xsi:type="xsd:double"&gt;4.48777355219731&lt;/D&gt;&lt;D xsi:type="xsd:double"&gt;5.01947269919798&lt;/D&gt;&lt;D xsi:type="xsd:double"&gt;4.77903781856224&lt;/D&gt;&lt;D xsi:type="xsd:double"&gt;4.66407837458225&lt;/D&gt;&lt;D xsi:type="xsd:double"&gt;4.66886022533607&lt;/D&gt;&lt;D xsi:type="xsd:double"&gt;4.56739739684551&lt;/D&gt;&lt;D xsi:type="xsd:double"&gt;4.35780367608579&lt;/D&gt;&lt;D xsi:type="xsd:double"&gt;4.34723680311253&lt;/D&gt;&lt;D xsi:type="xsd:double"&gt;4.47474899302668&lt;/D&gt;&lt;D xsi:type="xsd:double"&gt;4.68395228030969&lt;/D&gt;&lt;D xsi:type="xsd:double"&gt;4.73824041692618&lt;/D&gt;&lt;D xsi:type="xsd:double"&gt;5.13637497245888&lt;/D&gt;&lt;D xsi:type="xsd:double"&gt;4.99478340000513&lt;/D&gt;&lt;D xsi:type="xsd:double"&gt;5.19696645781448&lt;/D&gt;&lt;D xsi:type="xsd:double"&gt;5.61745222272121&lt;/D&gt;&lt;D xsi:type="xsd:double"&gt;5.34566221852964&lt;/D&gt;&lt;D xsi:type="xsd:double"&gt;4.78545966791865&lt;/D&gt;&lt;D xsi:type="xsd:double"&gt;4.94496316655504&lt;/D&gt;&lt;D xsi:type="xsd:double"&gt;4.61248688186583&lt;/D&gt;&lt;D xsi:type="xsd:double"&gt;4.71718765728784&lt;/D&gt;&lt;D xsi:type="xsd:double"&gt;4.6663918568835&lt;/D&gt;&lt;D xsi:type="xsd:double"&gt;4.47148231648082&lt;/D&gt;&lt;D xsi:type="xsd:double"&gt;4.81889884928074&lt;/D&gt;&lt;D xsi:type="xsd:double"&gt;4.4604193024537&lt;/D&gt;&lt;D xsi:type="xsd:double"&gt;4.0765684510405&lt;/D&gt;&lt;D xsi:type="xsd:double"&gt;4.42037671500219&lt;/D&gt;&lt;D xsi:type="xsd:double"&gt;4.55993418621636&lt;/D&gt;&lt;D xsi:type="xsd:double"&gt;4.66458477782285&lt;/D&gt;&lt;D xsi:type="xsd:double"&gt;4.2611200719256&lt;/D&gt;&lt;D xsi:type="xsd:double"&gt;4.09751158309977&lt;/D&gt;&lt;D xsi:type="xsd:double"&gt;4.27586786554541&lt;/D&gt;&lt;D xsi:type="xsd:double"&gt;4.32893558190174&lt;/D&gt;&lt;D xsi:type="xsd:double"&gt;4.16351343635491&lt;/D&gt;&lt;D xsi:type="xsd:double"&gt;4.1548951107817&lt;/D&gt;&lt;D xsi:type="xsd:double"&gt;4.00234960481742&lt;/D&gt;&lt;/FQL&gt;&lt;FQL&gt;&lt;Q&gt;KSA^FMA_PE(LTMA,-10AY,0,AM,"PORTAGG","MEANR")&lt;/Q&gt;&lt;R&gt;121&lt;/R&gt;&lt;C&gt;1&lt;/C&gt;&lt;D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</t>
        </r>
      </text>
    </comment>
    <comment ref="A6" authorId="0" shapeId="0" xr:uid="{9979D6C5-0725-4CE4-A8FC-7A7069A5A74F}">
      <text>
        <r>
          <rPr>
            <b/>
            <sz val="9"/>
            <color indexed="81"/>
            <rFont val="Tahoma"/>
            <charset val="1"/>
          </rPr>
          <t>.9417090403167&lt;/D&gt;&lt;D xsi:type="xsd:double"&gt;11.5581184286177&lt;/D&gt;&lt;D xsi:type="xsd:double"&gt;11.7745084742908&lt;/D&gt;&lt;D xsi:type="xsd:double"&gt;12.284922826862&lt;/D&gt;&lt;D xsi:type="xsd:double"&gt;12.3019307043993&lt;/D&gt;&lt;D xsi:type="xsd:double"&gt;12.6930027707994&lt;/D&gt;&lt;D xsi:type="xsd:double"&gt;12.7939425334532&lt;/D&gt;&lt;D xsi:type="xsd:double"&gt;12.6680010368892&lt;/D&gt;&lt;D xsi:type="xsd:double"&gt;12.3324154587804&lt;/D&gt;&lt;D xsi:type="xsd:double"&gt;12.9731520551604&lt;/D&gt;&lt;D xsi:type="xsd:double"&gt;14.8917754768791&lt;/D&gt;&lt;D xsi:type="xsd:double"&gt;15.3494051938608&lt;/D&gt;&lt;D xsi:type="xsd:double"&gt;15.2117999051263&lt;/D&gt;&lt;D xsi:type="xsd:double"&gt;15.4240544855496&lt;/D&gt;&lt;D xsi:type="xsd:double"&gt;15.2825982401225&lt;/D&gt;&lt;D xsi:type="xsd:double"&gt;15.0869857290888&lt;/D&gt;&lt;D xsi:type="xsd:double"&gt;15.0421992861782&lt;/D&gt;&lt;D xsi:type="xsd:double"&gt;15.6285165927144&lt;/D&gt;&lt;D xsi:type="xsd:double"&gt;15.3076024982668&lt;/D&gt;&lt;D xsi:type="xsd:double"&gt;15.1502652091922&lt;/D&gt;&lt;D xsi:type="xsd:double"&gt;14.8931782237395&lt;/D&gt;&lt;D xsi:type="xsd:double"&gt;14.4064362526555&lt;/D&gt;&lt;D xsi:type="xsd:double"&gt;14.2998270781038&lt;/D&gt;&lt;D xsi:type="xsd:double"&gt;14.3666253866703&lt;/D&gt;&lt;D xsi:type="xsd:double"&gt;15.3776369408461&lt;/D&gt;&lt;D xsi:type="xsd:double"&gt;15.0278506946004&lt;/D&gt;&lt;D xsi:type="xsd:double"&gt;15.2530924047834&lt;/D&gt;&lt;D xsi:type="xsd:double"&gt;15.329941236754&lt;/D&gt;&lt;D xsi:type="xsd:double"&gt;15.458087985712&lt;/D&gt;&lt;D xsi:type="xsd:double"&gt;15.5079890356203&lt;/D&gt;&lt;D xsi:type="xsd:double"&gt;15.2828023493237&lt;/D&gt;&lt;D xsi:type="xsd:double"&gt;15.0946463360281&lt;/D&gt;&lt;D xsi:type="xsd:double"&gt;14.889714578674&lt;/D&gt;&lt;D xsi:type="xsd:double"&gt;15.036470127253&lt;/D&gt;&lt;D xsi:type="xsd:double"&gt;14.9759830659114&lt;/D&gt;&lt;D xsi:type="xsd:double"&gt;15.43215553857&lt;/D&gt;&lt;D xsi:type="xsd:double"&gt;17.1710959895384&lt;/D&gt;&lt;D xsi:type="xsd:double"&gt;17.2155499976917&lt;/D&gt;&lt;D xsi:type="xsd:double"&gt;17.2659100256604&lt;/D&gt;&lt;D xsi:type="xsd:double"&gt;17.624898740145&lt;/D&gt;&lt;D xsi:type="xsd:double"&gt;17.0771197431188&lt;/D&gt;&lt;D xsi:type="xsd:double"&gt;17.3322711101046&lt;/D&gt;&lt;D xsi:type="xsd:double"&gt;17.433893367353&lt;/D&gt;&lt;D xsi:type="xsd:double"&gt;17.7900996294573&lt;/D&gt;&lt;D xsi:type="xsd:double"&gt;18.3385471066815&lt;/D&gt;&lt;D xsi:type="xsd:double"&gt;18.1152097209356&lt;/D&gt;&lt;D xsi:type="xsd:double"&gt;18.2648774645345&lt;/D&gt;&lt;D xsi:type="xsd:double"&gt;20.0203261571687&lt;/D&gt;&lt;D xsi:type="xsd:double"&gt;19.3678839756611&lt;/D&gt;&lt;D xsi:type="xsd:double"&gt;17.5833686509289&lt;/D&gt;&lt;D xsi:type="xsd:double"&gt;17.1442512831016&lt;/D&gt;&lt;D xsi:type="xsd:double"&gt;18.220729714839&lt;/D&gt;&lt;D xsi:type="xsd:double"&gt;18.7052203109101&lt;/D&gt;&lt;D xsi:type="xsd:double"&gt;19.2104163956545&lt;/D&gt;&lt;D xsi:type="xsd:double"&gt;19.8509982555803&lt;/D&gt;&lt;D xsi:type="xsd:double"&gt;21.5198969291455&lt;/D&gt;&lt;D xsi:type="xsd:double"&gt;24.3439601443914&lt;/D&gt;&lt;D xsi:type="xsd:double"&gt;24.781632917521&lt;/D&gt;&lt;D xsi:type="xsd:double"&gt;27.7285380442931&lt;/D&gt;&lt;D xsi:type="xsd:double"&gt;28.9696912315905&lt;/D&gt;&lt;D xsi:type="xsd:double"&gt;26.864513537531&lt;/D&gt;&lt;D xsi:type="xsd:double"&gt;26.6406303462967&lt;/D&gt;&lt;D xsi:type="xsd:double"&gt;26.0328182533813&lt;/D&gt;&lt;D xsi:type="xsd:double"&gt;25.6336056328154&lt;/D&gt;&lt;D xsi:type="xsd:double"&gt;24.7535465199866&lt;/D&gt;&lt;D xsi:type="xsd:double"&gt;24.2629799962876&lt;/D&gt;&lt;D xsi:type="xsd:double"&gt;23.4019207296961&lt;/D&gt;&lt;D xsi:type="xsd:double"&gt;23.1815523390819&lt;/D&gt;&lt;D xsi:type="xsd:double"&gt;22.2387250606849&lt;/D&gt;&lt;D xsi:type="xsd:double"&gt;21.7156702461425&lt;/D&gt;&lt;D xsi:type="xsd:double"&gt;19.3455410661524&lt;/D&gt;&lt;D xsi:type="xsd:double"&gt;19.5881950856563&lt;/D&gt;&lt;D xsi:type="xsd:double"&gt;21.0897807400938&lt;/D&gt;&lt;D xsi:type="xsd:double"&gt;21.4937297452156&lt;/D&gt;&lt;D xsi:type="xsd:double"&gt;21.2397378973999&lt;/D&gt;&lt;D xsi:type="xsd:double"&gt;21.2297996423091&lt;/D&gt;&lt;D xsi:type="xsd:double"&gt;20.2375173299129&lt;/D&gt;&lt;D xsi:type="xsd:double"&gt;18.9844775722538&lt;/D&gt;&lt;D xsi:type="xsd:double"&gt;19.0306329083781&lt;/D&gt;&lt;D xsi:type="xsd:double"&gt;18.6923390255513&lt;/D&gt;&lt;D xsi:type="xsd:double"&gt;17.4913414311843&lt;/D&gt;&lt;D xsi:type="xsd:double"&gt;17.2610346438082&lt;/D&gt;&lt;D xsi:type="xsd:double"&gt;16.3453383831034&lt;/D&gt;&lt;D xsi:type="xsd:double"&gt;15.504889502942&lt;/D&gt;&lt;D xsi:type="xsd:double"&gt;15.975886563526&lt;/D&gt;&lt;D xsi:type="xsd:double"&gt;15.2076882042934&lt;/D&gt;&lt;D xsi:type="xsd:double"&gt;15.4422473234948&lt;/D&gt;&lt;D xsi:type="xsd:double"&gt;15.9288571938399&lt;/D&gt;&lt;D xsi:type="xsd:double"&gt;16.1593416903444&lt;/D&gt;&lt;D xsi:type="xsd:double"&gt;16.851142205311&lt;/D&gt;&lt;D xsi:type="xsd:double"&gt;17.5190974276084&lt;/D&gt;&lt;D xsi:type="xsd:double"&gt;17.8243326157026&lt;/D&gt;&lt;D xsi:type="xsd:double"&gt;17.5819056666149&lt;/D&gt;&lt;D xsi:type="xsd:double"&gt;17.6982621218478&lt;/D&gt;&lt;D xsi:type="xsd:double"&gt;18.8499802394105&lt;/D&gt;&lt;D xsi:type="xsd:double"&gt;20.9867098167047&lt;/D&gt;&lt;D xsi:type="xsd:double"&gt;20.675517445184&lt;/D&gt;&lt;D xsi:type="xsd:double"&gt;21.9388587308652&lt;/D&gt;&lt;D xsi:type="xsd:double"&gt;21.5557389644209&lt;/D&gt;&lt;D xsi:type="xsd:double"&gt;21.1160168791829&lt;/D&gt;&lt;D xsi:type="xsd:double"&gt;20.3590200896951&lt;/D&gt;&lt;/FQL&gt;&lt;FQL&gt;&lt;Q&gt;WL-FDS^FG_PRICE_CHANGE(0,-1AM)&lt;/Q&gt;&lt;R&gt;1&lt;/R&gt;&lt;C&gt;1&lt;/C&gt;&lt;D xsi:type="xsd:double"&gt;-4.84805901984893&lt;/D&gt;&lt;/FQL&gt;&lt;FQL&gt;&lt;Q&gt;W-FDS^MAX(FG_PRICE(0,-5AY))&lt;/Q&gt;&lt;R&gt;1&lt;/R&gt;&lt;C&gt;1&lt;/C&gt;&lt;D xsi:type="xsd:double"&gt;14.2525&lt;/D&gt;&lt;/FQL&gt;&lt;FQL&gt;&lt;Q&gt;UAE^FG_PRICE_MAVG(0,,,,200)&lt;/Q&gt;&lt;R&gt;1&lt;/R&gt;&lt;C&gt;1&lt;/C&gt;&lt;D xsi:type="xsd:double"&gt;14.706735&lt;/D&gt;&lt;/FQL&gt;&lt;FQL&gt;&lt;Q&gt;EWZ^FG_PRICE(0)&lt;/Q&gt;&lt;R&gt;1&lt;/R&gt;&lt;C&gt;1&lt;/C&gt;&lt;D xsi:type="xsd:double"&gt;29.6&lt;/D&gt;&lt;/FQL&gt;&lt;FQL&gt;&lt;Q&gt;VNM^FG_TOTAL_RETURNC(0,-3AM)&lt;/Q&gt;&lt;R&gt;1&lt;/R&gt;&lt;C&gt;1&lt;/C&gt;&lt;D xsi:type="xsd:double"&gt;-6.661737&lt;/D&gt;&lt;/FQL&gt;&lt;FQL&gt;&lt;Q&gt;QAT^FG_TOTAL_RETURNC(0,-6AM)&lt;/Q&gt;&lt;R&gt;1&lt;/R&gt;&lt;C&gt;1&lt;/C&gt;&lt;D xsi:type="xsd:double"&gt;-4.089868&lt;/D&gt;&lt;/FQL&gt;&lt;FQL&gt;&lt;Q&gt;EZA^P_PRICE(0)/P_PRICE_HIGH_PR(0,,,,,,"PRICE","INTRA","52W")&lt;/Q&gt;&lt;R&gt;1&lt;/R&gt;&lt;C&gt;1&lt;/C&gt;&lt;D xsi:type="xsd:double"&gt;0.90149915&lt;/D&gt;&lt;/FQL&gt;&lt;FQL&gt;&lt;Q&gt;EWT^P_PRICE(0)/P_PRICE_LOW_PR(0,,,,,,"PRICE","INTRA","52W")-1&lt;/Q&gt;&lt;R&gt;1&lt;/R&gt;&lt;C&gt;1&lt;/C&gt;&lt;D xsi:type="xsd:double"&gt;0.19454002&lt;/D&gt;&lt;/FQL&gt;&lt;FQL&gt;&lt;Q&gt;EPHE^FG_TOTAL_RETURNC(0,-12AM)&lt;/Q&gt;&lt;R&gt;1&lt;/R&gt;&lt;C&gt;1&lt;/C&gt;&lt;D xsi:type="xsd:double"&gt;-2.1149874&lt;/D&gt;&lt;/FQL&gt;&lt;FQL&gt;&lt;Q&gt;ECH^P_PRICE(0)/P_PRICE_LOW_PR(0,,,,,,"PRICE","INTRA","52W")-1&lt;/Q&gt;&lt;R&gt;1&lt;/R&gt;&lt;C&gt;1&lt;/C&gt;&lt;D xsi:type="xsd:double"&gt;0.19264889&lt;/D&gt;&lt;/FQL&gt;&lt;FQL&gt;&lt;Q&gt;VGK^FG_TOTAL_RETURNC(0,-6AM)&lt;/Q&gt;&lt;R&gt;1&lt;/R&gt;&lt;C&gt;1&lt;/C&gt;&lt;D xsi:type="xsd:double"&gt;14.809918&lt;/D&gt;&lt;/FQL&gt;&lt;FQL&gt;&lt;Q&gt;VNM^SIZE(FG_CONSTITUENTS)&lt;/Q&gt;&lt;R&gt;1&lt;/R&gt;&lt;C&gt;1&lt;/C&gt;&lt;D xsi:type="xsd:long"&gt;47&lt;/D&gt;&lt;/FQL&gt;&lt;FQL&gt;&lt;Q&gt;EWW^FMA_COS_UP("EPS","1M",+1,NOW,,,"PORTAGG","MEANR")&lt;/Q&gt;&lt;R&gt;1&lt;/R&gt;&lt;C&gt;1&lt;/C&gt;&lt;D xsi:type="xsd:double"&gt;18&lt;/D&gt;&lt;/FQL&gt;&lt;FQL&gt;&lt;Q&gt;EWZ^FMA_RBICS_REV_CURRENT(30, LOC, "PORTAGG")&lt;/Q&gt;&lt;R&gt;1&lt;/R&gt;&lt;C&gt;1&lt;/C&gt;&lt;D xsi:type="xsd:double"&gt;26.4118043486124&lt;/D&gt;&lt;/FQL&gt;&lt;FQL&gt;&lt;Q&gt;REFSAREPO-FDS^FG_YIELD(NOW,,,0)&lt;/Q&gt;&lt;R&gt;1&lt;/R&gt;&lt;C&gt;1&lt;/C&gt;&lt;D xsi:type="xsd:double"&gt;6&lt;/D&gt;&lt;/FQL&gt;&lt;FQL&gt;&lt;Q&gt;REFMXTON-FDS^(SUBARRAY(NOT_NA(NO_REPEAT_F(FG_YIELD(NOW,-10AY,D))),0,1)-SUBARRAY(NOT_NA(NO_REPEAT_F(FG_YIELD(NOW,-10AY,D))),1,1))*100&lt;/Q&gt;&lt;R&gt;1&lt;/R&gt;&lt;C&gt;1&lt;/C&gt;&lt;D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xsi:type="xsd:double"&gt;-25&lt;/D&gt;&lt;/FQL&gt;&lt;FQL&gt;&lt;Q&gt;TRYTH10Y-FDS^PCTCHG(FG_YIELD(0,,,,"YTM"),FG_YIELD(-3AM,,,,"YTM"))&lt;/Q&gt;&lt;R&gt;1&lt;/R&gt;&lt;C&gt;1&lt;/C&gt;&lt;D xsi:type="xsd:double"&gt;9.881908&lt;/D&gt;&lt;/FQL&gt;&lt;FQL&gt;&lt;Q&gt;TRYUS10Y-FDS^FG_YIELD_NAME&lt;/Q&gt;&lt;R&gt;1&lt;/R&gt;&lt;C&gt;1&lt;/C&gt;&lt;D xsi:type="xsd:string"&gt;US Benchmark Bond - 10 Year&lt;/D&gt;&lt;/FQL&gt;&lt;FQL&gt;&lt;Q&gt;CC_KR^IMF_IFS_RCPI_Q(0)&lt;/Q&gt;&lt;R&gt;1&lt;/R&gt;&lt;C&gt;1&lt;/C&gt;&lt;D xsi:type="xsd:double"&gt;3.0037532&lt;/D&gt;&lt;/FQL&gt;&lt;FQL&gt;&lt;Q&gt;VNM^FMA_PE(NTMA,0,,,"PORTAGG","MEANR")&lt;/Q&gt;&lt;R&gt;1&lt;/R&gt;&lt;C&gt;1&lt;/C&gt;&lt;D xsi:type="xsd:double"&gt;15.7927893860909&lt;/D&gt;&lt;/FQL&gt;&lt;FQL&gt;&lt;Q&gt;MCHI^FMA_PE(NTMA,0,,,"PORTAGG","MEANR")&lt;/Q&gt;&lt;R&gt;1&lt;/R&gt;&lt;C&gt;1&lt;/C&gt;&lt;D xsi:type="xsd:double"&gt;10.0467434456954&lt;/D&gt;&lt;/FQL&gt;&lt;FQL&gt;&lt;Q&gt;VNM^FG_COMPANY_NAME&lt;/Q&gt;&lt;R&gt;1&lt;/R&gt;&lt;C&gt;1&lt;/C&gt;&lt;D xsi:type="xsd:string"&gt;VanEck Vietnam ETF&lt;/D&gt;&lt;/FQL&gt;&lt;FQL&gt;&lt;Q&gt;USDVND^FG_PRICE_CHANGE(0,-1AY)&lt;/Q&gt;&lt;R&gt;1&lt;/R&gt;&lt;C&gt;1&lt;/C&gt;&lt;D xsi:type="xsd:double"&gt;8.373964&lt;/D&gt;&lt;/FQL&gt;&lt;FQL&gt;&lt;Q&gt;NI-FDS^FG_PRICE(0)&lt;/Q&gt;&lt;R&gt;1&lt;/R&gt;&lt;C&gt;1&lt;/C&gt;&lt;D xsi:type="xsd:double"&gt;19830&lt;/D&gt;&lt;/FQL&gt;&lt;FQL&gt;&lt;Q&gt;TUR^FMA_ROE(NTMA,-20AY,NOW,FY,"PORTAGG","MEANR")&lt;/Q&gt;&lt;R&gt;20&lt;/R&gt;&lt;C&gt;1&lt;/C&gt;&lt;D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xsi:type="xsd:double"&gt;18.5724934178429&lt;/D&gt;&lt;D xsi:type="xsd:double"&gt;24.1409635144245&lt;/D&gt;&lt;D xsi:type="xsd:double"&gt;25.8460088493027&lt;/D&gt;&lt;/FQL&gt;&lt;FQL&gt;&lt;Q&gt;TRYGB10Y-FDS^FG_YIELD(-10AY,0,Y,,"YTM")&lt;/Q&gt;&lt;R&gt;10&lt;/R&gt;&lt;C&gt;1&lt;/C&gt;&lt;D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xsi:type="xsd:double"&gt;3.534&lt;/D&gt;&lt;/FQL&gt;&lt;FQL&gt;&lt;Q&gt;CAGDPY@GR^EE_ACTUAL_ANNUAL(MED,+1)&lt;/Q&gt;&lt;R&gt;1&lt;/R&gt;&lt;C&gt;1&lt;/C&gt;&lt;D xsi:type="xsd:double"&gt;-6&lt;/D&gt;&lt;/FQL&gt;&lt;FQL&gt;&lt;Q&gt;CC_TW^FG_COMPANY_NAME&lt;/Q&gt;&lt;R&gt;1&lt;/R&gt;&lt;C&gt;1&lt;/C&gt;&lt;D xsi:type="xsd:string"&gt;Taiwan, China&lt;/D&gt;&lt;/FQL&gt;&lt;FQL&gt;&lt;Q&gt;USDCNH^FG_PRICE(0)&lt;/Q&gt;&lt;R&gt;1&lt;/R&gt;&lt;C&gt;1&lt;/C&gt;&lt;D xsi:type="xsd:double"&gt;7.26795&lt;/D&gt;&lt;/FQL&gt;&lt;FQL&gt;&lt;Q&gt;USDKRW^FG_PRICE_CHANGE(0,-1AY)&lt;/Q&gt;&lt;R&gt;1&lt;/R&gt;&lt;C&gt;1&lt;/C&gt;&lt;D xsi:type="xsd:double"&gt;4.3172&lt;/D&gt;&lt;/FQL&gt;&lt;FQL&gt;&lt;Q&gt;USDMYR^FG_PRICE_CHANGE(0,-6AM)&lt;/Q&gt;&lt;R&gt;1&lt;/R&gt;&lt;C&gt;1&lt;/C&gt;&lt;D xsi:type="xsd:double"&gt;1.0194182&lt;/D&gt;&lt;/FQL&gt;&lt;FQL&gt;&lt;Q&gt;USDCLP^FG_PRICE_CHANGE(0,-3AM)&lt;/Q&gt;&lt;R&gt;1&lt;/R&gt;&lt;C&gt;1&lt;/C&gt;&lt;D xsi:type="xsd:double"&gt;-4.9921694&lt;/D&gt;&lt;/FQL&gt;&lt;FQL&gt;&lt;Q&gt;FC0000GR^FMA_EPS(NTMA,-20AY,0,CY,,"PORTAGG","MEANR")&lt;/Q&gt;&lt;R&gt;20&lt;/R&gt;&lt;C&gt;1&lt;/C&gt;&lt;D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xsi:type="xsd:double"&gt;1.21959709581891&lt;/D&gt;&lt;/FQL&gt;&lt;FQL&gt;&lt;Q&gt;TUR^FG_TOTAL_RETURNC(-10AY,0,AM)&lt;/Q&gt;&lt;R&gt;121&lt;/R&gt;&lt;C&gt;1&lt;/C&gt;&lt;D xsi:type="xsd:double"&gt;7.705319&lt;/D&gt;&lt;D xsi:type="xsd:double"&gt;-1.5189767&lt;/D&gt;&lt;D xsi:type="xsd:double"&gt;3.3117294&lt;/D&gt;&lt;D xsi:type="xsd:double"&gt;-3.3623695&lt;/D&gt;&lt;D xsi:type="xsd:double"&gt;-11.519742&lt;/D&gt;&lt;D xsi:type="xsd:double"&gt;10.126316&lt;/D&gt;&lt;D xsi:type="xsd:double"&gt;6.716001&lt;/D&gt;&lt;D xsi:type="xsd:double"&gt;-5.8425784&lt;/D&gt;&lt;D xsi:type="xsd:double"&gt;-1.7123938&lt;/D&gt;&lt;D xsi:type="xsd:double"&gt;-7.1000395&lt;/D&gt;&lt;D xsi:type="xsd:double"&gt;-6.432748&lt;/D&gt;&lt;D xsi:type="xsd:double"&gt;1.0775805&lt;/D&gt;&lt;D xsi:type="xsd:double"&gt;-0.2132237&lt;/D&gt;&lt;D xsi:type="xsd:double"&gt;-1.2622595&lt;/D&gt;&lt;D xsi:type="xsd:double"&gt;-4.7851143&lt;/D&gt;&lt;D xsi:type="xsd:double"&gt;-11.028379&lt;/D&gt;&lt;D xsi:type="xsd:double"&gt;-4.445606&lt;/D&gt;&lt;D xsi:type="xsd:double"&gt;10.180616&lt;/D&gt;&lt;D xsi:type="xsd:double"&gt;-4.843509&lt;/D&gt;&lt;D xsi:type="xsd:double"&gt;-5.0627174&lt;/D&gt;&lt;D xsi:type="xsd:double"&gt;2.2827268&lt;/D&gt;&lt;D xsi:type="xsd:double"&gt;0.7797837&lt;/D&gt;&lt;D xsi:type="xsd:double"&gt;16.96905&lt;/D&gt;&lt;D xsi:type="xsd:double"&gt;4.8357606&lt;/D&gt;&lt;D xsi:type="xsd:double"&gt;-13.707572&lt;/D&gt;&lt;D xsi:type="xsd:double"&gt;2.216804&lt;/D&gt;&lt;D xsi:type="xsd:double"&gt;-4.539728&lt;/D&gt;&lt;D xsi:type="xsd:double"&gt;0.31704903&lt;/D&gt;&lt;D xsi:type="xsd:double"&gt;-0.28970242&lt;/D&gt;&lt;D xsi:type="xsd:double"&gt;-1.3206542&lt;/D&gt;&lt;D xsi:type="xsd:double"&gt;-14.828693&lt;/D&gt;&lt;D xsi:type="xsd:double"&gt;2.2039652&lt;/D&gt;&lt;D xsi:type="xsd:double"&gt;3.5109282&lt;/D&gt;&lt;D xsi:type="xsd:double"&gt;4.5522094&lt;/D&gt;&lt;D xsi:type="xsd:double"&gt;1.878202&lt;/D&gt;&lt;D xsi:type="xsd:double"&gt;11.089384&lt;/D&gt;&lt;D xsi:type="xsd:double"&gt;3.595674&lt;/D&gt;&lt;D xsi:type="xsd:double"&gt;3.2978415&lt;/D&gt;&lt;D xsi:type="xsd:double"&gt;6.7935467&lt;/D&gt;&lt;D xsi:type="xsd:double"&gt;4.3085933&lt;/D&gt;&lt;D xsi:type="xsd:double"&gt;-9.580451&lt;/D&gt;&lt;D xsi:type="xsd:double"&gt;0.023913383&lt;/D&gt;&lt;D xsi:type="xsd:double"&gt;-9.397417&lt;/D&gt;&lt;D xsi:type="xsd:double"&gt;15.028906&lt;/D&gt;&lt;D xsi:type="xsd:double"&gt;4.693973&lt;/D&gt;&lt;D xsi:type="xsd:double"&gt;-1.9780278&lt;/D&gt;&lt;D xsi:type="xsd:double"&gt;-4.887891&lt;/D&gt;&lt;D xsi:type="xsd:double"&gt;-11.173969&lt;/D&gt;&lt;D xsi:type="xsd:double"&gt;-12.68577&lt;/D&gt;&lt;D xsi:type="xsd:double"&gt;-5.2065315&lt;/D&gt;&lt;D xsi:type="xsd:double"&gt;-6.6512227&lt;/D&gt;&lt;D xsi:type="xsd:double"&gt;-28.35874&lt;/D&gt;&lt;D xsi:type="xsd:double"&gt;17.812967&lt;/D&gt;&lt;D xsi:type="xsd:double"&gt;-1.9319594&lt;/D&gt;&lt;D xsi:type="xsd:double"&gt;12.462521&lt;/D&gt;&lt;D xsi:type="xsd:double"&gt;-6.1454535&lt;/D&gt;&lt;D xsi:type="xsd:double"&gt;17.623116&lt;/D&gt;&lt;D xsi:type="xsd:double"&gt;-3.564012&lt;/D&gt;&lt;D xsi:type="xsd:double"&gt;-12.917113&lt;/D&gt;&lt;D xsi:type="xsd:double"&gt;-3.9143026&lt;/D&gt;&lt;D xsi:type="xsd:double"&gt;-2.1440804&lt;/D&gt;&lt;D xsi:type="xsd:double"&gt;7.119143&lt;/D&gt;&lt;D xsi:type="xsd:double"&gt;9.571791&lt;/D&gt;&lt;D xsi:type="xsd:double"&gt;-7.5478973&lt;/D&gt;&lt;D xsi:type="xsd:double"&gt;10.733533&lt;/D&gt;&lt;D xsi:type="xsd:double"&gt;-7.4101806&lt;/D&gt;&lt;D xsi:type="xsd:double"&gt;7.2756767&lt;/D&gt;&lt;D xsi:type="xsd:double"&gt;3.2142997&lt;/D&gt;&lt;D xsi:type="xsd:double"&gt;2.436328&lt;/D&gt;&lt;D xsi:type="xsd:double"&gt;-14.7747755&lt;/D&gt;&lt;D xsi:type="xsd:double"&gt;-20.549679&lt;/D&gt;&lt;D xsi:type="xsd:double"&gt;7.0250154&lt;/D&gt;&lt;D xsi:type="xsd:double"&gt;7.458973&lt;/D&gt;&lt;D xsi:type="xsd:double"&gt;8.173895&lt;/D&gt;&lt;D xsi:type="xsd:double"&gt;-7.105941&lt;/D&gt;&lt;D xsi:type="xsd:double"&gt;-7.4177146&lt;/D&gt;&lt;D xsi:type="xsd:double"&gt;-1.051575&lt;/D&gt;&lt;D xsi:type="xsd:double"&gt;-10.222673&lt;/D&gt;&lt;D xsi:type="xsd:double"&gt;25.64826&lt;/D&gt;&lt;D xsi:type="xsd:double"&gt;19.276655&lt;/D&gt;&lt;D xsi:type="xsd:double"&gt;0.6037712&lt;/D&gt;&lt;D xsi:type="xsd:double"&gt;0.22505522&lt;/D&gt;&lt;D xsi:type="xsd:double"&gt;-13.95958&lt;/D&gt;&lt;D xsi:type="xsd:double"&gt;1.3919115&lt;/D&gt;&lt;D xsi:type="xsd:double"&gt;-1.630199&lt;/D&gt;&lt;D xsi:type="xsd:double"&gt;-5.3788066&lt;/D&gt;&lt;D xsi:type="xsd:double"&gt;5.17323&lt;/D&gt;&lt;D xsi:type="xsd:double"&gt;7.3555946&lt;/D&gt;&lt;D xsi:type="xsd:double"&gt;-10.63472&lt;/D&gt;&lt;D xsi:type="xsd:double"&gt;0.18814802&lt;/D&gt;&lt;D xsi:type="xsd:double"&gt;-15.680754&lt;/D&gt;&lt;D xsi:type="xsd:double"&gt;3.914082&lt;/D&gt;&lt;D xsi:type="xsd:double"&gt;9.903121&lt;/D&gt;&lt;D xsi:type="xsd:double"&gt;-8.325177&lt;/D&gt;&lt;D xsi:type="xsd:double"&gt;10.576927&lt;/D&gt;&lt;D xsi:type="xsd:double"&gt;7.681155&lt;/D&gt;&lt;D xsi:type="xsd:double"&gt;-4.4863167&lt;/D&gt;&lt;D xsi:type="xsd:double"&gt;-8.1752&lt;/D&gt;&lt;D xsi:type="xsd:double"&gt;1.2098908&lt;/D&gt;&lt;D xsi:type="xsd:double"&gt;16.891897&lt;/D&gt;&lt;D xsi:type="xsd:double"&gt;-1.8230319&lt;/D&gt;&lt;D xsi:type="xsd:double"&gt;23.143124&lt;/D&gt;&lt;D xsi:type="xsd:double"&gt;26.14931&lt;/D&gt;&lt;D xsi:type="xsd:double"&gt;8.409882&lt;/D&gt;&lt;D xsi:type="xsd:double"&gt;-8.378374&lt;/D&gt;&lt;D xsi:type="xsd:double"&gt;4.6607614&lt;/D&gt;&lt;D xsi:type="xsd:double"&gt;-8.060879&lt;/D&gt;&lt;D xsi:type="xsd:double"&gt;-5.0582466&lt;/D&gt;&lt;D xsi:type="xsd:double"&gt;-2.0019352&lt;/D&gt;&lt;D xsi:type="xsd:double"&gt;-3.5709798&lt;/D&gt;&lt;D xsi:type="xsd:double"&gt;19.681417&lt;/D&gt;&lt;D xsi:type="xsd:double"&gt;10.825193&lt;/D&gt;&lt;D xsi:type="xsd:double"&gt;2.9089928&lt;/D&gt;&lt;D xsi:type="xsd:double"&gt;-11.436719&lt;/D&gt;&lt;D xsi:type="xsd:double"&gt;3.2796502&lt;/D&gt;&lt;D xsi:type="xsd:double"&gt;-7.507348&lt;/D&gt;&lt;D xsi:type="xsd:double"&gt;10.904587&lt;/D&gt;&lt;D xsi:type="xsd:double"&gt;4.720676&lt;/D&gt;&lt;D xsi:type="xsd:double"&gt;-4.134446&lt;/D&gt;&lt;D xsi:type="xsd:double"&gt;11.853099&lt;/D&gt;&lt;D xsi:type="xsd:double"&gt;5.1741242&lt;/D&gt;&lt;/FQL&gt;&lt;FQL&gt;&lt;Q&gt;ECH^FMA_PE(NTMA,-10AY,0,AM,"PORTAGG","MEANR")&lt;/Q&gt;&lt;R&gt;121&lt;/R&gt;&lt;C&gt;1&lt;/C&gt;&lt;D xsi:type="xsd:double"&gt;14.0389711502071&lt;/D&gt;&lt;D xsi:type="xsd:double"&gt;14.2974731699957&lt;/D&gt;&lt;D xsi:type="xsd:double"&gt;14.3035243232506&lt;/D&gt;&lt;D xsi:type="xsd:double"&gt;14.6307792396893&lt;/D&gt;&lt;D xsi:type="xsd:double"&gt;14.2725516095515&lt;/D&gt;&lt;D xsi:type="xsd:double"&gt;13.750462060503&lt;/D&gt;&lt;D xsi:type="xsd:double"&gt;14.3702441061022&lt;/D&gt;&lt;D xsi:type="xsd:double"&gt;13.688862453813&lt;/D&gt;&lt;D xsi:type="xsd:double"&gt;13.0759246454862&lt;/D&gt;&lt;D xsi:type="xsd:double"&gt;13.4651283207719&lt;/D&gt;&lt;D xsi:type="xsd:double"&gt;13.4046845829117&lt;/D&gt;&lt;D xsi:type="xsd:double"&gt;14.0784702376912&lt;/D&gt;&lt;D xsi:type="xsd:double"&gt;13.9241032163701&lt;/D&gt;&lt;D xsi:type="xsd:double"&gt;13.0762198642729&lt;/D&gt;&lt;D xsi:type="xsd:double"&gt;12.5183966379253&lt;/D&gt;&lt;D xsi:type="xsd:double"&gt;12.7788914358014&lt;/D&gt;&lt;D xsi:type="xsd:double"&gt;12.1913766277148&lt;/D&gt;&lt;D xsi:type="xsd:double"&gt;13.5731051763702&lt;/D&gt;&lt;D xsi:type="xsd:double"&gt;13.0462428076591&lt;/D&gt;&lt;D xsi:type="xsd:double"&gt;12.2805273772524&lt;/D&gt;&lt;D xsi:type="xsd:double"&gt;12.5051510773865&lt;/D&gt;&lt;D xsi:type="xsd:double"&gt;12.2434234201495&lt;/D&gt;&lt;D xsi:type="xsd:double"&gt;13.369829220715&lt;/D&gt;&lt;D xsi:type="xsd:double"&gt;13.9313637288148&lt;/D&gt;&lt;D xsi:type="xsd:double"&gt;13.6855201839521&lt;/D&gt;&lt;D xsi:type="xsd:double"&gt;14.5798488846671&lt;/D&gt;&lt;D xsi:type="xsd:double"&gt;15.2940693406239&lt;/D&gt;&lt;D xsi:type="xsd:double"&gt;15.438953026249&lt;/D&gt;&lt;D xsi:type="xsd:double"&gt;15.2403257372004&lt;/D&gt;&lt;D xsi:type="xsd:double"&gt;16.8218088979957&lt;/D&gt;&lt;D xsi:type="xsd:double"&gt;15.9693987833267&lt;/D&gt;&lt;D xsi:type="xsd:double"&gt;15.7890734698378&lt;/D&gt;&lt;D xsi:type="xsd:double"&gt;15.5129457681715&lt;/D&gt;&lt;D xsi:type="xsd:double"&gt;16.0291420071865&lt;/D&gt;&lt;D xsi:type="xsd:double"&gt;17.0389477550124&lt;/D&gt;&lt;D xsi:type="xsd:double"&gt;17.0164153945466&lt;/D&gt;&lt;D xsi:type="xsd:double"&gt;17.1237149332161&lt;/D&gt;&lt;D xsi:type="xsd:double"&gt;16.9291209189755&lt;/D&gt;&lt;D xsi:type="xsd:double"&gt;17.8128794327319&lt;/D&gt;&lt;D xsi:type="xsd:double"&gt;18.6658381229196&lt;/D&gt;&lt;D xsi:type="xsd:double"&gt;19.1611002861976&lt;/D&gt;&lt;D xsi:type="xsd:double"&gt;15.5393656792836&lt;/D&gt;&lt;D xsi:type="xsd:double"&gt;12.6804667397588&lt;/D&gt;&lt;D xsi:type="xsd:double"&gt;14.1359705428754&lt;/D&gt;&lt;D xsi:type="xsd:double"&gt;14.8751189916444&lt;/D&gt;&lt;D xsi:type="xsd:double"&gt;14.0561652269148&lt;/D&gt;&lt;D xsi:type="xsd:double"&gt;13.7537273367521&lt;/D&gt;&lt;D xsi:type="xsd:double"&gt;13.9802811816648&lt;/D&gt;&lt;D xsi:type="xsd:double"&gt;12.6506386345839&lt;/D&gt;&lt;D xsi:type="xsd:double"&gt;11.6870983366867&lt;/D&gt;&lt;D xsi:type="xsd:double"&gt;12.1922104849831&lt;/D&gt;&lt;D xsi:type="xsd:double"&gt;12.1562547554635&lt;/D&gt;&lt;D xsi:type="xsd:double"&gt;11.9650175331024&lt;/D&gt;&lt;D xsi:type="xsd:double"&gt;14.8625911608039&lt;/D&gt;&lt;D xsi:type="xsd:double"&gt;14.9393878692412&lt;/D&gt;&lt;D xsi:type="xsd:double"&gt;14.4163402699063&lt;/D&gt;&lt;D xsi:type="xsd:double"&gt;15.6437615641036&lt;/D&gt;&lt;D xsi:type="xsd:double"&gt;15.3499518719848&lt;/D&gt;&lt;D xsi:type="xsd:double"&gt;14.805173315403&lt;/D&gt;&lt;D xsi:type="xsd:double"&gt;14.6715259861418&lt;/D&gt;&lt;D xsi:type="xsd:double"&gt;14.3149108394419&lt;/D&gt;&lt;D xsi:type="xsd:double"&gt;15.0823565896546&lt;/D&gt;&lt;D xsi:type="xsd:double"&gt;14.6814226786449&lt;/D&gt;&lt;D xsi:type="xsd:double"&gt;13.7908358786137&lt;/D&gt;&lt;D xsi:type="xsd:double"&gt;15.233643750664&lt;/D&gt;&lt;D xsi:type="xsd:double"&gt;14.0618161086186&lt;/D&gt;&lt;D xsi:type="xsd:double"&gt;13.2266336930494&lt;/D&gt;&lt;D xsi:type="xsd:double"&gt;13.3859332813971&lt;/D&gt;&lt;D xsi:type="xsd:double"&gt;13.0538699191852&lt;/D&gt;&lt;D xsi:type="xsd:double"&gt;11.4974137642808&lt;/D&gt;&lt;D xsi:type="xsd:double"&gt;10.0052422043605&lt;/D&gt;&lt;D xsi:type="xsd:double"&gt;12.1029519815552&lt;/D&gt;&lt;D xsi:type="xsd:double"&gt;12.4112072300156&lt;/D&gt;&lt;D xsi:type="xsd:double"&gt;14.5256514494939&lt;/D&gt;&lt;D xsi:type="xsd:double"&gt;16.1169727010896&lt;/D&gt;&lt;D xsi:type="xsd:double"&gt;15.137611541983&lt;/D&gt;&lt;D xsi:type="xsd:double"&gt;13.9725655041888&lt;/D&gt;&lt;D xsi:type="xsd:double"&gt;13.2830995452866&lt;/D&gt;&lt;D xsi:type="xsd:double"&gt;14.5174093499562&lt;/D&gt;&lt;D xsi:type="xsd:double"&gt;14.0961480343976&lt;/D&gt;&lt;D xsi:type="xsd:double"&gt;13.8343700851855&lt;/D&gt;&lt;D xsi:type="xsd:double"&gt;14.4469431281138&lt;/D&gt;&lt;D xsi:type="xsd:double"&gt;14.2534988323789&lt;/D&gt;&lt;D xsi:type="xsd:double"&gt;12.5445936373945&lt;/D&gt;&lt;D xsi:type="xsd:double"&gt;11.3743079827579&lt;/D&gt;&lt;D xsi:type="xsd:double"&gt;11.2642046018579&lt;/D&gt;&lt;D xsi:type="xsd:double"&gt;10.6273807883146&lt;/D&gt;&lt;D xsi:type="xsd:double"&gt;10.313171321091&lt;/D&gt;&lt;D xsi:type="xsd:double"&gt;9.90745322453024&lt;/D&gt;&lt;D xsi:type="xsd:double"&gt;9.14868082142574&lt;/D&gt;&lt;D xsi:type="xsd:double"&gt;9.41250617054808&lt;/D&gt;&lt;D xsi:type="xsd:double"&gt;9.3264046409689&lt;/D&gt;&lt;D xsi:type="xsd:double"&gt;9.94818929687824&lt;/D&gt;&lt;D xsi:type="xsd:double"&gt;9.97383592280638&lt;/D&gt;&lt;D xsi:type="xsd:double"&gt;9.56488465315703&lt;/D&gt;&lt;D xsi:type="xsd:double"&gt;8.74004764415695&lt;/D&gt;&lt;D xsi:type="xsd:double"&gt;8.8210270080021&lt;/D&gt;&lt;D xsi:type="xsd:double"&gt;6.31206121579377&lt;/D&gt;&lt;D xsi:type="xsd:double"&gt;6.62149917897474&lt;/D&gt;&lt;D xsi:type="xsd:double"&gt;6.75072365182739&lt;/D&gt;&lt;D xsi:type="xsd:double"&gt;7.20520618656835&lt;/D&gt;&lt;D xsi:type="xsd:double"&gt;7.40920171767057&lt;/D&gt;&lt;D xsi:type="xsd:double"&gt;7.04872155575439&lt;/D&gt;&lt;D xsi:type="xsd:double"&gt;7.39226708758291&lt;/D&gt;&lt;D xsi:type="xsd:double"&gt;7.8056629008547&lt;/D&gt;&lt;D xsi:type="xsd:double"&gt;8.00780179987765&lt;/D&gt;&lt;D xsi:type="xsd:double"&gt;7.44567323586239&lt;/D&gt;&lt;D xsi:type="xsd:double"&gt;7.87784476318887&lt;/D&gt;&lt;D xsi:type="xsd:double"&gt;8.05467472413247&lt;/D&gt;&lt;D xsi:type="xsd:double"&gt;8.51380576792594&lt;/D&gt;&lt;D xsi:type="xsd:double"&gt;9.33916680682592&lt;/D&gt;&lt;D xsi:type="xsd:double"&gt;8.99106930792171&lt;/D&gt;&lt;D xsi:type="xsd:double"&gt;8.41994125434551&lt;/D&gt;&lt;D xsi:type="xsd:double"&gt;8.18657764103082&lt;/D&gt;&lt;D xsi:type="xsd:double"&gt;8.99050386335895&lt;/D&gt;&lt;D xsi:type="xsd:double"&gt;7.636381963905&lt;/D&gt;&lt;D xsi:type="xsd:double"&gt;7.95372224098768&lt;/D&gt;&lt;D xsi:type="xsd:double"&gt;7.624332529445&lt;/D&gt;&lt;D xsi:type="xsd:double"&gt;8.01015846956273&lt;/D&gt;&lt;D xsi:type="xsd:double"&gt;7.93079356475392&lt;/D&gt;&lt;D xsi:type="xsd:double"&gt;6.53271312122024&lt;/D&gt;&lt;/FQL&gt;&lt;FQL&gt;&lt;Q&gt;PASP-FDS^MAX(FG_PRICE(0,-5AY))&lt;/Q&gt;&lt;R&gt;1&lt;/R&gt;&lt;C&gt;1&lt;/C&gt;&lt;D xsi:type="xsd:double"&gt;3158.12&lt;/D&gt;&lt;/FQL&gt;&lt;FQL&gt;&lt;Q&gt;PLATI-FDS^FG_PRICE_CHANGE(0,-1AM)&lt;/Q&gt;&lt;R&gt;1&lt;/R&gt;&lt;C&gt;1&lt;/C&gt;&lt;D xsi:type="xsd:double"&gt;9.63983050847457&lt;/D&gt;&lt;/FQL&gt;&lt;FQL&gt;&lt;Q&gt;TIOS-FDS^FG_PRICE_CHANGE(0,-3AM)&lt;/Q&gt;&lt;R&gt;1&lt;/R&gt;&lt;C&gt;1&lt;/C&gt;&lt;D xsi:type="xsd:double"&gt;-5.79849431363126&lt;/D&gt;&lt;/FQL&gt;&lt;FQL&gt;&lt;Q&gt;FC0000TW^FG_PRICE(0)&lt;/Q&gt;&lt;R&gt;1&lt;/R&gt;&lt;C&gt;1&lt;/C&gt;&lt;D xsi:type="xsd:double"&gt;353.4743&lt;/D&gt;&lt;/FQL&gt;&lt;FQL&gt;&lt;Q&gt;EWW^FG_PRICE_MAVG(0,,,,30)&lt;/Q&gt;&lt;R&gt;1&lt;/R&gt;&lt;C&gt;1&lt;/C&gt;&lt;D xsi:type="xsd:double"&gt;66.78933&lt;/D&gt;&lt;/FQL&gt;&lt;FQL&gt;&lt;Q&gt;EPHE^FG_PRICE_MAVG(0,,,,60)&lt;/Q&gt;&lt;R&gt;1&lt;/R&gt;&lt;C&gt;1&lt;/C&gt;&lt;D xsi:type="xsd:double"&gt;26.243334&lt;/D&gt;&lt;/FQL&gt;&lt;FQL&gt;&lt;Q&gt;KSA^FG_TOTAL_RETURNC(0,-3AM)&lt;/Q&gt;&lt;R&gt;1&lt;/R&gt;&lt;C&gt;1&lt;/C&gt;&lt;D xsi:type="xsd:double"&gt;-9.824639&lt;/D&gt;&lt;/FQL&gt;&lt;FQL&gt;&lt;Q&gt;UAE^FG_TOTAL_RETURNC(0,-1AM)&lt;/Q&gt;&lt;R&gt;1&lt;/R&gt;&lt;C&gt;1&lt;/C&gt;&lt;D xsi:type="xsd:double"&gt;-3.279835&lt;/D&gt;&lt;/FQL&gt;&lt;FQL&gt;&lt;Q&gt;EWY^FG_TOTAL_RETURNC(0,-6AM)&lt;/Q&gt;&lt;R&gt;1&lt;/R&gt;&lt;C&gt;1&lt;/C&gt;&lt;D xsi:type="xsd:double"&gt;1.2157917&lt;/D&gt;&lt;/FQL&gt;&lt;FQL&gt;&lt;Q&gt;EWT^FG_TOTAL_RETURNC(0,-3AM)&lt;/Q&gt;&lt;R&gt;1&lt;/R&gt;&lt;C&gt;1&lt;/C&gt;&lt;D xsi:type="xsd:double"&gt;8.61212&lt;/D&gt;&lt;/FQL&gt;&lt;FQL&gt;&lt;Q&gt;VGK^FMA_COS_UP("EPS","1M",+1,NOW,,,"PORTAGG","MEANR")&lt;/Q&gt;&lt;R&gt;1&lt;/R&gt;&lt;C&gt;1&lt;/C&gt;&lt;D xsi:type="xsd:double"&gt;465&lt;/D&gt;&lt;/FQL&gt;&lt;FQL&gt;&lt;Q&gt;MCHI^SIZE(FG_CONSTITUENTS)&lt;/Q&gt;&lt;R&gt;1&lt;/R&gt;&lt;C&gt;1&lt;/C&gt;&lt;D xsi:type="xsd:long"&gt;660&lt;/D&gt;&lt;/FQL&gt;&lt;FQL&gt;&lt;Q&gt;EPU^FMA_RBICS_REV_CURRENT(30, LOC, "PORTAGG")&lt;/Q&gt;&lt;R&gt;1&lt;/R&gt;&lt;C&gt;1&lt;/C&gt;&lt;D xsi:type="xsd:double"&gt;24.3073936173843&lt;/D&gt;&lt;/FQL&gt;&lt;FQL&gt;&lt;Q&gt;EWT^FG_ROE(0)&lt;/Q&gt;&lt;R&gt;1&lt;/R&gt;&lt;C&gt;1&lt;/C&gt;&lt;D xsi:type="xsd:double"&gt;10.5882678854059&lt;/D&gt;&lt;/FQL&gt;&lt;FQL&gt;&lt;Q&gt;TRYKR10Y-FDS^FG_YIELD_NAME&lt;/Q&gt;&lt;R&gt;1&lt;/R&gt;&lt;C&gt;1&lt;/C&gt;&lt;D xsi:type="xsd:string"&gt;South Korea Benchmark Bond - 10 Year&lt;/D&gt;&lt;/FQL&gt;&lt;FQL&gt;&lt;Q&gt;REFTR1WREPO-FDS^(SUBARRAY(NOT_NA(NO_REPEAT_F(FG_YIELD(NOW,-10AY,D))),0,1)-SUBARRAY(NOT_NA(NO_REPEAT_F(FG_YIELD(NOW,-10AY,D))),1,1))*100&lt;/Q&gt;&lt;R&gt;1&lt;/R&gt;&lt;C&gt;1&lt;/C&gt;&lt;D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xsi:type="xsd:double"&gt;500&lt;/D&gt;&lt;/FQL&gt;&lt;FQL&gt;&lt;Q&gt;REFZAREPO-FDS^FG_YIELD(NOW,,,0)&lt;/Q&gt;&lt;R&gt;1&lt;/R&gt;&lt;C&gt;1&lt;/C&gt;&lt;D xsi:type="xsd:double"&gt;8.25&lt;/D&gt;&lt;/FQL&gt;&lt;FQL&gt;&lt;Q&gt;TRYSA10Y-FDS^FG_YIELD(0,,,,"YTM")&lt;/Q&gt;&lt;R&gt;1&lt;/R&gt;&lt;C&gt;1&lt;/C&gt;&lt;D xsi:type="xsd:double"&gt;5.369376&lt;/D&gt;&lt;/FQL&gt;&lt;FQL&gt;&lt;Q&gt;QAT^FMA_PE(LTM,0,,,"PORTAGG","MEANR")&lt;/Q&gt;&lt;R&gt;1&lt;/R&gt;&lt;C&gt;1&lt;/C&gt;&lt;D xsi:type="xsd:double"&gt;10.4692757953703&lt;/D&gt;&lt;/FQL&gt;&lt;FQL&gt;&lt;Q&gt;GREK^FMA_DIV_YLD(NTMA,NOW,NOW,M,"PORTAGG","MEANR")&lt;/Q&gt;&lt;R&gt;1&lt;/R&gt;&lt;C&gt;1&lt;/C&gt;&lt;D xsi:type="xsd:double"&gt;5.56855104437115&lt;/D&gt;&lt;/FQL&gt;&lt;FQL&gt;&lt;Q&gt;EWY^FMA_EVAL_EBITDA(NTMA,0,,,"PORTAGG","MEANR")&lt;/Q&gt;&lt;R&gt;1&lt;/R&gt;&lt;C&gt;1&lt;/C&gt;&lt;D xsi:type="xsd:double"&gt;6.2053383318783&lt;/D&gt;&lt;/FQL&gt;&lt;FQL&gt;&lt;Q&gt;EWT^JULIAN(FMA_DIV_YLD(NTMA,NOW,NOW,M,"PORTAGG","MEANR").DATES)&lt;/Q&gt;&lt;R&gt;1&lt;/R&gt;&lt;C&gt;1&lt;/C&gt;&lt;D xsi:type="xsd:long"&gt;45441&lt;/D&gt;&lt;/FQL&gt;&lt;FQL&gt;&lt;Q&gt;EPOL^FMA_PE(LTM,0,,,"PORTAGG","MEANR")&lt;/Q&gt;&lt;R&gt;1&lt;/R&gt;&lt;C&gt;1&lt;/C&gt;&lt;D xsi:type="xsd:double"&gt;7.58780689798216&lt;/D&gt;&lt;/FQL&gt;&lt;FQL&gt;&lt;Q&gt;ECH^FMA_DIV_YLD(NTMA,NOW,NOW,M,"PORTAGG","MEANR")&lt;/Q&gt;&lt;R&gt;1&lt;/R&gt;&lt;C&gt;1&lt;/C&gt;&lt;D xsi:type="xsd:double"&gt;4.97582071759621&lt;/D&gt;&lt;/FQL&gt;&lt;FQL&gt;&lt;Q&gt;CNYA^FMA_PE(LTMA,-10AY,0,AM,"PORTAGG","MEANR")&lt;/Q&gt;&lt;R&gt;121&lt;/R&gt;&lt;C&gt;1&lt;/C&gt;&lt;D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xsi:type="xsd:double"&gt;15.0619839861157&lt;/D&gt;&lt;D xsi:type="xsd:double"&gt;15.2339365237193&lt;/D&gt;&lt;D xsi:type="xsd:double"&gt;15.1029852806083&lt;/D&gt;&lt;D xsi:type="xsd:double"&gt;15.040557127858&lt;/D&gt;&lt;D xsi:type="xsd:double"&gt;14.971311370266&lt;/D&gt;&lt;D xsi:type="xsd:double"&gt;15.35765399528&lt;/D&gt;&lt;D xsi:type="xsd:double"&gt;15.378708882884&lt;/D&gt;&lt;D xsi:type="xsd:double"&gt;15.5229604056335&lt;/D&gt;&lt;D xsi:type="xsd:double"&gt;15.6566659383571&lt;/D&gt;&lt;D xsi:type="xsd:double"&gt;16.1015879689368&lt;/D&gt;&lt;D xsi:type="xsd:double"&gt;15.979244239082&lt;/D&gt;&lt;D xsi:type="xsd:double"&gt;15.9240663634787&lt;/D&gt;&lt;D xsi:type="xsd:double"&gt;16.4682478795738&lt;/D&gt;&lt;D xsi:type="xsd:double"&gt;15.3223457028861&lt;/D&gt;&lt;D xsi:type="xsd:double"&gt;15.0471829102259&lt;/D&gt;&lt;D xsi:type="xsd:double"&gt;14.504151691501&lt;/D&gt;&lt;D xsi:type="xsd:double"&gt;14.285513234712&lt;/D&gt;&lt;D xsi:type="xsd:double"&gt;13.6541818753963&lt;/D&gt;&lt;D xsi:type="xsd:double"&gt;13.2189442689603&lt;/D&gt;&lt;D xsi:type="xsd:double"&gt;12.534980385784&lt;/D&gt;&lt;D xsi:type="xsd:double"&gt;12.711953131908&lt;/D&gt;&lt;D xsi:type="xsd:double"&gt;11.6647000995063&lt;/D&gt;&lt;D xsi:type="xsd:double"&gt;11.3568403755088&lt;/D&gt;&lt;D xsi:type="xsd:double"&gt;10.612527084962&lt;/D&gt;&lt;D xsi:type="xsd:double"&gt;11.3321696716091&lt;/D&gt;&lt;D xsi:type="xsd:double"&gt;12.6999924874264&lt;/D&gt;&lt;D xsi:type="xsd:double"&gt;12.7188531844589&lt;/D&gt;&lt;D xsi:type="xsd:double"&gt;12.7156921218375&lt;/D&gt;&lt;D xsi:type="xsd:double"&gt;12.470688558917&lt;/D&gt;&lt;D xsi:type="xsd:double"&gt;12.7251889377143&lt;/D&gt;&lt;D xsi:type="xsd:double"&gt;12.6329810131555&lt;/D&gt;&lt;D xsi:type="xsd:double"&gt;12.6656562487405&lt;/D&gt;&lt;D xsi:type="xsd:double"&gt;12.6924818613993&lt;/D&gt;&lt;D xsi:type="xsd:double"&gt;12.8759765711542&lt;/D&gt;&lt;D xsi:type="xsd:double"&gt;13.6199814618235&lt;/D&gt;&lt;D xsi:type="xsd:double"&gt;14.6792473052871&lt;/D&gt;&lt;D xsi:type="xsd:double"&gt;14.3674895073557&lt;/D&gt;&lt;D xsi:type="xsd:double"&gt;14.2871152208053&lt;/D&gt;&lt;D xsi:type="xsd:double"&gt;14.0111011725363&lt;/D&gt;&lt;D xsi:type="xsd:double"&gt;14.3053149140926&lt;/D&gt;&lt;D xsi:type="xsd:double"&gt;14.2450407941005&lt;/D&gt;&lt;D xsi:type="xsd:double"&gt;15.0014068741166&lt;/D&gt;&lt;D xsi:type="xsd:double"&gt;16.2453832538678&lt;/D&gt;&lt;D xsi:type="xsd:double"&gt;17.1464866498203&lt;/D&gt;&lt;D xsi:type="xsd:double"&gt;16.8914176954575&lt;/D&gt;&lt;D xsi:type="xsd:double"&gt;17.3512162547538&lt;/D&gt;&lt;D xsi:type="xsd:double"&gt;18.3529450979595&lt;/D&gt;&lt;D xsi:type="xsd:double"&gt;20.1563427090919&lt;/D&gt;&lt;D xsi:type="xsd:double"&gt;20.6689521298041&lt;/D&gt;&lt;D xsi:type="xsd:double"&gt;20.1673688724181&lt;/D&gt;&lt;D xsi:type="xsd:double"&gt;19.650667890612&lt;/D&gt;&lt;D xsi:type="xsd:double"&gt;19.4198499749463&lt;/D&gt;&lt;D xsi:type="xsd:double"&gt;19.4854041056328&lt;/D&gt;&lt;D xsi:type="xsd:double"&gt;19.2709788375398&lt;/D&gt;&lt;D xsi:type="xsd:double"&gt;18.0110811224269&lt;/D&gt;&lt;D xsi:type="xsd:double"&gt;17.8519017133663&lt;/D&gt;&lt;D xsi:type="xsd:double"&gt;17.8550795848834&lt;/D&gt;&lt;D xsi:type="xsd:double"&gt;17.9002815883368&lt;/D&gt;&lt;D xsi:type="xsd:double"&gt;17.783574130686&lt;/D&gt;&lt;D xsi:type="xsd:double"&gt;18.2302212366901&lt;/D&gt;&lt;D xsi:type="xsd:double"&gt;16.5301629439323&lt;/D&gt;&lt;D xsi:type="xsd:double"&gt;16.659092448758&lt;/D&gt;&lt;D xsi:type="xsd:double"&gt;16.1786917926458&lt;/D&gt;&lt;D xsi:type="xsd:double"&gt;15.7741901008109&lt;/D&gt;&lt;D xsi:type="xsd:double"&gt;15.7005449280967&lt;/D&gt;&lt;D xsi:type="xsd:double"&gt;16.0558450489164&lt;/D&gt;&lt;D xsi:type="xsd:double"&gt;15.3443210976731&lt;/D&gt;&lt;D xsi:type="xsd:double"&gt;15.0753865736138&lt;/D&gt;&lt;D xsi:type="xsd:double"&gt;14.1955518780828&lt;/D&gt;&lt;D xsi:type="xsd:double"&gt;13.3630610009264&lt;/D&gt;&lt;D xsi:type="xsd:double"&gt;14.2099353222202&lt;/D&gt;&lt;D xsi:type="xsd:double"&gt;14.0128803914336&lt;/D&gt;&lt;D xsi:type="xsd:double"&gt;14.9854569959311&lt;/D&gt;&lt;D xsi:type="xsd:double"&gt;14.6263124575625&lt;/D&gt;&lt;D xsi:type="xsd:double"&gt;14.4598524422309&lt;/D&gt;&lt;D xsi:type="xsd:double"&gt;14.312375365689&lt;/D&gt;&lt;D xsi:type="xsd:double"&gt;13.8701574929414&lt;/D&gt;&lt;D xsi:type="xsd:double"&gt;13.8691220936703&lt;/D&gt;&lt;D xsi:type="xsd:double"&gt;14.0683894054491&lt;/D&gt;&lt;D xsi:type="xsd:double"&gt;13.8146815503337&lt;/D&gt;&lt;D xsi:type="xsd:double"&gt;13.6831133220155&lt;/D&gt;&lt;D xsi:type="xsd:double"&gt;13.5024154306127&lt;/D&gt;&lt;D xsi:type="xsd:double"&gt;13.4222650853869&lt;/D&gt;&lt;D xsi:type="xsd:double"&gt;13.3625932183766&lt;/D&gt;&lt;D xsi:type="xsd:double"&gt;12.3036814057295&lt;/D&gt;&lt;D xsi:type="xsd:double"&gt;13.6143292637975&lt;/D&gt;&lt;D xsi:type="xsd:double"&gt;13.5253683086149&lt;/D&gt;&lt;D xsi:type="xsd:double"&gt;13.7140114634981&lt;/D&gt;&lt;D xsi:type="xsd:double"&gt;13.7294398272934&lt;/D&gt;&lt;/FQL&gt;&lt;FQL&gt;&lt;Q&gt;BRENT-FDS^FG_PRICE_CHANGE(0,-1AY)&lt;/Q&gt;&lt;R&gt;1&lt;/R&gt;&lt;C&gt;1&lt;/C&gt;&lt;D xsi:type="xsd:double"&gt;17.713188922402&lt;/D&gt;&lt;/FQL&gt;&lt;FQL&gt;&lt;Q&gt;CNYA^P_PRICE(0)/P_PRICE_LOW_PR(0,,,,,,"PRICE","INTRA","52W")-1&lt;/Q&gt;&lt;R&gt;1&lt;/R&gt;&lt;C&gt;1&lt;/C&gt;&lt;D xsi:type="xsd:double"&gt;0.14285707&lt;/D&gt;&lt;/FQL&gt;&lt;FQL&gt;&lt;Q&gt;EWT^FMA_COS_DOWN("EPS","1M",+1,NOW,,,"PORTAGG","MEANR")&lt;/Q&gt;&lt;R&gt;1&lt;/R&gt;&lt;C&gt;1&lt;/C&gt;&lt;D xsi:type="xsd:double"&gt;34&lt;/D&gt;&lt;/FQL&gt;&lt;FQL&gt;&lt;Q&gt;REFPL7D-FDS^PROPER_NAME(0,,,"SECURITY","NAME")&lt;/Q&gt;&lt;R&gt;1&lt;/R&gt;&lt;C&gt;1&lt;/C&gt;&lt;D xsi:type="xsd:string"&gt;Poland Reference Rate - 7 Day&lt;/D&gt;&lt;/FQL&gt;&lt;FQL&gt;&lt;Q&gt;TRYCN10Y-FDS^FG_YIELD_NAME&lt;/Q&gt;&lt;R&gt;1&lt;/R&gt;&lt;C&gt;1&lt;/C&gt;&lt;D xsi:type="xsd:string"&gt;Treasury - China Benchmark Bond 10Y&lt;/D&gt;&lt;/FQL&gt;&lt;FQL&gt;&lt;Q&gt;CC_ID^IMF_IFS_RCPI_Q(0)&lt;/Q&gt;&lt;R&gt;0&lt;/R&gt;&lt;C&gt;0&lt;/C&gt;&lt;/FQL&gt;&lt;FQL&gt;&lt;Q&gt;KSA^FG_FCF_YIELD_NTM(0)&lt;/Q&gt;&lt;R&gt;1&lt;/R&gt;&lt;C&gt;1&lt;/C&gt;&lt;D xsi:type="xsd:double"&gt;4.1153451897242&lt;/D&gt;&lt;/FQL&gt;&lt;FQL&gt;&lt;Q&gt;EWM^FG_FCF_YIELD_NTM(0)&lt;/Q&gt;&lt;R&gt;1&lt;/R&gt;&lt;C&gt;1&lt;/C&gt;&lt;D xsi:type="xsd:double"&gt;5.99788922364122&lt;/D&gt;&lt;/FQL&gt;&lt;FQL&gt;&lt;Q&gt;INDA^FG_COMPANY_NAME&lt;/Q&gt;&lt;R&gt;1&lt;/R&gt;&lt;C&gt;1&lt;/C&gt;&lt;D xsi:type="xsd:string"&gt;iShares MSCI India ETF&lt;/D&gt;&lt;/FQL&gt;&lt;FQL&gt;&lt;Q&gt;TRYBR10Y-FDS^FG_YIELD(-10AY,0,Y,,"YTM")&lt;/Q&gt;&lt;R&gt;10&lt;/R&gt;&lt;C&gt;1&lt;/C&gt;&lt;D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xsi:type="xsd:double"&gt;10.455909&lt;/D&gt;&lt;/FQL&gt;&lt;FQL&gt;&lt;Q&gt;CAGDPY@ID^EE_ACTUAL_ANNUAL(MED,+1)&lt;/Q&gt;&lt;R&gt;1&lt;/R&gt;&lt;C&gt;1&lt;/C&gt;&lt;D xsi:type="xsd:double"&gt;-0.5&lt;/D&gt;&lt;/FQL&gt;&lt;FQL&gt;&lt;Q&gt;USDTHB^FG_PRICE_CHANGE(0,-3AM)&lt;/Q&gt;&lt;R&gt;1&lt;/R&gt;&lt;C&gt;1&lt;/C&gt;&lt;D xsi:type="xsd:double"&gt;2.5791168&lt;/D&gt;&lt;/FQL&gt;&lt;FQL&gt;&lt;Q&gt;USDZAR^FG_PRICE_CHANGE(0,-6AM)&lt;/Q&gt;&lt;R&gt;1&lt;/R&gt;&lt;C&gt;1&lt;/C&gt;&lt;D xsi:type="xsd:double"&gt;-0.64644814&lt;/D&gt;&lt;/FQL&gt;&lt;FQL&gt;&lt;Q&gt;USDPLN^FG_PRICE(0)&lt;/Q&gt;&lt;R&gt;1&lt;/R&gt;&lt;C&gt;1&lt;/C&gt;&lt;D xsi:type="xsd:double"&gt;3.937&lt;/D&gt;&lt;/FQL&gt;&lt;FQL&gt;&lt;Q&gt;MCHI^P_PRICE_RETURNS_PR('52W',2,-10AY,0,AM)&lt;/Q&gt;&lt;R&gt;121&lt;/R&gt;&lt;C&gt;1&lt;/C&gt;&lt;D xsi:type="xsd:double"&gt;3.3062577&lt;/D&gt;&lt;D xsi:type="xsd:double"&gt;15.811836&lt;/D&gt;&lt;D xsi:type="xsd:double"&gt;18.66703&lt;/D&gt;&lt;D xsi:type="xsd:double"&gt;17.658257&lt;/D&gt;&lt;D xsi:type="xsd:double"&gt;4.9976707&lt;/D&gt;&lt;D xsi:type="xsd:double"&gt;6.9625974&lt;/D&gt;&lt;D xsi:type="xsd:double"&gt;1.8661141&lt;/D&gt;&lt;D xsi:type="xsd:double"&gt;6.8054676&lt;/D&gt;&lt;D xsi:type="xsd:double"&gt;17.632378&lt;/D&gt;&lt;D xsi:type="xsd:double"&gt;19.699108&lt;/D&gt;&lt;D xsi:type="xsd:double"&gt;24.204708&lt;/D&gt;&lt;D xsi:type="xsd:double"&gt;46.59394&lt;/D&gt;&lt;D xsi:type="xsd:double"&gt;33.809708&lt;/D&gt;&lt;D xsi:type="xsd:double"&gt;23.242401&lt;/D&gt;&lt;D xsi:type="xsd:double"&gt;3.1095743&lt;/D&gt;&lt;D xsi:type="xsd:double"&gt;-10.29017&lt;/D&gt;&lt;D xsi:type="xsd:double"&gt;-5.707449&lt;/D&gt;&lt;D xsi:type="xsd:double"&gt;-0.8534908&lt;/D&gt;&lt;D xsi:type="xsd:double"&gt;-4.230791&lt;/D&gt;&lt;D xsi:type="xsd:double"&gt;-8.991909&lt;/D&gt;&lt;D xsi:type="xsd:double"&gt;-21.874369&lt;/D&gt;&lt;D xsi:type="xsd:double"&gt;-25.952274&lt;/D&gt;&lt;D xsi:type="xsd:double"&gt;-20.088703&lt;/D&gt;&lt;D xsi:type="xsd:double"&gt;-31.89844&lt;/D&gt;&lt;D xsi:type="xsd:double"&gt;-27.677042&lt;/D&gt;&lt;D xsi:type="xsd:double"&gt;-22.741901&lt;/D&gt;&lt;D xsi:type="xsd:double"&gt;-11.530394&lt;/D&gt;&lt;D xsi:type="xsd:double"&gt;8.296549&lt;/D&gt;&lt;D xsi:type="xsd:double"&gt;13.06994&lt;/D&gt;&lt;D xsi:type="xsd:double"&gt;1.6393304&lt;/D&gt;&lt;D xsi:type="xsd:double"&gt;1.8519521&lt;/D&gt;&lt;D xsi:type="xsd:double"&gt;-0.63447356&lt;/D&gt;&lt;D xsi:type="xsd:double"&gt;21.720886&lt;/D&gt;&lt;D xsi:type="xsd:double"&gt;28.91221&lt;/D&gt;&lt;D xsi:type="xsd:double"&gt;19.458437&lt;/D&gt;&lt;D xsi:type="xsd:double"&gt;21.571875&lt;/D&gt;&lt;D xsi:type="xsd:double"&gt;29.437363&lt;/D&gt;&lt;D xsi:type="xsd:double"&gt;30.728876&lt;/D&gt;&lt;D xsi:type="xsd:double"&gt;36.75289&lt;/D&gt;&lt;D xsi:type="xsd:double"&gt;34.352028&lt;/D&gt;&lt;D xsi:type="xsd:double"&gt;32.054268&lt;/D&gt;&lt;D xsi:type="xsd:double"&gt;40.571083&lt;/D&gt;&lt;D xsi:type="xsd:double"&gt;43.971016&lt;/D&gt;&lt;D xsi:type="xsd:double"&gt;54.293488&lt;/D&gt;&lt;D xsi:type="xsd:double"&gt;61.772526&lt;/D&gt;&lt;D xsi:type="xsd:double"&gt;44.418644&lt;/D&gt;&lt;D xsi:type="xsd:double"&gt;37.867664&lt;/D&gt;&lt;D xsi:type="xsd:double"&gt;32.833076&lt;/D&gt;&lt;D xsi:type="xsd:double"&gt;30.128693&lt;/D&gt;&lt;D xsi:type="xsd:double"&gt;20.4525&lt;/D&gt;&lt;D xsi:type="xsd:double"&gt;9.323645&lt;/D&gt;&lt;D xsi:type="xsd:double"&gt;-0.29889345&lt;/D&gt;&lt;D xsi:type="xsd:double"&gt;-2.0102203&lt;/D&gt;&lt;D xsi:type="xsd:double"&gt;-17.01048&lt;/D&gt;&lt;D xsi:type="xsd:double"&gt;-11.689311&lt;/D&gt;&lt;D xsi:type="xsd:double"&gt;-19.77446&lt;/D&gt;&lt;D xsi:type="xsd:double"&gt;-19.57096&lt;/D&gt;&lt;D xsi:type="xsd:double"&gt;-10.998207&lt;/D&gt;&lt;D xsi:type="xsd:double"&gt;-7.6357784&lt;/D&gt;&lt;D xsi:type="xsd:double"&gt;-3.605187&lt;/D&gt;&lt;D xsi:type="xsd:double"&gt;-18.449337&lt;/D&gt;&lt;D xsi:type="xsd:double"&gt;-5.0841513&lt;/D&gt;&lt;D xsi:type="xsd:double"&gt;-6.897444&lt;/D&gt;&lt;D xsi:type="xsd:double"&gt;-5.403715&lt;/D&gt;&lt;D xsi:type="xsd:double"&gt;-4.843384&lt;/D&gt;&lt;D xsi:type="xsd:double"&gt;11.583197&lt;/D&gt;&lt;D xsi:type="xsd:double"&gt;7.1533084&lt;/D&gt;&lt;D xsi:type="xsd:double"&gt;23.700274&lt;/D&gt;&lt;D xsi:type="xsd:double"&gt;2.9319048&lt;/D&gt;&lt;D xsi:type="xsd:double"&gt;3.9375186&lt;/D&gt;&lt;D xsi:type="xsd:double"&gt;-6.8649054&lt;/D&gt;&lt;D xsi:type="xsd:double"&gt;-4.</t>
        </r>
      </text>
    </comment>
    <comment ref="A7" authorId="0" shapeId="0" xr:uid="{2D19ACB7-2B62-400D-8DB3-DA2E1B29B139}">
      <text>
        <r>
          <rPr>
            <b/>
            <sz val="9"/>
            <color indexed="81"/>
            <rFont val="Tahoma"/>
            <charset val="1"/>
          </rPr>
          <t>0981054&lt;/D&gt;&lt;D xsi:type="xsd:double"&gt;11.666929&lt;/D&gt;&lt;D xsi:type="xsd:double"&gt;11.519575&lt;/D&gt;&lt;D xsi:type="xsd:double"&gt;23.887348&lt;/D&gt;&lt;D xsi:type="xsd:double"&gt;35.821712&lt;/D&gt;&lt;D xsi:type="xsd:double"&gt;33.971848&lt;/D&gt;&lt;D xsi:type="xsd:double"&gt;34.141148&lt;/D&gt;&lt;D xsi:type="xsd:double"&gt;35.50875&lt;/D&gt;&lt;D xsi:type="xsd:double"&gt;27.783823&lt;/D&gt;&lt;D xsi:type="xsd:double"&gt;42.2948&lt;/D&gt;&lt;D xsi:type="xsd:double"&gt;40.858376&lt;/D&gt;&lt;D xsi:type="xsd:double"&gt;44.34061&lt;/D&gt;&lt;D xsi:type="xsd:double"&gt;38.24309&lt;/D&gt;&lt;D xsi:type="xsd:double"&gt;39.73092&lt;/D&gt;&lt;D xsi:type="xsd:double"&gt;27.2025&lt;/D&gt;&lt;D xsi:type="xsd:double"&gt;0.43780804&lt;/D&gt;&lt;D xsi:type="xsd:double"&gt;-5.5003405&lt;/D&gt;&lt;D xsi:type="xsd:double"&gt;-8.05338&lt;/D&gt;&lt;D xsi:type="xsd:double"&gt;-11.589718&lt;/D&gt;&lt;D xsi:type="xsd:double"&gt;-17.48665&lt;/D&gt;&lt;D xsi:type="xsd:double"&gt;-21.73279&lt;/D&gt;&lt;D xsi:type="xsd:double"&gt;-27.786415&lt;/D&gt;&lt;D xsi:type="xsd:double"&gt;-32.070942&lt;/D&gt;&lt;D xsi:type="xsd:double"&gt;-34.641296&lt;/D&gt;&lt;D xsi:type="xsd:double"&gt;-38.841885&lt;/D&gt;&lt;D xsi:type="xsd:double"&gt;-36.110104&lt;/D&gt;&lt;D xsi:type="xsd:double"&gt;-31.400908&lt;/D&gt;&lt;D xsi:type="xsd:double"&gt;-29.794186&lt;/D&gt;&lt;D xsi:type="xsd:double"&gt;-28.871859&lt;/D&gt;&lt;D xsi:type="xsd:double"&gt;-36.13701&lt;/D&gt;&lt;D xsi:type="xsd:double"&gt;-47.929317&lt;/D&gt;&lt;D xsi:type="xsd:double"&gt;-26.949966&lt;/D&gt;&lt;D xsi:type="xsd:double"&gt;-23.221117&lt;/D&gt;&lt;D xsi:type="xsd:double"&gt;-12.632489&lt;/D&gt;&lt;D xsi:type="xsd:double"&gt;-16.646755&lt;/D&gt;&lt;D xsi:type="xsd:double"&gt;-3.7143648&lt;/D&gt;&lt;D xsi:type="xsd:double"&gt;0.12421608&lt;/D&gt;&lt;D xsi:type="xsd:double"&gt;-14.776116&lt;/D&gt;&lt;D xsi:type="xsd:double"&gt;-17.871778&lt;/D&gt;&lt;D xsi:type="xsd:double"&gt;2.6759624&lt;/D&gt;&lt;D xsi:type="xsd:double"&gt;-7.406068&lt;/D&gt;&lt;D xsi:type="xsd:double"&gt;3.4287453&lt;/D&gt;&lt;D xsi:type="xsd:double"&gt;20.38784&lt;/D&gt;&lt;D xsi:type="xsd:double"&gt;-6.98722&lt;/D&gt;&lt;D xsi:type="xsd:double"&gt;-12.855345&lt;/D&gt;&lt;D xsi:type="xsd:double"&gt;-29.410326&lt;/D&gt;&lt;D xsi:type="xsd:double"&gt;-15.675092&lt;/D&gt;&lt;D xsi:type="xsd:double"&gt;-17.172485&lt;/D&gt;&lt;D xsi:type="xsd:double"&gt;-9.18076&lt;/D&gt;&lt;D xsi:type="xsd:double"&gt;4.896748&lt;/D&gt;&lt;/FQL&gt;&lt;FQL&gt;&lt;Q&gt;VNM^FMA_DIV_YLD(NTMA,-10AY,0,AM,"PORTAGG","MEANR")&lt;/Q&gt;&lt;R&gt;121&lt;/R&gt;&lt;C&gt;1&lt;/C&gt;&lt;D xsi:type="xsd:double"&gt;3.46714253836349&lt;/D&gt;&lt;D xsi:type="xsd:double"&gt;3.2357993315313&lt;/D&gt;&lt;D xsi:type="xsd:double"&gt;3.46430791583384&lt;/D&gt;&lt;D xsi:type="xsd:double"&gt;2.95030262593855&lt;/D&gt;&lt;D xsi:type="xsd:double"&gt;3.10439123010399&lt;/D&gt;&lt;D xsi:type="xsd:double"&gt;2.86212276304724&lt;/D&gt;&lt;D xsi:type="xsd:double"&gt;3.16892433748503&lt;/D&gt;&lt;D xsi:type="xsd:double"&gt;3.10554901088411&lt;/D&gt;&lt;D xsi:type="xsd:double"&gt;3.04715418148939&lt;/D&gt;&lt;D xsi:type="xsd:double"&gt;3.02329248727526&lt;/D&gt;&lt;D xsi:type="xsd:double"&gt;3.04624904358638&lt;/D&gt;&lt;D xsi:type="xsd:double"&gt;2.9530796272259&lt;/D&gt;&lt;D xsi:type="xsd:double"&gt;2.84650776183701&lt;/D&gt;&lt;D xsi:type="xsd:double"&gt;3.3329296984329&lt;/D&gt;&lt;D xsi:type="xsd:double"&gt;4.04299714493092&lt;/D&gt;&lt;D xsi:type="xsd:double"&gt;3.62417066067802&lt;/D&gt;&lt;D xsi:type="xsd:double"&gt;3.61168525659195&lt;/D&gt;&lt;D xsi:type="xsd:double"&gt;3.17306618544686&lt;/D&gt;&lt;D xsi:type="xsd:double"&gt;2.72555709233308&lt;/D&gt;&lt;D xsi:type="xsd:double"&gt;2.34582118880852&lt;/D&gt;&lt;D xsi:type="xsd:string"&gt;@NA&lt;/D&gt;&lt;D xsi:type="xsd:string"&gt;@NA&lt;/D&gt;&lt;D xsi:type="xsd:double"&gt;3.0953480271741&lt;/D&gt;&lt;D xsi:type="xsd:double"&gt;3.10170548291448&lt;/D&gt;&lt;D xsi:type="xsd:double"&gt;3.27035637011185&lt;/D&gt;&lt;D xsi:type="xsd:double"&gt;3.2827659528527&lt;/D&gt;&lt;D xsi:type="xsd:double"&gt;3.18327331929638&lt;/D&gt;&lt;D xsi:type="xsd:double"&gt;3.11157968406664&lt;/D&gt;&lt;D xsi:type="xsd:double"&gt;2.54032104303157&lt;/D&gt;&lt;D xsi:type="xsd:double"&gt;2.59799590243109&lt;/D&gt;&lt;D xsi:type="xsd:string"&gt;@NA&lt;/D&gt;&lt;D xsi:type="xsd:double"&gt;2.85994435729094&lt;/D&gt;&lt;D xsi:type="xsd:string"&gt;@NA&lt;/D&gt;&lt;D xsi:type="xsd:double"&gt;3.54291771507517&lt;/D&gt;&lt;D xsi:type="xsd:double"&gt;2.66035097729513&lt;/D&gt;&lt;D xsi:type="xsd:double"&gt;2.4859858482273&lt;/D&gt;&lt;D xsi:type="xsd:double"&gt;2.39948494332171&lt;/D&gt;&lt;D xsi:type="xsd:double"&gt;1.87527809973129&lt;/D&gt;&lt;D xsi:type="xsd:double"&gt;1.53639870969482&lt;/D&gt;&lt;D xsi:type="xsd:double"&gt;1.74939109338522&lt;/D&gt;&lt;D xsi:type="xsd:double"&gt;1.70593869591516&lt;/D&gt;&lt;D xsi:type="xsd:double"&gt;2.06612190060229&lt;/D&gt;&lt;D xsi:type="xsd:double"&gt;1.87466858570659&lt;/D&gt;&lt;D xsi:type="xsd:double"&gt;1.42874449362772&lt;/D&gt;&lt;D xsi:type="xsd:double"&gt;1.80672371647508&lt;/D&gt;&lt;D xsi:type="xsd:double"&gt;1.699072585614&lt;/D&gt;&lt;D xsi:type="xsd:double"&gt;1.88824651064625&lt;/D&gt;&lt;D xsi:type="xsd:double"&gt;1.93917465829573&lt;/D&gt;&lt;D xsi:type="xsd:double"&gt;1.83337454946456&lt;/D&gt;&lt;D xsi:type="xsd:double"&gt;1.64659981854918&lt;/D&gt;&lt;D xsi:type="xsd:double"&gt;1.78153548931304&lt;/D&gt;&lt;D xsi:type="xsd:double"&gt;1.64658672062775&lt;/D&gt;&lt;D xsi:type="xsd:double"&gt;1.59150135018866&lt;/D&gt;&lt;D xsi:type="xsd:double"&gt;1.79732678599895&lt;/D&gt;&lt;D xsi:type="xsd:double"&gt;1.75802236490201&lt;/D&gt;&lt;D xsi:type="xsd:double"&gt;1.85022549692407&lt;/D&gt;&lt;D xsi:type="xsd:double"&gt;1.75568768845479&lt;/D&gt;&lt;D xsi:type="xsd:double"&gt;1.562225950371&lt;/D&gt;&lt;D xsi:type="xsd:double"&gt;1.60123302732556&lt;/D&gt;&lt;D xsi:type="xsd:double"&gt;1.52674301713302&lt;/D&gt;&lt;D xsi:type="xsd:double"&gt;1.58421680712354&lt;/D&gt;&lt;D xsi:type="xsd:double"&gt;1.72316932188607&lt;/D&gt;&lt;D xsi:type="xsd:double"&gt;1.78068576850661&lt;/D&gt;&lt;D xsi:type="xsd:double"&gt;1.93691963438714&lt;/D&gt;&lt;D xsi:type="xsd:double"&gt;1.63472909823294&lt;/D&gt;&lt;D xsi:type="xsd:double"&gt;1.6813719100878&lt;/D&gt;&lt;D xsi:type="xsd:double"&gt;1.60885236083731&lt;/D&gt;&lt;D xsi:type="xsd:double"&gt;1.51685781698176&lt;/D&gt;&lt;D xsi:type="xsd:double"&gt;1.60623222429263&lt;/D&gt;&lt;D xsi:type="xsd:double"&gt;1.79298543613394&lt;/D&gt;&lt;D xsi:type="xsd:double"&gt;2.1313063737962&lt;/D&gt;&lt;D xsi:type="xsd:double"&gt;1.75435058189203&lt;/D&gt;&lt;D xsi:type="xsd:double"&gt;1.37614546446486&lt;/D&gt;&lt;D xsi:type="xsd:double"&gt;1.43016136855381&lt;/D&gt;&lt;D xsi:type="xsd:double"&gt;1.41182218825074&lt;/D&gt;&lt;D xsi:type="xsd:double"&gt;1.28706325455025&lt;/D&gt;&lt;D xsi:type="xsd:double"&gt;1.32796790280053&lt;/D&gt;&lt;D xsi:type="xsd:double"&gt;1.36927057371137&lt;/D&gt;&lt;D xsi:type="xsd:double"&gt;1.30215469602438&lt;/D&gt;&lt;D xsi:type="xsd:double"&gt;1.19456300971647&lt;/D&gt;&lt;D xsi:type="xsd:double"&gt;1.27460133738229&lt;/D&gt;&lt;D xsi:type="xsd:double"&gt;1.21871650713472&lt;/D&gt;&lt;D xsi:type="xsd:double"&gt;1.25485437322211&lt;/D&gt;&lt;D xsi:type="xsd:double"&gt;1.15627185928422&lt;/D&gt;&lt;D xsi:type="xsd:double"&gt;1.19543111591765&lt;/D&gt;&lt;D xsi:type="xsd:double"&gt;1.3346525244775&lt;/D&gt;&lt;D xsi:type="xsd:double"&gt;1.43166257252901&lt;/D&gt;&lt;D xsi:type="xsd:double"&gt;1.41804623327879&lt;/D&gt;&lt;D xsi:type="xsd:double"&gt;1.41652471482565&lt;/D&gt;&lt;D xsi:type="xsd:double"&gt;1.36698847945452&lt;/D&gt;&lt;D xsi:type="xsd:double"&gt;1.50069044166527&lt;/D&gt;&lt;D xsi:type="xsd:double"&gt;1.48058837740836&lt;/D&gt;&lt;D xsi:type="xsd:double"&gt;1.60414977734399&lt;/D&gt;&lt;D xsi:type="xsd:double"&gt;1.83179245854809&lt;/D&gt;&lt;D xsi:type="xsd:double"&gt;1.53408459378539&lt;/D&gt;&lt;D xsi:type="xsd:double"&gt;1.71798669348561&lt;/D&gt;&lt;D xsi:type="xsd:double"&gt;1.75808855077937&lt;/D&gt;&lt;D xsi:type="xsd:double"&gt;2.02152463284844&lt;/D&gt;&lt;D xsi:type="xsd:double"&gt;1.94479717844792&lt;/D&gt;&lt;D xsi:type="xsd:double"&gt;1.96860788692546&lt;/D&gt;&lt;D xsi:type="xsd:double"&gt;2.36432730627897&lt;/D&gt;&lt;D xsi:type="xsd:double"&gt;2.55858530568379&lt;/D&gt;&lt;D xsi:type="xsd:double"&gt;2.27912999180494&lt;/D&gt;&lt;D xsi:type="xsd:double"&gt;2.81298022696942&lt;/D&gt;&lt;D xsi:type="xsd:double"&gt;2.55982526603081&lt;/D&gt;&lt;D xsi:type="xsd:double"&gt;2.55955991910442&lt;/D&gt;&lt;D xsi:type="xsd:double"&gt;2.49181232812344&lt;/D&gt;&lt;D xsi:type="xsd:double"&gt;2.60398468569321&lt;/D&gt;&lt;D xsi:type="xsd:double"&gt;2.58156605233309&lt;/D&gt;&lt;D xsi:type="xsd:double"&gt;2.68633572687088&lt;/D&gt;&lt;D xsi:type="xsd:double"&gt;2.560608613055&lt;/D&gt;&lt;D xsi:type="xsd:double"&gt;2.67751131421469&lt;/D&gt;&lt;D xsi:type="xsd:double"&gt;2.99670452547536&lt;/D&gt;&lt;D xsi:type="xsd:double"&gt;3.26969709854208&lt;/D&gt;&lt;D xsi:type="xsd:double"&gt;2.92143677541926&lt;/D&gt;&lt;D xsi:type="xsd:double"&gt;2.788166428582&lt;/D&gt;&lt;D xsi:type="xsd:double"&gt;2.79774077625167&lt;/D&gt;&lt;D xsi:type="xsd:double"&gt;2.6937472589048&lt;/D&gt;&lt;D xsi:type="xsd:double"&gt;2.17933784749932&lt;/D&gt;&lt;D xsi:type="xsd:double"&gt;2.41516461206538&lt;/D&gt;&lt;D xsi:type="xsd:double"&gt;1.93874015283368&lt;/D&gt;&lt;/FQL&gt;&lt;FQL&gt;&lt;Q&gt;KSA^FMA_PE(NTMA,-10AY,0,AM,"PORTAGG","MEANR")&lt;/Q&gt;&lt;R&gt;121&lt;/R&gt;&lt;C&gt;1&lt;/C&gt;&lt;D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xsi:type="xsd:double"&gt;12.1035136167659&lt;/D&gt;&lt;D xsi:type="xsd:double"&gt;12.4101588555754&lt;/D&gt;&lt;D xsi:type="xsd:double"&gt;12.6701491857194&lt;/D&gt;&lt;D xsi:type="xsd:double"&gt;12.4465232036611&lt;/D&gt;&lt;D xsi:type="xsd:double"&gt;11.4868182808665&lt;/D&gt;&lt;D xsi:type="xsd:double"&gt;11.9674491275766&lt;/D&gt;&lt;D xsi:type="xsd:double"&gt;12.5253734062347&lt;/D&gt;&lt;D xsi:type="xsd:double"&gt;13.665078744729&lt;/D&gt;&lt;D xsi:type="xsd:double"&gt;13.0886615897693&lt;/D&gt;&lt;D xsi:type="xsd:double"&gt;13.3173805444336&lt;/D&gt;&lt;D xsi:type="xsd:double"&gt;13.035127128478&lt;/D&gt;&lt;D xsi:type="xsd:double"&gt;12.3609249883404&lt;/D&gt;&lt;D xsi:type="xsd:double"&gt;11.6471166811257&lt;/D&gt;&lt;D xsi:type="xsd:double"&gt;12.1138705073102&lt;/D&gt;&lt;D xsi:type="xsd:double"&gt;14.5852839237765&lt;/D&gt;&lt;D xsi:type="xsd:double"&gt;14.3230146911619&lt;/D&gt;&lt;D xsi:type="xsd:double"&gt;14.5731241855569&lt;/D&gt;&lt;D xsi:type="xsd:double"&gt;14.3153635760258&lt;/D&gt;&lt;D xsi:type="xsd:double"&gt;14.0118846318606&lt;/D&gt;&lt;D xsi:type="xsd:double"&gt;13.497833793083&lt;/D&gt;&lt;D xsi:type="xsd:double"&gt;13.6094259218423&lt;/D&gt;&lt;D xsi:type="xsd:double"&gt;14.9667861513321&lt;/D&gt;&lt;D xsi:type="xsd:double"&gt;14.3747306440032&lt;/D&gt;&lt;D xsi:type="xsd:double"&gt;13.9911363176618&lt;/D&gt;&lt;D xsi:type="xsd:double"&gt;13.5538857636857&lt;/D&gt;&lt;D xsi:type="xsd:double"&gt;12.9949428575046&lt;/D&gt;&lt;D xsi:type="xsd:double"&gt;13.0572725271165&lt;/D&gt;&lt;D xsi:type="xsd:double"&gt;13.2376438439915&lt;/D&gt;&lt;D xsi:type="xsd:double"&gt;14.1226152261106&lt;/D&gt;&lt;D xsi:type="xsd:double"&gt;13.5696998878712&lt;/D&gt;&lt;D xsi:type="xsd:double"&gt;14.8186540483477&lt;/D&gt;&lt;D xsi:type="xsd:double"&gt;14.9503963255169&lt;/D&gt;&lt;D xsi:type="xsd:double"&gt;15.1557966055726&lt;/D&gt;&lt;D xsi:type="xsd:double"&gt;14.9809318871682&lt;/D&gt;&lt;D xsi:type="xsd:double"&gt;14.6636464230674&lt;/D&gt;&lt;D xsi:type="xsd:double"&gt;14.2505997311608&lt;/D&gt;&lt;D xsi:type="xsd:double"&gt;13.9773199375927&lt;/D&gt;&lt;D xsi:type="xsd:double"&gt;13.9729022153387&lt;/D&gt;&lt;D xsi:type="xsd:double"&gt;13.8275923938328&lt;/D&gt;&lt;D xsi:type="xsd:double"&gt;14.2803949181164&lt;/D&gt;&lt;D xsi:type="xsd:double"&gt;15.7902982814516&lt;/D&gt;&lt;D xsi:type="xsd:double"&gt;15.9302010902979&lt;/D&gt;&lt;D xsi:type="xsd:double"&gt;16.4061641763066&lt;/D&gt;&lt;D xsi:type="xsd:double"&gt;17.5143944889806&lt;/D&gt;&lt;D xsi:type="xsd:double"&gt;16.0010931245376&lt;/D&gt;&lt;D xsi:type="xsd:double"&gt;16.6156375905904&lt;/D&gt;&lt;D xsi:type="xsd:double"&gt;16.559661705891&lt;/D&gt;&lt;D xsi:type="xsd:double"&gt;16.6937838626962&lt;/D&gt;&lt;D xsi:type="xsd:double"&gt;17.0865604195631&lt;/D&gt;&lt;D xsi:type="xsd:double"&gt;16.4761831153337&lt;/D&gt;&lt;D xsi:type="xsd:double"&gt;16.2149596442815&lt;/D&gt;&lt;D xsi:type="xsd:double"&gt;16.9897996236624&lt;/D&gt;&lt;D xsi:type="xsd:double"&gt;16.4976226220091&lt;/D&gt;&lt;D xsi:type="xsd:double"&gt;15.4167059903834&lt;/D&gt;&lt;D xsi:type="xsd:double"&gt;14.3384330064828&lt;/D&gt;&lt;D xsi:type="xsd:double"&gt;17.8396564792591&lt;/D&gt;&lt;D xsi:type="xsd:double"&gt;18.6005916493038&lt;/D&gt;&lt;D xsi:type="xsd:double"&gt;18.7979727089702&lt;/D&gt;&lt;D xsi:type="xsd:double"&gt;19.4659301176889&lt;/D&gt;&lt;D xsi:type="xsd:double"&gt;20.3388592115691&lt;/D&gt;&lt;D xsi:type="xsd:double"&gt;21.1927942591055&lt;/D&gt;&lt;D xsi:type="xsd:double"&gt;19.8917924743867&lt;/D&gt;&lt;D xsi:type="xsd:double"&gt;20.3052819768701&lt;/D&gt;&lt;D xsi:type="xsd:double"&gt;19.1776769950934&lt;/D&gt;&lt;D xsi:type="xsd:double"&gt;18.7152228414165&lt;/D&gt;&lt;D xsi:type="xsd:double"&gt;18.6028923440658&lt;/D&gt;&lt;D xsi:type="xsd:double"&gt;19.1928929068016&lt;/D&gt;&lt;D xsi:type="xsd:double"&gt;19.7435659971541&lt;/D&gt;&lt;D xsi:type="xsd:double"&gt;19.0269168312427&lt;/D&gt;&lt;D xsi:type="xsd:double"&gt;19.4259147629448&lt;/D&gt;&lt;D xsi:type="xsd:double"&gt;18.8391112763043&lt;/D&gt;&lt;D xsi:type="xsd:double"&gt;19.252486609729&lt;/D&gt;&lt;D xsi:type="xsd:double"&gt;18.9059805623191&lt;/D&gt;&lt;D xsi:type="xsd:double"&gt;18.7848559391335&lt;/D&gt;&lt;D xsi:type="xsd:double"&gt;16.9946972708954&lt;/D&gt;&lt;D xsi:type="xsd:double"&gt;17.6847997973814&lt;/D&gt;&lt;D xsi:type="xsd:double"&gt;19.0981908188611&lt;/D&gt;&lt;D xsi:type="xsd:double"&gt;19.4262089117619&lt;/D&gt;&lt;D xsi:type="xsd:double"&gt;19.0471057835654&lt;/D&gt;&lt;D xsi:type="xsd:double"&gt;19.3201717825814&lt;/D&gt;&lt;D xsi:type="xsd:double"&gt;17.3107396619307&lt;/D&gt;&lt;D xsi:type="xsd:double"&gt;15.3931740065547&lt;/D&gt;&lt;D xsi:type="xsd:double"&gt;16.0597912719819&lt;/D&gt;&lt;D xsi:type="xsd:double"&gt;16.0739845357444&lt;/D&gt;&lt;D xsi:type="xsd:double"&gt;14.8116719730438&lt;/D&gt;&lt;D xsi:type="xsd:double"&gt;15.1874352720708&lt;/D&gt;&lt;D xsi:type="xsd:double"&gt;14.6365809348941&lt;/D&gt;&lt;D xsi:type="xsd:double"&gt;14.4032893653849&lt;/D&gt;&lt;D xsi:type="xsd:double"&gt;14.9016343720226&lt;/D&gt;&lt;D xsi:type="xsd:double"&gt;14.2385369340561&lt;/D&gt;&lt;D xsi:type="xsd:double"&gt;15.3079466825925&lt;/D&gt;&lt;D xsi:type="xsd:double"&gt;16.4654233924049&lt;/D&gt;&lt;D xsi:type="xsd:double"&gt;16.3623426292726&lt;/D&gt;&lt;D xsi:type="xsd:double"&gt;17.0723749537269&lt;/D&gt;&lt;D xsi:type="xsd:double"&gt;17.4463005834479&lt;/D&gt;&lt;D xsi:type="xsd:double"&gt;17.0749746779787&lt;/D&gt;&lt;D xsi:type="xsd:double"&gt;16.2097453069061&lt;/D&gt;&lt;D xsi:type="xsd:double"&gt;15.682066893208&lt;/D&gt;&lt;D xsi:type="xsd:double"&gt;16.460979300674&lt;/D&gt;&lt;D xsi:type="xsd:double"&gt;18.0175650072036&lt;/D&gt;&lt;D xsi:type="xsd:double"&gt;17.9569908056364&lt;/D&gt;&lt;D xsi:type="xsd:double"&gt;18.9833826986921&lt;/D&gt;&lt;D xsi:type="xsd:double"&gt;18.1810097819608&lt;/D&gt;&lt;D xsi:type="xsd:double"&gt;17.6280357733418&lt;/D&gt;&lt;D xsi:type="xsd:double"&gt;16.4247976608831&lt;/D&gt;&lt;/FQL&gt;&lt;FQL&gt;&lt;Q&gt;ECH^FMA_PE(LTMA,-10AY,0,AM,"PORTAGG","MEANR")&lt;/Q&gt;&lt;R&gt;121&lt;/R&gt;&lt;C&gt;1&lt;/C&gt;&lt;D xsi:type="xsd:double"&gt;15.7560592836467&lt;/D&gt;&lt;D xsi:type="xsd:double"&gt;15.9195333309641&lt;/D&gt;&lt;D xsi:type="xsd:double"&gt;16.1027522887101&lt;/D&gt;&lt;D xsi:type="xsd:double"&gt;16.486985337027&lt;/D&gt;&lt;D xsi:type="xsd:double"&gt;16.3618191083751&lt;/D&gt;&lt;D xsi:type="xsd:double"&gt;15.8876126238002&lt;/D&gt;&lt;D xsi:type="xsd:double"&gt;16.8905930196975&lt;/D&gt;&lt;D xsi:type="xsd:double"&gt;16.8107890456438&lt;/D&gt;&lt;D xsi:type="xsd:double"&gt;16.0736760409805&lt;/D&gt;&lt;D xsi:type="xsd:double"&gt;16.6968574794238&lt;/D&gt;&lt;D xsi:type="xsd:double"&gt;16.4023944527642&lt;/D&gt;&lt;D xsi:type="xsd:double"&gt;16.4035623903817&lt;/D&gt;&lt;D xsi:type="xsd:double"&gt;16.2345632475988&lt;/D&gt;&lt;D xsi:type="xsd:double"&gt;15.6969763272539&lt;/D&gt;&lt;D xsi:type="xsd:double"&gt;15.192993839075&lt;/D&gt;&lt;D xsi:type="xsd:double"&gt;15.3967293217448&lt;/D&gt;&lt;D xsi:type="xsd:double"&gt;14.8370366552785&lt;/D&gt;&lt;D xsi:type="xsd:double"&gt;15.8103375677081&lt;/D&gt;&lt;D xsi:type="xsd:double"&gt;15.6943795204685&lt;/D&gt;&lt;D xsi:type="xsd:double"&gt;16.1858936774957&lt;/D&gt;&lt;D xsi:type="xsd:double"&gt;15.777701059991&lt;/D&gt;&lt;D xsi:type="xsd:double"&gt;15.4828700625095&lt;/D&gt;&lt;D xsi:type="xsd:double"&gt;15.4795937094949&lt;/D&gt;&lt;D xsi:type="xsd:double"&gt;15.4844714214855&lt;/D&gt;&lt;D xsi:type="xsd:double"&gt;15.1774402466571&lt;/D&gt;&lt;D xsi:type="xsd:double"&gt;15.3638916424408&lt;/D&gt;&lt;D xsi:type="xsd:double"&gt;15.7901339054545&lt;/D&gt;&lt;D xsi:type="xsd:double"&gt;15.7941278828589&lt;/D&gt;&lt;D xsi:type="xsd:double"&gt;15.723153374729&lt;/D&gt;&lt;D xsi:type="xsd:double"&gt;17.2271239270193&lt;/D&gt;&lt;D xsi:type="xsd:double"&gt;16.5267087821219&lt;/D&gt;&lt;D xsi:type="xsd:double"&gt;15.6070899008466&lt;/D&gt;&lt;D xsi:type="xsd:double"&gt;15.9485768433424&lt;/D&gt;&lt;D xsi:type="xsd:double"&gt;16.8028019285827&lt;/D&gt;&lt;D xsi:type="xsd:double"&gt;17.028303624603&lt;/D&gt;&lt;D xsi:type="xsd:double"&gt;17.113102043551&lt;/D&gt;&lt;D xsi:type="xsd:double"&gt;17.266786696619&lt;/D&gt;&lt;D xsi:type="xsd:double"&gt;17.4160395837586&lt;/D&gt;&lt;D xsi:type="xsd:double"&gt;18.1666530386912&lt;/D&gt;&lt;D xsi:type="xsd:double"&gt;19.3766358496672&lt;/D&gt;&lt;D xsi:type="xsd:double"&gt;20.3601106362792&lt;/D&gt;&lt;D xsi:type="xsd:double"&gt;18.5470703888179&lt;/D&gt;&lt;D xsi:type="xsd:double"&gt;16.1761361234675&lt;/D&gt;&lt;D xsi:type="xsd:double"&gt;18.064818032942&lt;/D&gt;&lt;D xsi:type="xsd:double"&gt;18.3833805304777&lt;/D&gt;&lt;D xsi:type="xsd:double"&gt;17.5551648134219&lt;/D&gt;&lt;D xsi:type="xsd:double"&gt;17.2349654178835&lt;/D&gt;&lt;D xsi:type="xsd:double"&gt;17.0244673122153&lt;/D&gt;&lt;D xsi:type="xsd:double"&gt;16.2094385473598&lt;/D&gt;&lt;D xsi:type="xsd:double"&gt;15.4499601345616&lt;/D&gt;&lt;D xsi:type="xsd:double"&gt;15.5618222799571&lt;/D&gt;&lt;D xsi:type="xsd:double"&gt;15.3959908761267&lt;/D&gt;&lt;D xsi:type="xsd:double"&gt;15.1373274331362&lt;/D&gt;&lt;D xsi:type="xsd:double"&gt;16.8843698821575&lt;/D&gt;&lt;D xsi:type="xsd:double"&gt;17.2025502208991&lt;/D&gt;&lt;D xsi:type="xsd:double"&gt;16.2629987088373&lt;/D&gt;&lt;D xsi:type="xsd:double"&gt;17.5690818353493&lt;/D&gt;&lt;D xsi:type="xsd:double"&gt;15.8233364971898&lt;/D&gt;&lt;D xsi:type="xsd:double"&gt;15.689167267688&lt;/D&gt;&lt;D xsi:type="xsd:double"&gt;15.6347394611379&lt;/D&gt;&lt;D xsi:type="xsd:double"&gt;15.554005972478&lt;/D&gt;&lt;D xsi:type="xsd:double"&gt;16.0638412087148&lt;/D&gt;&lt;D xsi:type="xsd:double"&gt;15.8728860379601&lt;/D&gt;&lt;D xsi:type="xsd:double"&gt;15.4035636718519&lt;/D&gt;&lt;D xsi:type="xsd:double"&gt;16.8001449642595&lt;/D&gt;&lt;D xsi:type="xsd:double"&gt;15.7550724374406&lt;/D&gt;&lt;D xsi:type="xsd:double"&gt;14.8885521920496&lt;/D&gt;&lt;D xsi:type="xsd:double"&gt;15.6966343553669&lt;/D&gt;&lt;D xsi:type="xsd:double"&gt;14.7457050737236&lt;/D&gt;&lt;D xsi:type="xsd:double"&gt;15.6532976185478&lt;/D&gt;&lt;D xsi:type="xsd:double"&gt;14.9149958548615&lt;/D&gt;&lt;D xsi:type="xsd:double"&gt;15.255782024167&lt;/D&gt;&lt;D xsi:type="xsd:double"&gt;15.273578169392&lt;/D&gt;&lt;D xsi:type="xsd:double"&gt;16.7500602430407&lt;/D&gt;&lt;D xsi:type="xsd:double"&gt;18.9511177498846&lt;/D&gt;&lt;D xsi:type="xsd:double"&gt;19.5712367096506&lt;/D&gt;&lt;D xsi:type="xsd:double"&gt;19.1378214223802&lt;/D&gt;&lt;D xsi:type="xsd:double"&gt;19.4122841889442&lt;/D&gt;&lt;D xsi:type="xsd:double"&gt;22.9896359985522&lt;/D&gt;&lt;D xsi:type="xsd:double"&gt;24.725864918163&lt;/D&gt;&lt;D xsi:type="xsd:double"&gt;25.9117015806598&lt;/D&gt;&lt;D xsi:type="xsd:double"&gt;32.6157538639068&lt;/D&gt;&lt;D xsi:type="xsd:double"&gt;30.6470515891192&lt;/D&gt;&lt;D xsi:type="xsd:double"&gt;28.2965467998714&lt;/D&gt;&lt;D xsi:type="xsd:double"&gt;26.0114064610594&lt;/D&gt;&lt;D xsi:type="xsd:double"&gt;23.690335978453&lt;/D&gt;&lt;D xsi:type="xsd:double"&gt;21.264082621144&lt;/D&gt;&lt;D xsi:type="xsd:double"&gt;19.0556979145799&lt;/D&gt;&lt;D xsi:type="xsd:double"&gt;16.668387959628&lt;/D&gt;&lt;D xsi:type="xsd:double"&gt;13.9563924155851&lt;/D&gt;&lt;D xsi:type="xsd:double"&gt;11.7936294995947&lt;/D&gt;&lt;D xsi:type="xsd:double"&gt;9.78791376412786&lt;/D&gt;&lt;D xsi:type="xsd:double"&gt;9.8372919020729&lt;/D&gt;&lt;D xsi:type="xsd:double"&gt;9.94060963533587&lt;/D&gt;&lt;D xsi:type="xsd:double"&gt;9.83612794256647&lt;/D&gt;&lt;D xsi:type="xsd:double"&gt;9.51444765787842&lt;/D&gt;&lt;D xsi:type="xsd:double"&gt;9.32456230969848&lt;/D&gt;&lt;D xsi:type="xsd:double"&gt;7.87263400464712&lt;/D&gt;&lt;D xsi:type="xsd:double"&gt;7.74933360124301&lt;/D&gt;&lt;D xsi:type="xsd:double"&gt;7.22248460883822&lt;/D&gt;&lt;D xsi:type="xsd:double"&gt;7.38454365265942&lt;/D&gt;&lt;D xsi:type="xsd:double"&gt;7.21437377722977&lt;/D&gt;&lt;D xsi:type="xsd:double"&gt;5.80114823667053&lt;/D&gt;&lt;D xsi:type="xsd:double"&gt;5.4560348895936&lt;/D&gt;&lt;D xsi:type="xsd:double"&gt;5.72859854901949&lt;/D&gt;&lt;D xsi:type="xsd:double"&gt;5.87093199914201&lt;/D&gt;&lt;D xsi:type="xsd:double"&gt;5.91291025587586&lt;/D&gt;&lt;D xsi:type="xsd:double"&gt;6.21140629290289&lt;/D&gt;&lt;D xsi:type="xsd:double"&gt;6.53618485207884&lt;/D&gt;&lt;D xsi:type="xsd:double"&gt;7.01516012856083&lt;/D&gt;&lt;D xsi:type="xsd:double"&gt;7.80119610838036&lt;/D&gt;&lt;D xsi:type="xsd:double"&gt;7.90202204702515&lt;/D&gt;&lt;D xsi:type="xsd:double"&gt;7.83786880365426&lt;/D&gt;&lt;D xsi:type="xsd:double"&gt;7.73325093928167&lt;/D&gt;&lt;D xsi:type="xsd:double"&gt;8.37597280037428&lt;/D&gt;&lt;D xsi:type="xsd:double"&gt;8.54492678119864&lt;/D&gt;&lt;D xsi:type="xsd:double"&gt;8.57330063060372&lt;/D&gt;&lt;D xsi:type="xsd:double"&gt;7.17786108430567&lt;/D&gt;&lt;D xsi:type="xsd:double"&gt;7.3289749805961&lt;/D&gt;&lt;D xsi:type="xsd:double"&gt;7.48253476533627&lt;/D&gt;&lt;D xsi:type="xsd:double"&gt;7.09343564306001&lt;/D&gt;&lt;/FQL&gt;&lt;FQL&gt;&lt;Q&gt;BRENT-FDS^FG_PRICE(0)/MAX(FG_PRICE(0,-1AY))&lt;/Q&gt;&lt;R&gt;1&lt;/R&gt;&lt;C&gt;1&lt;/C&gt;&lt;D xsi:type="xsd:double"&gt;0.870614479821537&lt;/D&gt;&lt;/FQL&gt;&lt;FQL&gt;&lt;Q&gt;FC0000CL^FG_PRICE(0)&lt;/Q&gt;&lt;R&gt;1&lt;/R&gt;&lt;C&gt;1&lt;/C&gt;&lt;D xsi:type="xsd:double"&gt;213.33783&lt;/D&gt;&lt;/FQL&gt;&lt;FQL&gt;&lt;Q&gt;UAE^FG_PRICE(0)&lt;/Q&gt;&lt;R&gt;1&lt;/R&gt;&lt;C&gt;1&lt;/C&gt;&lt;D xsi:type="xsd:double"&gt;13.86&lt;/D&gt;&lt;/FQL&gt;&lt;FQL&gt;&lt;Q&gt;SET-BKK^FMA_PCT_ABOVE_MAVG(200,0,,,,"PORTAGG")&lt;/Q&gt;&lt;R&gt;1&lt;/R&gt;&lt;C&gt;1&lt;/C&gt;&lt;D xsi:type="xsd:double"&gt;29.8798798798799&lt;/D&gt;&lt;/FQL&gt;&lt;FQL&gt;&lt;Q&gt;INDA^FG_TOTAL_RETURNC(0,-12AM)&lt;/Q&gt;&lt;R&gt;1&lt;/R&gt;&lt;C&gt;1&lt;/C&gt;&lt;D xsi:type="xsd:double"&gt;27.362764&lt;/D&gt;&lt;/FQL&gt;&lt;FQL&gt;&lt;Q&gt;EPU^PERCENT_CHANGE(FMA_EPS(+1,0,,,,"PORTAGG","MEAN"),FMA_EPS(+1,-1AM,,,,"PORTAGG","MEAN"))&lt;/Q&gt;&lt;R&gt;1&lt;/R&gt;&lt;C&gt;1&lt;/C&gt;&lt;D xsi:type="xsd:double"&gt;1.90054881155424&lt;/D&gt;&lt;/FQL&gt;&lt;FQL&gt;&lt;Q&gt;EPHE^FMA_PCT_ABOVE_MAVG(200,0,,,,"PORTAGG")&lt;/Q&gt;&lt;R&gt;1&lt;/R&gt;&lt;C&gt;1&lt;/C&gt;&lt;D xsi:type="xsd:double"&gt;37.1428571428571&lt;/D&gt;&lt;/FQL&gt;&lt;FQL&gt;&lt;Q&gt;CNYA^FG_TOTAL_RETURNC(0,-12AM)&lt;/Q&gt;&lt;R&gt;1&lt;/R&gt;&lt;C&gt;1&lt;/C&gt;&lt;D xsi:type="xsd:double"&gt;-7.152361&lt;/D&gt;&lt;/FQL&gt;&lt;FQL&gt;&lt;Q&gt;URTH^FG_TOTAL_RETURNC(0,-6AM)&lt;/Q&gt;&lt;R&gt;1&lt;/R&gt;&lt;C&gt;1&lt;/C&gt;&lt;D xsi:type="xsd:double"&gt;14.982891&lt;/D&gt;&lt;/FQL&gt;&lt;FQL&gt;&lt;Q&gt;EWT^SIZE(FG_CONSTITUENTS)&lt;/Q&gt;&lt;R&gt;1&lt;/R&gt;&lt;C&gt;1&lt;/C&gt;&lt;D xsi:type="xsd:long"&gt;91&lt;/D&gt;&lt;/FQL&gt;&lt;FQL&gt;&lt;Q&gt;ECH^FMA_COS_DOWN("EPS","1M",+1,NOW,,,"PORTAGG","MEANR")&lt;/Q&gt;&lt;R&gt;1&lt;/R&gt;&lt;C&gt;1&lt;/C&gt;&lt;D xsi:type="xsd:double"&gt;8&lt;/D&gt;&lt;/FQL&gt;&lt;FQL&gt;&lt;Q&gt;REFPL7D-FDS^FG_YIELD(NOW,,,0)&lt;/Q&gt;&lt;R&gt;1&lt;/R&gt;&lt;C&gt;1&lt;/C&gt;&lt;D xsi:type="xsd:double"&gt;5.75&lt;/D&gt;&lt;/FQL&gt;&lt;FQL&gt;&lt;Q&gt;TRYAE10Y-FDS^PCTCHG(FG_YIELD(0,,,,"YTM"),FG_YIELD(-1AM,,,,"YTM"))&lt;/Q&gt;&lt;R&gt;0&lt;/R&gt;&lt;C&gt;0&lt;/C&gt;&lt;/FQL&gt;&lt;FQL&gt;&lt;Q&gt;TRYMX10Y-FDS^PCTCHG(FG_YIELD(0,,,,"YTM"),FG_YIELD(-3AM,,,,"YTM"))&lt;/Q&gt;&lt;R&gt;1&lt;/R&gt;&lt;C&gt;1&lt;/C&gt;&lt;D xsi:type="xsd:double"&gt;6.5313983&lt;/D&gt;&lt;/FQL&gt;&lt;FQL&gt;&lt;Q&gt;TRYBR10Y-FDS^FG_YIELD_NAME&lt;/Q&gt;&lt;R&gt;1&lt;/R&gt;&lt;C&gt;1&lt;/C&gt;&lt;D xsi:type="xsd:string"&gt;Treasury - Brazil Benchmark Bond 10Y&lt;/D&gt;&lt;/FQL&gt;&lt;FQL&gt;&lt;Q&gt;TRYCN10Y-FDS^FG_YIELD(0,,,,"YTM")&lt;/Q&gt;&lt;R&gt;1&lt;/R&gt;&lt;C&gt;1&lt;/C&gt;&lt;D xsi:type="xsd:double"&gt;2.3054&lt;/D&gt;&lt;/FQL&gt;&lt;FQL&gt;&lt;Q&gt;CC_PH^IMF_IFS_RCPI_Q(0)&lt;/Q&gt;&lt;R&gt;1&lt;/R&gt;&lt;C&gt;1&lt;/C&gt;&lt;D xsi:type="xsd:double"&gt;3.2976058&lt;/D&gt;&lt;/FQL&gt;&lt;FQL&gt;&lt;Q&gt;KSA^FMA_EVAL_EBITDA(NTMA,0,,,"PORTAGG","MEANR")&lt;/Q&gt;&lt;R&gt;1&lt;/R&gt;&lt;C&gt;1&lt;/C&gt;&lt;D xsi:type="xsd:double"&gt;10.8309428494462&lt;/D&gt;&lt;/FQL&gt;&lt;FQL&gt;&lt;Q&gt;UAE^JULIAN(FMA_DIV_YLD(NTMA,NOW,NOW,M,"PORTAGG","MEANR").DATES)&lt;/Q&gt;&lt;R&gt;1&lt;/R&gt;&lt;C&gt;1&lt;/C&gt;&lt;D xsi:type="xsd:long"&gt;45441&lt;/D&gt;&lt;/FQL&gt;&lt;FQL&gt;&lt;Q&gt;EWM^FMA_EVAL_EBITDA(NTMA,0,,,"PORTAGG","MEANR")&lt;/Q&gt;&lt;R&gt;1&lt;/R&gt;&lt;C&gt;1&lt;/C&gt;&lt;D xsi:type="xsd:double"&gt;8.97671977179815&lt;/D&gt;&lt;/FQL&gt;&lt;FQL&gt;&lt;Q&gt;MCHI^FG_COMPANY_NAME&lt;/Q&gt;&lt;R&gt;1&lt;/R&gt;&lt;C&gt;1&lt;/C&gt;&lt;D xsi:type="xsd:string"&gt;iShares MSCI China ETF&lt;/D&gt;&lt;/FQL&gt;&lt;FQL&gt;&lt;Q&gt;TRYMX10Y-FDS^FG_YIELD_NAME&lt;/Q&gt;&lt;R&gt;1&lt;/R&gt;&lt;C&gt;1&lt;/C&gt;&lt;D xsi:type="xsd:string"&gt;Treasury - Mexico Benchmark Bond 10Y&lt;/D&gt;&lt;/FQL&gt;&lt;FQL&gt;&lt;Q&gt;TRYSA10Y-FDS^FG_YIELD_NAME&lt;/Q&gt;&lt;R&gt;1&lt;/R&gt;&lt;C&gt;1&lt;/C&gt;&lt;D xsi:type="xsd:string"&gt;Treasury - SAUDI ARABIA Benchmark Bond 10Y&lt;/D&gt;&lt;/FQL&gt;&lt;FQL&gt;&lt;Q&gt;QAT^JULIAN(FMA_DIV_YLD(NTMA,NOW,NOW,M,"PORTAGG","MEANR").DATES)&lt;/Q&gt;&lt;R&gt;1&lt;/R&gt;&lt;C&gt;1&lt;/C&gt;&lt;D xsi:type="xsd:long"&gt;45441&lt;/D&gt;&lt;/FQL&gt;&lt;FQL&gt;&lt;Q&gt;EWY^FG_FCF_YIELD_NTM(0)&lt;/Q&gt;&lt;R&gt;1&lt;/R&gt;&lt;C&gt;1&lt;/C&gt;&lt;D xsi:type="xsd:double"&gt;5.30969928248415&lt;/D&gt;&lt;/FQL&gt;&lt;FQL&gt;&lt;Q&gt;EPHE^FMA_EVAL_EBIT(LTMA,NOW,NOW,M,"PORTAGG","MEANR")&lt;/Q&gt;&lt;R&gt;1&lt;/R&gt;&lt;C&gt;1&lt;/C&gt;&lt;D xsi:type="xsd:double"&gt;12.5167681853293&lt;/D&gt;&lt;/FQL&gt;&lt;FQL&gt;&lt;Q&gt;USDZAR^FG_PRICE_CHANGE(0,-3AM)&lt;/Q&gt;&lt;R&gt;1&lt;/R&gt;&lt;C&gt;1&lt;/C&gt;&lt;D xsi:type="xsd:double"&gt;-1.8570423&lt;/D&gt;&lt;/FQL&gt;&lt;FQL&gt;&lt;Q&gt;USDMXN^STD(FG_PRICE_CHANGE(0,-3AY,M))&lt;/Q&gt;&lt;R&gt;1&lt;/R&gt;&lt;C&gt;1&lt;/C&gt;&lt;D xsi:type="xsd:double"&gt;2.30193401158634&lt;/D&gt;&lt;/FQL&gt;&lt;FQL&gt;&lt;Q&gt;UAE^FMA_DIV_YLD(NTMA,-10AY,0,AM,"PORTAGG","MEANR")&lt;/Q&gt;&lt;R&gt;121&lt;/R&gt;&lt;C&gt;1&lt;/C&gt;&lt;D xsi:type="xsd:string"&gt;@NA&lt;/D&gt;&lt;D xsi:type="xsd:double"&gt;2.8277778380089&lt;/D&gt;&lt;D xsi:type="xsd:double"&gt;2.66136936547773&lt;/D&gt;&lt;D xsi:type="xsd:double"&gt;2.59976872626799&lt;/D&gt;&lt;D xsi:type="xsd:double"&gt;2.5722233069835&lt;/D&gt;&lt;D xsi:type="xsd:double"&gt;2.84223612676647&lt;/D&gt;&lt;D xsi:type="xsd:double"&gt;2.94233036611571&lt;/D&gt;&lt;D xsi:type="xsd:double"&gt;3.43669780895861&lt;/D&gt;&lt;D xsi:type="xsd:double"&gt;3.52841886059941&lt;/D&gt;&lt;D xsi:type="xsd:double"&gt;3.41134361249899&lt;/D&gt;&lt;D xsi:type="xsd:double"&gt;3.6407601031266&lt;/D&gt;&lt;D xsi:type="xsd:double"&gt;3.06419265921&lt;/D&gt;&lt;D xsi:type="xsd:double"&gt;3.46860295134641&lt;/D&gt;&lt;D xsi:type="xsd:double"&gt;3.48369984819577&lt;/D&gt;&lt;D xsi:type="xsd:double"&gt;3.51690237160803&lt;/D&gt;&lt;D xsi:type="xsd:double"&gt;4.09963461623857&lt;/D&gt;&lt;D xsi:type="xsd:double"&gt;3.93115540357278&lt;/D&gt;&lt;D xsi:type="xsd:double"&gt;4.09793204797634&lt;/D&gt;&lt;D xsi:type="xsd:double"&gt;4.34664214032167&lt;/D&gt;&lt;D xsi:type="xsd:double"&gt;4.19319807587077&lt;/D&gt;&lt;D xsi:type="xsd:double"&gt;4.70737479657914&lt;/D&gt;&lt;D xsi:type="xsd:double"&gt;4.29783320847828&lt;/D&gt;&lt;D xsi:type="xsd:double"&gt;3.96486715985444&lt;/D&gt;&lt;D xsi:type="xsd:double"&gt;3.99252390626751&lt;/D&gt;&lt;D xsi:type="xsd:double"&gt;3.99450316177703&lt;/D&gt;&lt;D xsi:type="xsd:double"&gt;3.88524541160925&lt;/D&gt;&lt;D xsi:type="xsd:double"&gt;3.79518996646803&lt;/D&gt;&lt;D xsi:type="xsd:double"&gt;3.78441494052541&lt;/D&gt;&lt;D xsi:type="xsd:double"&gt;3.63839037432498&lt;/D&gt;&lt;D xsi:type="xsd:double"&gt;3.75219263371051&lt;/D&gt;&lt;D xsi:type="xsd:double"&gt;4.01111415035455&lt;/D&gt;&lt;D xsi:type="xsd:double"&gt;4.11871250558764&lt;/D&gt;&lt;D xsi:type="xsd:double"&gt;4.218142758514&lt;/D&gt;&lt;D xsi:type="xsd:double"&gt;4.06522062602522&lt;/D&gt;&lt;D xsi:type="xsd:double"&gt;4.02746301810188&lt;/D&gt;&lt;D xsi:type="xsd:double"&gt;4.03534057126694&lt;/D&gt;&lt;D xsi:type="xsd:double"&gt;4.03449508323983&lt;/D&gt;&lt;D xsi:type="xsd:double"&gt;4.10528016069679&lt;/D&gt;&lt;D xsi:type="xsd:double"&gt;3.89889061433034&lt;/D&gt;&lt;D xsi:type="xsd:double"&gt;4.02067887392137&lt;/D&gt;&lt;D xsi:type="xsd:double"&gt;4.28272553619487&lt;/D&gt;&lt;D xsi:type="xsd:double"&gt;4.2075162867391&lt;/D&gt;&lt;D xsi:type="xsd:double"&gt;4.49044162715293&lt;/D&gt;&lt;D xsi:type="xsd:double"&gt;4.499579934562&lt;/D&gt;&lt;D xsi:type="xsd:double"&gt;4.28676627321278&lt;/D&gt;&lt;D xsi:type="xsd:double"&gt;4.53666972472183&lt;/D&gt;&lt;D xsi:type="xsd:double"&gt;4.64070541228119&lt;/D&gt;&lt;D xsi:type="xsd:double"&gt;4.79897696990244&lt;/D&gt;&lt;D xsi:type="xsd:double"&gt;4.90211794640221&lt;/D&gt;&lt;D xsi:type="xsd:double"&gt;4.99031840293564&lt;/D&gt;&lt;D xsi:type="xsd:double"&gt;4.69977352223253&lt;/D&gt;&lt;D xsi:type="xsd:double"&gt;4.68910463136488&lt;/D&gt;&lt;D xsi:type="xsd:double"&gt;4.774931119222&lt;/D&gt;&lt;D xsi:type="xsd:double"&gt;4.9408913887341&lt;/D&gt;&lt;D xsi:type="xsd:double"&gt;5.31952599903787&lt;/D&gt;&lt;D xsi:type="xsd:double"&gt;5.15051758016428&lt;/D&gt;&lt;D xsi:type="xsd:double"&gt;5.11674542159904&lt;/D&gt;&lt;D xsi:type="xsd:double"&gt;5.02195533331297&lt;/D&gt;&lt;D xsi:type="xsd:double"&gt;5.13452227758347&lt;/D&gt;&lt;D xsi:type="xsd:double"&gt;4.77643011386388&lt;/D&gt;&lt;D xsi:type="xsd:double"&gt;5.19128612083118&lt;/D&gt;&lt;D xsi:type="xsd:double"&gt;5.22556471381333&lt;/D&gt;&lt;D xsi:type="xsd:double"&gt;4.83678458371236&lt;/D&gt;&lt;D xsi:type="xsd:double"&gt;4.90657642416648&lt;/D&gt;&lt;D xsi:type="xsd:double"&gt;4.80960343058841&lt;/D&gt;&lt;D xsi:type="xsd:double"&gt;4.76145754338735&lt;/D&gt;&lt;D xsi:type="xsd:double"&gt;4.98574632102221&lt;/D&gt;&lt;D xsi:type="xsd:double"&gt;5.050488858726&lt;/D&gt;&lt;D xsi:type="xsd:double"&gt;5.23102991900528&lt;/D&gt;&lt;D xsi:type="xsd:double"&gt;5.50973181125731&lt;/D&gt;&lt;D xsi:type="xsd:double"&gt;7.00026254528406&lt;/D&gt;&lt;D xsi:type="xsd:double"&gt;4.71136089694826&lt;/D&gt;&lt;D xsi:type="xsd:double"&gt;4.47106658564853&lt;/D&gt;&lt;D xsi:type="xsd:double"&gt;4.52287407732624&lt;/D&gt;&lt;D xsi:type="xsd:double"&gt;4.7298658414875&lt;/D&gt;&lt;D xsi:type="xsd:double"&gt;4.54673549956412&lt;/D&gt;&lt;D xsi:type="xsd:double"&gt;4.33341360061117&lt;/D&gt;&lt;D xsi:type="xsd:double"&gt;4.06987568929342&lt;/D&gt;&lt;D xsi:type="xsd:double"&gt;4.72867242333115&lt;/D&gt;&lt;D xsi:type="xsd:double"&gt;4.57737982690132&lt;/D&gt;&lt;D xsi:type="xsd:double"&gt;4.19375813218824&lt;/D&gt;&lt;D xsi:type="xsd:double"&gt;4.53261462073194&lt;/D&gt;&lt;D xsi:type="xsd:double"&gt;4.35390782155596&lt;/D&gt;&lt;D xsi:type="xsd:double"&gt;4.50674504874396&lt;/D&gt;&lt;D xsi:type="xsd:double"&gt;4.23239904921028&lt;/D&gt;&lt;D xsi:type="xsd:double"&gt;4.64274244623924&lt;/D&gt;&lt;D xsi:type="xsd:double"&gt;4.60879018991739&lt;/D&gt;&lt;D xsi:type="xsd:double"&gt;4.53083093117065&lt;/D&gt;&lt;D xsi:type="xsd:double"&gt;4.12074461112547&lt;/D&gt;&lt;D xsi:type="xsd:double"&gt;4.08372444531812&lt;/D&gt;&lt;D xsi:type="xsd:double"&gt;4.17376463412154&lt;/D&gt;&lt;D xsi:type="xsd:double"&gt;4.34424553444879&lt;/D&gt;&lt;D xsi:type="xsd:double"&gt;4.23460328049639&lt;/D&gt;&lt;D xsi:type="xsd:double"&gt;4.0196484850748&lt;/D&gt;&lt;D xsi:type="xsd:double"&gt;3.4122176375242&lt;/D&gt;&lt;D xsi:type="xsd:double"&gt;3.5483905438517&lt;/D&gt;&lt;D xsi:type="xsd:double"&gt;3.85182379810993&lt;/D&gt;&lt;D xsi:type="xsd:double"&gt;4.40501477814278&lt;/D&gt;&lt;D xsi:type="xsd:double"&gt;4.09272454553506&lt;/D&gt;&lt;D xsi:type="xsd:double"&gt;4.11992334012963&lt;/D&gt;&lt;D xsi:type="xsd:double"&gt;4.43297121831123&lt;/D&gt;&lt;D xsi:type="xsd:double"&gt;4.34740488277415&lt;/D&gt;&lt;D xsi:type="xsd:double"&gt;4.33328310900465&lt;/D&gt;&lt;D xsi:type="xsd:double"&gt;4.78074407293706&lt;/D&gt;&lt;D xsi:type="xsd:double"&gt;4.81698884200917&lt;/D&gt;&lt;D xsi:type="xsd:double"&gt;4.67152354147342&lt;/D&gt;&lt;D xsi:type="xsd:double"&gt;4.7009347700146&lt;/D&gt;&lt;D xsi:type="xsd:double"&gt;4.35355188079646&lt;/D&gt;&lt;D xsi:type="xsd:double"&gt;4.59969794476672&lt;/D&gt;&lt;D xsi:type="xsd:double"&gt;4.39450109507524&lt;/D&gt;&lt;D xsi:type="xsd:double"&gt;4.16984050060812&lt;/D&gt;&lt;D xsi:type="xsd:double"&gt;4.34268138093651&lt;/D&gt;&lt;D xsi:type="xsd:double"&gt;4.25371425763901&lt;/D&gt;&lt;D xsi:type="xsd:double"&gt;4.80475234779027&lt;/D&gt;&lt;D xsi:type="xsd:double"&gt;4.64700438096956&lt;/D&gt;&lt;D xsi:type="xsd:double"&gt;4.56855579155783&lt;/D&gt;&lt;D xsi:type="xsd:double"&gt;4.64085438253938&lt;/D&gt;&lt;D xsi:type="xsd:double"&gt;4.96320909918484&lt;/D&gt;&lt;D xsi:type="xsd:double"&gt;5.26227721319817&lt;/D&gt;&lt;D xsi:type="xsd:double"&gt;5.6413885639115&lt;/D&gt;&lt;D xsi:type="xsd:double"&gt;6.0461116475802&lt;/D&gt;&lt;/FQL&gt;&lt;FQL&gt;&lt;Q&gt;TUR^FG_PRICE_MAVG(0,,,,200)&lt;/Q&gt;&lt;R&gt;1&lt;/R&gt;&lt;C&gt;1&lt;/C&gt;&lt;D xsi:type="xsd:double"&gt;36.85195&lt;/D&gt;&lt;/FQL&gt;&lt;FQL&gt;&lt;Q&gt;EWT^PERCENT_CHANGE(FMA_EPS(+1,0,,,,"PORTAGG","MEAN"),FMA_EPS(+1,-1AM,,,,"PORTAGG","MEAN"))&lt;/Q&gt;&lt;R&gt;1&lt;/R&gt;&lt;C&gt;1&lt;/C&gt;&lt;D xsi:type="xsd:double"&gt;3.7725907603426&lt;/D&gt;&lt;/FQL&gt;&lt;FQL&gt;&lt;Q&gt;EPU^FMA_PCT_ABOVE_MAVG(200,0,,,,"PORTAGG")&lt;/Q&gt;&lt;R&gt;1&lt;/R&gt;&lt;C&gt;1&lt;/C&gt;&lt;D xsi:type="xsd:double"&gt;76.9230769230769&lt;/D&gt;&lt;/FQL&gt;&lt;FQL&gt;&lt;Q&gt;INDA^SIZE(FG_CONSTITUENTS)&lt;/Q&gt;&lt;R&gt;1&lt;/R&gt;&lt;C&gt;1&lt;/C&gt;&lt;D xsi:type="xsd:long"&gt;138&lt;/D&gt;&lt;/FQL&gt;&lt;FQL&gt;&lt;Q&gt;REFBRSELIC-FDS^FG_YIELD(NOW,,,0)&lt;/Q&gt;&lt;R&gt;1&lt;/R&gt;&lt;C&gt;1&lt;/C&gt;&lt;D xsi:type="xsd:double"&gt;10.5&lt;/D&gt;&lt;/FQL&gt;&lt;FQL&gt;&lt;Q&gt;TRYJP10Y-FDS^FG_YIELD(-10AY,0,Y,,"YTM")&lt;/Q&gt;&lt;R&gt;10&lt;/R&gt;&lt;C&gt;1&lt;/C&gt;&lt;D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xsi:type="xsd:double"&gt;20.1300196376573&lt;/D&gt;&lt;D xsi:type="xsd:double"&gt;14.9311683274064&lt;/D&gt;&lt;D xsi:type="xsd:double"&gt;18.5635369772613&lt;/D&gt;&lt;D xsi:type="xsd:double"&gt;21.0795022333171&lt;/D&gt;&lt;D xsi:type="xsd:double"&gt;24.0678757267868&lt;/D&gt;&lt;/FQL&gt;&lt;FQL&gt;&lt;Q&gt;SET-BKK^FMA_ROE(NTMA,-20AY,NOW,FY,"PORTAGG","MEANR")&lt;/Q&gt;&lt;R&gt;20&lt;/R&gt;&lt;C&gt;1&lt;/C&gt;&lt;D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xsi:type="xsd:double"&gt;9.34877442177023&lt;/D&gt;&lt;/FQL&gt;&lt;FQL&gt;&lt;Q&gt;CAGDPY@GR^EE_ACTUAL_ANNUAL(MED,0)&lt;/Q&gt;&lt;R&gt;1&lt;/R&gt;&lt;C&gt;1&lt;/C&gt;&lt;D xsi:type="xsd:double"&gt;-6.34147154305661&lt;/D&gt;&lt;/FQL&gt;&lt;FQL&gt;&lt;Q&gt;CC_MY^FG_COMPANY_NAME&lt;/Q&gt;&lt;R&gt;1&lt;/R&gt;&lt;C&gt;1&lt;/C&gt;&lt;D xsi:type="xsd:string"&gt;Malaysia&lt;/D&gt;&lt;/FQL&gt;&lt;FQL&gt;&lt;Q&gt;USDAED^STD(FG_PRICE_CHANGE(0,-3AY,M))&lt;/Q&gt;&lt;R&gt;1&lt;/R&gt;&lt;C&gt;1&lt;/C&gt;&lt;D xsi:type="xsd:double"&gt;0.00874242335035229&lt;/D&gt;&lt;/FQL&gt;&lt;FQL&gt;&lt;Q&gt;USDCNH^FG_COMPANY_NAME&lt;/Q&gt;&lt;R&gt;1&lt;/R&gt;&lt;C&gt;1&lt;/C&gt;&lt;D xsi:type="xsd:string"&gt;Chinese Offshore Renminbi per U.S. Dollar&lt;/D&gt;&lt;/FQL&gt;&lt;FQL&gt;&lt;Q&gt;USDMYR^FG_PRICE_CHANGE(0,-3AM)&lt;/Q&gt;&lt;R&gt;1&lt;/R&gt;&lt;C&gt;1&lt;/C&gt;&lt;D xsi:type="xsd:double"&gt;-0.81130266&lt;/D&gt;&lt;/FQL&gt;&lt;FQL&gt;&lt;Q&gt;USDCLP^FG_PRICE_CHANGE(0,-1AM)&lt;/Q&gt;&lt;R&gt;1&lt;/R&gt;&lt;C&gt;1&lt;/C&gt;&lt;D xsi:type="xsd:double"&gt;-3.9075375&lt;/D&gt;&lt;/FQL&gt;&lt;FQL&gt;&lt;Q&gt;FC0000ZA^FMA_EPS(NTMA,-20AY,0,CY,,"PORTAGG","MEANR")&lt;/Q&gt;&lt;R&gt;20&lt;/R&gt;&lt;C&gt;1&lt;/C&gt;&lt;D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xsi:type="xsd:double"&gt;31.8782513706453&lt;/D&gt;&lt;D xsi:type="xsd:double"&gt;34.3748784343716&lt;/D&gt;&lt;D xsi:type="xsd:double"&gt;36.8513185482666&lt;/D&gt;&lt;D xsi:type="xsd:double"&gt;38.6122872227081&lt;/D&gt;&lt;D xsi:type="xsd:double"&gt;33.9202192829757&lt;/D&gt;&lt;/FQL&gt;&lt;FQL&gt;&lt;Q&gt;SET-BKK^FG_TOTAL_RETURNC(-10AY,0,AM)&lt;/Q&gt;&lt;R&gt;121&lt;/R&gt;&lt;C&gt;1&lt;/C&gt;&lt;D xsi:type="xsd:double"&gt;0.05583763&lt;/D&gt;&lt;D xsi:type="xsd:double"&gt;4.9458623&lt;/D&gt;&lt;D xsi:type="xsd:double"&gt;1.1199713&lt;/D&gt;&lt;D xsi:type="xsd:double"&gt;3.94305&lt;/D&gt;&lt;D xsi:type="xsd:double"&gt;1.5394211&lt;/D&gt;&lt;D xsi:type="xsd:double"&gt;-0.09523034&lt;/D&gt;&lt;D xsi:type="xsd:double"&gt;0.61546564&lt;/D&gt;&lt;D xsi:type="xsd:double"&gt;-6.03798&lt;/D&gt;&lt;D xsi:type="xsd:double"&gt;5.5806637&lt;/D&gt;&lt;D xsi:type="xsd:double"&gt;0.36426783&lt;/D&gt;&lt;D xsi:type="xsd:double"&gt;-5.1083508&lt;/D&gt;&lt;D xsi:type="xsd:double"&gt;1.3811946&lt;/D&gt;&lt;D xsi:type="xsd:double"&gt;-2.0101607&lt;/D&gt;&lt;D xsi:type="xsd:double"&gt;0.5681634&lt;/D&gt;&lt;D xsi:type="xsd:double"&gt;-4.2823496&lt;/D&gt;&lt;D xsi:type="xsd:double"&gt;-4.0073037&lt;/D&gt;&lt;D xsi:type="xsd:double"&gt;-2.4167955&lt;/D&gt;&lt;D xsi:type="xsd:double"&gt;3.4054756&lt;/D&gt;&lt;D xsi:type="xsd:double"&gt;-2.5262713&lt;/D&gt;&lt;D xsi:type="xsd:double"&gt;-5.2717447&lt;/D&gt;&lt;D xsi:type="xsd:double"&gt;1.0061979&lt;/D&gt;&lt;D xsi:type="xsd:double"&gt;2.412796&lt;/D&gt;&lt;D xsi:type="xsd:double"&gt;5.6538343&lt;/D&gt;&lt;D xsi:type="xsd:double"&gt;-0.21950603&lt;/D&gt;&lt;D xsi:type="xsd:double"&gt;1.4003873&lt;/D&gt;&lt;D xsi:type="xsd:double"&gt;1.4540672&lt;/D&gt;&lt;D xsi:type="xsd:double"&gt;5.472696&lt;/D&gt;&lt;D xsi:type="xsd:double"&gt;1.5990019&lt;/D&gt;&lt;D xsi:type="xsd:double"&gt;-4.2126236&lt;/D&gt;&lt;D xsi:type="xsd:double"&gt;0.8434415&lt;/D&gt;&lt;D xsi:type="xsd:double"&gt;0.9707689&lt;/D&gt;&lt;D xsi:type="xsd:double"&gt;2.</t>
        </r>
      </text>
    </comment>
    <comment ref="A8" authorId="0" shapeId="0" xr:uid="{5A00298B-2031-489C-BB21-1EE71812FCF3}">
      <text>
        <r>
          <rPr>
            <b/>
            <sz val="9"/>
            <color indexed="81"/>
            <rFont val="Tahoma"/>
            <charset val="1"/>
          </rPr>
          <t>1652102&lt;/D&gt;&lt;D xsi:type="xsd:double"&gt;2.2275686&lt;/D&gt;&lt;D xsi:type="xsd:double"&gt;-1.1253357&lt;/D&gt;&lt;D xsi:type="xsd:double"&gt;0.9970665&lt;/D&gt;&lt;D xsi:type="xsd:double"&gt;-0.5580604&lt;/D&gt;&lt;D xsi:type="xsd:double"&gt;-0.29750466&lt;/D&gt;&lt;D xsi:type="xsd:double"&gt;0.83756447&lt;/D&gt;&lt;D xsi:type="xsd:double"&gt;0.08509159&lt;/D&gt;&lt;D xsi:type="xsd:double"&gt;2.5430202&lt;/D&gt;&lt;D xsi:type="xsd:double"&gt;3.5268784&lt;/D&gt;&lt;D xsi:type="xsd:double"&gt;2.881372&lt;/D&gt;&lt;D xsi:type="xsd:double"&gt;-1.3930738&lt;/D&gt;&lt;D xsi:type="xsd:double"&gt;3.3180356&lt;/D&gt;&lt;D xsi:type="xsd:double"&gt;4.171157&lt;/D&gt;&lt;D xsi:type="xsd:double"&gt;0.17899275&lt;/D&gt;&lt;D xsi:type="xsd:double"&gt;-2.9435039&lt;/D&gt;&lt;D xsi:type="xsd:double"&gt;0.21674633&lt;/D&gt;&lt;D xsi:type="xsd:double"&gt;-2.9852092&lt;/D&gt;&lt;D xsi:type="xsd:double"&gt;-7.608122&lt;/D&gt;&lt;D xsi:type="xsd:double"&gt;6.6565156&lt;/D&gt;&lt;D xsi:type="xsd:double"&gt;1.1628866&lt;/D&gt;&lt;D xsi:type="xsd:double"&gt;2.0231485&lt;/D&gt;&lt;D xsi:type="xsd:double"&gt;-4.97151&lt;/D&gt;&lt;D xsi:type="xsd:double"&gt;-1.635015&lt;/D&gt;&lt;D xsi:type="xsd:double"&gt;-4.7460136&lt;/D&gt;&lt;D xsi:type="xsd:double"&gt;4.978001&lt;/D&gt;&lt;D xsi:type="xsd:double"&gt;0.71570873&lt;/D&gt;&lt;D xsi:type="xsd:double"&gt;-0.89689493&lt;/D&gt;&lt;D xsi:type="xsd:double"&gt;2.1279693&lt;/D&gt;&lt;D xsi:type="xsd:double"&gt;-3.1849086&lt;/D&gt;&lt;D xsi:type="xsd:double"&gt;6.7966104&lt;/D&gt;&lt;D xsi:type="xsd:double"&gt;-1.0616422&lt;/D&gt;&lt;D xsi:type="xsd:double"&gt;-3.3324122&lt;/D&gt;&lt;D xsi:type="xsd:double"&gt;-1.0695398&lt;/D&gt;&lt;D xsi:type="xsd:double"&gt;-2.1823585&lt;/D&gt;&lt;D xsi:type="xsd:double"&gt;-0.6806195&lt;/D&gt;&lt;D xsi:type="xsd:double"&gt;-0.6758511&lt;/D&gt;&lt;D xsi:type="xsd:double"&gt;-4.1586456&lt;/D&gt;&lt;D xsi:type="xsd:double"&gt;-11.466575&lt;/D&gt;&lt;D xsi:type="xsd:double"&gt;-16.013193&lt;/D&gt;&lt;D xsi:type="xsd:double"&gt;15.614737&lt;/D&gt;&lt;D xsi:type="xsd:double"&gt;3.1644106&lt;/D&gt;&lt;D xsi:type="xsd:double"&gt;-0.28446317&lt;/D&gt;&lt;D xsi:type="xsd:double"&gt;-0.7841468&lt;/D&gt;&lt;D xsi:type="xsd:double"&gt;-1.345098&lt;/D&gt;&lt;D xsi:type="xsd:double"&gt;-5.617017&lt;/D&gt;&lt;D xsi:type="xsd:double"&gt;-3.4024835&lt;/D&gt;&lt;D xsi:type="xsd:double"&gt;17.855156&lt;/D&gt;&lt;D xsi:type="xsd:double"&gt;2.9141307&lt;/D&gt;&lt;D xsi:type="xsd:double"&gt;1.2164116&lt;/D&gt;&lt;D xsi:type="xsd:double"&gt;2.031386&lt;/D&gt;&lt;D xsi:type="xsd:double"&gt;6.041634&lt;/D&gt;&lt;D xsi:type="xsd:double"&gt;-0.257051&lt;/D&gt;&lt;D xsi:type="xsd:double"&gt;0.6607175&lt;/D&gt;&lt;D xsi:type="xsd:double"&gt;-0.36395192&lt;/D&gt;&lt;D xsi:type="xsd:double"&gt;-4.148531&lt;/D&gt;&lt;D xsi:type="xsd:double"&gt;7.676482&lt;/D&gt;&lt;D xsi:type="xsd:double"&gt;-2.0179987&lt;/D&gt;&lt;D xsi:type="xsd:double"&gt;1.1054516&lt;/D&gt;&lt;D xsi:type="xsd:double"&gt;-3.3718824&lt;/D&gt;&lt;D xsi:type="xsd:double"&gt;5.6690693&lt;/D&gt;&lt;D xsi:type="xsd:double"&gt;-0.5314827&lt;/D&gt;&lt;D xsi:type="xsd:double"&gt;2.2058368&lt;/D&gt;&lt;D xsi:type="xsd:double"&gt;0.59696436&lt;/D&gt;&lt;D xsi:type="xsd:double"&gt;-1.6398907&lt;/D&gt;&lt;D xsi:type="xsd:double"&gt;-0.24168491&lt;/D&gt;&lt;D xsi:type="xsd:double"&gt;-5.715972&lt;/D&gt;&lt;D xsi:type="xsd:double"&gt;0.5151987&lt;/D&gt;&lt;D xsi:type="xsd:double"&gt;3.9659739&lt;/D&gt;&lt;D xsi:type="xsd:double"&gt;-3.015387&lt;/D&gt;&lt;D xsi:type="xsd:double"&gt;1.2110591&lt;/D&gt;&lt;D xsi:type="xsd:double"&gt;1.6534448&lt;/D&gt;&lt;D xsi:type="xsd:double"&gt;2.0362496&lt;/D&gt;&lt;D xsi:type="xsd:double"&gt;0.167799&lt;/D&gt;&lt;D xsi:type="xsd:double"&gt;-2.9381514&lt;/D&gt;&lt;D xsi:type="xsd:double"&gt;-0.8123994&lt;/D&gt;&lt;D xsi:type="xsd:double"&gt;-4.9746156&lt;/D&gt;&lt;D xsi:type="xsd:double"&gt;0.2890587&lt;/D&gt;&lt;D xsi:type="xsd:double"&gt;-1.9849539&lt;/D&gt;&lt;D xsi:type="xsd:double"&gt;3.5233855&lt;/D&gt;&lt;D xsi:type="xsd:double"&gt;0.6349325&lt;/D&gt;&lt;D xsi:type="xsd:double"&gt;-6.035346&lt;/D&gt;&lt;D xsi:type="xsd:double"&gt;-6.089324&lt;/D&gt;&lt;D xsi:type="xsd:double"&gt;-0.119400024&lt;/D&gt;&lt;D xsi:type="xsd:double"&gt;2.5844455&lt;/D&gt;&lt;D xsi:type="xsd:double"&gt;-3.625381&lt;/D&gt;&lt;D xsi:type="xsd:double"&gt;0.45070648&lt;/D&gt;&lt;D xsi:type="xsd:double"&gt;0.530386&lt;/D&gt;&lt;D xsi:type="xsd:double"&gt;-0.72499514&lt;/D&gt;&lt;D xsi:type="xsd:double"&gt;-1.629442&lt;/D&gt;&lt;/FQL&gt;&lt;FQL&gt;&lt;Q&gt;CNYA^FMA_PE(NTMA,-10AY,0,AM,"PORTAGG","MEANR")&lt;/Q&gt;&lt;R&gt;121&lt;/R&gt;&lt;C&gt;1&lt;/C&gt;&lt;D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xsi:type="xsd:double"&gt;13.1561348899913&lt;/D&gt;&lt;D xsi:type="xsd:double"&gt;13.6680476467054&lt;/D&gt;&lt;D xsi:type="xsd:double"&gt;13.9133711987762&lt;/D&gt;&lt;D xsi:type="xsd:double"&gt;13.5962036184595&lt;/D&gt;&lt;D xsi:type="xsd:double"&gt;13.7653924828844&lt;/D&gt;&lt;D xsi:type="xsd:double"&gt;14.2940904540902&lt;/D&gt;&lt;D xsi:type="xsd:double"&gt;13.1177697627681&lt;/D&gt;&lt;D xsi:type="xsd:double"&gt;13.1808648741438&lt;/D&gt;&lt;D xsi:type="xsd:double"&gt;13.2309850491724&lt;/D&gt;&lt;D xsi:type="xsd:double"&gt;13.2894351935478&lt;/D&gt;&lt;D xsi:type="xsd:double"&gt;13.421439210764&lt;/D&gt;&lt;D xsi:type="xsd:double"&gt;13.4726779501029&lt;/D&gt;&lt;D xsi:type="xsd:double"&gt;14.2828313333973&lt;/D&gt;&lt;D xsi:type="xsd:double"&gt;14.2058338105251&lt;/D&gt;&lt;D xsi:type="xsd:double"&gt;14.2577773080537&lt;/D&gt;&lt;D xsi:type="xsd:double"&gt;14.2443681735561&lt;/D&gt;&lt;D xsi:type="xsd:double"&gt;14.5184004146277&lt;/D&gt;&lt;D xsi:type="xsd:double"&gt;14.1239469635047&lt;/D&gt;&lt;D xsi:type="xsd:double"&gt;13.8021494951814&lt;/D&gt;&lt;D xsi:type="xsd:double"&gt;14.226917202681&lt;/D&gt;&lt;D xsi:type="xsd:double"&gt;13.2360307509419&lt;/D&gt;&lt;D xsi:type="xsd:double"&gt;12.6734693447321&lt;/D&gt;&lt;D xsi:type="xsd:double"&gt;11.6269849225969&lt;/D&gt;&lt;D xsi:type="xsd:double"&gt;11.6972552138522&lt;/D&gt;&lt;D xsi:type="xsd:double"&gt;10.8807920730282&lt;/D&gt;&lt;D xsi:type="xsd:double"&gt;10.6567852459279&lt;/D&gt;&lt;D xsi:type="xsd:double"&gt;10.1103182568762&lt;/D&gt;&lt;D xsi:type="xsd:double"&gt;10.6089534689028&lt;/D&gt;&lt;D xsi:type="xsd:double"&gt;9.76381530212016&lt;/D&gt;&lt;D xsi:type="xsd:double"&gt;9.77992491814769&lt;/D&gt;&lt;D xsi:type="xsd:double"&gt;9.41981367008629&lt;/D&gt;&lt;D xsi:type="xsd:double"&gt;10.1111204620586&lt;/D&gt;&lt;D xsi:type="xsd:double"&gt;11.3325555224873&lt;/D&gt;&lt;D xsi:type="xsd:double"&gt;11.7538100508074&lt;/D&gt;&lt;D xsi:type="xsd:double"&gt;11.8561053157908&lt;/D&gt;&lt;D xsi:type="xsd:double"&gt;11.2725863816918&lt;/D&gt;&lt;D xsi:type="xsd:double"&gt;11.8150884805463&lt;/D&gt;&lt;D xsi:type="xsd:double"&gt;11.5877807683725&lt;/D&gt;&lt;D xsi:type="xsd:double"&gt;11.62643542132&lt;/D&gt;&lt;D xsi:type="xsd:double"&gt;11.5581987124918&lt;/D&gt;&lt;D xsi:type="xsd:double"&gt;11.6156106175431&lt;/D&gt;&lt;D xsi:type="xsd:double"&gt;12.0452662898642&lt;/D&gt;&lt;D xsi:type="xsd:double"&gt;12.7239156258576&lt;/D&gt;&lt;D xsi:type="xsd:double"&gt;12.4334839476185&lt;/D&gt;&lt;D xsi:type="xsd:double"&gt;12.3559832705102&lt;/D&gt;&lt;D xsi:type="xsd:double"&gt;11.8393057339427&lt;/D&gt;&lt;D xsi:type="xsd:double"&gt;13.089519354445&lt;/D&gt;&lt;D xsi:type="xsd:double"&gt;12.9648083334584&lt;/D&gt;&lt;D xsi:type="xsd:double"&gt;14.3433523726044&lt;/D&gt;&lt;D xsi:type="xsd:double"&gt;16.0098532745565&lt;/D&gt;&lt;D xsi:type="xsd:double"&gt;16.6430082247431&lt;/D&gt;&lt;D xsi:type="xsd:double"&gt;15.6933056987963&lt;/D&gt;&lt;D xsi:type="xsd:double"&gt;15.696533856201&lt;/D&gt;&lt;D xsi:type="xsd:double"&gt;16.1613629877213&lt;/D&gt;&lt;D xsi:type="xsd:double"&gt;17.2096470515935&lt;/D&gt;&lt;D xsi:type="xsd:double"&gt;17.5686488102012&lt;/D&gt;&lt;D xsi:type="xsd:double"&gt;17.1570342887991&lt;/D&gt;&lt;D xsi:type="xsd:double"&gt;16.049287848877&lt;/D&gt;&lt;D xsi:type="xsd:double"&gt;16.2154539367065&lt;/D&gt;&lt;D xsi:type="xsd:double"&gt;16.867887546476&lt;/D&gt;&lt;D xsi:type="xsd:double"&gt;16.7609413934474&lt;/D&gt;&lt;D xsi:type="xsd:double"&gt;15.0219019062927&lt;/D&gt;&lt;D xsi:type="xsd:double"&gt;15.0565720001142&lt;/D&gt;&lt;D xsi:type="xsd:double"&gt;15.2591417520458&lt;/D&gt;&lt;D xsi:type="xsd:double"&gt;15.3318016875174&lt;/D&gt;&lt;D xsi:type="xsd:double"&gt;15.1393954147856&lt;/D&gt;&lt;D xsi:type="xsd:double"&gt;15.3040327756726&lt;/D&gt;&lt;D xsi:type="xsd:double"&gt;13.7377663881138&lt;/D&gt;&lt;D xsi:type="xsd:double"&gt;13.8426804810063&lt;/D&gt;&lt;D xsi:type="xsd:double"&gt;12.7819937484939&lt;/D&gt;&lt;D xsi:type="xsd:double"&gt;12.327431464302&lt;/D&gt;&lt;D xsi:type="xsd:double"&gt;12.8001522126361&lt;/D&gt;&lt;D xsi:type="xsd:double"&gt;13.8441916332862&lt;/D&gt;&lt;D xsi:type="xsd:double"&gt;12.7960929134353&lt;/D&gt;&lt;D xsi:type="xsd:double"&gt;12.568321563534&lt;/D&gt;&lt;D xsi:type="xsd:double"&gt;11.6241858454043&lt;/D&gt;&lt;D xsi:type="xsd:double"&gt;10.9343157646544&lt;/D&gt;&lt;D xsi:type="xsd:double"&gt;11.8790190120088&lt;/D&gt;&lt;D xsi:type="xsd:double"&gt;11.750577202772&lt;/D&gt;&lt;D xsi:type="xsd:double"&gt;12.5824317718908&lt;/D&gt;&lt;D xsi:type="xsd:double"&gt;12.2611930278947&lt;/D&gt;&lt;D xsi:type="xsd:double"&gt;12.2920010186036&lt;/D&gt;&lt;D xsi:type="xsd:double"&gt;12.2215777315813&lt;/D&gt;&lt;D xsi:type="xsd:double"&gt;11.4982851505501&lt;/D&gt;&lt;D xsi:type="xsd:double"&gt;11.7641070384384&lt;/D&gt;&lt;D xsi:type="xsd:double"&gt;12.2486348887138&lt;/D&gt;&lt;D xsi:type="xsd:double"&gt;11.8494443237514&lt;/D&gt;&lt;D xsi:type="xsd:double"&gt;11.6749549948318&lt;/D&gt;&lt;D xsi:type="xsd:double"&gt;11.4882851144794&lt;/D&gt;&lt;D xsi:type="xsd:double"&gt;11.4017807301743&lt;/D&gt;&lt;D xsi:type="xsd:double"&gt;11.3365646983599&lt;/D&gt;&lt;D xsi:type="xsd:double"&gt;10.455819468822&lt;/D&gt;&lt;D xsi:type="xsd:double"&gt;11.5834696392197&lt;/D&gt;&lt;D xsi:type="xsd:double"&gt;11.7675765679513&lt;/D&gt;&lt;D xsi:type="xsd:double"&gt;12.6660230003506&lt;/D&gt;&lt;D xsi:type="xsd:double"&gt;12.7110181144617&lt;/D&gt;&lt;/FQL&gt;&lt;FQL&gt;&lt;Q&gt;PASP-FDS^FG_PRICE(0)/MAX(FG_PRICE(0,-1AY))&lt;/Q&gt;&lt;R&gt;1&lt;/R&gt;&lt;C&gt;1&lt;/C&gt;&lt;D xsi:type="xsd:double"&gt;0.671328671328671&lt;/D&gt;&lt;/FQL&gt;&lt;FQL&gt;&lt;Q&gt;PLATI-FDS^FG_PRICE_MAVG(0,,,,30)&lt;/Q&gt;&lt;R&gt;1&lt;/R&gt;&lt;C&gt;1&lt;/C&gt;&lt;D xsi:type="xsd:double"&gt;994.0333&lt;/D&gt;&lt;/FQL&gt;&lt;FQL&gt;&lt;Q&gt;TIOS-FDS^FG_PRICE_CHANGE(0,-1AM)&lt;/Q&gt;&lt;R&gt;1&lt;/R&gt;&lt;C&gt;1&lt;/C&gt;&lt;D xsi:type="xsd:double"&gt;6.04995041024254&lt;/D&gt;&lt;/FQL&gt;&lt;FQL&gt;&lt;Q&gt;GREK^FG_PRICE_MAVG(0,,,,200)&lt;/Q&gt;&lt;R&gt;1&lt;/R&gt;&lt;C&gt;1&lt;/C&gt;&lt;D xsi:type="xsd:double"&gt;37.864933&lt;/D&gt;&lt;/FQL&gt;&lt;FQL&gt;&lt;Q&gt;EWW^FG_PRICE(0)&lt;/Q&gt;&lt;R&gt;1&lt;/R&gt;&lt;C&gt;1&lt;/C&gt;&lt;D xsi:type="xsd:double"&gt;64.9&lt;/D&gt;&lt;/FQL&gt;&lt;FQL&gt;&lt;Q&gt;EPHE^FG_PRICE_MAVG(0,,,,30)&lt;/Q&gt;&lt;R&gt;1&lt;/R&gt;&lt;C&gt;1&lt;/C&gt;&lt;D xsi:type="xsd:double"&gt;25.498333&lt;/D&gt;&lt;/FQL&gt;&lt;FQL&gt;&lt;Q&gt;KSA^FG_TOTAL_RETURNC(0,-1AM)&lt;/Q&gt;&lt;R&gt;1&lt;/R&gt;&lt;C&gt;1&lt;/C&gt;&lt;D xsi:type="xsd:double"&gt;-6.7642927&lt;/D&gt;&lt;/FQL&gt;&lt;FQL&gt;&lt;Q&gt;UAE^PERCENT_CHANGE(FMA_EPS(+1,0,,,,"PORTAGG","MEAN"),FMA_EPS(+1,-3AM,,,,"PORTAGG","MEAN"))&lt;/Q&gt;&lt;R&gt;1&lt;/R&gt;&lt;C&gt;1&lt;/C&gt;&lt;D xsi:type="xsd:double"&gt;13.1893318368414&lt;/D&gt;&lt;/FQL&gt;&lt;FQL&gt;&lt;Q&gt;EZA^FG_TOTAL_RETURNC(0,-6AM)&lt;/Q&gt;&lt;R&gt;1&lt;/R&gt;&lt;C&gt;1&lt;/C&gt;&lt;D xsi:type="xsd:double"&gt;1.6236544&lt;/D&gt;&lt;/FQL&gt;&lt;FQL&gt;&lt;Q&gt;EWY^FG_TOTAL_RETURNC(0,-3AM)&lt;/Q&gt;&lt;R&gt;1&lt;/R&gt;&lt;C&gt;1&lt;/C&gt;&lt;D xsi:type="xsd:double"&gt;-3.0104518&lt;/D&gt;&lt;/FQL&gt;&lt;FQL&gt;&lt;Q&gt;VWO^FMA_PCT_ABOVE_MAVG(200,0,,,,"PORTAGG")&lt;/Q&gt;&lt;R&gt;1&lt;/R&gt;&lt;C&gt;1&lt;/C&gt;&lt;D xsi:type="xsd:double"&gt;46.87432867884&lt;/D&gt;&lt;/FQL&gt;&lt;FQL&gt;&lt;Q&gt;KSA^SIZE(FG_CONSTITUENTS)&lt;/Q&gt;&lt;R&gt;1&lt;/R&gt;&lt;C&gt;1&lt;/C&gt;&lt;D xsi:type="xsd:long"&gt;122&lt;/D&gt;&lt;/FQL&gt;&lt;FQL&gt;&lt;Q&gt;MCHI^FMA_COS_DOWN("EPS","1M",+1,NOW,,,"PORTAGG","MEANR")&lt;/Q&gt;&lt;R&gt;1&lt;/R&gt;&lt;C&gt;1&lt;/C&gt;&lt;D xsi:type="xsd:double"&gt;277&lt;/D&gt;&lt;/FQL&gt;&lt;FQL&gt;&lt;Q&gt;EPOL^FMA_RBICS_REV_CURRENT(30, LOC, "PORTAGG")&lt;/Q&gt;&lt;R&gt;1&lt;/R&gt;&lt;C&gt;1&lt;/C&gt;&lt;D xsi:type="xsd:double"&gt;49.429708376056&lt;/D&gt;&lt;/FQL&gt;&lt;FQL&gt;&lt;Q&gt;EWM^FG_ROE(0)&lt;/Q&gt;&lt;R&gt;1&lt;/R&gt;&lt;C&gt;1&lt;/C&gt;&lt;D xsi:type="xsd:double"&gt;8.2148983311159&lt;/D&gt;&lt;/FQL&gt;&lt;FQL&gt;&lt;Q&gt;REFTR1WREPO-FDS^FG_YIELD(NOW,,,0)&lt;/Q&gt;&lt;R&gt;1&lt;/R&gt;&lt;C&gt;1&lt;/C&gt;&lt;D xsi:type="xsd:double"&gt;50&lt;/D&gt;&lt;/FQL&gt;&lt;FQL&gt;&lt;Q&gt;TRYTW10Y-FDS^PCTCHG(FG_YIELD(0,,,,"YTM"),FG_YIELD(-3AM,,,,"YTM"))&lt;/Q&gt;&lt;R&gt;1&lt;/R&gt;&lt;C&gt;1&lt;/C&gt;&lt;D xsi:type="xsd:double"&gt;32.78688&lt;/D&gt;&lt;/FQL&gt;&lt;FQL&gt;&lt;Q&gt;GREK^FMA_PE(NTMA,0,,,"PORTAGG","MEANR")&lt;/Q&gt;&lt;R&gt;1&lt;/R&gt;&lt;C&gt;1&lt;/C&gt;&lt;D xsi:type="xsd:double"&gt;7.00988125474364&lt;/D&gt;&lt;/FQL&gt;&lt;FQL&gt;&lt;Q&gt;ECH^FMA_PE(NTMA,0,,,"PORTAGG","MEANR")&lt;/Q&gt;&lt;R&gt;1&lt;/R&gt;&lt;C&gt;1&lt;/C&gt;&lt;D xsi:type="xsd:double"&gt;6.53271312122024&lt;/D&gt;&lt;/FQL&gt;&lt;FQL&gt;&lt;Q&gt;TRYVN10Y-FDS^FG_YIELD(-10AY,0,Y,,"YTM")&lt;/Q&gt;&lt;R&gt;10&lt;/R&gt;&lt;C&gt;1&lt;/C&gt;&lt;D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xsi:type="xsd:double"&gt;2.9473283&lt;/D&gt;&lt;/FQL&gt;&lt;FQL&gt;&lt;Q&gt;CAGDPY@ID^EE_ACTUAL_ANNUAL(MED,0)&lt;/Q&gt;&lt;R&gt;1&lt;/R&gt;&lt;C&gt;1&lt;/C&gt;&lt;D xsi:type="xsd:double"&gt;-0.14&lt;/D&gt;&lt;/FQL&gt;&lt;FQL&gt;&lt;Q&gt;USDTHB^FG_PRICE_CHANGE(0,-1AM)&lt;/Q&gt;&lt;R&gt;1&lt;/R&gt;&lt;C&gt;1&lt;/C&gt;&lt;D xsi:type="xsd:double"&gt;-0.7285476&lt;/D&gt;&lt;/FQL&gt;&lt;FQL&gt;&lt;Q&gt;USDPLN^FG_COMPANY_NAME&lt;/Q&gt;&lt;R&gt;1&lt;/R&gt;&lt;C&gt;1&lt;/C&gt;&lt;D xsi:type="xsd:string"&gt;Polish Zloty per U.S. Dollar&lt;/D&gt;&lt;/FQL&gt;&lt;FQL&gt;&lt;Q&gt;INDA^P_PRICE_RETURNS_PR('52W',2,-10AY,0,AM)&lt;/Q&gt;&lt;R&gt;121&lt;/R&gt;&lt;C&gt;1&lt;/C&gt;&lt;D xsi:type="xsd:double"&gt;10.919046&lt;/D&gt;&lt;D xsi:type="xsd:double"&gt;27.466345&lt;/D&gt;&lt;D xsi:type="xsd:double"&gt;31.493664&lt;/D&gt;&lt;D xsi:type="xsd:double"&gt;59.319794&lt;/D&gt;&lt;D xsi:type="xsd:double"&gt;36.732388&lt;/D&gt;&lt;D xsi:type="xsd:double"&gt;31.87412&lt;/D&gt;&lt;D xsi:type="xsd:double"&gt;36.435654&lt;/D&gt;&lt;D xsi:type="xsd:double"&gt;21.73692&lt;/D&gt;&lt;D xsi:type="xsd:double"&gt;37.25947&lt;/D&gt;&lt;D xsi:type="xsd:double"&gt;37.995243&lt;/D&gt;&lt;D xsi:type="xsd:double"&gt;21.793842&lt;/D&gt;&lt;D xsi:type="xsd:double"&gt;12.105536&lt;/D&gt;&lt;D xsi:type="xsd:double"&gt;7.054007&lt;/D&gt;&lt;D xsi:type="xsd:double"&gt;2.5858402&lt;/D&gt;&lt;D xsi:type="xsd:double"&gt;5.243373&lt;/D&gt;&lt;D xsi:type="xsd:double"&gt;-8.77446&lt;/D&gt;&lt;D xsi:type="xsd:double"&gt;-4.886794&lt;/D&gt;&lt;D xsi:type="xsd:double"&gt;-8.246881&lt;/D&gt;&lt;D xsi:type="xsd:double"&gt;-13.4688015&lt;/D&gt;&lt;D xsi:type="xsd:double"&gt;-7.1196437&lt;/D&gt;&lt;D xsi:type="xsd:double"&gt;-20.783394&lt;/D&gt;&lt;D xsi:type="xsd:double"&gt;-27.40524&lt;/D&gt;&lt;D xsi:type="xsd:double"&gt;-14.2308&lt;/D&gt;&lt;D xsi:type="xsd:double"&gt;-8.114857&lt;/D&gt;&lt;D xsi:type="xsd:double"&gt;-8.513361&lt;/D&gt;&lt;D xsi:type="xsd:double"&gt;-6.486267&lt;/D&gt;&lt;D xsi:type="xsd:double"&gt;-1.5797496&lt;/D&gt;&lt;D xsi:type="xsd:double"&gt;6.655097&lt;/D&gt;&lt;D xsi:type="xsd:double"&gt;4.331088&lt;/D&gt;&lt;D xsi:type="xsd:double"&gt;3.344071&lt;/D&gt;&lt;D xsi:type="xsd:double"&gt;-0.6049454&lt;/D&gt;&lt;D xsi:type="xsd:double"&gt;-1.025641&lt;/D&gt;&lt;D xsi:type="xsd:double"&gt;10.136843&lt;/D&gt;&lt;D xsi:type="xsd:double"&gt;25.93714&lt;/D&gt;&lt;D xsi:type="xsd:double"&gt;17.133057&lt;/D&gt;&lt;D xsi:type="xsd:double"&gt;19.434715&lt;/D&gt;&lt;D xsi:type="xsd:double"&gt;18.859959&lt;/D&gt;&lt;D xsi:type="xsd:double"&gt;15.736794&lt;/D&gt;&lt;D xsi:type="xsd:double"&gt;17.05166&lt;/D&gt;&lt;D xsi:type="xsd:double"&gt;16.16069&lt;/D&gt;&lt;D xsi:type="xsd:double"&gt;14.583182&lt;/D&gt;&lt;D xsi:type="xsd:double"&gt;22.17511&lt;/D&gt;&lt;D xsi:type="xsd:double"&gt;30.009497&lt;/D&gt;&lt;D xsi:type="xsd:double"&gt;36.792408&lt;/D&gt;&lt;D xsi:type="xsd:double"&gt;32.849216&lt;/D&gt;&lt;D xsi:type="xsd:double"&gt;16.995358&lt;/D&gt;&lt;D xsi:type="xsd:double"&gt;9.241629&lt;/D&gt;&lt;D xsi:type="xsd:double"&gt;10.192418&lt;/D&gt;&lt;D xsi:type="xsd:double"&gt;4.561794&lt;/D&gt;&lt;D xsi:type="xsd:double"&gt;5.68794&lt;/D&gt;&lt;D xsi:type="xsd:double"&gt;4.623246&lt;/D&gt;&lt;D xsi:type="xsd:double"&gt;5.537951&lt;/D&gt;&lt;D xsi:type="xsd:double"&gt;0.6151676&lt;/D&gt;&lt;D xsi:type="xsd:double"&gt;-13.5766325&lt;/D&gt;&lt;D xsi:type="xsd:double"&gt;-3.2542706&lt;/D&gt;&lt;D xsi:type="xsd:double"&gt;-6.692296&lt;/D&gt;&lt;D xsi:type="xsd:double"&gt;-11.111504&lt;/D&gt;&lt;D xsi:type="xsd:double"&gt;-3.8463771&lt;/D&gt;&lt;D xsi:type="xsd:double"&gt;4.2607546&lt;/D&gt;&lt;D xsi:type="xsd:double"&gt;2.565539&lt;/D&gt;&lt;D xsi:type="xsd:double"&gt;7.937932&lt;/D&gt;&lt;D xsi:type="xsd:double"&gt;10.2564335&lt;/D&gt;&lt;D xsi:type="xsd:double"&gt;-5.7795706&lt;/D&gt;&lt;D xsi:type="xsd:double"&gt;-7.6282144&lt;/D&gt;&lt;D xsi:type="xsd:double"&gt;5.175841&lt;/D&gt;&lt;D xsi:type="xsd:double"&gt;16.75812&lt;/D&gt;&lt;D xsi:type="xsd:double"&gt;4.4576526&lt;/D&gt;&lt;D xsi:type="xsd:double"&gt;6.491649&lt;/D&gt;&lt;D xsi:type="xsd:double"&gt;6.2123775&lt;/D&gt;&lt;D xsi:type="xsd:double"&gt;-0.5369425&lt;/D&gt;&lt;D xsi:type="xsd:double"&gt;-30.91339&lt;/D&gt;&lt;D xsi:type="xsd:double"&gt;-23.056417&lt;/D&gt;&lt;D xsi:type="xsd:double"&gt;-21.49533&lt;/D&gt;&lt;D xsi:type="xsd:double"&gt;-17.491352&lt;/D&gt;&lt;D xsi:type="xsd:double"&gt;-2.8600872&lt;/D&gt;&lt;D xsi:type="xsd:double"&gt;4.075122&lt;/D&gt;&lt;D xsi:type="xsd:double"&gt;1.2307286&lt;/D&gt;&lt;D xsi:type="xsd:double"&gt;-3.237158&lt;/D&gt;&lt;D xsi:type="xsd:double"&gt;6.2469125&lt;/D&gt;&lt;D xsi:type="xsd:double"&gt;14.827288&lt;/D&gt;&lt;D xsi:type="xsd:double"&gt;11.080265&lt;/D&gt;&lt;D xsi:type="xsd:double"&gt;21.854519&lt;/D&gt;&lt;D xsi:type="xsd:double"&gt;75.56491&lt;/D&gt;&lt;D xsi:type="xsd:double"&gt;52.179707&lt;/D&gt;&lt;D xsi:type="xsd:double"&gt;65.68271&lt;/D&gt;&lt;D xsi:type="xsd:double"&gt;52.74724&lt;/D&gt;&lt;D xsi:type="xsd:double"&gt;39.00952&lt;/D&gt;&lt;D xsi:type="xsd:double"&gt;45.89405&lt;/D&gt;&lt;D xsi:type="xsd:double"&gt;44.04901&lt;/D&gt;&lt;D xsi:type="xsd:double"&gt;45.52429&lt;/D&gt;&lt;D xsi:type="xsd:double"&gt;30.490578&lt;/D&gt;&lt;D xsi:type="xsd:double"&gt;21.493507&lt;/D&gt;&lt;D xsi:type="xsd:double"&gt;24.927605&lt;/D&gt;&lt;D xsi:type="xsd:double"&gt;13.66508&lt;/D&gt;&lt;D xsi:type="xsd:double"&gt;12.638426&lt;/D&gt;&lt;D xsi:type="xsd:double"&gt;11.584377&lt;/D&gt;&lt;D xsi:type="xsd:double"&gt;-0.26264787&lt;/D&gt;&lt;D xsi:type="xsd:double"&gt;-5.245042&lt;/D&gt;&lt;D xsi:type="xsd:double"&gt;1.8348575&lt;/D&gt;&lt;D xsi:type="xsd:double"&gt;-5.727726&lt;/D&gt;&lt;D xsi:type="xsd:double"&gt;-10.801554&lt;/D&gt;&lt;D xsi:type="xsd:double"&gt;-7.979065&lt;/D&gt;&lt;D xsi:type="xsd:double"&gt;-0.85095763&lt;/D&gt;&lt;D xsi:type="xsd:double"&gt;-8.824807&lt;/D&gt;&lt;D xsi:type="xsd:double"&gt;-10.638756&lt;/D&gt;&lt;D xsi:type="xsd:double"&gt;-11.314285&lt;/D&gt;&lt;D xsi:type="xsd:double"&gt;-11.689478&lt;/D&gt;&lt;D xsi:type="xsd:double"&gt;-7.740635&lt;/D&gt;&lt;D xsi:type="xsd:double"&gt;0.65170527&lt;/D&gt;&lt;D xsi:type="xsd:double"&gt;11.208189&lt;/D&gt;&lt;D xsi:type="xsd:double"&gt;5.084169&lt;/D&gt;&lt;D xsi:type="xsd:double"&gt;2.4016142&lt;/D&gt;&lt;D xsi:type="xsd:double"&gt;9.49986&lt;/D&gt;&lt;D xsi:type="xsd:double"&gt;2.6582718&lt;/D&gt;&lt;D xsi:type="xsd:double"&gt;4.220271&lt;/D&gt;&lt;D xsi:type="xsd:double"&gt;15.799975&lt;/D&gt;&lt;D xsi:type="xsd:double"&gt;21.94283&lt;/D&gt;&lt;D xsi:type="xsd:double"&gt;32.1051&lt;/D&gt;&lt;D xsi:type="xsd:double"&gt;34.603096&lt;/D&gt;&lt;D xsi:type="xsd:double"&gt;27.551126&lt;/D&gt;&lt;D xsi:type="xsd:double"&gt;27.362764&lt;/D&gt;&lt;/FQL&gt;&lt;FQL&gt;&lt;Q&gt;VNM^FMA_PE(NTMA,-10AY,0,AM,"PORTAGG","MEANR")&lt;/Q&gt;&lt;R&gt;121&lt;/R&gt;&lt;C&gt;1&lt;/C&gt;&lt;D xsi:type="xsd:double"&gt;12.1298342326166&lt;/D&gt;&lt;D xsi:type="xsd:double"&gt;12.338507019464&lt;/D&gt;&lt;D xsi:type="xsd:double"&gt;12.696101829519&lt;/D&gt;&lt;D xsi:type="xsd:double"&gt;13.7468420222743&lt;/D&gt;&lt;D xsi:type="xsd:double"&gt;11.6166273838173&lt;/D&gt;&lt;D xsi:type="xsd:double"&gt;12.1439006661729&lt;/D&gt;&lt;D xsi:type="xsd:double"&gt;12.0464008706641&lt;/D&gt;&lt;D xsi:type="xsd:double"&gt;12.2389544446587&lt;/D&gt;&lt;D xsi:type="xsd:double"&gt;12.1544893178664&lt;/D&gt;&lt;D xsi:type="xsd:double"&gt;13.5736186359587&lt;/D&gt;&lt;D xsi:type="xsd:double"&gt;11.4365041959645&lt;/D&gt;&lt;D xsi:type="xsd:double"&gt;14.0167825230404&lt;/D&gt;&lt;D xsi:type="xsd:double"&gt;13.7551973888681&lt;/D&gt;&lt;D xsi:type="xsd:double"&gt;13.8844532695647&lt;/D&gt;&lt;D xsi:type="xsd:double"&gt;14.2808769250593&lt;/D&gt;&lt;D xsi:type="xsd:double"&gt;13.6880511019022&lt;/D&gt;&lt;D xsi:type="xsd:double"&gt;12.9513830334982&lt;/D&gt;&lt;D xsi:type="xsd:double"&gt;15.0903122855458&lt;/D&gt;&lt;D xsi:type="xsd:double"&gt;12.3444850426124&lt;/D&gt;&lt;D xsi:type="xsd:double"&gt;11.3786210083998&lt;/D&gt;&lt;D xsi:type="xsd:double"&gt;13.4449086192605&lt;/D&gt;&lt;D xsi:type="xsd:double"&gt;14.9749066978812&lt;/D&gt;&lt;D xsi:type="xsd:double"&gt;12.7484302833248&lt;/D&gt;&lt;D xsi:type="xsd:double"&gt;12.3533992240702&lt;/D&gt;&lt;D xsi:type="xsd:double"&gt;12.5089077647795&lt;/D&gt;&lt;D xsi:type="xsd:double"&gt;11.9692219734125&lt;/D&gt;&lt;D xsi:type="xsd:double"&gt;12.3158195527456&lt;/D&gt;&lt;D xsi:type="xsd:double"&gt;11.8161973881735&lt;/D&gt;&lt;D xsi:type="xsd:double"&gt;13.5794801838847&lt;/D&gt;&lt;D xsi:type="xsd:double"&gt;12.7339576771069&lt;/D&gt;&lt;D xsi:type="xsd:double"&gt;12.5718468355717&lt;/D&gt;&lt;D xsi:type="xsd:double"&gt;12.5852904077694&lt;/D&gt;&lt;D xsi:type="xsd:double"&gt;12.299999684127&lt;/D&gt;&lt;D xsi:type="xsd:double"&gt;13.3053765880825&lt;/D&gt;&lt;D xsi:type="xsd:double"&gt;14.1221597331254&lt;/D&gt;&lt;D xsi:type="xsd:double"&gt;14.588039635545&lt;/D&gt;&lt;D xsi:type="xsd:double"&gt;14.3619801568468&lt;/D&gt;&lt;D xsi:type="xsd:double"&gt;15.5833012375016&lt;/D&gt;&lt;D xsi:type="xsd:double"&gt;15.1349359151303&lt;/D&gt;&lt;D xsi:type="xsd:double"&gt;15.8987097465868&lt;/D&gt;&lt;D xsi:type="xsd:double"&gt;15.2391881263199&lt;/D&gt;&lt;D xsi:type="xsd:double"&gt;16.0855134583884&lt;/D&gt;&lt;D xsi:type="xsd:double"&gt;18.1607417385742&lt;/D&gt;&lt;D xsi:type="xsd:double"&gt;19.0807848407937&lt;/D&gt;&lt;D xsi:type="xsd:double"&gt;21.0153618738725&lt;/D&gt;&lt;D xsi:type="xsd:double"&gt;20.7630011229602&lt;/D&gt;&lt;D xsi:type="xsd:double"&gt;21.4390446302364&lt;/D&gt;&lt;D xsi:type="xsd:double"&gt;20.3895399092357&lt;/D&gt;&lt;D xsi:type="xsd:double"&gt;19.7741549941742&lt;/D&gt;&lt;D xsi:type="xsd:double"&gt;17.1255899432543&lt;/D&gt;&lt;D xsi:type="xsd:double"&gt;17.7566691452727&lt;/D&gt;&lt;D xsi:type="xsd:double"&gt;17.6096189298378&lt;/D&gt;&lt;D xsi:type="xsd:double"&gt;16.4801912400976&lt;/D&gt;&lt;D xsi:type="xsd:double"&gt;14.6642456395077&lt;/D&gt;&lt;D xsi:type="xsd:double"&gt;15.6499284621866&lt;/D&gt;&lt;D xsi:type="xsd:double"&gt;14.1957896420672&lt;/D&gt;&lt;D xsi:type="xsd:double"&gt;15.2554683577564&lt;/D&gt;&lt;D xsi:type="xsd:double"&gt;16.8116269515279&lt;/D&gt;&lt;D xsi:type="xsd:double"&gt;16.9586664407857&lt;/D&gt;&lt;D xsi:type="xsd:double"&gt;18.0302834177962&lt;/D&gt;&lt;D xsi:type="xsd:double"&gt;17.2212805479071&lt;/D&gt;&lt;D xsi:type="xsd:double"&gt;16.5058860587191&lt;/D&gt;&lt;D xsi:type="xsd:double"&gt;15.6901877520629&lt;/D&gt;&lt;D xsi:type="xsd:double"&gt;13.915242735491&lt;/D&gt;&lt;D xsi:type="xsd:double"&gt;13.894731734198&lt;/D&gt;&lt;D xsi:type="xsd:double"&gt;14.2202969170859&lt;/D&gt;&lt;D xsi:type="xsd:double"&gt;14.7568601912995&lt;/D&gt;&lt;D xsi:type="xsd:double"&gt;14.3277230661473&lt;/D&gt;&lt;D xsi:type="xsd:double"&gt;13.3570744114874&lt;/D&gt;&lt;D xsi:type="xsd:double"&gt;12.5366659351033&lt;/D&gt;&lt;D xsi:type="xsd:double"&gt;10.7427973514383&lt;/D&gt;&lt;D xsi:type="xsd:double"&gt;14.2546877280217&lt;/D&gt;&lt;D xsi:type="xsd:double"&gt;15.4872386684559&lt;/D&gt;&lt;D xsi:type="xsd:double"&gt;14.4419164844002&lt;/D&gt;&lt;D xsi:type="xsd:double"&gt;14.2379337279864&lt;/D&gt;&lt;D xsi:type="xsd:double"&gt;15.3412617134919&lt;/D&gt;&lt;D xsi:type="xsd:double"&gt;15.485411937431&lt;/D&gt;&lt;D xsi:type="xsd:double"&gt;14.8474322974753&lt;/D&gt;&lt;D xsi:type="xsd:double"&gt;15.5226258750316&lt;/D&gt;&lt;D xsi:type="xsd:double"&gt;16.8598823207031&lt;/D&gt;&lt;D xsi:type="xsd:double"&gt;16.1272040797765&lt;/D&gt;&lt;D xsi:type="xsd:double"&gt;16.656183823447&lt;/D&gt;&lt;D xsi:type="xsd:double"&gt;16.4344749281627&lt;/D&gt;&lt;D xsi:type="xsd:double"&gt;16.6136619464056&lt;/D&gt;&lt;D xsi:type="xsd:double"&gt;17.0559780993187&lt;/D&gt;&lt;D xsi:type="xsd:double"&gt;18.1819261633525&lt;/D&gt;&lt;D xsi:type="xsd:double"&gt;16.6666869423165&lt;/D&gt;&lt;D xsi:type="xsd:double"&gt;16.1485973079263&lt;/D&gt;&lt;D xsi:type="xsd:double"&gt;16.026058800013&lt;/D&gt;&lt;D xsi:type="xsd:double"&gt;16.3195636675304&lt;/D&gt;&lt;D xsi:type="xsd:double"&gt;16.486821480339&lt;/D&gt;&lt;D xsi:type="xsd:double"&gt;16.4798927931223&lt;/D&gt;&lt;D xsi:type="xsd:double"&gt;15.0522558869306&lt;/D&gt;&lt;D xsi:type="xsd:double"&gt;14.5679448738797&lt;/D&gt;&lt;D xsi:type="xsd:double"&gt;14.4445996036684&lt;/D&gt;&lt;D xsi:type="xsd:double"&gt;13.3939118653479&lt;/D&gt;&lt;D xsi:type="xsd:double"&gt;12.6430586351158&lt;/D&gt;&lt;D xsi:type="xsd:double"&gt;10.8924710896617&lt;/D&gt;&lt;D xsi:type="xsd:double"&gt;10.8610258177919&lt;/D&gt;&lt;D xsi:type="xsd:double"&gt;11.164681183793&lt;/D&gt;&lt;D xsi:type="xsd:double"&gt;10.866136160784&lt;/D&gt;&lt;D xsi:type="xsd:double"&gt;10.1214590054273&lt;/D&gt;&lt;D xsi:type="xsd:double"&gt;11.6371701325205&lt;/D&gt;&lt;D xsi:type="xsd:double"&gt;10.6545593855064&lt;/D&gt;&lt;D xsi:type="xsd:double"&gt;11.6379805726902&lt;/D&gt;&lt;D xsi:type="xsd:double"&gt;11.9189722482799&lt;/D&gt;&lt;D xsi:type="xsd:double"&gt;13.7722350465311&lt;/D&gt;&lt;D xsi:type="xsd:double"&gt;13.7288651880767&lt;/D&gt;&lt;D xsi:type="xsd:double"&gt;14.170770127097&lt;/D&gt;&lt;D xsi:type="xsd:double"&gt;13.4962580741099&lt;/D&gt;&lt;D xsi:type="xsd:double"&gt;14.445354562943&lt;/D&gt;&lt;D xsi:type="xsd:double"&gt;15.0111465005819&lt;/D&gt;&lt;D xsi:type="xsd:double"&gt;13.0610016389414&lt;/D&gt;&lt;D xsi:type="xsd:double"&gt;12.3662485922325&lt;/D&gt;&lt;D xsi:type="xsd:double"&gt;14.1546169807012&lt;/D&gt;&lt;D xsi:type="xsd:double"&gt;14.5835810993021&lt;/D&gt;&lt;D xsi:type="xsd:double"&gt;14.2946551085978&lt;/D&gt;&lt;D xsi:type="xsd:double"&gt;16.8637897861224&lt;/D&gt;&lt;D xsi:type="xsd:double"&gt;16.9935587399347&lt;/D&gt;&lt;D xsi:type="xsd:double"&gt;15.2080553366405&lt;/D&gt;&lt;D xsi:type="xsd:double"&gt;15.7927893860909&lt;/D&gt;&lt;/FQL&gt;&lt;FQL&gt;&lt;Q&gt;QAT^FG_TOTAL_RETURNC(0,-12AM)&lt;/Q&gt;&lt;R&gt;1&lt;/R&gt;&lt;C&gt;1&lt;/C&gt;&lt;D xsi:type="xsd:double"&gt;-6.1106863&lt;/D&gt;&lt;/FQL&gt;&lt;FQL&gt;&lt;Q&gt;INDA^P_PRICE(0)/P_PRICE_LOW_PR(0,,,,,,"PRICE","INTRA","52W")-1&lt;/Q&gt;&lt;R&gt;1&lt;/R&gt;&lt;C&gt;1&lt;/C&gt;&lt;D xsi:type="xsd:double"&gt;0.26939654&lt;/D&gt;&lt;/FQL&gt;&lt;FQL&gt;&lt;Q&gt;EIDO^FG_TOTAL_RETURNC(0,-12AM)&lt;/Q&gt;&lt;R&gt;1&lt;/R&gt;&lt;C&gt;1&lt;/C&gt;&lt;D xsi:type="xsd:double"&gt;-13.033557&lt;/D&gt;&lt;/FQL&gt;&lt;FQL&gt;&lt;Q&gt;URTH^FG_TOTAL_RETURNC(0,-3AM)&lt;/Q&gt;&lt;R&gt;1&lt;/R&gt;&lt;C&gt;1&lt;/C&gt;&lt;D xsi:type="xsd:double"&gt;3.870833&lt;/D&gt;&lt;/FQL&gt;&lt;FQL&gt;&lt;Q&gt;TRYTR7Y-FDS^PCTCHG(FG_YIELD(0,,,,"YTM"),FG_YIELD(-3AM,,,,"YTM"))&lt;/Q&gt;&lt;R&gt;1&lt;/R&gt;&lt;C&gt;1&lt;/C&gt;&lt;D xsi:type="xsd:double"&gt;5.477178&lt;/D&gt;&lt;/FQL&gt;&lt;FQL&gt;&lt;Q&gt;TRYKR10Y-FDS^FG_YIELD(0,,,,"YTM")&lt;/Q&gt;&lt;R&gt;1&lt;/R&gt;&lt;C&gt;1&lt;/C&gt;&lt;D xsi:type="xsd:double"&gt;3.544&lt;/D&gt;&lt;/FQL&gt;&lt;FQL&gt;&lt;Q&gt;QAT^FMA_ROE(NTMA,-20AY,NOW,FY,"PORTAGG","MEANR")&lt;/Q&gt;&lt;R&gt;20&lt;/R&gt;&lt;C&gt;1&lt;/C&gt;&lt;D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xsi:type="xsd:double"&gt;12.1192289718939&lt;/D&gt;&lt;/FQL&gt;&lt;FQL&gt;&lt;Q&gt;CAGDPY@ZA^EE_ACTUAL_ANNUAL(MED,+1)&lt;/Q&gt;&lt;R&gt;1&lt;/R&gt;&lt;C&gt;1&lt;/C&gt;&lt;D xsi:type="xsd:double"&gt;-2.4&lt;/D&gt;&lt;/FQL&gt;&lt;FQL&gt;&lt;Q&gt;CC_PH^FG_COMPANY_NAME&lt;/Q&gt;&lt;R&gt;1&lt;/R&gt;&lt;C&gt;1&lt;/C&gt;&lt;D xsi:type="xsd:string"&gt;Philippines&lt;/D&gt;&lt;/FQL&gt;&lt;FQL&gt;&lt;Q&gt;USDAED^STD(FG_PRICE_CHANGE(0,-1AY,AM))&lt;/Q&gt;&lt;R&gt;1&lt;/R&gt;&lt;C&gt;1&lt;/C&gt;&lt;D xsi:type="xsd:double"&gt;0.0131390763869283&lt;/D&gt;&lt;/FQL&gt;&lt;FQL&gt;&lt;Q&gt;USDINR^STD(FG_PRICE_CHANGE(0,-3AY,M))&lt;/Q&gt;&lt;R&gt;1&lt;/R&gt;&lt;C&gt;1&lt;/C&gt;&lt;D xsi:type="xsd:double"&gt;1.06505827241913&lt;/D&gt;&lt;/FQL&gt;&lt;FQL&gt;&lt;Q&gt;USDMYR^FG_PRICE_CHANGE(0,-1AM)&lt;/Q&gt;&lt;R&gt;1&lt;/R&gt;&lt;C&gt;1&lt;/C&gt;&lt;D xsi:type="xsd:double"&gt;-1.3724506&lt;/D&gt;&lt;/FQL&gt;&lt;FQL&gt;&lt;Q&gt;USDCLP^FG_PRICE_CHANGE(0,-1AY)&lt;/Q&gt;&lt;R&gt;1&lt;/R&gt;&lt;C&gt;1&lt;/C&gt;&lt;D xsi:type="xsd:double"&gt;12.834751&lt;/D&gt;&lt;/FQL&gt;&lt;FQL&gt;&lt;Q&gt;TRYFR10Y-FDS^FG_YIELD(-10AY,0,Y,,"YTM")&lt;/Q&gt;&lt;R&gt;10&lt;/R&gt;&lt;C&gt;1&lt;/C&gt;&lt;D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xsi:type="xsd:double"&gt;2.534&lt;/D&gt;&lt;/FQL&gt;&lt;FQL&gt;&lt;Q&gt;CAGDPY@PL^EE_ACTUAL_ANNUAL(MED,+1)&lt;/Q&gt;&lt;R&gt;1&lt;/R&gt;&lt;C&gt;1&lt;/C&gt;&lt;D xsi:type="xsd:double"&gt;0.8&lt;/D&gt;&lt;/FQL&gt;&lt;FQL&gt;&lt;Q&gt;CC_MX^FG_COMPANY_NAME&lt;/Q&gt;&lt;R&gt;1&lt;/R&gt;&lt;C&gt;1&lt;/C&gt;&lt;D xsi:type="xsd:string"&gt;Mexico&lt;/D&gt;&lt;/FQL&gt;&lt;FQL&gt;&lt;Q&gt;USDAED^FG_PRICE_CHANGE(0,-3AM)&lt;/Q&gt;&lt;R&gt;1&lt;/R&gt;&lt;C&gt;1&lt;/C&gt;&lt;D xsi:type="xsd:double"&gt;0.0040888786&lt;/D&gt;&lt;/FQL&gt;&lt;FQL&gt;&lt;Q&gt;USDQAR^STD(FG_PRICE_CHANGE(0,-1AY,AM))&lt;/Q&gt;&lt;R&gt;1&lt;/R&gt;&lt;C&gt;1&lt;/C&gt;&lt;D xsi:type="xsd:double"&gt;0.00761776291099177&lt;/D&gt;&lt;/FQL&gt;&lt;FQL&gt;&lt;Q&gt;USDMYR^STD(FG_PRICE_CHANGE(0,-3AY,M))&lt;/Q&gt;&lt;R&gt;1&lt;/R&gt;&lt;C&gt;1&lt;/C&gt;&lt;D xsi:type="xsd:double"&gt;2.17077217267472&lt;/D&gt;&lt;/FQL&gt;&lt;FQL&gt;&lt;Q&gt;USDCNH^FG_PRICE_CHANGE(0,-6AM)&lt;/Q&gt;&lt;R&gt;1&lt;/R&gt;&lt;C&gt;1&lt;/C&gt;&lt;D xsi:type="xsd:double"&gt;1.7777681&lt;/D&gt;&lt;/FQL&gt;&lt;FQL&gt;&lt;Q&gt;FC0000PL^FMA_EPS(NTMA,-20AY,0,CY,,"PORTAGG","MEANR")&lt;/Q&gt;&lt;R&gt;20&lt;/R&gt;&lt;C&gt;1&lt;/C&gt;&lt;D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xsi:type="xsd:double"&gt;23.3955887248491&lt;/D&gt;&lt;/FQL&gt;&lt;FQL&gt;&lt;Q&gt;ECH^P_PRICE_RETURNS_PR('52W',2,-10AY,0,AM)&lt;/Q&gt;&lt;R&gt;121&lt;/R&gt;&lt;C&gt;1&lt;/C&gt;&lt;D xsi:type="xsd:double"&gt;-16.633368&lt;/D&gt;&lt;D xsi:type="xsd:double"&gt;-14.389878&lt;/D&gt;&lt;D xsi:type="xsd:double"&gt;-9.208977&lt;/D&gt;&lt;D xsi:type="xsd:double"&gt;-5.4371&lt;/D&gt;&lt;D xsi:type="xsd:double"&gt;-13.735718&lt;/D&gt;&lt;D xsi:type="xsd:double"&gt;-13.494325&lt;/D&gt;&lt;D xsi:type="xsd:double"&gt;-9.957182&lt;/D&gt;&lt;D xsi:type="xsd:double"&gt;-14.748782&lt;/D&gt;&lt;D xsi:type="xsd:double"&gt;-5.2509665&lt;/D&gt;&lt;D xsi:type="xsd:double"&gt;-4.0387273&lt;/D&gt;&lt;D xsi:type="xsd:double"&gt;-10.188807&lt;/D&gt;&lt;D xsi:type="xsd:double"&gt;-6.8680167&lt;/D&gt;&lt;D xsi:type="xsd:double"&gt;-11.709386&lt;/D&gt;&lt;D xsi:type="xsd:double"&gt;-14.617861&lt;/D&gt;&lt;D xsi:type="xsd:double"&gt;-16.554075&lt;/D&gt;&lt;D xsi:type="xsd:double"&gt;-17.90178&lt;/D&gt;&lt;D xsi:type="xsd:double"&gt;-21.448786&lt;/D&gt;&lt;D xsi:type="xsd:double"&gt;-16.31928&lt;/D&gt;&lt;D xsi:type="xsd:double"&gt;-20.869398&lt;/D&gt;&lt;D xsi:type="xsd:double"&gt;-18.511868&lt;/D&gt;&lt;D xsi:type="xsd:double"&gt;-14.381242&lt;/D&gt;&lt;D xsi:type="xsd:double"&gt;-18.182247&lt;/D&gt;&lt;D xsi:type="xsd:double"&gt;-6.7337275&lt;/D&gt;&lt;D xsi:type="xsd:double"&gt;-8.700806&lt;/D&gt;&lt;D xsi:type="xsd:double"&gt;-13.122166&lt;/D&gt;&lt;D xsi:type="xsd:double"&gt;-1.3105452&lt;/D&gt;&lt;D xsi:type="xsd:double"&gt;10.444522&lt;/D&gt;&lt;D xsi:type="xsd:double"&gt;6.5777183&lt;/D&gt;&lt;D xsi:type="xsd:double"&gt;14.418769&lt;/D&gt;&lt;D xsi:type="xsd:double"&gt;17.114056&lt;/D&gt;&lt;D xsi:type="xsd:double"&gt;18.080639&lt;/D&gt;&lt;D xsi:type="xsd:double"&gt;18.685686&lt;/D&gt;&lt;D xsi:type="xsd:double"&gt;21.426796&lt;/D&gt;&lt;D xsi:type="xsd:double"&gt;23.076904&lt;/D&gt;&lt;D xsi:type="xsd:double"&gt;20.30034&lt;/D&gt;&lt;D xsi:type="xsd:double"&gt;15.489567&lt;/D&gt;&lt;D xsi:type="xsd:double"&gt;24.228466&lt;/D&gt;&lt;D xsi:type="xsd:double"&gt;15.146971&lt;/D&gt;&lt;D xsi:type="xsd:double"&gt;20.229197&lt;/D&gt;&lt;D xsi:type="xsd:double"&gt;34.07333&lt;/D&gt;&lt;D xsi:type="xsd:double"&gt;33.734154&lt;/D&gt;&lt;D xsi:type="xsd:double"&gt;30.107832&lt;/D&gt;&lt;D xsi:type="xsd:double"&gt;21.9082&lt;/D&gt;&lt;D xsi:type="xsd:double"&gt;40.957283&lt;/D&gt;&lt;D xsi:type="xsd:double"&gt;46.442245&lt;/D&gt;&lt;D xsi:type="xsd:double"&gt;35.63533&lt;/D&gt;&lt;D xsi:type="xsd:double"&gt;22.575401&lt;/D&gt;&lt;D xsi:type="xsd:double"&gt;27.418745&lt;/D&gt;&lt;D xsi:type="xsd:double"&gt;18.34339&lt;/D&gt;&lt;D xsi:type="xsd:double"&gt;12.972069&lt;/D&gt;&lt;D xsi:type="xsd:double"&gt;8.222616&lt;/D&gt;&lt;D xsi:type="xsd:double"&gt;-8.164019&lt;/D&gt;&lt;D xsi:type="xsd:double"&gt;-4.5841513&lt;/D&gt;&lt;D xsi:type="xsd:double"&gt;-17.164421&lt;/D&gt;&lt;D xsi:type="xsd:double"&gt;-2.2418916&lt;/D&gt;&lt;D xsi:type="xsd:double"&gt;-18.957806&lt;/D&gt;&lt;D xsi:type="xsd:double"&gt;-14.774668&lt;/D&gt;&lt;D xsi:type="xsd:double"&gt;-14.245391&lt;/D&gt;&lt;D xsi:type="xsd:double"&gt;-16.864508&lt;/D&gt;&lt;D xsi:type="xsd:double"&gt;-18.885963&lt;/D&gt;&lt;D xsi:type="xsd:double"&gt;-21.21523&lt;/D&gt;&lt;D xsi:type="xsd:double"&gt;-8.8639555&lt;/D&gt;&lt;D xsi:type="xsd:double"&gt;-18.572176&lt;/D&gt;&lt;D xsi:type="xsd:double"&gt;-16.105293&lt;/D&gt;&lt;D xsi:type="xsd:double"&gt;-15.662724&lt;/D&gt;&lt;D xsi:type="xsd:double"&gt;-15.130001&lt;/D&gt;&lt;D xsi:type="xsd:double"&gt;-29.714436&lt;/D&gt;&lt;D xsi:type="xsd:double"&gt;-17.790735&lt;/D&gt;&lt;D xsi:type="xsd:double"&gt;-32.949566&lt;/D&gt;&lt;D xsi:type="xsd:double"&gt;-38.97027&lt;/D&gt;&lt;D xsi:type="xsd:double"&gt;-48.71772&lt;/D&gt;&lt;D xsi:type="xsd:double"&gt;-39.835403&lt;/D&gt;&lt;D xsi:type="xsd:double"&gt;-36.58795&lt;/D&gt;&lt;D xsi:type="xsd:double"&gt;-36.985302&lt;/D&gt;&lt;D xsi:type="xsd:double"&gt;-27.439863&lt;/D&gt;&lt;D xsi:type="xsd:double"&gt;-27.427668&lt;/D&gt;&lt;D xsi:type="xsd:double"&gt;-34.258347&lt;/D&gt;&lt;D xsi:type="xsd:double"&gt;-29.748148&lt;/D&gt;&lt;D xsi:type="xsd:double"&gt;-8.387667&lt;/D&gt;&lt;D xsi:type="xsd:double"&gt;-7.112604&lt;/D&gt;&lt;D xsi:type="xsd:double"&gt;-0.18734932&lt;/D&gt;&lt;D xsi:type="xsd:double"&gt;13.742542&lt;/D&gt;&lt;D xsi:type="xsd:double"&gt;61.898457&lt;/D&gt;&lt;D xsi:type="xsd:double"&gt;29.881977&lt;/D&gt;&lt;D xsi:type="xsd:double"&gt;25.4768&lt;/D&gt;&lt;D xsi:type="xsd:double"&gt;17.561722&lt;/D&gt;&lt;D xsi:type="xsd:double"&gt;2.942729&lt;/D&gt;&lt;D xsi:type="xsd:double"&gt;15.253043&lt;/D&gt;&lt;D xsi:type="xsd:double"&gt;10.332811&lt;/D&gt;&lt;D xsi:type="xsd:double"&gt;4.3546796&lt;/D&gt;&lt;D xsi:type="xsd:double"&gt;-3.8171053&lt;/D&gt;&lt;D xsi:type="xsd:double"&gt;-19.71408&lt;/D&gt;&lt;D xsi:type="xsd:double"&gt;-7.6620398&lt;/D&gt;&lt;D xsi:type="xsd:double"&gt;-12.98272&lt;/D&gt;&lt;D xsi:type="xsd:double"&gt;-10.843992&lt;/D&gt;&lt;D xsi:type="xsd:double"&gt;-17.069786&lt;/D&gt;&lt;D xsi:type="xsd:double"&gt;8.507288&lt;/D&gt;&lt;D xsi:type="xsd:double"&gt;-10.7706785&lt;/D&gt;&lt;D xsi:type="xsd:double"&gt;3.0652165&lt;/D&gt;&lt;D xsi:type="xsd:double"&gt;4.386306&lt;/D&gt;&lt;D xsi:type="xsd:double"&gt;-0.83286166&lt;/D&gt;&lt;D xsi:type="xsd:double"&gt;8.044207&lt;/D&gt;&lt;D xsi:type="xsd:double"&gt;15.116846&lt;/D&gt;&lt;D xsi:type="xsd:double"&gt;25.496555&lt;/D&gt;&lt;D xsi:type="xsd:double"&gt;18.650675&lt;/D&gt;&lt;D xsi:type="xsd:double"&gt;15.257776&lt;/D&gt;&lt;D xsi:type="xsd:double"&gt;5.6239724&lt;/D&gt;&lt;D xsi:type="xsd:double"&gt;19.003307&lt;/D&gt;&lt;D xsi:type="xsd:double"&gt;-0.7567227&lt;/D&gt;&lt;D xsi:type="xsd:double"&gt;29.306793&lt;/D&gt;&lt;D xsi:type="xsd:double"&gt;24.896885&lt;/D&gt;&lt;D xsi:type="xsd:double"&gt;8.275784&lt;/D&gt;&lt;D xsi:type="xsd:double"&gt;16.201889&lt;/D&gt;&lt;D xsi:type="xsd:double"&gt;4.7169924&lt;/D&gt;&lt;D xsi:type="xsd:double"&gt;5.7183266&lt;/D&gt;&lt;D xsi:type="xsd:double"&gt;11.282873&lt;/D&gt;&lt;D xsi:type="xsd:double"&gt;-9.04333&lt;/D&gt;&lt;D xsi:type="xsd:double"&gt;-1.9714653&lt;/D&gt;&lt;D xsi:type="xsd:double"&gt;-2.2257507&lt;/D&gt;&lt;D xsi:type="xsd:double"&gt;-1.64361&lt;/D&gt;&lt;D xsi:type="xsd:double"&gt;4.5445204&lt;/D&gt;&lt;/FQL&gt;&lt;FQL&gt;&lt;Q&gt;EIDO^FMA_DIV_YLD(NTMA,-10AY,0,AM,"PORTAGG","MEANR")&lt;/Q&gt;&lt;R&gt;121&lt;/R&gt;&lt;C&gt;1&lt;/C&gt;&lt;D xsi:type="xsd:double"&gt;2.57496492376801&lt;/D&gt;&lt;D xsi:type="xsd:double"&gt;2.65724924738903&lt;/D&gt;&lt;D xsi:type="xsd:double"&gt;2.5371650084832&lt;/D&gt;&lt;D xsi:type="xsd:double"&gt;2.52607790638261&lt;/D&gt;&lt;D xsi:type="xsd:double"&gt;2.53104356716242&lt;/D&gt;&lt;D xsi:type="xsd:double"&gt;2.56755051301868&lt;/D&gt;&lt;D xsi:type="xsd:double"&gt;2.47804550349136&lt;/D&gt;&lt;D xsi:type="xsd:double"&gt;2.47972029635338&lt;/D&gt;&lt;D xsi:type="xsd:double"&gt;2.44708691964815&lt;/D&gt;&lt;D xsi:type="xsd:double"&gt;2.30660702444686&lt;/D&gt;&lt;D xsi:type="xsd:double"&gt;2.27469793564716&lt;/D&gt;&lt;D xsi:type="xsd:double"&gt;2.49304042247838&lt;/D&gt;&lt;D xsi:type="xsd:double"&gt;2.34870959675577&lt;/D&gt;&lt;D xsi:type="xsd:double"&gt;2.45809209833439&lt;/D&gt;&lt;D xsi:type="xsd:double"&gt;2.50911833425688&lt;/D&gt;&lt;D xsi:type="xsd:double"&gt;2.65363358203146&lt;/D&gt;&lt;D xsi:type="xsd:double"&gt;2.90402873954858&lt;/D&gt;&lt;D xsi:type="xsd:double"&gt;2.64252365566398&lt;/D&gt;&lt;D xsi:type="xsd:double"&gt;2.61137717503516&lt;/D&gt;&lt;D xsi:type="xsd:double"&gt;2.49532076740957&lt;/D&gt;&lt;D xsi:type="xsd:double"&gt;2.48355639792993&lt;/D&gt;&lt;D xsi:type="xsd:double"&gt;2.42019841094358&lt;/D&gt;&lt;D xsi:type="xsd:double"&gt;2.37858740300167&lt;/D&gt;&lt;D xsi:type="xsd:double"&gt;2.41511940483871&lt;/D&gt;&lt;D xsi:type="xsd:double"&gt;2.42079333362568&lt;/D&gt;&lt;D xsi:type="xsd:double"&gt;2.2693275592774&lt;/D&gt;&lt;D xsi:type="xsd:double"&gt;2.18512328196786&lt;/D&gt;&lt;D xsi:type="xsd:double"&gt;2.18620738348374&lt;/D&gt;&lt;D xsi:type="xsd:double"&gt;2.20351466871317&lt;/D&gt;&lt;D xsi:type="xsd:double"&gt;2.2233845152051&lt;/D&gt;&lt;D xsi:type="xsd:double"&gt;2.50316726936781&lt;/D&gt;&lt;D xsi:type="xsd:double"&gt;2.42521725840963&lt;/D&gt;&lt;D xsi:type="xsd:double"&gt;2.45179931598552&lt;/D&gt;&lt;D xsi:type="xsd:double"&gt;2.42647193576201&lt;/D&gt;&lt;D xsi:type="xsd:double"&gt;2.4221570542984&lt;/D&gt;&lt;D xsi:type="xsd:double"&gt;2.41806355397398&lt;/D&gt;&lt;D xsi:type="xsd:double"&gt;2.48530616942028&lt;/D&gt;&lt;D xsi:type="xsd:double"&gt;2.53927406045351&lt;/D&gt;&lt;D xsi:type="xsd:double"&gt;2.55466933272743&lt;/D&gt;&lt;D xsi:type="xsd:double"&gt;2.56360246675397&lt;/D&gt;&lt;D xsi:type="xsd:double"&gt;2.57261650500463&lt;/D&gt;&lt;D xsi:type="xsd:double"&gt;2.56202666507247&lt;/D&gt;&lt;D xsi:type="xsd:double"&gt;2.67837200582391&lt;/D&gt;&lt;D xsi:type="xsd:double"&gt;2.51364007353132&lt;/D&gt;&lt;D xsi:type="xsd:double"&gt;2.44137679228744&lt;/D&gt;&lt;D xsi:type="xsd:double"&gt;2.49264172936278&lt;/D&gt;&lt;D xsi:type="xsd:double"&gt;2.70313147984098&lt;</t>
        </r>
      </text>
    </comment>
    <comment ref="A9" authorId="0" shapeId="0" xr:uid="{E9BD6EDB-E340-42B5-8F49-3AB439208A30}">
      <text>
        <r>
          <rPr>
            <b/>
            <sz val="9"/>
            <color indexed="81"/>
            <rFont val="Tahoma"/>
            <charset val="1"/>
          </rPr>
          <t>/D&gt;&lt;D xsi:type="xsd:double"&gt;2.88012362124721&lt;/D&gt;&lt;D xsi:type="xsd:double"&gt;2.99078583704077&lt;/D&gt;&lt;D xsi:type="xsd:double"&gt;3.13565024539307&lt;/D&gt;&lt;D xsi:type="xsd:double"&gt;3.04050674366333&lt;/D&gt;&lt;D xsi:type="xsd:double"&gt;2.97426093096635&lt;/D&gt;&lt;D xsi:type="xsd:double"&gt;2.99213019813628&lt;/D&gt;&lt;D xsi:type="xsd:double"&gt;3.06587136476704&lt;/D&gt;&lt;D xsi:type="xsd:double"&gt;2.90240458709772&lt;/D&gt;&lt;D xsi:type="xsd:double"&gt;2.86682884551283&lt;/D&gt;&lt;D xsi:type="xsd:double"&gt;2.75770408439718&lt;/D&gt;&lt;D xsi:type="xsd:double"&gt;2.83441180004188&lt;/D&gt;&lt;D xsi:type="xsd:double"&gt;2.81561168266976&lt;/D&gt;&lt;D xsi:type="xsd:double"&gt;2.79468604063521&lt;/D&gt;&lt;D xsi:type="xsd:double"&gt;2.86552761570729&lt;/D&gt;&lt;D xsi:type="xsd:double"&gt;2.78228414707684&lt;/D&gt;&lt;D xsi:type="xsd:double"&gt;2.72017536642372&lt;/D&gt;&lt;D xsi:type="xsd:double"&gt;2.79517849617566&lt;/D&gt;&lt;D xsi:type="xsd:double"&gt;2.84165415202586&lt;/D&gt;&lt;D xsi:type="xsd:double"&gt;2.75894591383997&lt;/D&gt;&lt;D xsi:type="xsd:double"&gt;2.87947418649648&lt;/D&gt;&lt;D xsi:type="xsd:double"&gt;2.80022452614309&lt;/D&gt;&lt;D xsi:type="xsd:double"&gt;2.87774299032383&lt;/D&gt;&lt;D xsi:type="xsd:double"&gt;3.19306488724328&lt;/D&gt;&lt;D xsi:type="xsd:double"&gt;4.01775214348361&lt;/D&gt;&lt;D xsi:type="xsd:double"&gt;3.81614646044427&lt;/D&gt;&lt;D xsi:type="xsd:double"&gt;3.44057050593569&lt;/D&gt;&lt;D xsi:type="xsd:double"&gt;3.02304589252974&lt;/D&gt;&lt;D xsi:type="xsd:double"&gt;2.85186331309701&lt;/D&gt;&lt;D xsi:type="xsd:double"&gt;2.76379718287751&lt;/D&gt;&lt;D xsi:type="xsd:double"&gt;3.07406515251241&lt;/D&gt;&lt;D xsi:type="xsd:double"&gt;2.89398461484718&lt;/D&gt;&lt;D xsi:type="xsd:double"&gt;2.48980155168373&lt;/D&gt;&lt;D xsi:type="xsd:double"&gt;2.3076717493366&lt;/D&gt;&lt;D xsi:type="xsd:double"&gt;2.44905621463724&lt;/D&gt;&lt;D xsi:type="xsd:double"&gt;2.48033356835013&lt;/D&gt;&lt;D xsi:type="xsd:double"&gt;2.68083305766911&lt;/D&gt;&lt;D xsi:type="xsd:double"&gt;2.76141928175655&lt;/D&gt;&lt;D xsi:type="xsd:double"&gt;2.83088414981115&lt;/D&gt;&lt;D xsi:type="xsd:double"&gt;3.03726187700662&lt;/D&gt;&lt;D xsi:type="xsd:double"&gt;3.13810551767282&lt;/D&gt;&lt;D xsi:type="xsd:double"&gt;3.06908672273099&lt;/D&gt;&lt;D xsi:type="xsd:double"&gt;3.09322018942248&lt;/D&gt;&lt;D xsi:type="xsd:double"&gt;3.0188314164238&lt;/D&gt;&lt;D xsi:type="xsd:double"&gt;3.14179679190955&lt;/D&gt;&lt;D xsi:type="xsd:double"&gt;3.20174400083501&lt;/D&gt;&lt;D xsi:type="xsd:double"&gt;3.20261573358742&lt;/D&gt;&lt;D xsi:type="xsd:double"&gt;3.00289716664567&lt;/D&gt;&lt;D xsi:type="xsd:double"&gt;3.27321686998023&lt;/D&gt;&lt;D xsi:type="xsd:double"&gt;3.23415941731207&lt;/D&gt;&lt;D xsi:type="xsd:double"&gt;3.36235995310056&lt;/D&gt;&lt;D xsi:type="xsd:double"&gt;3.65157348501506&lt;/D&gt;&lt;D xsi:type="xsd:double"&gt;3.63813696583329&lt;/D&gt;&lt;D xsi:type="xsd:double"&gt;3.60527646892312&lt;/D&gt;&lt;D xsi:type="xsd:double"&gt;3.68171330598921&lt;/D&gt;&lt;D xsi:type="xsd:double"&gt;3.83263780055091&lt;/D&gt;&lt;D xsi:type="xsd:double"&gt;3.87731194730241&lt;/D&gt;&lt;D xsi:type="xsd:double"&gt;4.09228533114668&lt;/D&gt;&lt;D xsi:type="xsd:double"&gt;4.20108372924147&lt;/D&gt;&lt;D xsi:type="xsd:double"&gt;4.25276230284&lt;/D&gt;&lt;D xsi:type="xsd:double"&gt;4.45089242997062&lt;/D&gt;&lt;D xsi:type="xsd:double"&gt;4.41580396856489&lt;/D&gt;&lt;D xsi:type="xsd:double"&gt;4.64447057980791&lt;/D&gt;&lt;D xsi:type="xsd:double"&gt;4.34995478154351&lt;/D&gt;&lt;D xsi:type="xsd:double"&gt;4.10719489123248&lt;/D&gt;&lt;D xsi:type="xsd:double"&gt;4.08971783701451&lt;/D&gt;&lt;D xsi:type="xsd:double"&gt;4.1707967160247&lt;/D&gt;&lt;D xsi:type="xsd:double"&gt;4.41865176981101&lt;/D&gt;&lt;D xsi:type="xsd:double"&gt;4.21393353781324&lt;/D&gt;&lt;D xsi:type="xsd:double"&gt;4.1062169902909&lt;/D&gt;&lt;D xsi:type="xsd:double"&gt;4.15638595925515&lt;/D&gt;&lt;D xsi:type="xsd:double"&gt;4.12527011040657&lt;/D&gt;&lt;D xsi:type="xsd:double"&gt;4.05067553330357&lt;/D&gt;&lt;D xsi:type="xsd:double"&gt;4.36079694658015&lt;/D&gt;&lt;D xsi:type="xsd:double"&gt;4.67625033687995&lt;/D&gt;&lt;/FQL&gt;&lt;FQL&gt;&lt;Q&gt;VNM^FMA_PE(LTMA,-10AY,0,AM,"PORTAGG","MEANR")&lt;/Q&gt;&lt;R&gt;121&lt;/R&gt;&lt;C&gt;1&lt;/C&gt;&lt;D xsi:type="xsd:double"&gt;11.9934844781347&lt;/D&gt;&lt;D xsi:type="xsd:double"&gt;12.2770526438424&lt;/D&gt;&lt;D xsi:type="xsd:double"&gt;12.6330977515982&lt;/D&gt;&lt;D xsi:type="xsd:double"&gt;13.7093985890489&lt;/D&gt;&lt;D xsi:type="xsd:double"&gt;12.9007782443755&lt;/D&gt;&lt;D xsi:type="xsd:double"&gt;13.2418871387542&lt;/D&gt;&lt;D xsi:type="xsd:double"&gt;12.9623684971283&lt;/D&gt;&lt;D xsi:type="xsd:double"&gt;12.6983669994115&lt;/D&gt;&lt;D xsi:type="xsd:double"&gt;12.2304925503847&lt;/D&gt;&lt;D xsi:type="xsd:double"&gt;17.2464644755943&lt;/D&gt;&lt;D xsi:type="xsd:double"&gt;16.3827817160957&lt;/D&gt;&lt;D xsi:type="xsd:double"&gt;16.9203360753774&lt;/D&gt;&lt;D xsi:type="xsd:double"&gt;16.6807174780857&lt;/D&gt;&lt;D xsi:type="xsd:double"&gt;16.778322402152&lt;/D&gt;&lt;D xsi:type="xsd:double"&gt;17.0700386309146&lt;/D&gt;&lt;D xsi:type="xsd:double"&gt;17.7405510573076&lt;/D&gt;&lt;D xsi:type="xsd:double"&gt;17.7016560374705&lt;/D&gt;&lt;D xsi:type="xsd:double"&gt;23.3449465949388&lt;/D&gt;&lt;D xsi:type="xsd:double"&gt;22.9624482706205&lt;/D&gt;&lt;D xsi:type="xsd:double"&gt;27.5112203939991&lt;/D&gt;&lt;D xsi:type="xsd:double"&gt;18.5192939005921&lt;/D&gt;&lt;D xsi:type="xsd:double"&gt;-5.94988854559761&lt;/D&gt;&lt;D xsi:type="xsd:double"&gt;-4.357758036549&lt;/D&gt;&lt;D xsi:type="xsd:double"&gt;-2.60135106112347&lt;/D&gt;&lt;D xsi:type="xsd:double"&gt;-0.474510928512293&lt;/D&gt;&lt;D xsi:type="xsd:double"&gt;1.11118699804963&lt;/D&gt;&lt;D xsi:type="xsd:double"&gt;3.11491140081706&lt;/D&gt;&lt;D xsi:type="xsd:double"&gt;4.88535267982497&lt;/D&gt;&lt;D xsi:type="xsd:double"&gt;8.60083496093425&lt;/D&gt;&lt;D xsi:type="xsd:double"&gt;11.1560800515653&lt;/D&gt;&lt;D xsi:type="xsd:double"&gt;12.3038853378292&lt;/D&gt;&lt;D xsi:type="xsd:double"&gt;14.5633657377235&lt;/D&gt;&lt;D xsi:type="xsd:double"&gt;14.2083711426056&lt;/D&gt;&lt;D xsi:type="xsd:double"&gt;15.6290014419234&lt;/D&gt;&lt;D xsi:type="xsd:double"&gt;15.7056367586594&lt;/D&gt;&lt;D xsi:type="xsd:double"&gt;15.8048386016897&lt;/D&gt;&lt;D xsi:type="xsd:double"&gt;15.6905287656211&lt;/D&gt;&lt;D xsi:type="xsd:double"&gt;16.5086300865569&lt;/D&gt;&lt;D xsi:type="xsd:double"&gt;16.1978435113092&lt;/D&gt;&lt;D xsi:type="xsd:double"&gt;17.3832225759379&lt;/D&gt;&lt;D xsi:type="xsd:double"&gt;17.7897679305525&lt;/D&gt;&lt;D xsi:type="xsd:double"&gt;18.2022661203348&lt;/D&gt;&lt;D xsi:type="xsd:double"&gt;20.4389696738401&lt;/D&gt;&lt;D xsi:type="xsd:double"&gt;22.6094840860355&lt;/D&gt;&lt;D xsi:type="xsd:double"&gt;25.6362637672995&lt;/D&gt;&lt;D xsi:type="xsd:double"&gt;24.6349840744869&lt;/D&gt;&lt;D xsi:type="xsd:double"&gt;24.596438129172&lt;/D&gt;&lt;D xsi:type="xsd:double"&gt;24.0358370471935&lt;/D&gt;&lt;D xsi:type="xsd:double"&gt;23.7608138696257&lt;/D&gt;&lt;D xsi:type="xsd:double"&gt;22.048877460569&lt;/D&gt;&lt;D xsi:type="xsd:double"&gt;22.0669006523869&lt;/D&gt;&lt;D xsi:type="xsd:double"&gt;21.9671133722366&lt;/D&gt;&lt;D xsi:type="xsd:double"&gt;21.3167639871284&lt;/D&gt;&lt;D xsi:type="xsd:double"&gt;19.4680410648564&lt;/D&gt;&lt;D xsi:type="xsd:double"&gt;19.4071346280622&lt;/D&gt;&lt;D xsi:type="xsd:double"&gt;17.5048195942409&lt;/D&gt;&lt;D xsi:type="xsd:double"&gt;18.3868447591553&lt;/D&gt;&lt;D xsi:type="xsd:double"&gt;19.6958375052901&lt;/D&gt;&lt;D xsi:type="xsd:double"&gt;19.5424005730728&lt;/D&gt;&lt;D xsi:type="xsd:double"&gt;19.7501095106646&lt;/D&gt;&lt;D xsi:type="xsd:double"&gt;19.4543065976252&lt;/D&gt;&lt;D xsi:type="xsd:double"&gt;19.1728622349657&lt;/D&gt;&lt;D xsi:type="xsd:double"&gt;18.6788955584348&lt;/D&gt;&lt;D xsi:type="xsd:double"&gt;17.3492713461323&lt;/D&gt;&lt;D xsi:type="xsd:double"&gt;17.1934914712869&lt;/D&gt;&lt;D xsi:type="xsd:double"&gt;17.2732852249451&lt;/D&gt;&lt;D xsi:type="xsd:double"&gt;17.7962250903835&lt;/D&gt;&lt;D xsi:type="xsd:double"&gt;17.0743361464907&lt;/D&gt;&lt;D xsi:type="xsd:double"&gt;15.4757944218188&lt;/D&gt;&lt;D xsi:type="xsd:double"&gt;15.0160145132888&lt;/D&gt;&lt;D xsi:type="xsd:double"&gt;14.3866718257747&lt;/D&gt;&lt;D xsi:type="xsd:double"&gt;15.3580172445207&lt;/D&gt;&lt;D xsi:type="xsd:double"&gt;16.1072497824293&lt;/D&gt;&lt;D xsi:type="xsd:double"&gt;15.8978267414582&lt;/D&gt;&lt;D xsi:type="xsd:double"&gt;16.1995319414048&lt;/D&gt;&lt;D xsi:type="xsd:double"&gt;17.7165938979902&lt;/D&gt;&lt;D xsi:type="xsd:double"&gt;18.2465697966692&lt;/D&gt;&lt;D xsi:type="xsd:double"&gt;18.2282896618981&lt;/D&gt;&lt;D xsi:type="xsd:double"&gt;20.0458433727634&lt;/D&gt;&lt;D xsi:type="xsd:double"&gt;23.4210380241674&lt;/D&gt;&lt;D xsi:type="xsd:double"&gt;22.6568576980992&lt;/D&gt;&lt;D xsi:type="xsd:double"&gt;24.4882133182537&lt;/D&gt;&lt;D xsi:type="xsd:double"&gt;23.7093722792961&lt;/D&gt;&lt;D xsi:type="xsd:double"&gt;23.1322576125375&lt;/D&gt;&lt;D xsi:type="xsd:double"&gt;22.7740032566625&lt;/D&gt;&lt;D xsi:type="xsd:double"&gt;22.7816568665676&lt;/D&gt;&lt;D xsi:type="xsd:double"&gt;21.4704220750204&lt;/D&gt;&lt;D xsi:type="xsd:double"&gt;20.6264924240933&lt;/D&gt;&lt;D xsi:type="xsd:double"&gt;20.116885060457&lt;/D&gt;&lt;D xsi:type="xsd:double"&gt;20.2748083247136&lt;/D&gt;&lt;D xsi:type="xsd:double"&gt;19.0308147514929&lt;/D&gt;&lt;D xsi:type="xsd:double"&gt;18.1628940367662&lt;/D&gt;&lt;D xsi:type="xsd:double"&gt;17.0044073979121&lt;/D&gt;&lt;D xsi:type="xsd:double"&gt;16.432311816381&lt;/D&gt;&lt;D xsi:type="xsd:double"&gt;16.3019919414762&lt;/D&gt;&lt;D xsi:type="xsd:double"&gt;15.8492844416127&lt;/D&gt;&lt;D xsi:type="xsd:double"&gt;15.3413992698656&lt;/D&gt;&lt;D xsi:type="xsd:double"&gt;14.1605480445213&lt;/D&gt;&lt;D xsi:type="xsd:double"&gt;13.7805005365436&lt;/D&gt;&lt;D xsi:type="xsd:double"&gt;13.7319538245132&lt;/D&gt;&lt;D xsi:type="xsd:double"&gt;13.1842819088485&lt;/D&gt;&lt;D xsi:type="xsd:double"&gt;12.042862618427&lt;/D&gt;&lt;D xsi:type="xsd:double"&gt;12.6425701098675&lt;/D&gt;&lt;D xsi:type="xsd:double"&gt;11.4039704920196&lt;/D&gt;&lt;D xsi:type="xsd:double"&gt;12.7348645006347&lt;/D&gt;&lt;D xsi:type="xsd:double"&gt;12.2804407395502&lt;/D&gt;&lt;D xsi:type="xsd:double"&gt;12.7594350743376&lt;/D&gt;&lt;D xsi:type="xsd:double"&gt;12.9441581921205&lt;/D&gt;&lt;D xsi:type="xsd:double"&gt;13.6102140319892&lt;/D&gt;&lt;D xsi:type="xsd:double"&gt;13.4541102107568&lt;/D&gt;&lt;D xsi:type="xsd:double"&gt;14.2050896937277&lt;/D&gt;&lt;D xsi:type="xsd:double"&gt;15.4292513137539&lt;/D&gt;&lt;D xsi:type="xsd:double"&gt;14.6383003553026&lt;/D&gt;&lt;D xsi:type="xsd:double"&gt;13.9226426214877&lt;/D&gt;&lt;D xsi:type="xsd:double"&gt;15.8826775191274&lt;/D&gt;&lt;D xsi:type="xsd:double"&gt;17.1321608948109&lt;/D&gt;&lt;D xsi:type="xsd:double"&gt;16.5979474700233&lt;/D&gt;&lt;D xsi:type="xsd:double"&gt;18.8442289267385&lt;/D&gt;&lt;D xsi:type="xsd:double"&gt;18.7805268226632&lt;/D&gt;&lt;D xsi:type="xsd:double"&gt;18.0602306432959&lt;/D&gt;&lt;D xsi:type="xsd:double"&gt;18.1094608877453&lt;/D&gt;&lt;/FQL&gt;&lt;FQL&gt;&lt;Q&gt;CPALM-FDS^FG_PRICE_CHANGE(0,-1AM)&lt;/Q&gt;&lt;R&gt;1&lt;/R&gt;&lt;C&gt;1&lt;/C&gt;&lt;D xsi:type="xsd:double"&gt;5.35991714137753&lt;/D&gt;&lt;/FQL&gt;&lt;FQL&gt;&lt;Q&gt;COPP-FDS^FG_PRICE_MAVG(0,,,,30)&lt;/Q&gt;&lt;R&gt;1&lt;/R&gt;&lt;C&gt;1&lt;/C&gt;&lt;D xsi:type="xsd:double"&gt;4.7124834&lt;/D&gt;&lt;/FQL&gt;&lt;FQL&gt;&lt;Q&gt;SET-BKK^FG_PRICE_MAVG(0,,,,30)&lt;/Q&gt;&lt;R&gt;1&lt;/R&gt;&lt;C&gt;1&lt;/C&gt;&lt;D xsi:type="xsd:double"&gt;1364.805&lt;/D&gt;&lt;/FQL&gt;&lt;FQL&gt;&lt;Q&gt;EZA^FG_PRICE(0)&lt;/Q&gt;&lt;R&gt;1&lt;/R&gt;&lt;C&gt;1&lt;/C&gt;&lt;D xsi:type="xsd:double"&gt;40.59&lt;/D&gt;&lt;/FQL&gt;&lt;FQL&gt;&lt;Q&gt;KSA^FG_TOTAL_RETURNC(0,-12AM)&lt;/Q&gt;&lt;R&gt;1&lt;/R&gt;&lt;C&gt;1&lt;/C&gt;&lt;D xsi:type="xsd:double"&gt;2.8382778&lt;/D&gt;&lt;/FQL&gt;&lt;FQL&gt;&lt;Q&gt;UAE^FG_TOTAL_RETURNC(0,-6AM)&lt;/Q&gt;&lt;R&gt;1&lt;/R&gt;&lt;C&gt;1&lt;/C&gt;&lt;D xsi:type="xsd:double"&gt;-5.866951&lt;/D&gt;&lt;/FQL&gt;&lt;FQL&gt;&lt;Q&gt;INDA^FG_TOTAL_RETURNC(0,-1AM)&lt;/Q&gt;&lt;R&gt;1&lt;/R&gt;&lt;C&gt;1&lt;/C&gt;&lt;D xsi:type="xsd:double"&gt;1.2607455&lt;/D&gt;&lt;/FQL&gt;&lt;FQL&gt;&lt;Q&gt;EZA^FMA_PCT_ABOVE_MAVG(200,0,,,,"PORTAGG")&lt;/Q&gt;&lt;R&gt;1&lt;/R&gt;&lt;C&gt;1&lt;/C&gt;&lt;D xsi:type="xsd:double"&gt;63.6363636363636&lt;/D&gt;&lt;/FQL&gt;&lt;FQL&gt;&lt;Q&gt;VGK^FMA_PCT_ABOVE_MAVG(200,0,,,,"PORTAGG")&lt;/Q&gt;&lt;R&gt;1&lt;/R&gt;&lt;C&gt;1&lt;/C&gt;&lt;D xsi:type="xsd:double"&gt;67.3015873015873&lt;/D&gt;&lt;/FQL&gt;&lt;FQL&gt;&lt;Q&gt;EZA^FMA_COS_UP("EPS","1M",+1,NOW,,,"PORTAGG","MEANR")&lt;/Q&gt;&lt;R&gt;1&lt;/R&gt;&lt;C&gt;1&lt;/C&gt;&lt;D xsi:type="xsd:double"&gt;10&lt;/D&gt;&lt;/FQL&gt;&lt;FQL&gt;&lt;Q&gt;EPOL^FMA_COS_UP("EPS","1M",+1,NOW,,,"PORTAGG","MEANR")&lt;/Q&gt;&lt;R&gt;1&lt;/R&gt;&lt;C&gt;1&lt;/C&gt;&lt;D xsi:type="xsd:double"&gt;15&lt;/D&gt;&lt;/FQL&gt;&lt;FQL&gt;&lt;Q&gt;GREK^FMA_RBICS_REV_CURRENT(30, LOC, "PORTAGG")&lt;/Q&gt;&lt;R&gt;1&lt;/R&gt;&lt;C&gt;1&lt;/C&gt;&lt;D xsi:type="xsd:double"&gt;43.9900799001437&lt;/D&gt;&lt;/FQL&gt;&lt;FQL&gt;&lt;Q&gt;EWY^FG_ROE(0)&lt;/Q&gt;&lt;R&gt;1&lt;/R&gt;&lt;C&gt;1&lt;/C&gt;&lt;D xsi:type="xsd:double"&gt;6.24277925723318&lt;/D&gt;&lt;/FQL&gt;&lt;FQL&gt;&lt;Q&gt;TRYTW10Y-FDS^FG_YIELD_NAME&lt;/Q&gt;&lt;R&gt;1&lt;/R&gt;&lt;C&gt;1&lt;/C&gt;&lt;D xsi:type="xsd:string"&gt;Taiwan China Benchmark Bond - 10 Year&lt;/D&gt;&lt;/FQL&gt;&lt;FQL&gt;&lt;Q&gt;REFMXTON-FDS^FG_YIELD(NOW,,,0)&lt;/Q&gt;&lt;R&gt;1&lt;/R&gt;&lt;C&gt;1&lt;/C&gt;&lt;D xsi:type="xsd:double"&gt;11&lt;/D&gt;&lt;/FQL&gt;&lt;FQL&gt;&lt;Q&gt;REFCLMPR-FDS^FG_YIELD(NOW,,,0)&lt;/Q&gt;&lt;R&gt;1&lt;/R&gt;&lt;C&gt;1&lt;/C&gt;&lt;D xsi:type="xsd:double"&gt;6&lt;/D&gt;&lt;/FQL&gt;&lt;FQL&gt;&lt;Q&gt;TRYGR10Y-FDS^FG_YIELD_NAME&lt;/Q&gt;&lt;R&gt;1&lt;/R&gt;&lt;C&gt;1&lt;/C&gt;&lt;D xsi:type="xsd:string"&gt;Greece Benchmark Bond - 10 Year&lt;/D&gt;&lt;/FQL&gt;&lt;FQL&gt;&lt;Q&gt;VNM^FMA_EVAL_EBITDA(NTMA,0,,,"PORTAGG","MEANR")&lt;/Q&gt;&lt;R&gt;1&lt;/R&gt;&lt;C&gt;1&lt;/C&gt;&lt;D xsi:type="xsd:double"&gt;9.72720434962421&lt;/D&gt;&lt;/FQL&gt;&lt;FQL&gt;&lt;Q&gt;EWZ^FMA_PE(NTMA,0,,,"PORTAGG","MEANR")&lt;/Q&gt;&lt;R&gt;1&lt;/R&gt;&lt;C&gt;1&lt;/C&gt;&lt;D xsi:type="xsd:double"&gt;7.12202110537239&lt;/D&gt;&lt;/FQL&gt;&lt;FQL&gt;&lt;Q&gt;EWT^FMA_PE(NTMA,0,,,"PORTAGG","MEANR")&lt;/Q&gt;&lt;R&gt;1&lt;/R&gt;&lt;C&gt;1&lt;/C&gt;&lt;D xsi:type="xsd:double"&gt;17.7090964795385&lt;/D&gt;&lt;/FQL&gt;&lt;FQL&gt;&lt;Q&gt;EPHE^FMA_EVAL_EBITDA(NTMA,0,,,"PORTAGG","MEANR")&lt;/Q&gt;&lt;R&gt;1&lt;/R&gt;&lt;C&gt;1&lt;/C&gt;&lt;D xsi:type="xsd:double"&gt;7.79765016806186&lt;/D&gt;&lt;/FQL&gt;&lt;FQL&gt;&lt;Q&gt;CNYA^FMA_EVAL_EBIT(LTMA,NOW,NOW,M,"PORTAGG","MEANR")&lt;/Q&gt;&lt;R&gt;1&lt;/R&gt;&lt;C&gt;1&lt;/C&gt;&lt;D xsi:type="xsd:double"&gt;16.7018719771443&lt;/D&gt;&lt;/FQL&gt;&lt;FQL&gt;&lt;Q&gt;EWT^FMA_PE(LTM,0,,,"PORTAGG","MEANR")&lt;/Q&gt;&lt;R&gt;1&lt;/R&gt;&lt;C&gt;1&lt;/C&gt;&lt;D xsi:type="xsd:double"&gt;21.1394423511014&lt;/D&gt;&lt;/FQL&gt;&lt;FQL&gt;&lt;Q&gt;USDKRW^FG_PRICE_CHANGE(0,-6AM)&lt;/Q&gt;&lt;R&gt;1&lt;/R&gt;&lt;C&gt;1&lt;/C&gt;&lt;D xsi:type="xsd:double"&gt;7.3169827&lt;/D&gt;&lt;/FQL&gt;&lt;FQL&gt;&lt;Q&gt;NI-FDS^FG_PRICE(0)/MAX(FG_PRICE(0,-1AY))&lt;/Q&gt;&lt;R&gt;1&lt;/R&gt;&lt;C&gt;1&lt;/C&gt;&lt;D xsi:type="xsd:double"&gt;0.856957649092481&lt;/D&gt;&lt;/FQL&gt;&lt;FQL&gt;&lt;Q&gt;FC0000TR^FG_PRICE(0)&lt;/Q&gt;&lt;R&gt;1&lt;/R&gt;&lt;C&gt;1&lt;/C&gt;&lt;D xsi:type="xsd:double"&gt;254.7335&lt;/D&gt;&lt;/FQL&gt;&lt;FQL&gt;&lt;Q&gt;FC0000PE^FG_PRICE(0)&lt;/Q&gt;&lt;R&gt;1&lt;/R&gt;&lt;C&gt;1&lt;/C&gt;&lt;D xsi:type="xsd:double"&gt;825.5203&lt;/D&gt;&lt;/FQL&gt;&lt;FQL&gt;&lt;Q&gt;EWZ^P_PRICE(0)/P_PRICE_HIGH_PR(0,,,,,,"PRICE","INTRA","52W")&lt;/Q&gt;&lt;R&gt;1&lt;/R&gt;&lt;C&gt;1&lt;/C&gt;&lt;D xsi:type="xsd:double"&gt;0.8282037&lt;/D&gt;&lt;/FQL&gt;&lt;FQL&gt;&lt;Q&gt;EWM^FMA_PCT_ABOVE_MAVG(200,0,,,,"PORTAGG")&lt;/Q&gt;&lt;R&gt;1&lt;/R&gt;&lt;C&gt;1&lt;/C&gt;&lt;D xsi:type="xsd:double"&gt;63.6363636363636&lt;/D&gt;&lt;/FQL&gt;&lt;FQL&gt;&lt;Q&gt;ECH^FMA_PCT_ABOVE_MAVG(200,0,,,,"PORTAGG")&lt;/Q&gt;&lt;R&gt;1&lt;/R&gt;&lt;C&gt;1&lt;/C&gt;&lt;D xsi:type="xsd:double"&gt;62.0689655172414&lt;/D&gt;&lt;/FQL&gt;&lt;FQL&gt;&lt;Q&gt;SPY^FMA_COS_UP("EPS","1M",+1,NOW,,,"PORTAGG","MEANR")&lt;/Q&gt;&lt;R&gt;1&lt;/R&gt;&lt;C&gt;1&lt;/C&gt;&lt;D xsi:type="xsd:double"&gt;223&lt;/D&gt;&lt;/FQL&gt;&lt;FQL&gt;&lt;Q&gt;TRYZA10Y-FDS^PCTCHG(FG_YIELD(0,,,,"YTM"),FG_YIELD(-1AM,,,,"YTM"))&lt;/Q&gt;&lt;R&gt;1&lt;/R&gt;&lt;C&gt;1&lt;/C&gt;&lt;D xsi:type="xsd:double"&gt;0.61010313&lt;/D&gt;&lt;/FQL&gt;&lt;FQL&gt;&lt;Q&gt;SET-BKK^FMA_PE(NTMA,0,,,"PORTAGG","MEANR")&lt;/Q&gt;&lt;R&gt;1&lt;/R&gt;&lt;C&gt;1&lt;/C&gt;&lt;D xsi:type="xsd:double"&gt;13.8654115481774&lt;/D&gt;&lt;/FQL&gt;&lt;FQL&gt;&lt;Q&gt;TRYTR7Y-FDS^FG_YIELD(-10AY,0,Y,,"YTM")&lt;/Q&gt;&lt;R&gt;10&lt;/R&gt;&lt;C&gt;1&lt;/C&gt;&lt;D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xsi:type="xsd:double"&gt;21.984322&lt;/D&gt;&lt;/FQL&gt;&lt;FQL&gt;&lt;Q&gt;QAT^FG_PRICE_MAVG(0,,,,200)&lt;/Q&gt;&lt;R&gt;1&lt;/R&gt;&lt;C&gt;1&lt;/C&gt;&lt;D xsi:type="xsd:double"&gt;17.459799&lt;/D&gt;&lt;/FQL&gt;&lt;FQL&gt;&lt;Q&gt;EPOL^FG_PRICE_MAVG(0,,,,60)&lt;/Q&gt;&lt;R&gt;1&lt;/R&gt;&lt;C&gt;1&lt;/C&gt;&lt;D xsi:type="xsd:double"&gt;24.0785&lt;/D&gt;&lt;/FQL&gt;&lt;FQL&gt;&lt;Q&gt;UAE^PERCENT_CHANGE(FMA_EPS(+1,0,,,,"PORTAGG","MEAN"),FMA_EPS(+1,-1AM,,,,"PORTAGG","MEAN"))&lt;/Q&gt;&lt;R&gt;1&lt;/R&gt;&lt;C&gt;1&lt;/C&gt;&lt;D xsi:type="xsd:double"&gt;5.24807161240205&lt;/D&gt;&lt;/FQL&gt;&lt;FQL&gt;&lt;Q&gt;QAT^FG_TOTAL_RETURNC(0,-3AM)&lt;/Q&gt;&lt;R&gt;1&lt;/R&gt;&lt;C&gt;1&lt;/C&gt;&lt;D xsi:type="xsd:double"&gt;-8.415848&lt;/D&gt;&lt;/FQL&gt;&lt;FQL&gt;&lt;Q&gt;INDA^PERCENT_CHANGE(FMA_EPS(+1,0,,,,"PORTAGG","MEAN"),FMA_EPS(+1,-1AM,,,,"PORTAGG","MEAN"))&lt;/Q&gt;&lt;R&gt;1&lt;/R&gt;&lt;C&gt;1&lt;/C&gt;&lt;D xsi:type="xsd:double"&gt;0.566082003062831&lt;/D&gt;&lt;/FQL&gt;&lt;FQL&gt;&lt;Q&gt;EPU^P_PRICE(0)/P_PRICE_LOW_PR(0,,,,,,"PRICE","INTRA","52W")-1&lt;/Q&gt;&lt;R&gt;1&lt;/R&gt;&lt;C&gt;1&lt;/C&gt;&lt;D xsi:type="xsd:double"&gt;0.5359019&lt;/D&gt;&lt;/FQL&gt;&lt;FQL&gt;&lt;Q&gt;EPHE^FMA_COS_DOWN("EPS","1M",+1,NOW,,,"PORTAGG","MEANR")&lt;/Q&gt;&lt;R&gt;1&lt;/R&gt;&lt;C&gt;1&lt;/C&gt;&lt;D xsi:type="xsd:double"&gt;7&lt;/D&gt;&lt;/FQL&gt;&lt;FQL&gt;&lt;Q&gt;TRYPE10Y-FDS^FG_YIELD_NAME&lt;/Q&gt;&lt;R&gt;1&lt;/R&gt;&lt;C&gt;1&lt;/C&gt;&lt;D xsi:type="xsd:string"&gt;Treasury - Peru Benchmark Bond 10Y&lt;/D&gt;&lt;/FQL&gt;&lt;FQL&gt;&lt;Q&gt;REFTWDISC-FDS^(SUBARRAY(NOT_NA(NO_REPEAT_F(FG_YIELD(NOW,-10AY,D))),0,1)-SUBARRAY(NOT_NA(NO_REPEAT_F(FG_YIELD(NOW,-10AY,D))),1,1))*100&lt;/Q&gt;&lt;R&gt;1&lt;/R&gt;&lt;C&gt;1&lt;/C&gt;&lt;D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xsi:type="xsd:double"&gt;12.5&lt;/D&gt;&lt;/FQL&gt;&lt;FQL&gt;&lt;Q&gt;EWZ^JULIAN(FMA_DIV_YLD(NTMA,NOW,NOW,M,"PORTAGG","MEANR").DATES)&lt;/Q&gt;&lt;R&gt;1&lt;/R&gt;&lt;C&gt;1&lt;/C&gt;&lt;D xsi:type="xsd:long"&gt;45441&lt;/D&gt;&lt;/FQL&gt;&lt;FQL&gt;&lt;Q&gt;CNYA^FG_FCF_YIELD_NTM(0)&lt;/Q&gt;&lt;R&gt;1&lt;/R&gt;&lt;C&gt;1&lt;/C&gt;&lt;D xsi:type="xsd:double"&gt;5.41870532234188&lt;/D&gt;&lt;/FQL&gt;&lt;FQL&gt;&lt;Q&gt;GREK^FMA_ROE(NTMA,-20AY,NOW,FY,"PORTAGG","MEANR")&lt;/Q&gt;&lt;R&gt;20&lt;/R&gt;&lt;C&gt;1&lt;/C&gt;&lt;D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xsi:type="xsd:double"&gt;13.1253657894167&lt;/D&gt;&lt;/FQL&gt;&lt;FQL&gt;&lt;Q&gt;CAGDPY@QA^EE_ACTUAL_ANNUAL(MED,0)&lt;/Q&gt;&lt;R&gt;1&lt;/R&gt;&lt;C&gt;1&lt;/C&gt;&lt;D xsi:type="xsd:double"&gt;16.2&lt;/D&gt;&lt;/FQL&gt;&lt;FQL&gt;&lt;Q&gt;USDKRW^FG_PRICE_CHANGE(0,-3AM)&lt;/Q&gt;&lt;R&gt;1&lt;/R&gt;&lt;C&gt;1&lt;/C&gt;&lt;D xsi:type="xsd:double"&gt;3.9764285&lt;/D&gt;&lt;/FQL&gt;&lt;FQL&gt;&lt;Q&gt;ECH^JULIAN(FG_TOTAL_RETURNC(-10AY,0,AM).DATES)&lt;/Q&gt;&lt;R&gt;121&lt;/R&gt;&lt;C&gt;1&lt;/C&gt;&lt;D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xsi:type="xsd:long"&gt;43707&lt;/D&gt;&lt;D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xsi:type="xsd:long"&gt;44895&lt;/D&gt;&lt;D xsi:type="xsd:long"&gt;44925&lt;/D&gt;&lt;D xsi:type="xsd:long"&gt;44957&lt;/D&gt;&lt;D xsi:type="xsd:long"&gt;44985&lt;/D&gt;&lt;D xsi:type="xsd:long"&gt;45016&lt;/D&gt;&lt;D xsi:type="xsd:long"&gt;45044&lt;/D&gt;&lt;D xsi:type="xsd:long"&gt;45077&lt;/D&gt;&lt;D xsi:type="xsd:long"&gt;45107&lt;/D&gt;&lt;D xsi:type="xsd:long"&gt;45138&lt;/D&gt;&lt;D xsi:type="xsd:long"&gt;45169&lt;/D&gt;&lt;D xsi:type="xsd:long"&gt;45198&lt;/D&gt;&lt;D xsi:type="xsd:long"&gt;45230&lt;/D&gt;&lt;D xsi:type="xsd:long"&gt;45260&lt;/D&gt;&lt;D xsi:type="xsd:long"&gt;45289&lt;/D&gt;&lt;D xsi:type="xsd:long"&gt;45322&lt;/D&gt;&lt;D xsi:type="xsd:long"&gt;45351&lt;/D&gt;&lt;D xsi:type="xsd:long"&gt;45379&lt;/D&gt;&lt;D xsi:type="xsd:long"&gt;45412&lt;/D&gt;&lt;D xsi:type="xsd:long"&gt;45443&lt;/D&gt;&lt;/FQL&gt;&lt;FQL&gt;&lt;Q&gt;EWZ^FG_TOTAL_RETURNC(0,-6AM)&lt;/Q&gt;&lt;R&gt;1&lt;/R&gt;&lt;C&gt;1&lt;/C&gt;&lt;D xsi:type="xsd:double"&gt;-9.820974&lt;/D&gt;&lt;/FQL&gt;&lt;FQL&gt;&lt;Q&gt;CNYA^P_PRICE(0)/P_PRICE_HIGH_PR(0,,,,,,"PRICE","INTRA","52W")&lt;/Q&gt;&lt;R&gt;1&lt;/R&gt;&lt;C&gt;1&lt;/C&gt;&lt;D xsi:type="xsd:double"&gt;0.8427794&lt;/D&gt;&lt;/FQL&gt;&lt;FQL&gt;&lt;Q&gt;TUR^SIZE(FG_CONSTITUENTS)&lt;/Q&gt;&lt;R&gt;1&lt;/R&gt;&lt;C&gt;1&lt;/C&gt;&lt;D xsi:type="xsd:long"&gt;98&lt;/D&gt;&lt;/FQL&gt;&lt;FQL&gt;&lt;Q&gt;CC_AE^IMF_IFS_RCPI_Q(0)&lt;/Q&gt;&lt;R&gt;0&lt;/R&gt;&lt;C&gt;0&lt;/C&gt;&lt;/FQL&gt;&lt;FQL&gt;&lt;Q&gt;VNM^FMA_PE(LTM,0,,,"PORTAGG","MEANR")&lt;/Q&gt;&lt;R&gt;1&lt;/R&gt;&lt;C&gt;1&lt;/C&gt;&lt;D xsi:type="xsd:double"&gt;17.4335602397867&lt;/D&gt;&lt;/FQL&gt;&lt;FQL&gt;&lt;Q&gt;EWM^FMA_DIV_YLD(NTMA,NOW,NOW,M,"PORTAGG","MEANR")&lt;/Q&gt;&lt;R&gt;1&lt;/R&gt;&lt;C&gt;1&lt;/C&gt;&lt;D xsi:type="xsd:double"&gt;4.07003586444056&lt;/D&gt;&lt;/FQL&gt;&lt;FQL&gt;&lt;Q&gt;EWM^FG_COMPANY_NAME&lt;/Q&gt;&lt;R&gt;1&lt;/R&gt;&lt;C&gt;1&lt;/C&gt;&lt;D xsi:type="xsd:string"&gt;iShares MSCI Malaysia ETF&lt;/D&gt;&lt;/FQL&gt;&lt;FQL&gt;&lt;Q&gt;USDAED^FG_PRICE(0)&lt;/Q&gt;&lt;R&gt;1&lt;/R&gt;&lt;C&gt;1&lt;/C&gt;&lt;D xsi:type="xsd:double"&gt;3.67305&lt;/D&gt;&lt;/FQL&gt;&lt;FQL&gt;&lt;Q&gt;USDQAR^FG_PRICE_CHANGE(0,-1AM)&lt;/Q&gt;&lt;R&gt;1&lt;/R&gt;&lt;C&gt;1&lt;/C&gt;&lt;D xsi:type="xsd:double"&gt;0&lt;/D&gt;&lt;/FQL&gt;&lt;FQL&gt;&lt;Q&gt;FC0000CL^FMA_EPS(NTMA,-20AY,0,CY,,"PORTAGG","MEANR")&lt;/Q&gt;&lt;R&gt;20&lt;/R&gt;&lt;C&gt;1&lt;/C&gt;&lt;D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xsi:type="xsd:double"&gt;25.9091621121221&lt;/D&gt;&lt;D xsi:type="xsd:double"&gt;28.703846209951&lt;/D&gt;&lt;/FQL&gt;&lt;FQL&gt;&lt;Q&gt;KSA^FG_TOTAL_RETURNC(-10AY,0,AM)&lt;/Q&gt;&lt;R&gt;121&lt;/R&gt;&lt;C&gt;1&lt;/C&gt;&lt;D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xsi:type="xsd:double"&gt;-1.0309279&lt;/D&gt;&lt;D xsi:type="xsd:double"&gt;1.5424728&lt;/D&gt;&lt;D xsi:type="xsd:double"&gt;-4.4038353&lt;/D&gt;&lt;D xsi:type="xsd:double"&gt;-12.303519&lt;/D&gt;&lt;D xsi:type="xsd:double"&gt;2.0009518&lt;/D&gt;&lt;D xsi:type="xsd:double"&gt;0.9923816&lt;/D&gt;&lt;D xsi:type="xsd:double"&gt;10.7139&lt;/D&gt;&lt;D xsi:type="xsd:double"&gt;-3.815192&lt;/D&gt;&lt;D xsi:type="xsd:double"&gt;1.4929652&lt;/D&gt;&lt;D xsi:type="xsd:double"&gt;-3.759718&lt;/D&gt;&lt;D xsi:type="xsd:double"&gt;-3.101927&lt;/D&gt;&lt;D xsi:type="xsd:double"&gt;-4.352343&lt;/D&gt;&lt;D xsi:type="xsd:double"&gt;5.6686044&lt;/D&gt;&lt;D xsi:type="xsd:double"&gt;14.773035&lt;/D&gt;&lt;D xsi:type="xsd:double"&gt;1.9533157&lt;/D&gt;&lt;D xsi:type="xsd:double"&gt;0.17026663&lt;/D&gt;&lt;D xsi:type="xsd:double"&gt;-2.6326&lt;/D&gt;&lt;D xsi:type="xsd:double"&gt;0.8314252&lt;/D&gt;&lt;D xsi:type="xsd:double"&gt;0.49523115&lt;/D&gt;&lt;D xsi:type="xsd:double"&gt;-0.61137676&lt;/D&gt;&lt;D xsi:type="xsd:double"&gt;10.45698&lt;/D&gt;&lt;D xsi:type="xsd:double"&gt;-4.574484&lt;/D&gt;&lt;D xsi:type="xsd:double"&gt;0.8910537&lt;/D&gt;&lt;D xsi:type="xsd:double"&gt;0.11527538&lt;/D&gt;&lt;D xsi:type="xsd:double"&gt;-3.5963893&lt;/D&gt;&lt;D xsi:type="xsd:double"&gt;0.2777815&lt;/D&gt;&lt;D xsi:type="xsd:double"&gt;5.0005674&lt;/D&gt;&lt;D xsi:type="xsd:double"&gt;5.8823466&lt;/D&gt;&lt;D xsi:type="xsd:double"&gt;-3.7518024&lt;/D&gt;&lt;D xsi:type="xsd:double"&gt;9.782612&lt;/D&gt;&lt;D xsi:type="xsd:double"&gt;4.404235&lt;/D&gt;&lt;D xsi:type="xsd:double"&gt;1.4715552&lt;/D&gt;&lt;D xsi:type="xsd:double"&gt;2.0341516&lt;/D&gt;&lt;D xsi:type="xsd:double"&gt;-0.47816634&lt;/D&gt;&lt;D xsi:type="xsd:double"&gt;-5.509287&lt;/D&gt;&lt;D xsi:type="xsd:double"&gt;1.1559367&lt;/D&gt;&lt;D xsi:type="xsd:double"&gt;-0.40548444&lt;/D&gt;&lt;D xsi:type="xsd:double"&gt;-3.9703846&lt;/D&gt;&lt;D xsi:type="xsd:double"&gt;2.7630925&lt;/D&gt;&lt;D xsi:type="xsd:double"&gt;10.5226755&lt;/D&gt;&lt;D xsi:type="xsd:double"&gt;-0.40714145&lt;/D&gt;&lt;D xsi:type="xsd:double"&gt;4.7169805&lt;/D&gt;&lt;D xsi:type="xsd:double"&gt;5.555558&lt;/D&gt;&lt;D xsi:type="xsd:double"&gt;-8.250361&lt;/D&gt;&lt;D xsi:type="xsd:double"&gt;3.2960892&lt;/D&gt;&lt;D xsi:type="xsd:double"&gt;-1.4536619&lt;/D&gt;&lt;D xsi:type="xsd:double"&gt;-6.8838415&lt;/D&gt;&lt;D xsi:type="xsd:double"&gt;0.59405565&lt;/D&gt;&lt;D xsi:type="xsd:double"&gt;-5.4461956&lt;/D&gt;&lt;D xsi:type="xsd:double"&gt;1.839006&lt;/D&gt;&lt;D xsi:type="xsd:double"&gt;6.6390753&lt;/D&gt;&lt;D xsi:type="xsd:double"&gt;-3.3958554&lt;/D&gt;&lt;D xsi:type="xsd:double"&gt;-9.440917&lt;/D&gt;&lt;D xsi:type="xsd:double"&gt;-11.53419&lt;/D&gt;&lt;D xsi:type="xsd:double"&gt;6.853318&lt;/D&gt;&lt;D xsi:type="xsd:double"&gt;4.536569&lt;/D&gt;&lt;D xsi:type="xsd:double"&gt;0.13200045&lt;/D&gt;&lt;D xsi:type="xsd:double"&gt;2.0136833&lt;/D&gt;&lt;D xsi:type="xsd:double"&gt;7.5232744&lt;/D&gt;&lt;D xsi:type="xsd:double"&gt;2.8749585&lt;/D&gt;&lt;D xsi:type="xsd:double"&gt;-4.646468&lt;/D&gt;&lt;D xsi:type="xsd:double"&gt;10.346043&lt;/D&gt;&lt;D xsi:type="xsd:double"&gt;-0.14411211&lt;/D&gt;&lt;D xsi:type="xsd:double"&gt;0.12856722&lt;/D&gt;&lt;D xsi:type="xsd:double"&gt;3.1781673&lt;/D&gt;&lt;D xsi:type="xsd:double"&gt;11.792159&lt;/D&gt;&lt;D xsi:type="xsd:double"&gt;5.1488996&lt;/D&gt;&lt;D xsi:type="xsd:double"&gt;2.0116568&lt;/D&gt;&lt;D xsi:type="xsd:double"&gt;3.2477498&lt;/D&gt;&lt;D xsi:type="xsd:double"&gt;0.8117795&lt;/D&gt;&lt;D xsi:type="xsd:double"&gt;3.7493706&lt;/D&gt;&lt;D xsi:type="xsd:double"&gt;1.382482&lt;/D&gt;&lt;D xsi:type="xsd:double"&gt;3.4449816&lt;/D&gt;&lt;D xsi:type="xsd:double"&gt;-8.903795&lt;/D&gt;&lt;D xsi:type="xsd:double"&gt;4.545748&lt;/D&gt;&lt;D xsi:type="xsd:double"&gt;11.347521&lt;/D&gt;&lt;D xsi:type="xsd:double"&gt;2.3281336&lt;/D&gt;&lt;D xsi:type="xsd:double"&gt;1.8673539&lt;/D&gt;&lt;D xsi:type="xsd:double"&gt;6.7635894&lt;/D&gt;&lt;D xsi:type="xsd:double"&gt;-7.696855&lt;/D&gt;&lt;D xsi:type="xsd:double"&gt;-10.85037&lt;/D&gt;&lt;D xsi:type="xsd:double"&gt;6.4749956&lt;/D&gt;&lt;D xsi:type="xsd:double"&gt;0.6126642&lt;/D&gt;&lt;D xsi:type="xsd:double"&gt;-7.532704&lt;/D&gt;&lt;D xsi:type="xsd:double"&gt;4.4878006&lt;/D&gt;&lt;D xsi:type="xsd:double"&gt;-7.9598484&lt;/D&gt;&lt;D xsi:type="xsd:double"&gt;-3.3097625&lt;/D&gt;&lt;D xsi:type="xsd:double"&gt;3.9501548&lt;/D&gt;&lt;D xsi:type="xsd:double"&gt;-7.4725866&lt;/D&gt;&lt;D xsi:type="xsd:double"&gt;6.7530394&lt;/D&gt;&lt;D xsi:type="xsd:double"&gt;6.30002&lt;/D&gt;&lt;D xsi:type="xsd:double"&gt;-2.866155&lt;/D&gt;&lt;D xsi:type="xsd:double"&gt;4.578066&lt;/D&gt;&lt;D xsi:type="xsd:double"&gt;1.7904639&lt;/D&gt;&lt;D xsi:type="xsd:double"&gt;-2.7810752&lt;/D&gt;&lt;D xsi:type="xsd:double"&gt;-5.281174&lt;/D&gt;&lt;D xsi:type="xsd:double"&gt;-2.1941185&lt;/D&gt;&lt;D xsi:type="xsd:double"&gt;4.513061&lt;/D&gt;&lt;D xsi:type="xsd:double"&gt;8.312881&lt;/D&gt;&lt;D xsi:type="xsd:double"&gt;-1.6064286&lt;/D&gt;&lt;D xsi:type="xsd:double"&gt;6.794715&lt;/D&gt;&lt;D xsi:type="xsd:double"&gt;-0.7194221&lt;/D&gt;&lt;D xsi:type="xsd:double"&gt;-2.581519&lt;/D&gt;&lt;D xsi:type="xsd:double"&gt;-6.7642927&lt;/D&gt;&lt;/FQL&gt;&lt;FQL&gt;&lt;Q&gt;SET-BKK^FMA_PE(LTMA,-10AY,0,AM,"PORTAGG","MEANR")&lt;/Q&gt;&lt;R&gt;121&lt;/R&gt;&lt;C&gt;1&lt;/C&gt;&lt;D xsi:type="xsd:double"&gt;17.9523739465217&lt;/D&gt;&lt;D xsi:type="xsd:double"&gt;17.7707513143311&lt;/D&gt;&lt;D xsi:type="xsd:double"&gt;17.5897238376135&lt;/D&gt;&lt;D xsi:type="xsd:double"&gt;18.9724662564097&lt;/D&gt;&lt;D xsi:type="xsd:double"&gt;19.214552173664&lt;/D&gt;&lt;D xsi:type="xsd:double"&gt;19.5262796249155&lt;/D&gt;&lt;D xsi:type="xsd:double"&gt;20.1840910610913&lt;/D&gt;&lt;D xsi:type="xsd:double"&gt;19.2508733401759&lt;/D&gt;&lt;D xsi:type="xsd:double"&gt;21.9067031618699&lt;/D&gt;&lt;D xsi:type="xsd:double"&gt;23.7280664525877&lt;/D&gt;&lt;D xsi:type="xsd:double"&gt;22.766246622612&lt;/D&gt;&lt;D xsi:type="xsd:double"&gt;22.0905645606783&lt;/D&gt;&lt;D xsi:type="xsd:double"&gt;21.6468275255126&lt;/D&gt;&lt;D xsi:type="xsd:double"&gt;21.0712054772127&lt;/D&gt;&lt;D xsi:type="xsd:double"&gt;20.2275036490311&lt;/D&gt;&lt;D xsi:type="xsd:double"&gt;19.2676929312518&lt;/D&gt;&lt;D xsi:type="xsd:double"&gt;18.4181578824051&lt;/D&gt;&lt;D xsi:type="xsd:double"&gt;18.3867345087372&lt;/D&gt;&lt;D xsi:type="xsd:double"&gt;15.8579674137847&lt;/D&gt;&lt;D xsi:type="xsd:double"&gt;14.2249200590428&lt;/D&gt;&lt;D xsi:type="xsd:double"&gt;15.7219627429672&lt;/D&gt;&lt;D xsi:type="xsd:double"&gt;16.5800966240845&lt;/D&gt;&lt;D xsi:type="xsd:double"&gt;16.5832558693601&lt;/D&gt;&lt;D xsi:type="xsd:double"&gt;16.4412593515073&lt;/D&gt;&lt;D xsi:type="xsd:double"&gt;16.374981450321&lt;/D&gt;&lt;D xsi:type="xsd:double"&gt;16.404903394169&lt;/D&gt;&lt;D xsi:type="xsd:double"&gt;16.7915273853056&lt;/D&gt;&lt;D xsi:type="xsd:double"&gt;16.6809094696198&lt;/D&gt;&lt;D xsi:type="xsd:double"&gt;16.0791142147384&lt;/D&gt;&lt;D xsi:type="xsd:double"&gt;16.0490322291127&lt;/D&gt;&lt;D xsi:type="xsd:double"&gt;16.1150056908992&lt;/D&gt;&lt;D xsi:type="xsd:double"&gt;16.312178958174&lt;/D&gt;&lt;D xsi:type="xsd:double"&gt;16.6365987071658&lt;/D&gt;&lt;D xsi:type="xsd:double"&gt;16.3499523555078&lt;/D&gt;&lt;D xsi:type="xsd:double"&gt;16.2890819163883&lt;/D&gt;&lt;D xsi:type="xsd:double"&gt;16.1721074788834&lt;/D&gt;&lt;D xsi:type="xsd:double"&gt;16.0357732320255&lt;/D&gt;&lt;D xsi:type="xsd:double"&gt;16.0190774278381&lt;/D&gt;&lt;D xsi:type="xsd:double"&gt;15.9921462344045&lt;/D&gt;&lt;D xsi:type="xsd:double"&gt;16.2107699089235&lt;/D&gt;&lt;D xsi:type="xsd:double"&gt;16.5129363186994&lt;/D&gt;&lt;D xsi:type="xsd:double"&gt;16.9522110198133&lt;/D&gt;&lt;D xsi:type="xsd:double"&gt;17.0536198681801&lt;/D&gt;&lt;D xsi:type="xsd:double"&gt;17.8482121183143&lt;/D&gt;&lt;D xsi:type="xsd:double"&gt;18.4046654315563&lt;/D&gt;&lt;D xsi:type="xsd:double"&gt;17.8491278288067&lt;/D&gt;&lt;D xsi:type="xsd:double"&gt;17.5078464504092&lt;/D&gt;&lt;D xsi:type="xsd:double"&gt;17.2935879920054&lt;/D&gt;&lt;D xsi:type="xsd:double"&gt;17.0606116899125&lt;/D&gt;&lt;D xsi:type="xsd:double"&gt;16.3066695082587&lt;/D&gt;&lt;D xsi:type="xsd:double"&gt;16.5534755124326&lt;/D&gt;&lt;D xsi:type="xsd:double"&gt;16.4568817698024&lt;/D&gt;&lt;D xsi:type="xsd:double"&gt;16.4648715454525&lt;/D&gt;&lt;D xsi:type="xsd:double"&gt;15.6723828088776&lt;/D&gt;&lt;D xsi:type="xsd:double"&gt;15.1978634806546&lt;/D&gt;&lt;D xsi:type="xsd:double"&gt;14.2800531873881&lt;/D&gt;&lt;D xsi:type="xsd:double"&gt;15.4596340695203&lt;/D&gt;&lt;D xsi:type="xsd:double"&gt;16.2470650053239&lt;/D&gt;&lt;D xsi:type="xsd:double"&gt;16.1323299124519&lt;/D&gt;&lt;D xsi:type="xsd:double"&gt;16.15152001029&lt;/D&gt;&lt;D xsi:type="xsd:double"&gt;15.9559163048988&lt;/D&gt;&lt;D xsi:type="xsd:double"&gt;16.4679147449607&lt;/D&gt;&lt;D xsi:type="xsd:double"&gt;16.4427084122073&lt;/D&gt;&lt;D xsi:type="xsd:double"&gt;16.4842802693515&lt;/D&gt;&lt;D xsi:type="xsd:double"&gt;16.5174183103695&lt;/D&gt;&lt;D xsi:type="xsd:double"&gt;16.6596322721048&lt;/D&gt;&lt;D xsi:type="xsd:double"&gt;17.1503710533717&lt;/D&gt;&lt;D xsi:type="xsd:double"&gt;17.0180604452477&lt;/D&gt;&lt;D xsi:type="xsd:double"&gt;16.2878107652668&lt;/D&gt;&lt;D xsi:type="xsd:double"&gt;14.8807190393392&lt;/D&gt;&lt;D xsi:type="xsd:double"&gt;14.6238022471906&lt;/D&gt;&lt;D xsi:type="xsd:double"&gt;15.6641121347335&lt;/D&gt;&lt;D xsi:type="xsd:double"&gt;17.2923322755051&lt;/D&gt;&lt;D xsi:type="xsd:double"&gt;18.434575185588&lt;/D&gt;&lt;D xsi:type="xsd:double"&gt;19.3249259316719&lt;/D&gt;&lt;D xsi:type="xsd:double"&gt;20.5504968941533&lt;/D&gt;&lt;D xsi:type="xsd:double"&gt;20.8909340959981&lt;/D&gt;&lt;D xsi:type="xsd:double"&gt;21.0726660284879&lt;/D&gt;&lt;D xsi:type="xsd:double"&gt;24.2192747817216&lt;/D&gt;&lt;D xsi:type="xsd:double"&gt;27.3599037767021&lt;/D&gt;&lt;D xsi:type="xsd:double"&gt;26.9061836580209&lt;/D&gt;&lt;D xsi:type="xsd:double"&gt;27.7478253487431&lt;/D&gt;&lt;D xsi:type="xsd:double"&gt;27.0672512248877&lt;/D&gt;&lt;D xsi:type="xsd:double"&gt;26.1300651960065&lt;/D&gt;&lt;D xsi:type="xsd:double"&gt;24.8403850885997&lt;/D&gt;&lt;D xsi:type="xsd:double"&gt;23.8127974824584&lt;/D&gt;&lt;D xsi:type="xsd:double"&gt;22.4851631191718&lt;/D&gt;&lt;D xsi:type="xsd:double"&gt;22.5307523900172&lt;/D&gt;&lt;D xsi:type="xsd:double"&gt;21.3040361459382&lt;/D&gt;&lt;D xsi:type="xsd:double"&gt;20.4119548547613&lt;/D&gt;&lt;D xsi:type="xsd:double"&gt;18.9588634484628&lt;/D&gt;&lt;D xsi:type="xsd:double"&gt;19.081841686569&lt;/D&gt;&lt;D xsi:type="xsd:double"&gt;18.8458584303643&lt;/D&gt;&lt;D xsi:type="xsd:double"&gt;18.8905140908287&lt;/D&gt;&lt;D xsi:type="xsd:double"&gt;18.8051924691&lt;/D&gt;&lt;D xsi:type="xsd:double"&gt;18.473860942173&lt;/D&gt;&lt;D xsi:type="xsd:double"&gt;18.2541001314165&lt;/D&gt;&lt;D xsi:type="xsd:double"&gt;17.501880276512&lt;/D&gt;&lt;D xsi:type="xsd:double"&gt;17.2482445862968&lt;/D&gt;&lt;D xsi:type="xsd:double"&gt;17.0935800862303&lt;/D&gt;&lt;D xsi:type="xsd:double"&gt;16.4205519268165&lt;/D&gt;&lt;D xsi:type="xsd:double"&gt;16.3191608903833&lt;/D&gt;&lt;D xsi:type="xsd:double"&gt;16.745454369773&lt;/D&gt;&lt;D xsi:type="xsd:double"&gt;16.902222330635&lt;/D&gt;&lt;D xsi:type="xsd:double"&gt;17.2053654412682&lt;/D&gt;&lt;D xsi:type="xsd:double"&gt;17.4064074530419&lt;/D&gt;&lt;D xsi:type="xsd:double"&gt;17.355512290084&lt;/D&gt;&lt;D xsi:type="xsd:double"&gt;17.0922216770256&lt;/D&gt;&lt;D xsi:type="xsd:double"&gt;17.1186046751507&lt;/D&gt;&lt;D xsi:type="xsd:double"&gt;17.0622753747625&lt;/D&gt;&lt;D xsi:type="xsd:double"&gt;17.4749006212496&lt;/D&gt;&lt;D xsi:type="xsd:double"&gt;17.7028736752781&lt;/D&gt;&lt;D xsi:type="xsd:double"&gt;16.9166439491704&lt;/D&gt;&lt;D xsi:type="xsd:double"&gt;16.3600312675782&lt;/D&gt;&lt;D xsi:type="xsd:double"&gt;16.0265741498778&lt;/D&gt;&lt;D xsi:type="xsd:double"&gt;16.3806923807456&lt;/D&gt;&lt;D xsi:type="xsd:double"&gt;15.7760691422704&lt;/D&gt;&lt;D xsi:type="xsd:double"&gt;16.6827229742204&lt;/D&gt;&lt;D xsi:type="xsd:double"&gt;16.502578487105&lt;/D&gt;&lt;D xsi:type="xsd:double"&gt;16.3140325616612&lt;/D&gt;&lt;D xsi:type="xsd:double"&gt;16.0349262347248&lt;/D&gt;&lt;/FQL&gt;&lt;FQL&gt;&lt;Q&gt;TIOS-FDS^FG_PRICE(0)/MAX(FG_PRICE(0,-1AY))&lt;/Q&gt;&lt;R&gt;1&lt;/R&gt;&lt;C&gt;1&lt;/C&gt;&lt;D xsi:type="xsd:double"&gt;0.815899001109878&lt;/D&gt;&lt;/FQL&gt;&lt;FQL&gt;&lt;Q&gt;KSA^FG_PRICE_MAVG(0,,,,200)&lt;/Q&gt;&lt;R&gt;1&lt;/R&gt;&lt;C&gt;1&lt;/C&gt;&lt;D xsi:type="xsd:double"&gt;41.50685&lt;/D&gt;&lt;/FQL&gt;&lt;FQL&gt;&lt;Q&gt;QAT^FG_PRICE_MAVG(0,,,,60)&lt;/Q&gt;&lt;R&gt;1&lt;/R&gt;&lt;C&gt;1&lt;/C&gt;&lt;D xsi:type="xsd:double"&gt;17.429033&lt;/D&gt;&lt;/FQL&gt;&lt;FQL&gt;&lt;Q&gt;INDA^FMA_PCT_ABOVE_MAVG(200,0,,,,"PORTAGG")&lt;/Q&gt;&lt;R&gt;1&lt;/R&gt;&lt;C&gt;1&lt;/C&gt;&lt;D xsi:type="xsd:double"&gt;78.1021897810219&lt;/D&gt;&lt;/FQL&gt;&lt;FQL&gt;&lt;Q&gt;EPU^P_PRICE(0)/P_PRICE_HIGH_PR(0,,,,,,"PRICE","INTRA","52W")&lt;/Q&gt;&lt;R&gt;1&lt;/R&gt;&lt;C&gt;1&lt;/C&gt;&lt;D xsi:type="xsd:double"&gt;0.97509444&lt;/D&gt;&lt;/FQL&gt;&lt;FQL&gt;&lt;Q&gt;EPHE^FMA_COS_UP("EPS","1M",+1,NOW,,,"PORTAGG","MEANR")&lt;/Q&gt;&lt;R&gt;1&lt;/R&gt;&lt;C&gt;1&lt;/C&gt;&lt;D xsi:type="xsd:double"&gt;21&lt;/D&gt;&lt;/FQL&gt;&lt;FQL&gt;&lt;Q&gt;CAGDPY@CL^EE_ACTUAL_ANNUAL(MED,+1)&lt;/Q&gt;&lt;R&gt;1&lt;/R&gt;&lt;C&gt;1&lt;/C&gt;&lt;D xsi:type="xsd:double"&gt;-3.4&lt;/D&gt;&lt;/FQL&gt;&lt;FQL&gt;&lt;Q&gt;USDEUR^FG_PRICE(0)&lt;/Q&gt;&lt;R&gt;1&lt;/R&gt;&lt;C&gt;1&lt;/C&gt;&lt;D xsi:type="xsd:double"&gt;0.9211496&lt;/D&gt;&lt;/FQL&gt;&lt;FQL&gt;&lt;Q&gt;USDPEN^STD(FG_PRICE_CHANGE(0,-3AY,M))&lt;/Q&gt;&lt;R&gt;1&lt;/R&gt;&lt;C&gt;1&lt;/C&gt;&lt;D xsi:type="xsd:double"&gt;2.33680670316762&lt;/D&gt;&lt;/FQL&gt;&lt;FQL&gt;&lt;Q&gt;TUR^FMA_PE(NTMA,-10AY,0,AM,"PORTAGG","MEANR")&lt;/Q&gt;&lt;R&gt;121&lt;/R&gt;&lt;C&gt;1&lt;/C&gt;&lt;D xsi:type="xsd:double"&gt;10.8634531859376&lt;/D&gt;&lt;D xsi:type="xsd:double"&gt;10.5149258036884&lt;/D&gt;&lt;D xsi:type="xsd:double"&gt;10.7708610104424&lt;/D&gt;&lt;D xsi:type="xsd:double"&gt;10.2833506059879&lt;/D&gt;&lt;D xsi:type="xs</t>
        </r>
      </text>
    </comment>
    <comment ref="A10" authorId="0" shapeId="0" xr:uid="{AD9C99B7-D6BC-491E-B4D9-4212634191A4}">
      <text>
        <r>
          <rPr>
            <b/>
            <sz val="9"/>
            <color indexed="81"/>
            <rFont val="Tahoma"/>
            <charset val="1"/>
          </rPr>
          <t>d:double"&gt;9.47165591126787&lt;/D&gt;&lt;D xsi:type="xsd:double"&gt;10.1167870813805&lt;/D&gt;&lt;D xsi:type="xsd:double"&gt;10.7181300253427&lt;/D&gt;&lt;D xsi:type="xsd:double"&gt;10.5626220118323&lt;/D&gt;&lt;D xsi:type="xsd:double"&gt;10.8679614996667&lt;/D&gt;&lt;D xsi:type="xsd:double"&gt;10.3363972114981&lt;/D&gt;&lt;D xsi:type="xsd:double"&gt;9.89151067292229&lt;/D&gt;&lt;D xsi:type="xsd:double"&gt;10.2346990290993&lt;/D&gt;&lt;D xsi:type="xsd:double"&gt;10.0853915129747&lt;/D&gt;&lt;D xsi:type="xsd:double"&gt;9.97803366797853&lt;/D&gt;&lt;D xsi:type="xsd:double"&gt;9.6058427394701&lt;/D&gt;&lt;D xsi:type="xsd:double"&gt;8.93087044116073&lt;/D&gt;&lt;D xsi:type="xsd:double"&gt;8.81088544521288&lt;/D&gt;&lt;D xsi:type="xsd:double"&gt;9.344680749791&lt;/D&gt;&lt;D xsi:type="xsd:double"&gt;8.67725987015533&lt;/D&gt;&lt;D xsi:type="xsd:double"&gt;8.08488497142791&lt;/D&gt;&lt;D xsi:type="xsd:double"&gt;8.31217156428569&lt;/D&gt;&lt;D xsi:type="xsd:double"&gt;8.49299668776163&lt;/D&gt;&lt;D xsi:type="xsd:double"&gt;9.20487858113831&lt;/D&gt;&lt;D xsi:type="xsd:double"&gt;9.37118535680232&lt;/D&gt;&lt;D xsi:type="xsd:double"&gt;8.45671865533464&lt;/D&gt;&lt;D xsi:type="xsd:double"&gt;8.30503485334416&lt;/D&gt;&lt;D xsi:type="xsd:double"&gt;8.03494034564395&lt;/D&gt;&lt;D xsi:type="xsd:double"&gt;8.29101552171949&lt;/D&gt;&lt;D xsi:type="xsd:double"&gt;8.19119804834441&lt;/D&gt;&lt;D xsi:type="xsd:double"&gt;8.20278579554902&lt;/D&gt;&lt;D xsi:type="xsd:double"&gt;7.48740006050161&lt;/D&gt;&lt;D xsi:type="xsd:double"&gt;7.75317453331839&lt;/D&gt;&lt;D xsi:type="xsd:double"&gt;8.48593301359643&lt;/D&gt;&lt;D xsi:type="xsd:double"&gt;8.42286763525613&lt;/D&gt;&lt;D xsi:type="xsd:double"&gt;8.30639813831572&lt;/D&gt;&lt;D xsi:type="xsd:double"&gt;8.67516197252297&lt;/D&gt;&lt;D xsi:type="xsd:double"&gt;8.57022432343948&lt;/D&gt;&lt;D xsi:type="xsd:double"&gt;8.62727053273164&lt;/D&gt;&lt;D xsi:type="xsd:double"&gt;8.85794453049263&lt;/D&gt;&lt;D xsi:type="xsd:double"&gt;8.68984948841206&lt;/D&gt;&lt;D xsi:type="xsd:double"&gt;7.99568406642145&lt;/D&gt;&lt;D xsi:type="xsd:double"&gt;8.38423880855842&lt;/D&gt;&lt;D xsi:type="xsd:double"&gt;7.70814361471265&lt;/D&gt;&lt;D xsi:type="xsd:double"&gt;8.24588902889989&lt;/D&gt;&lt;D xsi:type="xsd:double"&gt;8.34717544675208&lt;/D&gt;&lt;D xsi:type="xsd:double"&gt;8.17628220012079&lt;/D&gt;&lt;D xsi:type="xsd:double"&gt;7.70897205486291&lt;/D&gt;&lt;D xsi:type="xsd:double"&gt;6.88524556118976&lt;/D&gt;&lt;D xsi:type="xsd:double"&gt;6.54489340867166&lt;/D&gt;&lt;D xsi:type="xsd:double"&gt;6.3073003822411&lt;/D&gt;&lt;D xsi:type="xsd:double"&gt;6.26761288237331&lt;/D&gt;&lt;D xsi:type="xsd:double"&gt;5.97889292954489&lt;/D&gt;&lt;D xsi:type="xsd:double"&gt;6.22609109041569&lt;/D&gt;&lt;D xsi:type="xsd:double"&gt;5.58558205939591&lt;/D&gt;&lt;D xsi:type="xsd:double"&gt;6.01152595428667&lt;/D&gt;&lt;D xsi:type="xsd:double"&gt;5.99016666503115&lt;/D&gt;&lt;D xsi:type="xsd:double"&gt;7.24039323789536&lt;/D&gt;&lt;D xsi:type="xsd:double"&gt;7.04853156931378&lt;/D&gt;&lt;D xsi:type="xsd:double"&gt;6.486948168805&lt;/D&gt;&lt;D xsi:type="xsd:double"&gt;6.15106370197215&lt;/D&gt;&lt;D xsi:type="xsd:double"&gt;6.00016605575127&lt;/D&gt;&lt;D xsi:type="xsd:double"&gt;6.27792941059449&lt;/D&gt;&lt;D xsi:type="xsd:double"&gt;6.51961020745881&lt;/D&gt;&lt;D xsi:type="xsd:double"&gt;6.18266924202161&lt;/D&gt;&lt;D xsi:type="xsd:double"&gt;6.51630873734875&lt;/D&gt;&lt;D xsi:type="xsd:double"&gt;6.02605963430925&lt;/D&gt;&lt;D xsi:type="xsd:double"&gt;6.23158455379967&lt;/D&gt;&lt;D xsi:type="xsd:double"&gt;6.47995191642475&lt;/D&gt;&lt;D xsi:type="xsd:double"&gt;6.60222621284757&lt;/D&gt;&lt;D xsi:type="xsd:double"&gt;5.86405857907949&lt;/D&gt;&lt;D xsi:type="xsd:double"&gt;5.02520553239894&lt;/D&gt;&lt;D xsi:type="xsd:double"&gt;6.3596313657006&lt;/D&gt;&lt;D xsi:type="xsd:double"&gt;7.95871849577414&lt;/D&gt;&lt;D xsi:type="xsd:double"&gt;8.49878996943645&lt;/D&gt;&lt;D xsi:type="xsd:double"&gt;7.972529536434&lt;/D&gt;&lt;D xsi:type="xsd:double"&gt;7.35578134121383&lt;/D&gt;&lt;D xsi:type="xsd:double"&gt;7.53605279196302&lt;/D&gt;&lt;D xsi:type="xsd:double"&gt;7.33835502372777&lt;/D&gt;&lt;D xsi:type="xsd:double"&gt;7.58495399800003&lt;/D&gt;&lt;D xsi:type="xsd:double"&gt;7.80610182644631&lt;/D&gt;&lt;D xsi:type="xsd:double"&gt;7.32863018992748&lt;/D&gt;&lt;D xsi:type="xsd:double"&gt;6.94903806137239&lt;/D&gt;&lt;D xsi:type="xsd:double"&gt;6.39612950827288&lt;/D&gt;&lt;D xsi:type="xsd:double"&gt;6.15381381337402&lt;/D&gt;&lt;D xsi:type="xsd:double"&gt;6.00968132743436&lt;/D&gt;&lt;D xsi:type="xsd:double"&gt;5.60769774360709&lt;/D&gt;&lt;D xsi:type="xsd:double"&gt;5.539098619766&lt;/D&gt;&lt;D xsi:type="xsd:double"&gt;5.46624219327894&lt;/D&gt;&lt;D xsi:type="xsd:double"&gt;5.15863635872344&lt;/D&gt;&lt;D xsi:type="xsd:double"&gt;5.34339655244&lt;/D&gt;&lt;D xsi:type="xsd:double"&gt;5.85498319965646&lt;/D&gt;&lt;D xsi:type="xsd:double"&gt;5.44518466495623&lt;/D&gt;&lt;D xsi:type="xsd:double"&gt;4.91782493109142&lt;/D&gt;&lt;D xsi:type="xsd:double"&gt;4.33342175162171&lt;/D&gt;&lt;D xsi:type="xsd:double"&gt;4.7537329860679&lt;/D&gt;&lt;D xsi:type="xsd:double"&gt;4.59633260469946&lt;/D&gt;&lt;D xsi:type="xsd:double"&gt;4.61379558468475&lt;/D&gt;&lt;D xsi:type="xsd:double"&gt;4.21927463642863&lt;/D&gt;&lt;D xsi:type="xsd:double"&gt;4.10831034284569&lt;/D&gt;&lt;D xsi:type="xsd:double"&gt;4.6186708960278&lt;/D&gt;&lt;D xsi:type="xsd:double"&gt;4.21730884441919&lt;/D&gt;&lt;D xsi:type="xsd:double"&gt;4.84663516785008&lt;/D&gt;&lt;D xsi:type="xsd:double"&gt;5.8410286169179&lt;/D&gt;&lt;D xsi:type="xsd:double"&gt;5.98286143636044&lt;/D&gt;&lt;D xsi:type="xsd:double"&gt;5.0151573097653&lt;/D&gt;&lt;D xsi:type="xsd:double"&gt;5.08189560923474&lt;/D&gt;&lt;D xsi:type="xsd:double"&gt;4.63892361270042&lt;/D&gt;&lt;D xsi:type="xsd:double"&gt;4.24506305893232&lt;/D&gt;&lt;D xsi:type="xsd:double"&gt;4.24992231445679&lt;/D&gt;&lt;D xsi:type="xsd:double"&gt;5.03042292064596&lt;/D&gt;&lt;D xsi:type="xsd:double"&gt;5.82306202649724&lt;/D&gt;&lt;D xsi:type="xsd:double"&gt;5.96135288171478&lt;/D&gt;&lt;D xsi:type="xsd:double"&gt;5.99196142868886&lt;/D&gt;&lt;D xsi:type="xsd:double"&gt;4.8406090097929&lt;/D&gt;&lt;D xsi:type="xsd:double"&gt;4.81831442606528&lt;/D&gt;&lt;D xsi:type="xsd:double"&gt;4.37532287753736&lt;/D&gt;&lt;D xsi:type="xsd:double"&gt;5.0130726619401&lt;/D&gt;&lt;D xsi:type="xsd:double"&gt;5.12118274968764&lt;/D&gt;&lt;D xsi:type="xsd:double"&gt;5.10127473608665&lt;/D&gt;&lt;D xsi:type="xsd:double"&gt;5.56825797334873&lt;/D&gt;&lt;D xsi:type="xsd:double"&gt;5.87890668775883&lt;/D&gt;&lt;/FQL&gt;&lt;FQL&gt;&lt;Q&gt;NI-FDS^FG_PRICE_CHANGE(0,-6AM)&lt;/Q&gt;&lt;R&gt;1&lt;/R&gt;&lt;C&gt;1&lt;/C&gt;&lt;D xsi:type="xsd:double"&gt;21.3957759412305&lt;/D&gt;&lt;/FQL&gt;&lt;FQL&gt;&lt;Q&gt;W-FDS^FG_PRICE_CHANGE(0,-3AM)&lt;/Q&gt;&lt;R&gt;1&lt;/R&gt;&lt;C&gt;1&lt;/C&gt;&lt;D xsi:type="xsd:double"&gt;17.4891774891775&lt;/D&gt;&lt;/FQL&gt;&lt;FQL&gt;&lt;Q&gt;FC0000BR^FG_PRICE(0)&lt;/Q&gt;&lt;R&gt;1&lt;/R&gt;&lt;C&gt;1&lt;/C&gt;&lt;D xsi:type="xsd:double"&gt;191.70996&lt;/D&gt;&lt;/FQL&gt;&lt;FQL&gt;&lt;Q&gt;EWY^FG_PRICE_MAVG(0,,,,200)&lt;/Q&gt;&lt;R&gt;1&lt;/R&gt;&lt;C&gt;1&lt;/C&gt;&lt;D xsi:type="xsd:double"&gt;62.50985&lt;/D&gt;&lt;/FQL&gt;&lt;FQL&gt;&lt;Q&gt;TUR^P_PRICE(0)/P_PRICE_LOW_PR(0,,,,,,"PRICE","INTRA","52W")-1&lt;/Q&gt;&lt;R&gt;1&lt;/R&gt;&lt;C&gt;1&lt;/C&gt;&lt;D xsi:type="xsd:double"&gt;0.53132915&lt;/D&gt;&lt;/FQL&gt;&lt;FQL&gt;&lt;Q&gt;EWW^PERCENT_CHANGE(FMA_EPS(+1,0,,,,"PORTAGG","MEAN"),FMA_EPS(+1,-1AM,,,,"PORTAGG","MEAN"))&lt;/Q&gt;&lt;R&gt;1&lt;/R&gt;&lt;C&gt;1&lt;/C&gt;&lt;D xsi:type="xsd:double"&gt;1.82347129233843&lt;/D&gt;&lt;/FQL&gt;&lt;FQL&gt;&lt;Q&gt;CNYA^FG_TOTAL_RETURNC(0,-6AM)&lt;/Q&gt;&lt;R&gt;1&lt;/R&gt;&lt;C&gt;1&lt;/C&gt;&lt;D xsi:type="xsd:double"&gt;0.35449266&lt;/D&gt;&lt;/FQL&gt;&lt;FQL&gt;&lt;Q&gt;TUR^FMA_COS_DOWN("EPS","1M",+1,NOW,,,"PORTAGG","MEANR")&lt;/Q&gt;&lt;R&gt;1&lt;/R&gt;&lt;C&gt;1&lt;/C&gt;&lt;D xsi:type="xsd:double"&gt;16&lt;/D&gt;&lt;/FQL&gt;&lt;FQL&gt;&lt;Q&gt;TRYSA10Y-FDS^PCTCHG(FG_YIELD(0,,,,"YTM"),FG_YIELD(-3AM,,,,"YTM"))&lt;/Q&gt;&lt;R&gt;1&lt;/R&gt;&lt;C&gt;1&lt;/C&gt;&lt;D xsi:type="xsd:double"&gt;2.3590007&lt;/D&gt;&lt;/FQL&gt;&lt;FQL&gt;&lt;Q&gt;TRYMX10Y-FDS^FG_YIELD(0,,,,"YTM")&lt;/Q&gt;&lt;R&gt;1&lt;/R&gt;&lt;C&gt;1&lt;/C&gt;&lt;D xsi:type="xsd:double"&gt;9.7505&lt;/D&gt;&lt;/FQL&gt;&lt;FQL&gt;&lt;Q&gt;SET-BKK^JULIAN(FMA_DIV_YLD(NTMA,NOW,NOW,M,"PORTAGG","MEANR").DATES)&lt;/Q&gt;&lt;R&gt;1&lt;/R&gt;&lt;C&gt;1&lt;/C&gt;&lt;D xsi:type="xsd:long"&gt;45443&lt;/D&gt;&lt;/FQL&gt;&lt;FQL&gt;&lt;Q&gt;EWM^FMA_PE(LTM,0,,,"PORTAGG","MEANR")&lt;/Q&gt;&lt;R&gt;1&lt;/R&gt;&lt;C&gt;1&lt;/C&gt;&lt;D xsi:type="xsd:double"&gt;17.805446163658&lt;/D&gt;&lt;/FQL&gt;&lt;FQL&gt;&lt;Q&gt;QAT^FG_PRICE_MAVG(0,,,,30)&lt;/Q&gt;&lt;R&gt;1&lt;/R&gt;&lt;C&gt;1&lt;/C&gt;&lt;D xsi:type="xsd:double"&gt;17.159666&lt;/D&gt;&lt;/FQL&gt;&lt;FQL&gt;&lt;Q&gt;GREK^FG_TOTAL_RETURNC(0,-12AM)&lt;/Q&gt;&lt;R&gt;1&lt;/R&gt;&lt;C&gt;1&lt;/C&gt;&lt;D xsi:type="xsd:double"&gt;24.267376&lt;/D&gt;&lt;/FQL&gt;&lt;FQL&gt;&lt;Q&gt;EIDO^SIZE(FG_CONSTITUENTS)&lt;/Q&gt;&lt;R&gt;1&lt;/R&gt;&lt;C&gt;1&lt;/C&gt;&lt;D xsi:type="xsd:long"&gt;77&lt;/D&gt;&lt;/FQL&gt;&lt;FQL&gt;&lt;Q&gt;MCHI^FMA_ROE(NTMA,-20AY,NOW,FY,"PORTAGG","MEANR")&lt;/Q&gt;&lt;R&gt;20&lt;/R&gt;&lt;C&gt;1&lt;/C&gt;&lt;D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xsi:type="xsd:double"&gt;12.8854511837074&lt;/D&gt;&lt;D xsi:type="xsd:double"&gt;12.3572373310687&lt;/D&gt;&lt;D xsi:type="xsd:double"&gt;11.9739138769291&lt;/D&gt;&lt;D xsi:type="xsd:double"&gt;11.5500903477507&lt;/D&gt;&lt;D xsi:type="xsd:double"&gt;11.5628151254899&lt;/D&gt;&lt;/FQL&gt;&lt;FQL&gt;&lt;Q&gt;TRYAE10Y-FDS^FG_YIELD(-10AY,0,Y,,"YTM")&lt;/Q&gt;&lt;R&gt;10&lt;/R&gt;&lt;C&gt;1&lt;/C&gt;&lt;D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xsi:type="xsd:string"&gt;@NA&lt;/D&gt;&lt;/FQL&gt;&lt;FQL&gt;&lt;Q&gt;CAGDPY@TH^EE_ACTUAL_ANNUAL(MED,0)&lt;/Q&gt;&lt;R&gt;1&lt;/R&gt;&lt;C&gt;1&lt;/C&gt;&lt;D xsi:type="xsd:double"&gt;1.19744517894672&lt;/D&gt;&lt;/FQL&gt;&lt;FQL&gt;&lt;Q&gt;USDEUR^STD(FG_PRICE_CHANGE(0,-1AY,AM))&lt;/Q&gt;&lt;R&gt;1&lt;/R&gt;&lt;C&gt;1&lt;/C&gt;&lt;D xsi:type="xsd:double"&gt;1.93913196146154&lt;/D&gt;&lt;/FQL&gt;&lt;FQL&gt;&lt;Q&gt;USDKRW^STD(FG_PRICE_CHANGE(0,-1AY,AM))&lt;/Q&gt;&lt;R&gt;1&lt;/R&gt;&lt;C&gt;1&lt;/C&gt;&lt;D xsi:type="xsd:double"&gt;2.42241495037041&lt;/D&gt;&lt;/FQL&gt;&lt;FQL&gt;&lt;Q&gt;USDPHP^FG_PRICE_CHANGE(0,-3AM)&lt;/Q&gt;&lt;R&gt;1&lt;/R&gt;&lt;C&gt;1&lt;/C&gt;&lt;D xsi:type="xsd:double"&gt;4.1003346&lt;/D&gt;&lt;/FQL&gt;&lt;FQL&gt;&lt;Q&gt;ECH^FG_TOTAL_RETURNC(-10AY,0,AM)&lt;/Q&gt;&lt;R&gt;121&lt;/R&gt;&lt;C&gt;1&lt;/C&gt;&lt;D xsi:type="xsd:double"&gt;1.8248916&lt;/D&gt;&lt;D xsi:type="xsd:double"&gt;-1.8560052&lt;/D&gt;&lt;D xsi:type="xsd:double"&gt;-4.121661&lt;/D&gt;&lt;D xsi:type="xsd:double"&gt;-0.32183528&lt;/D&gt;&lt;D xsi:type="xsd:double"&gt;-1.6605198&lt;/D&gt;&lt;D xsi:type="xsd:double"&gt;0&lt;/D&gt;&lt;D xsi:type="xsd:double"&gt;-2.2983134&lt;/D&gt;&lt;D xsi:type="xsd:double"&gt;-4.109311&lt;/D&gt;&lt;D xsi:type="xsd:double"&gt;-4.462266&lt;/D&gt;&lt;D xsi:type="xsd:double"&gt;8.396745&lt;/D&gt;&lt;D xsi:type="xsd:double"&gt;-2.4691343&lt;/D&gt;&lt;D xsi:type="xsd:double"&gt;4.7902703&lt;/D&gt;&lt;D xsi:type="xsd:double"&gt;-2.27381&lt;/D&gt;&lt;D xsi:type="xsd:double"&gt;-6.249213&lt;/D&gt;&lt;D xsi:type="xsd:double"&gt;-6.2959013&lt;/D&gt;&lt;D xsi:type="xsd:double"&gt;-1.9316971&lt;/D&gt;&lt;D xsi:type="xsd:double"&gt;-5.9092226&lt;/D&gt;&lt;D xsi:type="xsd:double"&gt;5.855584&lt;/D&gt;&lt;D xsi:type="xsd:double"&gt;-7.022071&lt;/D&gt;&lt;D xsi:type="xsd:double"&gt;-1.2524605&lt;/D&gt;&lt;D xsi:type="xsd:double"&gt;2.2243142&lt;/D&gt;&lt;D xsi:type="xsd:double"&gt;1.7162085&lt;/D&gt;&lt;D xsi:type="xsd:double"&gt;11.178076&lt;/D&gt;&lt;D xsi:type="xsd:double"&gt;3.3333302&lt;/D&gt;&lt;D xsi:type="xsd:double"&gt;-7.6842365&lt;/D&gt;&lt;D xsi:type="xsd:double"&gt;6.4968348&lt;/D&gt;&lt;D xsi:type="xsd:double"&gt;4.4837&lt;/D&gt;&lt;D xsi:type="xsd:double"&gt;-5.0195036&lt;/D&gt;&lt;D xsi:type="xsd:double"&gt;1.0131359&lt;/D&gt;&lt;D xsi:type="xsd:double"&gt;8.349156&lt;/D&gt;&lt;D xsi:type="xsd:double"&gt;-6.254691&lt;/D&gt;&lt;D xsi:type="xsd:double"&gt;-0.093495846&lt;/D&gt;&lt;D xsi:type="xsd:double"&gt;3.9016604&lt;/D&gt;&lt;D xsi:type="xsd:double"&gt;3.6265373&lt;/D&gt;&lt;D xsi:type="xsd:double"&gt;8.116161&lt;/D&gt;&lt;D xsi:type="xsd:double"&gt;-1.4233291&lt;/D&gt;&lt;D xsi:type="xsd:double"&gt;-0.069862604&lt;/D&gt;&lt;D xsi:type="xsd:double"&gt;-1.2884259&lt;/D&gt;&lt;D xsi:type="xsd:double"&gt;9.095276&lt;/D&gt;&lt;D xsi:type="xsd:double"&gt;5.917299&lt;/D&gt;&lt;D xsi:type="xsd:double"&gt;0.9761095&lt;/D&gt;&lt;D xsi:type="xsd:double"&gt;5.183053&lt;/D&gt;&lt;D xsi:type="xsd:double"&gt;-12.162691&lt;/D&gt;&lt;D xsi:type="xsd:double"&gt;16.22771&lt;/D&gt;&lt;D xsi:type="xsd:double"&gt;7.285273&lt;/D&gt;&lt;D xsi:type="xsd:double"&gt;-4.0207267&lt;/D&gt;&lt;D xsi:type="xsd:double"&gt;-1.2846768&lt;/D&gt;&lt;D xsi:type="xsd:double"&gt;1.4239907&lt;/D&gt;&lt;D xsi:type="xsd:double"&gt;-7.187361&lt;/D&gt;&lt;D xsi:type="xsd:double"&gt;-5.9722185&lt;/D&gt;&lt;D xsi:type="xsd:double"&gt;4.735017&lt;/D&gt;&lt;D xsi:type="xsd:double"&gt;-10.120285&lt;/D&gt;&lt;D xsi:type="xsd:double"&gt;4.545462&lt;/D&gt;&lt;D xsi:type="xsd:double"&gt;-8.3646&lt;/D&gt;&lt;D xsi:type="xsd:double"&gt;3.6608815&lt;/D&gt;&lt;D xsi:type="xsd:double"&gt;-3.6463618&lt;/D&gt;&lt;D xsi:type="xsd:double"&gt;12.822998&lt;/D&gt;&lt;D xsi:type="xsd:double"&gt;-3.4246624&lt;/D&gt;&lt;D xsi:type="xsd:double"&gt;-4.2996407&lt;/D&gt;&lt;D xsi:type="xsd:double"&gt;-1.0421515&lt;/D&gt;&lt;D xsi:type="xsd:double"&gt;-9.852558&lt;/D&gt;&lt;D xsi:type="xsd:double"&gt;8.107222&lt;/D&gt;&lt;D xsi:type="xsd:double"&gt;-5.849242&lt;/D&gt;&lt;D xsi:type="xsd:double"&gt;-7.2264194&lt;/D&gt;&lt;D xsi:type="xsd:double"&gt;4.9033403&lt;/D&gt;&lt;D xsi:type="xsd:double"&gt;-7.785785&lt;/D&gt;&lt;D xsi:type="xsd:double"&gt;-13.135415&lt;/D&gt;&lt;D xsi:type="xsd:double"&gt;11.3799095&lt;/D&gt;&lt;D xsi:type="xsd:double"&gt;-7.9808054&lt;/D&gt;&lt;D xsi:type="xsd:double"&gt;-12.096512&lt;/D&gt;&lt;D xsi:type="xsd:double"&gt;-19.584566&lt;/D&gt;&lt;D xsi:type="xsd:double"&gt;16.097784&lt;/D&gt;&lt;D xsi:type="xsd:double"&gt;-5.0854206&lt;/D&gt;&lt;D xsi:type="xsd:double"&gt;7.5415015&lt;/D&gt;&lt;D xsi:type="xsd:double"&gt;8.412695&lt;/D&gt;&lt;D xsi:type="xsd:double"&gt;-7.2108326&lt;/D&gt;&lt;D xsi:type="xsd:double"&gt;-4.970413&lt;/D&gt;&lt;D xsi:type="xsd:double"&gt;-0.7887125&lt;/D&gt;&lt;D xsi:type="xsd:double"&gt;12.510454&lt;/D&gt;&lt;D xsi:type="xsd:double"&gt;12.930083&lt;/D&gt;&lt;D xsi:type="xsd:double"&gt;-0.9268403&lt;/D&gt;&lt;D xsi:type="xsd:double"&gt;4.944873&lt;/D&gt;&lt;D xsi:type="xsd:double"&gt;9.041702&lt;/D&gt;&lt;D xsi:type="xsd:double"&gt;-6.861317&lt;/D&gt;&lt;D xsi:type="xsd:double"&gt;-7.8056393&lt;/D&gt;&lt;D xsi:type="xsd:double"&gt;0.2124548&lt;/D&gt;&lt;D xsi:type="xsd:double"&gt;-5.6245685&lt;/D&gt;&lt;D xsi:type="xsd:double"&gt;4.497254&lt;/D&gt;&lt;D xsi:type="xsd:double"&gt;-9.02729&lt;/D&gt;&lt;D xsi:type="xsd:double"&gt;-5.6538463&lt;/D&gt;&lt;D xsi:type="xsd:double"&gt;3.139007&lt;/D&gt;&lt;D xsi:type="xsd:double"&gt;-5.734831&lt;/D&gt;&lt;D xsi:type="xsd:double"&gt;13.945425&lt;/D&gt;&lt;D xsi:type="xsd:double"&gt;-1.1022389&lt;/D&gt;&lt;D xsi:type="xsd:double"&gt;11.721754&lt;/D&gt;&lt;D xsi:type="xsd:double"&gt;-12.659102&lt;/D&gt;&lt;D xsi:type="xsd:double"&gt;19.653404&lt;/D&gt;&lt;D xsi:type="xsd:double"&gt;-17.59181&lt;/D&gt;&lt;D xsi:type="xsd:double"&gt;9.846282&lt;/D&gt;&lt;D xsi:type="xsd:double"&gt;5.0302625&lt;/D&gt;&lt;D xsi:type="xsd:double"&gt;-13.575804&lt;/D&gt;&lt;D xsi:type="xsd:double"&gt;2.791667&lt;/D&gt;&lt;D xsi:type="xsd:double"&gt;9.890556&lt;/D&gt;&lt;D xsi:type="xsd:double"&gt;2.4977088&lt;/D&gt;&lt;D xsi:type="xsd:double"&gt;8.01034&lt;/D&gt;&lt;D xsi:type="xsd:double"&gt;-3.9302766&lt;/D&gt;&lt;D xsi:type="xsd:double"&gt;2.3834944&lt;/D&gt;&lt;D xsi:type="xsd:double"&gt;-1.2856185&lt;/D&gt;&lt;D xsi:type="xsd:double"&gt;-0.5279839&lt;/D&gt;&lt;D xsi:type="xsd:double"&gt;7.3718905&lt;/D&gt;&lt;D xsi:type="xsd:double"&gt;6.1000586&lt;/D&gt;&lt;D xsi:type="xsd:double"&gt;-8.947027&lt;/D&gt;&lt;D xsi:type="xsd:double"&gt;-7.094717&lt;/D&gt;&lt;D xsi:type="xsd:double"&gt;-7.5219574&lt;/D&gt;&lt;D xsi:type="xsd:double"&gt;10.941374&lt;/D&gt;&lt;D xsi:type="xsd:double"&gt;5.6623936&lt;/D&gt;&lt;D xsi:type="xsd:double"&gt;-9.854656&lt;/D&gt;&lt;D xsi:type="xsd:double"&gt;3.5391212&lt;/D&gt;&lt;D xsi:type="xsd:double"&gt;0.91151&lt;/D&gt;&lt;D xsi:type="xsd:double"&gt;0.4892826&lt;/D&gt;&lt;D xsi:type="xsd:double"&gt;5.730331&lt;/D&gt;&lt;/FQL&gt;&lt;FQL&gt;&lt;Q&gt;DDR3512M-FDS^FG_PRICE(0)/MAX(FG_PRICE(0,-1AY))&lt;/Q&gt;&lt;R&gt;1&lt;/R&gt;&lt;C&gt;1&lt;/C&gt;&lt;D xsi:type="xsd:double"&gt;0.924796211538461&lt;/D&gt;&lt;/FQL&gt;&lt;FQL&gt;&lt;Q&gt;NI-FDS^MAX(FG_PRICE(0,-5AY))&lt;/Q&gt;&lt;R&gt;1&lt;/R&gt;&lt;C&gt;1&lt;/C&gt;&lt;D xsi:type="xsd:double"&gt;48241&lt;/D&gt;&lt;/FQL&gt;&lt;FQL&gt;&lt;Q&gt;QAT^P_PRICE(0)/P_PRICE_LOW_PR(0,,,,,,"PRICE","INTRA","52W")-1&lt;/Q&gt;&lt;R&gt;1&lt;/R&gt;&lt;C&gt;1&lt;/C&gt;&lt;D xsi:type="xsd:double"&gt;0.063218355&lt;/D&gt;&lt;/FQL&gt;&lt;FQL&gt;&lt;Q&gt;EWW^FG_TOTAL_RETURNC(0,-3AM)&lt;/Q&gt;&lt;R&gt;1&lt;/R&gt;&lt;C&gt;1&lt;/C&gt;&lt;D xsi:type="xsd:double"&gt;-0.52114725&lt;/D&gt;&lt;/FQL&gt;&lt;FQL&gt;&lt;Q&gt;EWM^PERCENT_CHANGE(FMA_EPS(+1,0,,,,"PORTAGG","MEAN"),FMA_EPS(+1,-1AM,,,,"PORTAGG","MEAN"))&lt;/Q&gt;&lt;R&gt;1&lt;/R&gt;&lt;C&gt;1&lt;/C&gt;&lt;D xsi:type="xsd:double"&gt;3.13698028378728&lt;/D&gt;&lt;/FQL&gt;&lt;FQL&gt;&lt;Q&gt;EPHE^FG_TOTAL_RETURNC(0,-3AM)&lt;/Q&gt;&lt;R&gt;1&lt;/R&gt;&lt;C&gt;1&lt;/C&gt;&lt;D xsi:type="xsd:double"&gt;-10.779315&lt;/D&gt;&lt;/FQL&gt;&lt;FQL&gt;&lt;Q&gt;ECH^PERCENT_CHANGE(FMA_EPS(+1,0,,,,"PORTAGG","MEAN"),FMA_EPS(+1,-1AM,,,,"PORTAGG","MEAN"))&lt;/Q&gt;&lt;R&gt;1&lt;/R&gt;&lt;C&gt;1&lt;/C&gt;&lt;D xsi:type="xsd:double"&gt;23.1649170258758&lt;/D&gt;&lt;/FQL&gt;&lt;FQL&gt;&lt;Q&gt;VWO^P_PRICE(0)/P_PRICE_LOW_PR(0,,,,,,"PRICE","INTRA","52W")-1&lt;/Q&gt;&lt;R&gt;1&lt;/R&gt;&lt;C&gt;1&lt;/C&gt;&lt;D xsi:type="xsd:double"&gt;0.15018022&lt;/D&gt;&lt;/FQL&gt;&lt;FQL&gt;&lt;Q&gt;SPY^FMA_COS_DOWN("EPS","1M",+1,NOW,,,"PORTAGG","MEANR")&lt;/Q&gt;&lt;R&gt;1&lt;/R&gt;&lt;C&gt;1&lt;/C&gt;&lt;D xsi:type="xsd:double"&gt;164&lt;/D&gt;&lt;/FQL&gt;&lt;FQL&gt;&lt;Q&gt;UAE^FMA_COS_DOWN("EPS","1M",+1,NOW,,,"PORTAGG","MEANR")&lt;/Q&gt;&lt;R&gt;1&lt;/R&gt;&lt;C&gt;1&lt;/C&gt;&lt;D xsi:type="xsd:double"&gt;7&lt;/D&gt;&lt;/FQL&gt;&lt;FQL&gt;&lt;Q&gt;REFQALEND-FDS^(SUBARRAY(NOT_NA(NO_REPEAT_F(FG_YIELD(NOW,-10AY,D))),0,1)-SUBARRAY(NOT_NA(NO_REPEAT_F(FG_YIELD(NOW,-10AY,D))),1,1))*100&lt;/Q&gt;&lt;R&gt;1&lt;/R&gt;&lt;C&gt;1&lt;/C&gt;&lt;D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xsi:type="xsd:double"&gt;25&lt;/D&gt;&lt;/FQL&gt;&lt;FQL&gt;&lt;Q&gt;TRYZA10Y-FDS^PCTCHG(FG_YIELD(0,,,,"YTM"),FG_YIELD(-3AM,,,,"YTM"))&lt;/Q&gt;&lt;R&gt;1&lt;/R&gt;&lt;C&gt;1&lt;/C&gt;&lt;D xsi:type="xsd:double"&gt;4.934204&lt;/D&gt;&lt;/FQL&gt;&lt;FQL&gt;&lt;Q&gt;TIPSCL10Y-FDS^PCTCHG(FG_YIELD(0,,,,"YTM"),FG_YIELD(-1AM,,,,"YTM"))&lt;/Q&gt;&lt;R&gt;1&lt;/R&gt;&lt;C&gt;1&lt;/C&gt;&lt;D xsi:type="xsd:double"&gt;0.26453528&lt;/D&gt;&lt;/FQL&gt;&lt;FQL&gt;&lt;Q&gt;CC_SA^IMF_IFS_RCPI_Q(0)&lt;/Q&gt;&lt;R&gt;0&lt;/R&gt;&lt;C&gt;0&lt;/C&gt;&lt;/FQL&gt;&lt;FQL&gt;&lt;Q&gt;VWO^FMA_EVAL_EBIT(LTMA,NOW,NOW,M,"PORTAGG","MEANR")&lt;/Q&gt;&lt;R&gt;1&lt;/R&gt;&lt;C&gt;1&lt;/C&gt;&lt;D xsi:type="xsd:double"&gt;14.3789902738816&lt;/D&gt;&lt;/FQL&gt;&lt;FQL&gt;&lt;Q&gt;SET-BKK^FMA_DIV_YLD(NTMA,NOW,NOW,M,"PORTAGG","MEANR")&lt;/Q&gt;&lt;R&gt;1&lt;/R&gt;&lt;C&gt;1&lt;/C&gt;&lt;D xsi:type="xsd:double"&gt;3.72390520017234&lt;/D&gt;&lt;/FQL&gt;&lt;FQL&gt;&lt;Q&gt;INDA^FMA_DIV_YLD(NTMA,NOW,NOW,M,"PORTAGG","MEANR")&lt;/Q&gt;&lt;R&gt;1&lt;/R&gt;&lt;C&gt;1&lt;/C&gt;&lt;D xsi:type="xsd:double"&gt;1.33867807643584&lt;/D&gt;&lt;/FQL&gt;&lt;FQL&gt;&lt;Q&gt;EWW^FG_COMPANY_NAME&lt;/Q&gt;&lt;R&gt;1&lt;/R&gt;&lt;C&gt;1&lt;/C&gt;&lt;D xsi:type="xsd:string"&gt;iShares MSCI Mexico ETF&lt;/D&gt;&lt;/FQL&gt;&lt;FQL&gt;&lt;Q&gt;REFCLMPR-FDS^PROPER_NAME(0,,,"SECURITY","NAME")&lt;/Q&gt;&lt;R&gt;1&lt;/R&gt;&lt;C&gt;1&lt;/C&gt;&lt;D xsi:type="xsd:string"&gt;Chile Monetary Policy Rate&lt;/D&gt;&lt;/FQL&gt;&lt;FQL&gt;&lt;Q&gt;VNM^FG_FCF_YIELD_NTM(0)&lt;/Q&gt;&lt;R&gt;1&lt;/R&gt;&lt;C&gt;1&lt;/C&gt;&lt;D xsi:type="xsd:double"&gt;-1.07212975861095&lt;/D&gt;&lt;/FQL&gt;&lt;FQL&gt;&lt;Q&gt;EWZ^FMA_PE(LTM,0,,,"PORTAGG","MEANR")&lt;/Q&gt;&lt;R&gt;1&lt;/R&gt;&lt;C&gt;1&lt;/C&gt;&lt;D xsi:type="xsd:double"&gt;7.17621820846289&lt;/D&gt;&lt;/FQL&gt;&lt;FQL&gt;&lt;Q&gt;EPHE^FG_FCF_YIELD_NTM(0)&lt;/Q&gt;&lt;R&gt;1&lt;/R&gt;&lt;C&gt;1&lt;/C&gt;&lt;D xsi:type="xsd:double"&gt;6.13511585573369&lt;/D&gt;&lt;/FQL&gt;&lt;FQL&gt;&lt;Q&gt;INDA^FMA_ROE(NTMA,-20AY,NOW,FY,"PORTAGG","MEANR")&lt;/Q&gt;&lt;R&gt;20&lt;/R&gt;&lt;C&gt;1&lt;/C&gt;&lt;D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xsi:type="xsd:double"&gt;16.0865599925067&lt;/D&gt;&lt;/FQL&gt;&lt;FQL&gt;&lt;Q&gt;USDEUR^FG_PRICE_CHANGE(0,-1AM)&lt;/Q&gt;&lt;R&gt;1&lt;/R&gt;&lt;C&gt;1&lt;/C&gt;&lt;D xsi:type="xsd:double"&gt;-1.5060782&lt;/D&gt;&lt;/FQL&gt;&lt;FQL&gt;&lt;Q&gt;CNYA^FG_TOTAL_RETURNC(-10AY,0,AM)&lt;/Q&gt;&lt;R&gt;121&lt;/R&gt;&lt;C&gt;1&lt;/C&gt;&lt;D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xsi:type="xsd:double"&gt;3.3412933&lt;/D&gt;&lt;D xsi:type="xsd:double"&gt;2.4249434&lt;/D&gt;&lt;D xsi:type="xsd:double"&gt;-1.4656186&lt;/D&gt;&lt;D xsi:type="xsd:double"&gt;0.49580336&lt;/D&gt;&lt;D xsi:type="xsd:double"&gt;4.4364333&lt;/D&gt;&lt;D xsi:type="xsd:double"&gt;-9.013909&lt;/D&gt;&lt;D xsi:type="xsd:double"&gt;5.0182223&lt;/D&gt;&lt;D xsi:type="xsd:double"&gt;2.2736073&lt;/D&gt;&lt;D xsi:type="xsd:double"&gt;-0.07535815&lt;/D&gt;&lt;D xsi:type="xsd:double"&gt;-0.9426832&lt;/D&gt;&lt;D xsi:type="xsd:double"&gt;2.7407646&lt;/D&gt;&lt;D xsi:type="xsd:double"&gt;5.325365&lt;/D&gt;&lt;D xsi:type="xsd:double"&gt;3.426361&lt;/D&gt;&lt;D xsi:type="xsd:double"&gt;4.2349696&lt;/D&gt;&lt;D xsi:type="xsd:double"&gt;-0.006556511&lt;/D&gt;&lt;D xsi:type="xsd:double"&gt;3.7748218&lt;/D&gt;&lt;D xsi:type="xsd:double"&gt;-0.5367875&lt;/D&gt;&lt;D xsi:type="xsd:double"&gt;2.3279786&lt;/D&gt;&lt;D xsi:type="xsd:double"&gt;8.492041&lt;/D&gt;&lt;D xsi:type="xsd:double"&gt;-6.6474857&lt;/D&gt;&lt;D xsi:type="xsd:double"&gt;-0.27743578&lt;/D&gt;&lt;D xsi:type="xsd:double"&gt;-4.1731&lt;/D&gt;&lt;D xsi:type="xsd:double"&gt;0.35483837&lt;/D&gt;&lt;D xsi:type="xsd:double"&gt;-10.482079&lt;/D&gt;&lt;D xsi:type="xsd:double"&gt;-0.32444&lt;/D&gt;&lt;D xsi:type="xsd:double"&gt;-6.907773&lt;/D&gt;&lt;D xsi:type="xsd:double"&gt;3.0345798&lt;/D&gt;&lt;D xsi:type="xsd:double"&gt;-8.299428&lt;/D&gt;&lt;D xsi:type="xsd:double"&gt;0.3700614&lt;/D&gt;&lt;D xsi:type="xsd:double"&gt;-4.004365&lt;/D&gt;&lt;D xsi:type="xsd:double"&gt;10.07806&lt;/D&gt;&lt;D xsi:type="xsd:double"&gt;13.159394&lt;/D&gt;&lt;D xsi:type="xsd:double"&gt;4.4029713&lt;/D&gt;&lt;D xsi:type="xsd:double"&gt;0.6423712&lt;/D&gt;&lt;D xsi:type="xsd:double"&gt;-10.203945&lt;/D&gt;&lt;D xsi:type="xsd:double"&gt;7.3159575&lt;/D&gt;&lt;D xsi:type="xsd:double"&gt;-0.5967021&lt;/D&gt;&lt;D xsi:type="xsd:double"&gt;-2.2245705&lt;/D&gt;&lt;D xsi:type="xsd:double"&gt;0.07222891&lt;/D&gt;&lt;D xsi:type="xsd:double"&gt;2.8870463&lt;/D&gt;&lt;D xsi:type="xsd:double"&gt;-0.806731&lt;/D&gt;&lt;D xsi:type="xsd:double"&gt;8.569336&lt;/D&gt;&lt;D xsi:type="xsd:double"&gt;-10.315376&lt;/D&gt;&lt;D xsi:type="xsd:double"&gt;9.560442&lt;/D&gt;&lt;D xsi:type="xsd:double"&gt;-9.060514&lt;/D&gt;&lt;D xsi:type="xsd:double"&gt;5.0367594&lt;/D&gt;&lt;D xsi:type="xsd:double"&gt;1.2950659&lt;/D&gt;&lt;D xsi:type="xsd:double"&gt;9.53536&lt;/D&gt;&lt;D xsi:type="xsd:double"&gt;14.398742&lt;/D&gt;&lt;D xsi:type="xsd:double"&gt;5.255866&lt;/D&gt;&lt;D xsi:type="xsd:double"&gt;-3.5524309&lt;/D&gt;&lt;D xsi:type="xsd:double"&gt;2.8660774&lt;/D&gt;&lt;D xsi:type="xsd:double"&gt;5.9599876&lt;/D&gt;&lt;D xsi:type="xsd:double"&gt;7.3596478&lt;/D&gt;&lt;D xsi:type="xsd:double"&gt;3.641057&lt;/D&gt;&lt;D xsi:type="xsd:double"&gt;-0.9519458&lt;/D&gt;&lt;D xsi:type="xsd:double"&gt;-5.8581295&lt;/D&gt;&lt;D xsi:type="xsd:double"&gt;3.2328725&lt;/D&gt;&lt;D xsi:type="xsd:double"&gt;6.6164255&lt;/D&gt;&lt;D xsi:type="xsd:double"&gt;-1.8936098&lt;/D&gt;&lt;D xsi:type="xsd:double"&gt;-5.6144238&lt;/D&gt;&lt;D xsi:type="xsd:double"&gt;0.7166743&lt;/D&gt;&lt;D xsi:type="xsd:double"&gt;0.92504025&lt;/D&gt;&lt;D xsi:type="xsd:double"&gt;1.5981197&lt;/D&gt;&lt;D xsi:type="xsd:double"&gt;0.4395008&lt;/D&gt;&lt;D xsi:type="xsd:double"&gt;1.3394475&lt;/D&gt;&lt;D xsi:type="xsd:double"&gt;-7.821101&lt;/D&gt;&lt;D xsi:type="xsd:double"&gt;1.9905567&lt;/D&gt;&lt;D xsi:type="xsd:double"&gt;-9.9780445&lt;/D&gt;&lt;D xsi:type="xsd:double"&gt;-10.271007&lt;/D&gt;&lt;D xsi:type="xsd:double"&gt;4.107523&lt;/D&gt;&lt;D xsi:type="xsd:double"&gt;10.592628&lt;/D&gt;&lt;D xsi:type="xsd:double"&gt;-7.3061705&lt;/D&gt;&lt;D xsi:type="xsd:double"&gt;-4.3379602&lt;/D&gt;&lt;D xsi:type="xsd:double"&gt;-9.217554&lt;/D&gt;&lt;D xsi:type="xsd:double"&gt;-9.565783&lt;/D&gt;&lt;D xsi:type="xsd:double"&gt;15.9927845&lt;/D&gt;&lt;D xsi:type="xsd:double"&gt;-0.46217442&lt;/D&gt;&lt;D xsi:type="xsd:double"&gt;10.570156&lt;/D&gt;&lt;D xsi:type="xsd:double"&gt;-5.446124&lt;/D&gt;&lt;D xsi:type="xsd:double"&gt;0.09191036&lt;/D&gt;&lt;D xsi:type="xsd:double"&gt;-1.2549758&lt;/D&gt;&lt;D xsi:type="xsd:double"&gt;-8.276499&lt;/D&gt;&lt;D xsi:type="xsd:double"&gt;-1.1814058&lt;/D&gt;&lt;D xsi:type="xsd:double"&gt;6.579852&lt;/D&gt;&lt;D xsi:type="xsd:double"&gt;-7.877815&lt;/D&gt;&lt;D xsi:type="xsd:double"&gt;-1.4485121&lt;/D&gt;&lt;D xsi:type="xsd:double"&gt;-4.0552497&lt;/D&gt;&lt;D xsi:type="xsd:double"&gt;0.8490205&lt;/D&gt;&lt;D xsi:type="xsd:double"&gt;-1.55195&lt;/D&gt;&lt;D xsi:type="xsd:double"&gt;-8.171964&lt;/D&gt;&lt;D xsi:type="xsd:double"&gt;9.563053&lt;/D&gt;&lt;D xsi:type="xsd:double"&gt;-0.10547042&lt;/D&gt;&lt;D xsi:type="xsd:double"&gt;2.4277449&lt;/D&gt;&lt;D xsi:type="xsd:double"&gt;-0.9781778&lt;/D&gt;&lt;/FQL&gt;&lt;FQL&gt;&lt;Q&gt;EWW^FG_TOTAL_RETURNC(0,-1AM)&lt;/Q&gt;&lt;R&gt;1&lt;/R&gt;&lt;C&gt;1&lt;/C&gt;&lt;D xsi:type="xsd:double"&gt;-0.88576674&lt;/D&gt;&lt;/FQL&gt;&lt;FQL&gt;&lt;Q&gt;EPHE^FG_TOTAL_RETURNC(0,-1AM)&lt;/Q&gt;&lt;R&gt;1&lt;/R&gt;&lt;C&gt;1&lt;/C&gt;&lt;D xsi:type="xsd:double"&gt;-4.891306&lt;/D&gt;&lt;/FQL&gt;&lt;FQL&gt;&lt;Q&gt;UAE^FMA_COS_UP("EPS","1M",+1,NOW,,,"PORTAGG","MEANR")&lt;/Q&gt;&lt;R&gt;1&lt;/R&gt;&lt;C&gt;1&lt;/C&gt;&lt;D xsi:type="xsd:double"&gt;10&lt;/D&gt;&lt;/FQL&gt;&lt;FQL&gt;&lt;Q&gt;EWY^FMA_RBICS_REV_CURRENT(30, LOC, "PORTAGG")&lt;/Q&gt;&lt;R&gt;1&lt;/R&gt;&lt;C&gt;1&lt;/C&gt;&lt;D xsi:type="xsd:double"&gt;14.7627270982914&lt;/D&gt;&lt;/FQL&gt;&lt;FQL&gt;&lt;Q&gt;REFQALEND-FDS^FG_YIELD(NOW,,,0)&lt;/Q&gt;&lt;R&gt;1&lt;/R&gt;&lt;C&gt;1&lt;/C&gt;&lt;D xsi:type="xsd:double"&gt;6.25&lt;/D&gt;&lt;/FQL&gt;&lt;FQL&gt;&lt;Q&gt;TRYCN10Y-FDS^PCTCHG(FG_YIELD(0,,,,"YTM"),FG_YIELD(-3AM,,,,"YTM"))&lt;/Q&gt;&lt;R&gt;1&lt;/R&gt;&lt;C&gt;1&lt;/C&gt;&lt;D xsi:type="xsd:double"&gt;-2.5283337&lt;/D&gt;&lt;/FQL&gt;&lt;FQL&gt;&lt;Q&gt;TRYBR10Y-FDS^FG_YIELD(0,,,,"YTM")&lt;/Q&gt;&lt;R&gt;1&lt;/R&gt;&lt;C&gt;1&lt;/C&gt;&lt;D xsi:type="xsd:double"&gt;12.018983&lt;/D&gt;&lt;/FQL&gt;&lt;FQL&gt;&lt;Q&gt;VWO^FMA_EVAL_EBITDA(NTMA,0,,,"PORTAGG","MEANR")&lt;/Q&gt;&lt;R&gt;1&lt;/R&gt;&lt;C&gt;1&lt;/C&gt;&lt;D xsi:type="xsd:double"&gt;8.9061756334558&lt;/D&gt;&lt;/FQL&gt;&lt;FQL&gt;&lt;Q&gt;EWT^FG_COMPANY_NAME&lt;/Q&gt;&lt;R&gt;1&lt;/R&gt;&lt;C&gt;1&lt;/C&gt;&lt;D xsi:type="xsd:string"&gt;iShares MSCI Taiwan ETF&lt;/D&gt;&lt;/FQL&gt;&lt;FQL&gt;&lt;Q&gt;USDCNH^FG_PRICE_CHANGE(0,-1AM)&lt;/Q&gt;&lt;R&gt;1&lt;/R&gt;&lt;C&gt;1&lt;/C&gt;&lt;D xsi:type="xsd:double"&gt;0.2068162&lt;/D&gt;&lt;/FQL&gt;&lt;FQL&gt;&lt;Q&gt;TUR^FMA_PE(LTMA,-10AY,0,AM,"PORTAGG","MEANR")&lt;/Q&gt;&lt;R&gt;121&lt;/R&gt;&lt;C&gt;1&lt;/C&gt;&lt;D xsi:type="xsd:double"&gt;10.2544573178851&lt;/D&gt;&lt;D xsi:type="xsd:double"&gt;10.3743632320573&lt;/D&gt;&lt;D xsi:type="xsd:double"&gt;10.7714057193132&lt;/D&gt;&lt;D xsi:type="xsd:double"&gt;10.7369792082326&lt;/D&gt;&lt;D xsi:type="xsd:double"&gt;10.3247272603043&lt;/D&gt;&lt;D xsi:type="xsd:double"&gt;11.0410865218586&lt;/D&gt;&lt;D xsi:type="xsd:double"&gt;11.8485377949138&lt;/D&gt;&lt;D xsi:type="xsd:double"&gt;11.92125896811&lt;/D&gt;&lt;D xsi:type="xsd:double"&gt;12.5957788298402&lt;/D&gt;&lt;D xsi:type="xsd:double"&gt;11.9291448057089&lt;/D&gt;&lt;D xsi:type="xsd:double"&gt;11.7037530466307&lt;/D&gt;&lt;D xsi:type="xsd:double"&gt;11.7221680541763&lt;/D&gt;&lt;D xsi:type="xsd:double"&gt;11.6267645703086&lt;/D&gt;&lt;D xsi:type="xsd:double"&gt;11.5290120069541&lt;/D&gt;&lt;D xsi:type="xsd:double"&gt;11.2453624565558&lt;/D&gt;&lt;D xsi:type="xsd:double"&gt;10.704591929258&lt;/D&gt;&lt;D xsi:type="xsd:double"&gt;10.5473898686726&lt;/D&gt;&lt;D xsi:type="xsd:double"&gt;11.1340482255291&lt;/D&gt;&lt;D xsi:type="xsd:double"&gt;10.5445590271695&lt;/D&gt;&lt;D xsi:type="xsd:double"&gt;9.70127157487369&lt;/D&gt;&lt;D xsi:type="xsd:double"&gt;9.88776940080195&lt;/D&gt;&lt;D xsi:type="xsd:double"&gt;9.74927148676932&lt;/D&gt;&lt;D xsi:type="xsd:double"&gt;9.85362541259437&lt;/D&gt;&lt;D xsi:type="xsd:double"&gt;9.90950871335123&lt;/D&gt;&lt;D xsi:type="xsd:double"&gt;9.55604228466577&lt;/D&gt;&lt;D xsi:type="xsd:double"&gt;9.44485429079981&lt;/D&gt;&lt;D xsi:type="xsd:double"&gt;9.22474836886987&lt;/D&gt;&lt;D xsi:type="xsd:double"&gt;9.37247733870653&lt;/D&gt;&lt;D xsi:type="xsd:double"&gt;9.35827096434622&lt;/D&gt;&lt;D xsi:type="xsd:double"&gt;9.30865695141305&lt;/D&gt;&lt;D xsi:type="xsd:double"&gt;8.7806476920619&lt;/D&gt;&lt;D xsi:type="xsd:double"&gt;9.02634241517147&lt;/D&gt;&lt;D xsi:type="xsd:double"&gt;9.83403418224137&lt;/D&gt;&lt;D xsi:type="xsd:double"&gt;9.87984238002814&lt;/D&gt;&lt;D xsi:type="xsd:double"&gt;9.74063698828023&lt;/D&gt;&lt;D xsi:type="xsd:double"&gt;9.78638525611803&lt;/D&gt;&lt;D xsi:type="xsd:double"&gt;9.70998419354651&lt;/D&gt;&lt;D xsi:type="xsd:double"&gt;9.6570000772276&lt;/D&gt;&lt;D xsi:type="xsd:double"&gt;9.7536480044158&lt;/D&gt;&lt;D xsi:type="xsd:double"&gt;9.5876232096683&lt;/D&gt;&lt;D xsi:type="xsd:double"&gt;9.00746794039422&lt;/D&gt;&lt;D xsi:type="xsd:double"&gt;9.2724807127383&lt;/D&gt;&lt;D xsi:type="xsd:double"&gt;8.53988341019074&lt;/D&gt;&lt;D xsi:type="xsd:double"&gt;9.07066014242319&lt;/D&gt;&lt;D xsi:type="xsd:double"&gt;9.22812448504876&lt;/D&gt;&lt;D xsi:type="xsd:double"&gt;9.23871809638318&lt;/D&gt;&lt;D xsi:type="xsd:double"&gt;9.05006850742367&lt;/D&gt;&lt;D xsi:type="xsd:double"&gt;8.69046868711859&lt;/D&gt;&lt;D xsi:type="xsd:double"&gt;8.37885674427874&lt;/D&gt;&lt;D xsi:type="xsd:double"&gt;8.09857833064224&lt;/D&gt;&lt;D xsi:type="xsd:double"&gt;7.84931181609935&lt;/D&gt;&lt;D xsi:type="xsd:double"&gt;7.45821518718773&lt;/D&gt;&lt;D xsi:type="xsd:double"&gt;7.72745425695315&lt;/D&gt;&lt;D xsi:type="xsd:double"&gt;7.00740087172525&lt;/D&gt;&lt;D xsi:type="xsd:double"&gt;6.81741411677618&lt;/D&gt;&lt;D xsi:type="xsd:double"&gt;6.61802889573506&lt;/D&gt;&lt;D xsi:type="xsd:double"&gt;7.61701455255601&lt;/D&gt;&lt;D xsi:type="xsd:double"&gt;7.41117802475559&lt;/D&gt;&lt;D xsi:type="xsd:double"&gt;7.29439873026133&lt;/D&gt;&lt;D xsi:type="xsd:double"&gt;7.18085864803031&lt;/D&gt;&lt;D xsi:type="xsd:double"&gt;7.13310002569897&lt;/D&gt;&lt;D xsi:type="xsd:double"&gt;7.333873845586&lt;/D&gt;&lt;D xsi:type="xsd:double"&gt;7.5882304154864&lt;/D&gt;&lt;D xsi:type="xsd:double"&gt;7.47569029606801&lt;/D&gt;&lt;D xsi:type="xsd:double"&gt;7.8547652850524&lt;/D&gt;&lt;D xsi:type="xsd:double"&gt;7.6130284047548&lt;/D&gt;&lt;D xsi:type="xsd:double"&gt;8.31191129868487&lt;/D&gt;&lt;D xsi:type="xsd:double"&gt;9.12879524046174&lt;/D&gt;&lt;D xsi:type="xsd:double"&gt;9.1687617987111&lt;/D&gt;&lt;D xsi:type="xsd:double"&gt;8.08644370485979&lt;/D&gt;&lt;D xsi:type="xsd:double"&gt;7.6864728203729&lt;/D&gt;&lt;D xsi:type="xsd:double"&gt;7.9526458900673&lt;/D&gt;&lt;D xsi:type="xsd:double"&gt;8.82619174504437&lt;/D&gt;&lt;D xsi:type="xsd:double"&gt;9.51697659968476&lt;/D&gt;&lt;D xsi:type="xsd:double"&gt;9.6464588734993&lt;/D&gt;&lt;D xsi:type="xsd:double"&gt;9.6324117494061&lt;/D&gt;&lt;D xsi:type="xsd:double"&gt;10.3887063285142&lt;/D&gt;&lt;D xsi:type="xsd:double"&gt;11.0748278180736&lt;/D&gt;&lt;D xsi:type="xsd:double"&gt;12.1343549746501&lt;/D&gt;&lt;D xsi:type="xsd:double"&gt;13.5043301776486&lt;/D&gt;&lt;D xsi:type="xsd:double"&gt;12.4815366956319&lt;/D&gt;&lt;D xsi:type="xsd:double"&gt;11.5496464804563&lt;/D&gt;&lt;D xsi:type="xsd:double"&gt;10.980603107895&lt;/D&gt;&lt;D xsi:type="xsd:double"&gt;10.4783777745707&lt;/D&gt;&lt;D xsi:type="xsd:double"&gt;9.9837183299911&lt;/D&gt;&lt;D xsi:type="xsd:double"&gt;9.30765562195893&lt;/D&gt;&lt;D xsi:type="xsd:double"&gt;8.78641351500683&lt;/D&gt;&lt;D xsi:type="xsd:double"&gt;8.18191131438571&lt;/D&gt;&lt;D xsi:type="xsd:double"&gt;7.44934107257652&lt;/D&gt;&lt;D xsi:type="xsd:double"&gt;7.0615669931207&lt;/D&gt;&lt;D xsi:type="xsd:double"&gt;6.9169421447955&lt;/D&gt;&lt;D xsi:type="xsd:double"&gt;6.49140608456097&lt;/D&gt;&lt;D xsi:type="xsd:double"&gt;6.40647538504332&lt;/D&gt;&lt;D xsi:type="xsd:double"&gt;5.7704283833471&lt;/D&gt;&lt;D xsi:type="xsd:double"&gt;5.74475086796924&lt;/D&gt;&lt;D xsi:type="xsd:double"&gt;5.5971606278439&lt;/D&gt;&lt;D xsi:type="xsd:double"&gt;5.47167320530257&lt;/D&gt;&lt;D xsi:type="xsd:double"&gt;5.17634888738096&lt;/D&gt;&lt;D xsi:type="xsd:double"&gt;4.92685760465958&lt;/D&gt;&lt;D xsi:type="xsd:double"&gt;4.98290458204049&lt;/D&gt;&lt;D xsi:type="xsd:double"&gt;4.50563489861379&lt;/D&gt;&lt;D xsi:type="xsd:double"&gt;4.7899355809026&lt;/D&gt;&lt;D xsi:type="xsd:double"&gt;5.35995649953692&lt;/D&gt;&lt;D xsi:type="xsd:double"&gt;5.33166979248554&lt;/D&gt;&lt;D xsi:type="xsd:double"&gt;4.68986119083508&lt;/D&gt;&lt;D xsi:type="xsd:double"&gt;4.70448069075758&lt;/D&gt;&lt;D xsi:type="xsd:double"&gt;4.65393349435434&lt;/D&gt;&lt;D xsi:type="xsd:double"&gt;4.54357097122168&lt;/D&gt;&lt;D xsi:type="xsd:double"&gt;4.55349180317035&lt;/D&gt;&lt;D xsi:type="xsd:double"&gt;4.99662912667326&lt;/D&gt;&lt;D xsi:type="xsd:double"&gt;5.77765690786792&lt;/D&gt;&lt;D xsi:type="xsd:double"&gt;6.14253960142127&lt;/D&gt;&lt;D xsi:type="xsd:double"&gt;6.48681063980319&lt;/D&gt;&lt;D xsi:type="xsd:double"&gt;5.62153776944733&lt;/D&gt;&lt;D xsi:type="xsd:double"&gt;5.77340029116847&lt;/D&gt;&lt;D xsi:type="xsd:double"&gt;5.42600169749541&lt;/D&gt;&lt;D xsi:type="xsd:double"&gt;6.034701302293&lt;/D&gt;&lt;D xsi:type="xsd:double"&gt;6.60890254457841&lt;/D&gt;&lt;D xsi:type="xsd:double"&gt;6.51444278237872&lt;/D&gt;&lt;D xsi:type="xsd:double"&gt;6.59289568041194&lt;/D&gt;&lt;D xsi:type="xsd:double"&gt;6.77968029914237&lt;/D&gt;&lt;/FQL&gt;&lt;FQL&gt;&lt;Q&gt;DDR3512M-FDS^FG_PRICE_CHANGE(0,-3AM)&lt;/Q&gt;&lt;R&gt;1&lt;/R&gt;&lt;C&gt;1&lt;/C&gt;&lt;D xsi:type="xsd:double"&gt;-0.758506230437272&lt;/D&gt;&lt;/FQL&gt;&lt;FQL&gt;&lt;Q&gt;TIOS-FDS^MAX(FG_PRICE(0,-5AY))&lt;/Q&gt;&lt;R&gt;1&lt;/R&gt;&lt;C&gt;1&lt;/C&gt;&lt;D xsi:type="xsd:double"&gt;219.77&lt;/D&gt;&lt;/FQL&gt;&lt;FQL&gt;&lt;Q&gt;KSA^P_PRICE(0)/P_PRICE_HIGH_PR(0,,,,,,"PRICE","INTRA","52W")&lt;/Q&gt;&lt;R&gt;1&lt;/R&gt;&lt;C&gt;1&lt;/C&gt;&lt;D xsi:type="xsd:double"&gt;0.88945556&lt;/D&gt;&lt;/FQL&gt;&lt;FQL&gt;&lt;Q&gt;EPU^FG_ROE(0)&lt;/Q&gt;&lt;R&gt;1&lt;/R&gt;&lt;C&gt;1&lt;/C&gt;&lt;D xsi:type="xsd:double"&gt;9.41391406607904&lt;/D&gt;&lt;/FQL&gt;&lt;FQL&gt;&lt;Q&gt;INDA^JULIAN(FMA_DIV_YLD(NTMA,NOW,NOW,M,"PORTAGG","MEANR").DATES)&lt;/Q&gt;&lt;R&gt;1&lt;/R&gt;&lt;C&gt;1&lt;/C&gt;&lt;D xsi:type="xsd:long"&gt;45441&lt;/D&gt;&lt;/FQL&gt;&lt;FQL&gt;&lt;Q&gt;EPHE^FMA_DIV_YLD(NTMA,NOW,NOW,M,"PORTAGG","MEANR")&lt;/Q&gt;&lt;R&gt;1&lt;/R&gt;&lt;C&gt;1&lt;/C&gt;&lt;D xsi:type="xsd:double"&gt;3.35840332186543&lt;/D&gt;&lt;/FQL&gt;&lt;FQL&gt;&lt;Q&gt;USDMYR^FG_PRICE_CHANGE(0,-1AY)&lt;/Q&gt;&lt;R&gt;1&lt;/R&gt;&lt;C&gt;1&lt;/C&gt;&lt;D xsi:type="xsd:double"&gt;1.9824505&lt;/D&gt;&lt;/FQL&gt;&lt;FQL&gt;&lt;Q&gt;EPHE^PERCENT_CHANGE(FMA_EPS(+1,0,,,,"PORTAGG","MEAN"),FMA_EPS(+1,-3AM,,,,"PORTAGG","MEAN"))&lt;/Q&gt;&lt;R&gt;1&lt;/R&gt;&lt;C&gt;1&lt;/C&gt;&lt;D xsi:type="xsd:double"&gt;3.50925087369024&lt;/D&gt;&lt;/FQL&gt;&lt;FQL&gt;&lt;Q&gt;REFQALEND-FDS^PROPER_NAME(0,,,"SECURITY","NAME")&lt;/Q&gt;&lt;R&gt;1&lt;/R&gt;&lt;C&gt;1&lt;/C&gt;&lt;D xsi:type="xsd:string"&gt;Qatar Lending Rate - Overnight&lt;/D&gt;&lt;/FQL&gt;&lt;FQL&gt;&lt;Q&gt;TRYBR10Y-FDS^PCTCHG(FG_YIELD(0,,,,"YTM"),FG_YIELD(-3AM,,,,"YTM"))&lt;/Q&gt;&lt;R&gt;1&lt;/R&gt;&lt;C&gt;1&lt;/C&gt;&lt;D xsi:type="xsd:double"&gt;9.497679&lt;/D&gt;&lt;/FQL&gt;&lt;FQL&gt;&lt;Q&gt;TRYTW10Y-FDS^FG_YIELD(-10AY,0,Y,,"YTM")&lt;/Q&gt;&lt;R&gt;10&lt;/R&gt;&lt;C&gt;1&lt;/C&gt;&lt;D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xsi:type="xsd:double"&gt;1.211&lt;/D&gt;&lt;/FQL&gt;&lt;FQL&gt;&lt;Q&gt;DDR3512M-FDS^FG_PRICE_CHANGE(0,-1AM)&lt;/Q&gt;&lt;R&gt;1&lt;/R&gt;&lt;C&gt;1&lt;/C&gt;&lt;D xsi:type="xsd:double"&gt;-0.846591752577319&lt;/D&gt;&lt;/FQL&gt;&lt;FQL&gt;&lt;Q&gt;EPOL^FG_PRICE_MAVG(0,,,,30)&lt;/Q&gt;&lt;R&gt;1&lt;/R&gt;&lt;C&gt;1&lt;/C&gt;&lt;D xsi:type="xsd:double"&gt;24.721&lt;/D&gt;&lt;/FQL&gt;&lt;FQL&gt;&lt;Q&gt;EWZ^FMA_COS_UP("EPS","1M",+1,NOW,,,"PORTAGG","MEANR")&lt;/Q&gt;&lt;R&gt;1&lt;/R&gt;&lt;C&gt;1&lt;/C&gt;&lt;D xsi:type="xsd:double"&gt;26&lt;/D&gt;&lt;/FQL&gt;&lt;FQL&gt;&lt;Q&gt;EWM^FMA_RBICS_REV_CURRENT(30, LOC, "PORTAGG")&lt;/Q&gt;&lt;R&gt;1&lt;/R&gt;&lt;C&gt;1&lt;/C&gt;&lt;D xsi:type="xsd:double"&gt;39.8542432570128&lt;/D&gt;&lt;/FQL&gt;&lt;FQL&gt;&lt;Q&gt;CNYA^FMA_DIV_YLD(NTMA,NOW,NOW,M,"PORTAGG","MEANR")&lt;/Q&gt;&lt;R&gt;1&lt;/R&gt;&lt;C&gt;1&lt;/C&gt;&lt;D xsi:type="xsd:double"&gt;2.8549486185184&lt;/D&gt;&lt;/FQL&gt;&lt;FQL&gt;&lt;Q&gt;EZA^FMA_ROE(NTMA,-20AY,NOW,FY,"PORTAGG","MEANR")&lt;/Q&gt;&lt;R&gt;20&lt;/R&gt;&lt;C&gt;1&lt;/C&gt;&lt;D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xsi:type="xsd:double"&gt;13.6163542503008&lt;/D&gt;&lt;D xsi:type="xsd:double"&gt;16.7115371927188&lt;/D&gt;&lt;D xsi:type="xsd:double"&gt;16.932589581546&lt;/D&gt;&lt;D xsi:type="xsd:double"&gt;16.8118349535848&lt;/D&gt;&lt;D xsi:type="xsd:double"&gt;14.5722752976358&lt;/D&gt;&lt;/FQL&gt;&lt;FQL&gt;&lt;Q&gt;EPHE^PERCENT_CHANGE(FMA_EPS(+1,0,,,,"PORTAGG","MEAN"),FMA_EPS(+1,-1AM,,,,"PORTAGG","MEAN"))&lt;/Q&gt;&lt;R&gt;1&lt;/R&gt;&lt;C&gt;1&lt;/C&gt;&lt;D xsi:type="xsd:double"&gt;4.14436161025523&lt;/D&gt;&lt;/FQL&gt;&lt;FQL&gt;&lt;Q&gt;CC_TR^IMF_IFS_RCPI_Q(0)&lt;/Q&gt;&lt;R&gt;0&lt;/R&gt;&lt;C&gt;0&lt;/C&gt;&lt;/FQL&gt;&lt;FQL&gt;&lt;Q&gt;VNM^JULIAN(FMA_DIV_YLD(NTMA,NOW,NOW,M,"PORTAGG","MEANR").DATES)&lt;/Q&gt;&lt;R&gt;1&lt;/R&gt;&lt;C&gt;1&lt;/C&gt;&lt;D xsi:type="xsd:long"&gt;45442&lt;/D&gt;&lt;/FQL&gt;&lt;FQL&gt;&lt;Q&gt;EPU^FG_COMPANY_NAME&lt;/Q&gt;&lt;R&gt;1&lt;/R&gt;&lt;C&gt;1&lt;/C&gt;&lt;D xsi:type="xsd:string"&gt;iShares MSCI Peru and Global Exposure ETF&lt;/D&gt;&lt;/FQL&gt;&lt;FQL&gt;&lt;Q&gt;TRYUS10Y-FDS^FG_YIELD(-10AY,0,Y,,"YTM")&lt;/Q&gt;&lt;R&gt;10&lt;/R&gt;&lt;C&gt;1&lt;/C&gt;&lt;D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xsi:type="xsd:double"&gt;3.8791&lt;/D&gt;&lt;/FQL&gt;&lt;FQL&gt;&lt;Q&gt;USDSAR^STD(FG_PRICE_CHANGE(0,-1AY,AM))&lt;/Q&gt;&lt;R&gt;1&lt;/R&gt;&lt;C&gt;1&lt;/C&gt;&lt;D xsi:type="xsd:double"&gt;0.0180002458818178&lt;/D&gt;&lt;/FQL&gt;&lt;FQL&gt;&lt;Q&gt;USDAED^FG_COMPANY_NAME&lt;/Q&gt;&lt;R&gt;1&lt;/R&gt;&lt;C&gt;1&lt;/C&gt;&lt;D xsi:type="xsd:string"&gt;UAE Dirham per U.S. Dollar&lt;/D&gt;&lt;/FQL&gt;&lt;FQL&gt;&lt;Q&gt;USDQAR^FG_PRICE_CHANGE(0,-1AY)&lt;/Q&gt;&lt;R&gt;1&lt;/R&gt;&lt;C&gt;1&lt;/C&gt;&lt;D xsi:type="xsd:double"&gt;0.02746582&lt;/D&gt;&lt;/FQL&gt;&lt;FQL&gt;&lt;Q&gt;USDIDR^STD</t>
        </r>
      </text>
    </comment>
    <comment ref="A11" authorId="0" shapeId="0" xr:uid="{30FD49BE-9FDE-4408-B3CC-25BA3FE9B2EA}">
      <text>
        <r>
          <rPr>
            <b/>
            <sz val="9"/>
            <color indexed="81"/>
            <rFont val="Tahoma"/>
            <charset val="1"/>
          </rPr>
          <t>(FG_PRICE_CHANGE(0,-3AY,M))&lt;/Q&gt;&lt;R&gt;1&lt;/R&gt;&lt;C&gt;1&lt;/C&gt;&lt;D xsi:type="xsd:double"&gt;1.5426828875911&lt;/D&gt;&lt;/FQL&gt;&lt;FQL&gt;&lt;Q&gt;VNM^FG_TOTAL_RETURNC(-10AY,0,AM)&lt;/Q&gt;&lt;R&gt;121&lt;/R&gt;&lt;C&gt;1&lt;/C&gt;&lt;D xsi:type="xsd:double"&gt;0.94622374&lt;/D&gt;&lt;D xsi:type="xsd:double"&gt;2.6147008&lt;/D&gt;&lt;D xsi:type="xsd:double"&gt;0.6250024&lt;/D&gt;&lt;D xsi:type="xsd:double"&gt;10.367894&lt;/D&gt;&lt;D xsi:type="xsd:double"&gt;-5.194807&lt;/D&gt;&lt;D xsi:type="xsd:double"&gt;-2.4200857&lt;/D&gt;&lt;D xsi:type="xsd:double"&gt;-4.3518963&lt;/D&gt;&lt;D xsi:type="xsd:double"&gt;-3.376478&lt;/D&gt;&lt;D xsi:type="xsd:double"&gt;-4.8386993&lt;/D&gt;&lt;D xsi:type="xsd:double"&gt;7.3264003&lt;/D&gt;&lt;D xsi:type="xsd:double"&gt;-14.0091715&lt;/D&gt;&lt;D xsi:type="xsd:double"&gt;6.812811&lt;/D&gt;&lt;D xsi:type="xsd:double"&gt;-1.8857479&lt;/D&gt;&lt;D xsi:type="xsd:double"&gt;5.3702593&lt;/D&gt;&lt;D xsi:type="xsd:double"&gt;-1.4484882&lt;/D&gt;&lt;D xsi:type="xsd:double"&gt;-11.377245&lt;/D&gt;&lt;D xsi:type="xsd:double"&gt;-4.9140096&lt;/D&gt;&lt;D xsi:type="xsd:double"&gt;9.560717&lt;/D&gt;&lt;D xsi:type="xsd:double"&gt;-8.254707&lt;/D&gt;&lt;D xsi:type="xsd:double"&gt;-1.3225377&lt;/D&gt;&lt;D xsi:type="xsd:double"&gt;-5.6118965&lt;/D&gt;&lt;D xsi:type="xsd:double"&gt;0&lt;/D&gt;&lt;D xsi:type="xsd:double"&gt;0.28653145&lt;/D&gt;&lt;D xsi:type="xsd:double"&gt;2.9999971&lt;/D&gt;&lt;D xsi:type="xsd:double"&gt;-0.13870001&lt;/D&gt;&lt;D xsi:type="xsd:double"&gt;1.5222192&lt;/D&gt;&lt;D xsi:type="xsd:double"&gt;3.90445&lt;/D&gt;&lt;D xsi:type="xsd:double"&gt;-0.06582737&lt;/D&gt;&lt;D xsi:type="xsd:double"&gt;-0.5270064&lt;/D&gt;&lt;D xsi:type="xsd:double"&gt;-5.0993385&lt;/D&gt;&lt;D xsi:type="xsd:double"&gt;-6.629449&lt;/D&gt;&lt;D xsi:type="xsd:double"&gt;-0.14049411&lt;/D&gt;&lt;D xsi:type="xsd:double"&gt;3.9877295&lt;/D&gt;&lt;D xsi:type="xsd:double"&gt;-0.3687322&lt;/D&gt;&lt;D xsi:type="xsd:double"&gt;3.7749887&lt;/D&gt;&lt;D xsi:type="xsd:double"&gt;0.14264584&lt;/D&gt;&lt;D xsi:type="xsd:double"&gt;2.8489947&lt;/D&gt;&lt;D xsi:type="xsd:double"&gt;3.393352&lt;/D&gt;&lt;D xsi:type="xsd:double"&gt;-1.0046899&lt;/D&gt;&lt;D xsi:type="xsd:double"&gt;-0.67658424&lt;/D&gt;&lt;D xsi:type="xsd:double"&gt;1.5667558&lt;/D&gt;&lt;D xsi:type="xsd:double"&gt;7.444668&lt;/D&gt;&lt;D xsi:type="xsd:double"&gt;5.742824&lt;/D&gt;&lt;D xsi:type="xsd:double"&gt;6.652558&lt;/D&gt;&lt;D xsi:type="xsd:double"&gt;10.011196&lt;/D&gt;&lt;D xsi:type="xsd:double"&gt;-5.033046&lt;/D&gt;&lt;D xsi:type="xsd:double"&gt;4.7109127&lt;/D&gt;&lt;D xsi:type="xsd:double"&gt;-8.588958&lt;/D&gt;&lt;D xsi:type="xsd:double"&gt;-6.6554728&lt;/D&gt;&lt;D xsi:type="xsd:double"&gt;-4.313964&lt;/D&gt;&lt;D xsi:type="xsd:double"&gt;3.0682445&lt;/D&gt;&lt;D xsi:type="xsd:double"&gt;0.6075382&lt;/D&gt;&lt;D xsi:type="xsd:double"&gt;1.5096664&lt;/D&gt;&lt;D xsi:type="xsd:double"&gt;-9.696603&lt;/D&gt;&lt;D xsi:type="xsd:double"&gt;3.4255624&lt;/D&gt;&lt;D xsi:type="xsd:double"&gt;-5.28428&lt;/D&gt;&lt;D xsi:type="xsd:double"&gt;7.3898315&lt;/D&gt;&lt;D xsi:type="xsd:double"&gt;5.303037&lt;/D&gt;&lt;D xsi:type="xsd:double"&gt;-0.71942806&lt;/D&gt;&lt;D xsi:type="xsd:double"&gt;0.664258&lt;/D&gt;&lt;D xsi:type="xsd:double"&gt;-2.879423&lt;/D&gt;&lt;D xsi:type="xsd:double"&gt;-1.0500312&lt;/D&gt;&lt;D xsi:type="xsd:double"&gt;0.99874735&lt;/D&gt;&lt;D xsi:type="xsd:double"&gt;-3.0902326&lt;/D&gt;&lt;D xsi:type="xsd:double"&gt;4.0178537&lt;/D&gt;&lt;D xsi:type="xsd:double"&gt;-0.5518079&lt;/D&gt;&lt;D xsi:type="xsd:double"&gt;-1.7262638&lt;/D&gt;&lt;D xsi:type="xsd:double"&gt;1.0816574&lt;/D&gt;&lt;D xsi:type="xsd:double"&gt;-6.879294&lt;/D&gt;&lt;D xsi:type="xsd:double"&gt;-7.7233076&lt;/D&gt;&lt;D xsi:type="xsd:double"&gt;-24.017471&lt;/D&gt;&lt;D xsi:type="xsd:double"&gt;19.252872&lt;/D&gt;&lt;D xsi:type="xsd:double"&gt;10.040164&lt;/D&gt;&lt;D xsi:type="xsd:double"&gt;-1.8978119&lt;/D&gt;&lt;D xsi:type="xsd:double"&gt;1.9345284&lt;/D&gt;&lt;D xsi:type="xsd:double"&gt;7.2992682&lt;/D&gt;&lt;D xsi:type="xsd:double"&gt;1.0204077&lt;/D&gt;&lt;D xsi:type="xsd:double"&gt;-0.7407427&lt;/D&gt;&lt;D xsi:type="xsd:double"&gt;8.276796&lt;/D&gt;&lt;D xsi:type="xsd:double"&gt;10.042262&lt;/D&gt;&lt;D xsi:type="xsd:double"&gt;-3.2590032&lt;/D&gt;&lt;D xsi:type="xsd:double"&gt;4.0189147&lt;/D&gt;&lt;D xsi:type="xsd:double"&gt;2.8409123&lt;/D&gt;&lt;D xsi:type="xsd:double"&gt;4.1436434&lt;/D&gt;&lt;D xsi:type="xsd:double"&gt;4.403186&lt;/D&gt;&lt;D xsi:type="xsd:double"&gt;5.6402445&lt;/D&gt;&lt;D xsi:type="xsd:double"&gt;-5.9644165&lt;/D&gt;&lt;D xsi:type="xsd:double"&gt;1.0230184&lt;/D&gt;&lt;D xsi:type="xsd:double"&gt;-2.4303794&lt;/D&gt;&lt;D xsi:type="xsd:double"&gt;5.345094&lt;/D&gt;&lt;D xsi:type="xsd:double"&gt;2.2167563&lt;/D&gt;&lt;D xsi:type="xsd:double"&gt;2.8737545&lt;/D&gt;&lt;D xsi:type="xsd:double"&gt;-6.9444475&lt;/D&gt;&lt;D xsi:type="xsd:double"&gt;-1.2901545&lt;/D&gt;&lt;D xsi:type="xsd:double"&gt;-3.2803655&lt;/D&gt;&lt;D xsi:type="xsd:double"&gt;-9.697932&lt;/D&gt;&lt;D xsi:type="xsd:double"&gt;-5.868542&lt;/D&gt;&lt;D xsi:type="xsd:double"&gt;-10.224443&lt;/D&gt;&lt;D xsi:type="xsd:double"&gt;2.2916675&lt;/D&gt;&lt;D xsi:type="xsd:double"&gt;4.073322&lt;/D&gt;&lt;D xsi:type="xsd:double"&gt;-13.242006&lt;/D&gt;&lt;D xsi:type="xsd:double"&gt;-12.180448&lt;/D&gt;&lt;D xsi:type="xsd:double"&gt;9.417809&lt;/D&gt;&lt;D xsi:type="xsd:double"&gt;-6.4850807&lt;/D&gt;&lt;D xsi:type="xsd:double"&gt;8.868241&lt;/D&gt;&lt;D xsi:type="xsd:double"&gt;-12.645459&lt;/D&gt;&lt;D xsi:type="xsd:double"&gt;8.170521&lt;/D&gt;&lt;D xsi:type="xsd:double"&gt;-0.24631023&lt;/D&gt;&lt;D xsi:type="xsd:double"&gt;2.3045301&lt;/D&gt;&lt;D xsi:type="xsd:double"&gt;6.9991946&lt;/D&gt;&lt;D xsi:type="xsd:double"&gt;13.157892&lt;/D&gt;&lt;D xsi:type="xsd:double"&gt;0.730896&lt;/D&gt;&lt;D xsi:type="xsd:double"&gt;-10.686016&lt;/D&gt;&lt;D xsi:type="xsd:double"&gt;-14.623332&lt;/D&gt;&lt;D xsi:type="xsd:double"&gt;13.321793&lt;/D&gt;&lt;D xsi:type="xsd:double"&gt;3.991282&lt;/D&gt;&lt;D xsi:type="xsd:double"&gt;-1.7027855&lt;/D&gt;&lt;D xsi:type="xsd:double"&gt;6.3779593&lt;/D&gt;&lt;D xsi:type="xsd:double"&gt;2.8867483&lt;/D&gt;&lt;D xsi:type="xsd:double"&gt;-12.266189&lt;/D&gt;&lt;D xsi:type="xsd:double"&gt;3.4030318&lt;/D&gt;&lt;/FQL&gt;&lt;FQL&gt;&lt;Q&gt;KSA^PERCENT_CHANGE(FMA_EPS(+1,0,,,,"PORTAGG","MEAN"),FMA_EPS(+1,-3AM,,,,"PORTAGG","MEAN"))&lt;/Q&gt;&lt;R&gt;1&lt;/R&gt;&lt;C&gt;1&lt;/C&gt;&lt;D xsi:type="xsd:double"&gt;1.48388308542475&lt;/D&gt;&lt;/FQL&gt;&lt;FQL&gt;&lt;Q&gt;EWY^SIZE(FG_CONSTITUENTS)&lt;/Q&gt;&lt;R&gt;1&lt;/R&gt;&lt;C&gt;1&lt;/C&gt;&lt;D xsi:type="xsd:long"&gt;102&lt;/D&gt;&lt;/FQL&gt;&lt;FQL&gt;&lt;Q&gt;EPHE^FG_ROE(0)&lt;/Q&gt;&lt;R&gt;1&lt;/R&gt;&lt;C&gt;1&lt;/C&gt;&lt;D xsi:type="xsd:double"&gt;12.5220143225563&lt;/D&gt;&lt;/FQL&gt;&lt;FQL&gt;&lt;Q&gt;VWO^FG_PE(0)&lt;/Q&gt;&lt;R&gt;1&lt;/R&gt;&lt;C&gt;1&lt;/C&gt;&lt;D xsi:type="xsd:double"&gt;14.3826098477444&lt;/D&gt;&lt;/FQL&gt;&lt;FQL&gt;&lt;Q&gt;EPHE^FMA_PE(LTM,0,,,"PORTAGG","MEANR")&lt;/Q&gt;&lt;R&gt;1&lt;/R&gt;&lt;C&gt;1&lt;/C&gt;&lt;D xsi:type="xsd:double"&gt;9.30405329400486&lt;/D&gt;&lt;/FQL&gt;&lt;FQL&gt;&lt;Q&gt;CAGDPY@CL^EE_ACTUAL_ANNUAL(MED,0)&lt;/Q&gt;&lt;R&gt;1&lt;/R&gt;&lt;C&gt;1&lt;/C&gt;&lt;D xsi:type="xsd:double"&gt;-3.68653581083686&lt;/D&gt;&lt;/FQL&gt;&lt;FQL&gt;&lt;Q&gt;USDEUR^FG_COMPANY_NAME&lt;/Q&gt;&lt;R&gt;1&lt;/R&gt;&lt;C&gt;1&lt;/C&gt;&lt;D xsi:type="xsd:string"&gt;Euro per U.S. Dollar&lt;/D&gt;&lt;/FQL&gt;&lt;FQL&gt;&lt;Q&gt;USDMXN^STD(FG_PRICE_CHANGE(0,-1AY,AM))&lt;/Q&gt;&lt;R&gt;1&lt;/R&gt;&lt;C&gt;1&lt;/C&gt;&lt;D xsi:type="xsd:double"&gt;2.60105252861515&lt;/D&gt;&lt;/FQL&gt;&lt;FQL&gt;&lt;Q&gt;CAGDPY@PL^EE_ACTUAL_ANNUAL(MED,0)&lt;/Q&gt;&lt;R&gt;1&lt;/R&gt;&lt;C&gt;1&lt;/C&gt;&lt;D xsi:type="xsd:double"&gt;1.58176511984872&lt;/D&gt;&lt;/FQL&gt;&lt;FQL&gt;&lt;Q&gt;USDAED^FG_PRICE_CHANGE(0,-1AM)&lt;/Q&gt;&lt;R&gt;1&lt;/R&gt;&lt;C&gt;1&lt;/C&gt;&lt;D xsi:type="xsd:double"&gt;0.0040888786&lt;/D&gt;&lt;/FQL&gt;&lt;FQL&gt;&lt;Q&gt;USDQAR^FG_PRICE_CHANGE(0,-6AM)&lt;/Q&gt;&lt;R&gt;1&lt;/R&gt;&lt;C&gt;1&lt;/C&gt;&lt;D xsi:type="xsd:double"&gt;0&lt;/D&gt;&lt;/FQL&gt;&lt;FQL&gt;&lt;Q&gt;USDMYR^STD(FG_PRICE_CHANGE(0,-1AY,AM))&lt;/Q&gt;&lt;R&gt;1&lt;/R&gt;&lt;C&gt;1&lt;/C&gt;&lt;D xsi:type="xsd:double"&gt;2.09391959668494&lt;/D&gt;&lt;/FQL&gt;&lt;FQL&gt;&lt;Q&gt;USDCNH^FG_PRICE_CHANGE(0,-3AM)&lt;/Q&gt;&lt;R&gt;1&lt;/R&gt;&lt;C&gt;1&lt;/C&gt;&lt;D xsi:type="xsd:double"&gt;0.870204&lt;/D&gt;&lt;/FQL&gt;&lt;FQL&gt;&lt;Q&gt;FC0000PH^FMA_EPS(NTMA,-20AY,0,CY,,"PORTAGG","MEANR")&lt;/Q&gt;&lt;R&gt;20&lt;/R&gt;&lt;C&gt;1&lt;/C&gt;&lt;D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xsi:type="xsd:double"&gt;25.6257109249739&lt;/D&gt;&lt;D xsi:type="xsd:double"&gt;24.8900071648497&lt;/D&gt;&lt;D xsi:type="xsd:double"&gt;26.8368786703138&lt;/D&gt;&lt;D xsi:type="xsd:double"&gt;30.8315679687197&lt;/D&gt;&lt;/FQL&gt;&lt;FQL&gt;&lt;Q&gt;CNYA^P_PRICE_RETURNS_PR('52W',2,-10AY,0,AM)&lt;/Q&gt;&lt;R&gt;121&lt;/R&gt;&lt;C&gt;1&lt;/C&gt;&lt;D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xsi:type="xsd:double"&gt;14.579117&lt;/D&gt;&lt;D xsi:type="xsd:double"&gt;14.673435&lt;/D&gt;&lt;D xsi:type="xsd:double"&gt;16.69991&lt;/D&gt;&lt;D xsi:type="xsd:double"&gt;19.384134&lt;/D&gt;&lt;D xsi:type="xsd:double"&gt;22.29209&lt;/D&gt;&lt;D xsi:type="xsd:double"&gt;16.468584&lt;/D&gt;&lt;D xsi:type="xsd:double"&gt;30.987013&lt;/D&gt;&lt;D xsi:type="xsd:double"&gt;35.319855&lt;/D&gt;&lt;D xsi:type="xsd:double"&gt;23.516214&lt;/D&gt;&lt;D xsi:type="xsd:double"&gt;22.66513&lt;/D&gt;&lt;D xsi:type="xsd:double"&gt;19.246506&lt;/D&gt;&lt;D xsi:type="xsd:double"&gt;16.477276&lt;/D&gt;&lt;D xsi:type="xsd:double"&gt;-0.050634146&lt;/D&gt;&lt;D xsi:type="xsd:double"&gt;-4.594004&lt;/D&gt;&lt;D xsi:type="xsd:double"&gt;-14.792931&lt;/D&gt;&lt;D xsi:type="xsd:double"&gt;-11.598998&lt;/D&gt;&lt;D xsi:type="xsd:double"&gt;-22.4169&lt;/D&gt;&lt;D xsi:type="xsd:double"&gt;-21.709543&lt;/D&gt;&lt;D xsi:type="xsd:double"&gt;-26.554382&lt;/D&gt;&lt;D xsi:type="xsd:double"&gt;-25.4807&lt;/D&gt;&lt;D xsi:type="xsd:double"&gt;-9.669715&lt;/D&gt;&lt;D xsi:type="xsd:double"&gt;-5.430126&lt;/D&gt;&lt;D xsi:type="xsd:double"&gt;-0.6778121&lt;/D&gt;&lt;D xsi:type="xsd:double"&gt;-11.1279545&lt;/D&gt;&lt;D xsi:type="xsd:double"&gt;8.37791&lt;/D&gt;&lt;D xsi:type="xsd:double"&gt;6.2506437&lt;/D&gt;&lt;D xsi:type="xsd:double"&gt;12.337744&lt;/D&gt;&lt;D xsi:type="xsd:double"&gt;8.387316&lt;/D&gt;&lt;D xsi:type="xsd:double"&gt;21.609379&lt;/D&gt;&lt;D xsi:type="xsd:double"&gt;21.105873&lt;/D&gt;&lt;D xsi:type="xsd:double"&gt;35.925472&lt;/D&gt;&lt;D xsi:type="xsd:double"&gt;10.743439&lt;/D&gt;&lt;D xsi:type="xsd:double"&gt;7.221329&lt;/D&gt;&lt;D xsi:type="xsd:double"&gt;-6.605613&lt;/D&gt;&lt;D xsi:type="xsd:double"&gt;-2.527696&lt;/D&gt;&lt;D xsi:type="xsd:double"&gt;8.282555&lt;/D&gt;&lt;D xsi:type="xsd:double"&gt;12.228298&lt;/D&gt;&lt;D xsi:type="xsd:double"&gt;29.15845&lt;/D&gt;&lt;D xsi:type="xsd:double"&gt;39.039898&lt;/D&gt;&lt;D xsi:type="xsd:double"&gt;34.00383&lt;/D&gt;&lt;D xsi:type="xsd:double"&gt;33.2288&lt;/D&gt;&lt;D xsi:type="xsd:double"&gt;43.116043&lt;/D&gt;&lt;D xsi:type="xsd:double"&gt;41.521442&lt;/D&gt;&lt;D xsi:type="xsd:double"&gt;56.548607&lt;/D&gt;&lt;D xsi:type="xsd:double"&gt;44.94475&lt;/D&gt;&lt;D xsi:type="xsd:double"&gt;53.05892&lt;/D&gt;&lt;D xsi:type="xsd:double"&gt;50.430286&lt;/D&gt;&lt;D xsi:type="xsd:double"&gt;61.116516&lt;/D&gt;&lt;D xsi:type="xsd:double"&gt;41.812347&lt;/D&gt;&lt;D xsi:type="xsd:double"&gt;17.687057&lt;/D&gt;&lt;D xsi:type="xsd:double"&gt;11.957574&lt;/D&gt;&lt;D xsi:type="xsd:double"&gt;17.155075&lt;/D&gt;&lt;D xsi:type="xsd:double"&gt;14.348221&lt;/D&gt;&lt;D xsi:type="xsd:double"&gt;9.682501&lt;/D&gt;&lt;D xsi:type="xsd:double"&gt;3.53204&lt;/D&gt;&lt;D xsi:type="xsd:double"&gt;-7.918066&lt;/D&gt;&lt;D xsi:type="xsd:double"&gt;-5.182523&lt;/D&gt;&lt;D xsi:type="xsd:double"&gt;-9.332007&lt;/D&gt;&lt;D xsi:type="xsd:double"&gt;-21.75126&lt;/D&gt;&lt;D xsi:type="xsd:double"&gt;-23.046774&lt;/D&gt;&lt;D xsi:type="xsd:double"&gt;-13.252753&lt;/D&gt;&lt;D xsi:type="xsd:double"&gt;-14.909225&lt;/D&gt;&lt;D xsi:type="xsd:double"&gt;-19.083107&lt;/D&gt;&lt;D xsi:type="xsd:double"&gt;-27.214962&lt;/D&gt;&lt;D xsi:type="xsd:double"&gt;-35.21279&lt;/D&gt;&lt;D xsi:type="xsd:double"&gt;-25.180351&lt;/D&gt;&lt;D xsi:type="xsd:double"&gt;-26.256811&lt;/D&gt;&lt;D xsi:type="xsd:double"&gt;-11.84811&lt;/D&gt;&lt;D xsi:type="xsd:double"&gt;-18.275738&lt;/D&gt;&lt;D xsi:type="xsd:double"&gt;-9.13397&lt;/D&gt;&lt;D xsi:type="xsd:double"&gt;1.5606642&lt;/D&gt;&lt;D xsi:type="xsd:double"&gt;-11.898666&lt;/D&gt;&lt;D xsi:type="xsd:double"&gt;-21.278214&lt;/D&gt;&lt;D xsi:type="xsd:double"&gt;-9.485274&lt;/D&gt;&lt;D xsi:type="xsd:double"&gt;-12.834656&lt;/D&gt;&lt;D xsi:type="xsd:double"&gt;-6.8051996&lt;/D&gt;&lt;D xsi:type="xsd:double"&gt;0.39072037&lt;/D&gt;&lt;D xsi:type="xsd:double"&gt;-12.716073&lt;/D&gt;&lt;D xsi:type="xsd:double"&gt;-13.588655&lt;/D&gt;&lt;D xsi:type="xsd:double"&gt;-28.304703&lt;/D&gt;&lt;D xsi:type="xsd:double"&gt;-16.924023&lt;/D&gt;&lt;D xsi:type="xsd:double"&gt;-16.396915&lt;/D&gt;&lt;D xsi:type="xsd:double"&gt;-13.995624&lt;/D&gt;&lt;D xsi:type="xsd:double"&gt;-7.152361&lt;/D&gt;&lt;/FQL&gt;&lt;FQL&gt;&lt;Q&gt;ECH^FMA_DIV_YLD(NTMA,-10AY,0,AM,"PORTAGG","MEANR")&lt;/Q&gt;&lt;R&gt;121&lt;/R&gt;&lt;C&gt;1&lt;/C&gt;&lt;D xsi:type="xsd:double"&gt;3.04671718122628&lt;/D&gt;&lt;D xsi:type="xsd:double"&gt;3.00806823633799&lt;/D&gt;&lt;D xsi:type="xsd:double"&gt;3.09840115906092&lt;/D&gt;&lt;D xsi:type="xsd:double"&gt;3.08080391918773&lt;/D&gt;&lt;D xsi:type="xsd:double"&gt;3.11652980829779&lt;/D&gt;&lt;D xsi:type="xsd:double"&gt;3.19738172559097&lt;/D&gt;&lt;D xsi:type="xsd:double"&gt;3.03023038280053&lt;/D&gt;&lt;D xsi:type="xsd:double"&gt;3.16271781397712&lt;/D&gt;&lt;D xsi:type="xsd:double"&gt;3.23594582677161&lt;/D&gt;&lt;D xsi:type="xsd:double"&gt;3.14994142505626&lt;/D&gt;&lt;D xsi:type="xsd:double"&gt;3.25714902112145&lt;/D&gt;&lt;D xsi:type="xsd:double"&gt;3.22359562351729&lt;/D&gt;&lt;D xsi:type="xsd:double"&gt;3.3776020373173&lt;/D&gt;&lt;D xsi:type="xsd:double"&gt;3.58771353411124&lt;/D&gt;&lt;D xsi:type="xsd:double"&gt;3.55770928844725&lt;/D&gt;&lt;D xsi:type="xsd:double"&gt;3.57172447247095&lt;/D&gt;&lt;D xsi:type="xsd:double"&gt;3.83381315368787&lt;/D&gt;&lt;D xsi:type="xsd:double"&gt;3.46173790880922&lt;/D&gt;&lt;D xsi:type="xsd:double"&gt;3.75602624807156&lt;/D&gt;&lt;D xsi:type="xsd:double"&gt;3.80762443729567&lt;/D&gt;&lt;D xsi:type="xsd:double"&gt;3.76739852786131&lt;/D&gt;&lt;D xsi:type="xsd:double"&gt;3.68499823423154&lt;/D&gt;&lt;D xsi:type="xsd:double"&gt;3.46167790907267&lt;/D&gt;&lt;D xsi:type="xsd:double"&gt;3.26189224633662&lt;/D&gt;&lt;D xsi:type="xsd:double"&gt;3.30219598141603&lt;/D&gt;&lt;D xsi:type="xsd:double"&gt;3.12622424275736&lt;/D&gt;&lt;D xsi:type="xsd:double"&gt;2.93073778467878&lt;/D&gt;&lt;D xsi:type="xsd:double"&gt;2.87794181501757&lt;/D&gt;&lt;D xsi:type="xsd:double"&gt;3.11942196490125&lt;/D&gt;&lt;D xsi:type="xsd:double"&gt;2.65665281270486&lt;/D&gt;&lt;D xsi:type="xsd:double"&gt;2.88055213667376&lt;/D&gt;&lt;D xsi:type="xsd:double"&gt;2.88484161477962&lt;/D&gt;&lt;D xsi:type="xsd:double"&gt;2.89125393498527&lt;/D&gt;&lt;D xsi:type="xsd:double"&gt;2.7702287428953&lt;/D&gt;&lt;D xsi:type="xsd:double"&gt;2.48883168858474&lt;/D&gt;&lt;D xsi:type="xsd:double"&gt;2.53024617025894&lt;/D&gt;&lt;D xsi:type="xsd:double"&gt;2.4832785766179&lt;/D&gt;&lt;D xsi:type="xsd:double"&gt;2.70608028751198&lt;/D&gt;&lt;D xsi:type="xsd:double"&gt;2.57346390317792&lt;/D&gt;&lt;D xsi:type="xsd:double"&gt;2.45256037371916&lt;/D&gt;&lt;D xsi:type="xsd:double"&gt;2.49703721143398&lt;/D&gt;&lt;D xsi:type="xsd:double"&gt;2.82296502182591&lt;/D&gt;&lt;D xsi:type="xsd:double"&gt;3.23463773105208&lt;/D&gt;&lt;D xsi:type="xsd:double"&gt;2.97507543171002&lt;/D&gt;&lt;D xsi:type="xsd:double"&gt;2.70576215257854&lt;/D&gt;&lt;D xsi:type="xsd:double"&gt;3.03498693604422&lt;/D&gt;&lt;D xsi:type="xsd:double"&gt;3.08953543409612&lt;/D&gt;&lt;D xsi:type="xsd:double"&gt;3.09046691963666&lt;/D&gt;&lt;D xsi:type="xsd:double"&gt;3.22262067237486&lt;/D&gt;&lt;D xsi:type="xsd:double"&gt;3.40404180106116&lt;/D&gt;&lt;D xsi:type="xsd:double"&gt;3.27380765076978&lt;/D&gt;&lt;D xsi:type="xsd:double"&gt;3.5983291462236&lt;/D&gt;&lt;D xsi:type="xsd:double"&gt;3.37135938319128&lt;/D&gt;&lt;D xsi:type="xsd:double"&gt;3.0399873548718&lt;/D&gt;&lt;D xsi:type="xsd:double"&gt;2.97759931443098&lt;/D&gt;&lt;D xsi:type="xsd:double"&gt;3.20241178327484&lt;/D&gt;&lt;D xsi:type="xsd:double"&gt;2.96107506865063&lt;/D&gt;&lt;D xsi:type="xsd:double"&gt;3.1379712960687&lt;/D&gt;&lt;D xsi:type="xsd:double"&gt;3.05561985503258&lt;/D&gt;&lt;D xsi:type="xsd:double"&gt;2.95833073246248&lt;/D&gt;&lt;D xsi:type="xsd:double"&gt;3.22112126904021&lt;/D&gt;&lt;D xsi:type="xsd:double"&gt;3.2248508723585&lt;/D&gt;&lt;D xsi:type="xsd:double"&gt;3.24855458697841&lt;/D&gt;&lt;D xsi:type="xsd:double"&gt;3.65222873384999&lt;/D&gt;&lt;D xsi:type="xsd:double"&gt;3.28217483013869&lt;/D&gt;&lt;D xsi:type="xsd:double"&gt;3.57912479055304&lt;/D&gt;&lt;D xsi:type="xsd:double"&gt;3.60372596326707&lt;/D&gt;&lt;D xsi:type="xsd:double"&gt;3.67854157595109&lt;/D&gt;&lt;D xsi:type="xsd:double"&gt;3.86085652869914&lt;/D&gt;&lt;D xsi:type="xsd:double"&gt;4.34377423691424&lt;/D&gt;&lt;D xsi:type="xsd:double"&gt;4.68991441321754&lt;/D&gt;&lt;D xsi:type="xsd:double"&gt;3.81581931469244&lt;/D&gt;&lt;D xsi:type="xsd:double"&gt;3.74382726228439&lt;/D&gt;&lt;D xsi:type="xsd:double"&gt;3.4104597949284&lt;/D&gt;&lt;D xsi:type="xsd:double"&gt;3.34185018335742&lt;/D&gt;&lt;D xsi:type="xsd:double"&gt;3.70366252841808&lt;/D&gt;&lt;D xsi:type="xsd:double"&gt;3.83474997482216&lt;/D&gt;&lt;D xsi:type="xsd:double"&gt;3.84661700609946&lt;/D&gt;&lt;D xsi:type="xsd:double"&gt;3.31317997455138&lt;/D&gt;&lt;D xsi:type="xsd:double"&gt;3.30260993976005&lt;/D&gt;&lt;D xsi:type="xsd:double"&gt;3.27209857009084&lt;/D&gt;&lt;D xsi:type="xsd:double"&gt;2.56425760802034&lt;/D&gt;&lt;D xsi:type="xsd:double"&gt;2.88686897141677&lt;/D&gt;&lt;D xsi:type="xsd:double"&gt;3.34607883232989&lt;/D&gt;&lt;D xsi:type="xsd:double"&gt;3.92467254671817&lt;/D&gt;&lt;D xsi:type="xsd:double"&gt;3.9694308254185&lt;/D&gt;&lt;D xsi:type="xsd:double"&gt;4.59972455422048&lt;/D&gt;&lt;D xsi:type="xsd:double"&gt;4.60511747613239&lt;/D&gt;&lt;D xsi:type="xsd:double"&gt;4.73925275427838&lt;/D&gt;&lt;D xsi:type="xsd:double"&gt;4.99242495043547&lt;/D&gt;&lt;D xsi:type="xsd:double"&gt;5.0139888896909&lt;/D&gt;&lt;D xsi:type="xsd:double"&gt;5.49574355658014&lt;/D&gt;&lt;D xsi:type="xsd:double"&gt;4.72696519276427&lt;/D&gt;&lt;D xsi:type="xsd:double"&gt;4.65789694815988&lt;/D&gt;&lt;D xsi:type="xsd:double"&gt;4.66125828816222&lt;/D&gt;&lt;D xsi:type="xsd:double"&gt;5.29224570838126&lt;/D&gt;&lt;D xsi:type="xsd:double"&gt;5.46745630819347&lt;/D&gt;&lt;D xsi:type="xsd:double"&gt;7.54806864314273&lt;/D&gt;&lt;D xsi:type="xsd:double"&gt;7.32971246145823&lt;/D&gt;&lt;D xsi:type="xsd:double"&gt;7.39661565641691&lt;/D&gt;&lt;D xsi:type="xsd:double"&gt;7.15603585243705&lt;/D&gt;&lt;D xsi:type="xsd:double"&gt;7.00303536600671&lt;/D&gt;&lt;D xsi:type="xsd:double"&gt;8.92980334245917&lt;/D&gt;&lt;D xsi:type="xsd:double"&gt;8.517369166774&lt;/D&gt;&lt;D xsi:type="xsd:double"&gt;7.77134999998445&lt;/D&gt;&lt;D xsi:type="xsd:double"&gt;7.91593737411825&lt;/D&gt;&lt;D xsi:type="xsd:double"&gt;8.90718973314538&lt;/D&gt;&lt;D xsi:type="xsd:double"&gt;8.07332087452946&lt;/D&gt;&lt;D xsi:type="xsd:double"&gt;7.4385911051801&lt;/D&gt;&lt;D xsi:type="xsd:double"&gt;6.89396177310913&lt;/D&gt;&lt;D xsi:type="xsd:double"&gt;6.18627363331755&lt;/D&gt;&lt;D xsi:type="xsd:double"&gt;6.42774779172341&lt;/D&gt;&lt;D xsi:type="xsd:double"&gt;6.86002628228695&lt;/D&gt;&lt;D xsi:type="xsd:double"&gt;6.9801797963242&lt;/D&gt;&lt;D xsi:type="xsd:double"&gt;6.25760415360301&lt;/D&gt;&lt;D xsi:type="xsd:double"&gt;6.59729353946351&lt;/D&gt;&lt;D xsi:type="xsd:double"&gt;6.77496580870851&lt;/D&gt;&lt;D xsi:type="xsd:double"&gt;7.35747320877548&lt;/D&gt;&lt;D xsi:type="xsd:double"&gt;6.91124867054303&lt;/D&gt;&lt;D xsi:type="xsd:double"&gt;6.77459776423624&lt;/D&gt;&lt;D xsi:type="xsd:double"&gt;4.97582071759621&lt;/D&gt;&lt;/FQL&gt;&lt;FQL&gt;&lt;Q&gt;UAE^FMA_PE(LTMA,-10AY,0,AM,"PORTAGG","MEANR")&lt;/Q&gt;&lt;R&gt;121&lt;/R&gt;&lt;C&gt;1&lt;/C&gt;&lt;D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xsi:type="xsd:double"&gt;11.6966886722825&lt;/D&gt;&lt;D xsi:type="xsd:double"&gt;13.1336316112065&lt;/D&gt;&lt;D xsi:type="xsd:double"&gt;12.9289257313554&lt;/D&gt;&lt;D xsi:type="xsd:double"&gt;13.825871980018&lt;/D&gt;&lt;D xsi:type="xsd:double"&gt;13.4262891180017&lt;/D&gt;&lt;D xsi:type="xsd:double"&gt;13.5063527641136&lt;/D&gt;&lt;D xsi:type="xsd:double"&gt;13.5113039422779&lt;/D&gt;&lt;D xsi:type="xsd:double"&gt;13.7895123226037&lt;/D&gt;&lt;D xsi:type="xsd:double"&gt;13.390074868874&lt;/D&gt;&lt;D xsi:type="xsd:double"&gt;13.1197260299614&lt;/D&gt;&lt;D xsi:type="xsd:double"&gt;11.8709401129411&lt;/D&gt;&lt;D xsi:type="xsd:double"&gt;13.4848271751386&lt;/D&gt;&lt;D xsi:type="xsd:double"&gt;11.9458421685921&lt;/D&gt;&lt;D xsi:type="xsd:double"&gt;12.9146825645706&lt;/D&gt;&lt;D xsi:type="xsd:double"&gt;13.0337172784328&lt;/D&gt;&lt;D xsi:type="xsd:double"&gt;13.3784007204785&lt;/D&gt;&lt;D xsi:type="xsd:double"&gt;13.2259637781294&lt;/D&gt;&lt;D xsi:type="xsd:double"&gt;13.34746190968&lt;/D&gt;&lt;D xsi:type="xsd:double"&gt;13.5178085951753&lt;/D&gt;&lt;D xsi:type="xsd:double"&gt;13.3367455663227&lt;/D&gt;&lt;D xsi:type="xsd:double"&gt;13.9569887407258&lt;/D&gt;&lt;D xsi:type="xsd:double"&gt;13.0943440763194&lt;/D&gt;&lt;D xsi:type="xsd:double"&gt;12.7497013714775&lt;/D&gt;&lt;D xsi:type="xsd:double"&gt;13.0064750334687&lt;/D&gt;&lt;D xsi:type="xsd:double"&gt;13.3424625840891&lt;/D&gt;&lt;D xsi:type="xsd:double"&gt;13.4319955355359&lt;/D&gt;&lt;D xsi:type="xsd:double"&gt;13.3084502028925&lt;/D&gt;&lt;D xsi:type="xsd:double"&gt;13.2291197215184&lt;/D&gt;&lt;D xsi:type="xsd:double"&gt;13.0261755398979&lt;/D&gt;&lt;D xsi:type="xsd:double"&gt;12.760728551348&lt;/D&gt;&lt;D xsi:type="xsd:double"&gt;13.1426949773055&lt;/D&gt;&lt;D xsi:type="xsd:double"&gt;12.6137882986224&lt;/D&gt;&lt;D xsi:type="xsd:double"&gt;12.1228790914182&lt;/D&gt;&lt;D xsi:type="xsd:double"&gt;12.3699534019238&lt;/D&gt;&lt;D xsi:type="xsd:double"&gt;11.465552287897&lt;/D&gt;&lt;D xsi:type="xsd:double"&gt;11.755516929939&lt;/D&gt;&lt;D xsi:type="xsd:double"&gt;12.1077676591052&lt;/D&gt;&lt;D xsi:type="xsd:double"&gt;12.392970597408&lt;/D&gt;&lt;D xsi:type="xsd:double"&gt;12.2423379281629&lt;/D&gt;&lt;D xsi:type="xsd:double"&gt;12.392744228094&lt;/D&gt;&lt;D xsi:type="xsd:double"&gt;11.8035571486724&lt;/D&gt;&lt;D xsi:type="xsd:double"&gt;11.9688610647085&lt;/D&gt;&lt;D xsi:type="xsd:double"&gt;12.290035506886&lt;/D&gt;&lt;D xsi:type="xsd:double"&gt;12.9960995471496&lt;/D&gt;&lt;D xsi:type="xsd:double"&gt;12.8210026002618&lt;/D&gt;&lt;D xsi:type="xsd:double"&gt;12.7406174212722&lt;/D&gt;&lt;D xsi:type="xsd:double"&gt;12.1206477277653&lt;/D&gt;&lt;D xsi:type="xsd:double"&gt;11.9850099486952&lt;/D&gt;&lt;D xsi:type="xsd:double"&gt;12.1807812137086&lt;/D&gt;&lt;D xsi:type="xsd:double"&gt;12.7112629823351&lt;/D&gt;&lt;D xsi:type="xsd:double"&gt;12.7087692767222&lt;/D&gt;&lt;D xsi:type="xsd:double"&gt;12.8487169179378&lt;/D&gt;&lt;D xsi:type="xsd:double"&gt;12.6680599455136&lt;/D&gt;&lt;D xsi:type="xsd:double"&gt;13.1159233443538&lt;/D&gt;&lt;D xsi:type="xsd:double"&gt;14.0159032302589&lt;/D&gt;&lt;D xsi:type="xsd:double"&gt;14.1298280974658&lt;/D&gt;&lt;D xsi:type="xsd:double"&gt;14.2307008493865&lt;/D&gt;&lt;D xsi:type="xsd:double"&gt;14.2676769526206&lt;/D&gt;&lt;D xsi:type="xsd:double"&gt;14.1663600374761&lt;/D&gt;&lt;D xsi:type="xsd:double"&gt;16.1500230608468&lt;/D&gt;&lt;D xsi:type="xsd:double"&gt;15.6344151718184&lt;/D&gt;&lt;D xsi:type="xsd:double"&gt;14.7578317281711&lt;/D&gt;&lt;D xsi:type="xsd:double"&gt;13.9921231220564&lt;/D&gt;&lt;D xsi:type="xsd:double"&gt;15.8864235054065&lt;/D&gt;&lt;D xsi:type="xsd:double"&gt;15.5553473340825&lt;/D&gt;&lt;D xsi:type="xsd:double"&gt;17.4062378687377&lt;/D&gt;&lt;D xsi:type="xsd:double"&gt;15.415431927505&lt;/D&gt;&lt;D xsi:type="xsd:double"&gt;16.4809102955393&lt;/D&gt;&lt;D xsi:type="xsd:double"&gt;18.798577775052&lt;/D&gt;&lt;D xsi:type="xsd:double"&gt;21.3953056515432&lt;/D&gt;&lt;D xsi:type="xsd:double"&gt;27.0877390531574&lt;/D&gt;&lt;D xsi:type="xsd:double"&gt;24.0708817233201&lt;/D&gt;&lt;D xsi:type="xsd:double"&gt;24.2468156353423&lt;/D&gt;&lt;D xsi:type="xsd:double"&gt;27.5987027983256&lt;/D&gt;&lt;D xsi:type="xsd:double"&gt;26.1527705853348&lt;/D&gt;&lt;D xsi:type="xsd:double"&gt;24.9059901969237&lt;/D&gt;&lt;D xsi:type="xsd:double"&gt;24.2664894597016&lt;/D&gt;&lt;D xsi:type="xsd:double"&gt;22.9263338157056&lt;/D&gt;&lt;D xsi:type="xsd:double"&gt;21.7794573532179&lt;/D&gt;&lt;D xsi:type="xsd:double"&gt;20.7881789186941&lt;/D&gt;&lt;D xsi:type="xsd:double"&gt;19.6024313883942&lt;/D&gt;&lt;D xsi:type="xsd:double"&gt;18.4039507107606&lt;/D&gt;&lt;D xsi:type="xsd:double"&gt;17.3187765836158&lt;/D&gt;&lt;D xsi:type="xsd:double"&gt;16.7274173705094&lt;/D&gt;&lt;D xsi:type="xsd:double"&gt;16.9389516037963&lt;/D&gt;&lt;D xsi:type="xsd:double"&gt;17.3035021942787&lt;/D&gt;&lt;D xsi:type="xsd:double"&gt;17.3548997176559&lt;/D&gt;&lt;D xsi:type="xsd:double"&gt;17.3551933731176&lt;/D&gt;&lt;D xsi:type="xsd:double"&gt;16.7505903129218&lt;/D&gt;&lt;D xsi:type="xsd:double"&gt;15.6645172228282&lt;/D&gt;&lt;D xsi:type="xsd:double"&gt;15.6287227451025&lt;/D&gt;&lt;D xsi:type="xsd:double"&gt;15.1174895387242&lt;/D&gt;&lt;D xsi:type="xsd:double"&gt;14.6061777319234&lt;/D&gt;&lt;D xsi:type="xsd:double"&gt;14.353483273618&lt;/D&gt;&lt;D xsi:type="xsd:double"&gt;13.6373307676567&lt;/D&gt;&lt;D xsi:type="xsd:double"&gt;12.4755017643079&lt;/D&gt;&lt;D xsi:type="xsd:double"&gt;12.1458994858988&lt;/D&gt;&lt;D xsi:type="xsd:double"&gt;12.3373965417131&lt;/D&gt;&lt;D xsi:type="xsd:double"&gt;11.9916144305558&lt;/D&gt;&lt;D xsi:type="xsd:double"&gt;12.1507936894815&lt;/D&gt;&lt;D xsi:type="xsd:double"&gt;11.7189418583002&lt;/D&gt;&lt;D xsi:type="xsd:double"&gt;11.7857457100192&lt;/D&gt;&lt;D xsi:type="xsd:double"&gt;11.7638798911529&lt;/D&gt;&lt;D xsi:type="xsd:double"&gt;11.3134899457441&lt;/D&gt;&lt;D xsi:type="xsd:double"&gt;11.2456285108337&lt;/D&gt;&lt;D xsi:type="xsd:double"&gt;10.1500769037938&lt;/D&gt;&lt;D xsi:type="xsd:double"&gt;10.1759959068502&lt;/D&gt;&lt;D xsi:type="xsd:double"&gt;10.146176112044&lt;/D&gt;&lt;D xsi:type="xsd:double"&gt;9.98809162841073&lt;/D&gt;&lt;D xsi:type="xsd:double"&gt;9.43687249022736&lt;/D&gt;&lt;D xsi:type="xsd:double"&gt;9.40213409979159&lt;/D&gt;&lt;D xsi:type="xsd:double"&gt;9.28066417477607&lt;/D&gt;&lt;D xsi:type="xsd:double"&gt;8.94191286924474&lt;/D&gt;&lt;/FQL&gt;&lt;FQL&gt;&lt;Q&gt;CPALM-FDS^FG_PRICE_MAVG(0,,,,30)&lt;/Q&gt;&lt;R&gt;1&lt;/R&gt;&lt;C&gt;1&lt;/C&gt;&lt;D xsi:type="xsd:double"&gt;3925.3333&lt;/D&gt;&lt;/FQL&gt;&lt;FQL&gt;&lt;Q&gt;COPP-FDS^FG_PRICE(0)&lt;/Q&gt;&lt;R&gt;1&lt;/R&gt;&lt;C&gt;1&lt;/C&gt;&lt;D xsi:type="xsd:double"&gt;4.61&lt;/D&gt;&lt;/FQL&gt;&lt;FQL&gt;&lt;Q&gt;EWZ^FG_PRICE_MAVG(0,,,,200)&lt;/Q&gt;&lt;R&gt;1&lt;/R&gt;&lt;C&gt;1&lt;/C&gt;&lt;D xsi:type="xsd:double"&gt;32.18685&lt;/D&gt;&lt;/FQL&gt;&lt;FQL&gt;&lt;Q&gt;EPOL^FG_PRICE_MAVG(0,,,,200)&lt;/Q&gt;&lt;R&gt;1&lt;/R&gt;&lt;C&gt;1&lt;/C&gt;&lt;D xsi:type="xsd:double"&gt;21.6544&lt;/D&gt;&lt;/FQL&gt;&lt;FQL&gt;&lt;Q&gt;KSA^P_PRICE(0)/P_PRICE_LOW_PR(0,,,,,,"PRICE","INTRA","52W")-1&lt;/Q&gt;&lt;R&gt;1&lt;/R&gt;&lt;C&gt;1&lt;/C&gt;&lt;D xsi:type="xsd:double"&gt;0.107705116&lt;/D&gt;&lt;/FQL&gt;&lt;FQL&gt;&lt;Q&gt;UAE^FG_TOTAL_RETURNC(0,-3AM)&lt;/Q&gt;&lt;R&gt;1&lt;/R&gt;&lt;C&gt;1&lt;/C&gt;&lt;D xsi:type="xsd:double"&gt;-4.8076987&lt;/D&gt;&lt;/FQL&gt;&lt;FQL&gt;&lt;Q&gt;INDA^PERCENT_CHANGE(FMA_EPS(+1,0,,,,"PORTAGG","MEAN"),FMA_EPS(+1,-3AM,,,,"PORTAGG","MEAN"))&lt;/Q&gt;&lt;R&gt;1&lt;/R&gt;&lt;C&gt;1&lt;/C&gt;&lt;D xsi:type="xsd:double"&gt;-0.474874467261433&lt;/D&gt;&lt;/FQL&gt;&lt;FQL&gt;&lt;Q&gt;EWZ^SIZE(FG_CONSTITUENTS)&lt;/Q&gt;&lt;R&gt;1&lt;/R&gt;&lt;C&gt;1&lt;/C&gt;&lt;D xsi:type="xsd:long"&gt;50&lt;/D&gt;&lt;/FQL&gt;&lt;FQL&gt;&lt;Q&gt;EPHE^SIZE(FG_CONSTITUENTS)&lt;/Q&gt;&lt;R&gt;1&lt;/R&gt;&lt;C&gt;1&lt;/C&gt;&lt;D xsi:type="xsd:long"&gt;35&lt;/D&gt;&lt;/FQL&gt;&lt;FQL&gt;&lt;Q&gt;EWW^FG_ROE(0)&lt;/Q&gt;&lt;R&gt;1&lt;/R&gt;&lt;C&gt;1&lt;/C&gt;&lt;D xsi:type="xsd:double"&gt;11.3195079831748&lt;/D&gt;&lt;/FQL&gt;&lt;FQL&gt;&lt;Q&gt;TRYMY10Y-FDS^FG_YIELD_NAME&lt;/Q&gt;&lt;R&gt;1&lt;/R&gt;&lt;C&gt;1&lt;/C&gt;&lt;D xsi:type="xsd:string"&gt;Treasury - Malaysia Benchmark Bond 10Y&lt;/D&gt;&lt;/FQL&gt;&lt;FQL&gt;&lt;Q&gt;REFMXTON-FDS^PROPER_NAME(0,,,"SECURITY","NAME")&lt;/Q&gt;&lt;R&gt;1&lt;/R&gt;&lt;C&gt;1&lt;/C&gt;&lt;D xsi:type="xsd:string"&gt;Mexico Target Rate - Overnight&lt;/D&gt;&lt;/FQL&gt;&lt;FQL&gt;&lt;Q&gt;CNYA^FMA_EVAL_EBITDA(NTMA,0,,,"PORTAGG","MEANR")&lt;/Q&gt;&lt;R&gt;1&lt;/R&gt;&lt;C&gt;1&lt;/C&gt;&lt;D xsi:type="xsd:double"&gt;10.2283142680812&lt;/D&gt;&lt;/FQL&gt;&lt;FQL&gt;&lt;Q&gt;TRYMY10Y-FDS^FG_YIELD(-10AY,0,Y,,"YTM")&lt;/Q&gt;&lt;R&gt;10&lt;/R&gt;&lt;C&gt;1&lt;/C&gt;&lt;D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xsi:type="xsd:double"&gt;3.727505&lt;/D&gt;&lt;/FQL&gt;&lt;FQL&gt;&lt;Q&gt;CAGDPY@QA^EE_ACTUAL_ANNUAL(MED,+1)&lt;/Q&gt;&lt;R&gt;1&lt;/R&gt;&lt;C&gt;1&lt;/C&gt;&lt;D xsi:type="xsd:double"&gt;15.2&lt;/D&gt;&lt;/FQL&gt;&lt;FQL&gt;&lt;Q&gt;CC_ID^FG_COMPANY_NAME&lt;/Q&gt;&lt;R&gt;1&lt;/R&gt;&lt;C&gt;1&lt;/C&gt;&lt;D xsi:type="xsd:string"&gt;Indonesia&lt;/D&gt;&lt;/FQL&gt;&lt;FQL&gt;&lt;Q&gt;USDPHP^FG_PRICE_CHANGE(0,-1AM)&lt;/Q&gt;&lt;R&gt;1&lt;/R&gt;&lt;C&gt;1&lt;/C&gt;&lt;D xsi:type="xsd:double"&gt;1.3008833&lt;/D&gt;&lt;/FQL&gt;&lt;FQL&gt;&lt;Q&gt;CC_VN^IMF_IFS_RCPI_Q(0)&lt;/Q&gt;&lt;R&gt;1&lt;/R&gt;&lt;C&gt;1&lt;/C&gt;&lt;D xsi:type="xsd:double"&gt;3.77269&lt;/D&gt;&lt;/FQL&gt;&lt;FQL&gt;&lt;Q&gt;CAGDPY@PH^EE_ACTUAL_ANNUAL(MED,+1)&lt;/Q&gt;&lt;R&gt;1&lt;/R&gt;&lt;C&gt;1&lt;/C&gt;&lt;D xsi:type="xsd:double"&gt;-2.5&lt;/D&gt;&lt;/FQL&gt;&lt;FQL&gt;&lt;Q&gt;USDAED^FG_PRICE_CHANGE(0,-1AY)&lt;/Q&gt;&lt;R&gt;1&lt;/R&gt;&lt;C&gt;1&lt;/C&gt;&lt;D xsi:type="xsd:double"&gt;0.0013589859&lt;/D&gt;&lt;/FQL&gt;&lt;FQL&gt;&lt;Q&gt;USDQAR^FG_PRICE_CHANGE(0,-3AM)&lt;/Q&gt;&lt;R&gt;1&lt;/R&gt;&lt;C&gt;1&lt;/C&gt;&lt;D xsi:type="xsd:double"&gt;0&lt;/D&gt;&lt;/FQL&gt;&lt;FQL&gt;&lt;Q&gt;FC0000ID^FMA_EPS(NTMA,-20AY,0,CY,,"PORTAGG","MEANR")&lt;/Q&gt;&lt;R&gt;20&lt;/R&gt;&lt;C&gt;1&lt;/C&gt;&lt;D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xsi:type="xsd:double"&gt;63.7324767422149&lt;/D&gt;&lt;D xsi:type="xsd:double"&gt;51.5269226239035&lt;/D&gt;&lt;D xsi:type="xsd:double"&gt;58.7717056024802&lt;/D&gt;&lt;D xsi:type="xsd:double"&gt;64.9727942126264&lt;/D&gt;&lt;D xsi:type="xsd:double"&gt;67.9891570262377&lt;/D&gt;&lt;/FQL&gt;&lt;FQL&gt;&lt;Q&gt;ECH^JULIAN(P_PRICE_RETURNS_PR('52W',2,-10AY,0,AM).DATES)&lt;/Q&gt;&lt;R&gt;121&lt;/R&gt;&lt;C&gt;1&lt;/C&gt;&lt;D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xsi:type="xsd:long"&gt;43707&lt;/D&gt;&lt;D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xsi:type="xsd:long"&gt;44895&lt;/D&gt;&lt;D xsi:type="xsd:long"&gt;44925&lt;/D&gt;&lt;D xsi:type="xsd:long"&gt;44957&lt;/D&gt;&lt;D xsi:type="xsd:long"&gt;44985&lt;/D&gt;&lt;D xsi:type="xsd:long"&gt;45016&lt;/D&gt;&lt;D xsi:type="xsd:long"&gt;45044&lt;/D&gt;&lt;D xsi:type="xsd:long"&gt;45077&lt;/D&gt;&lt;D xsi:type="xsd:long"&gt;45107&lt;/D&gt;&lt;D xsi:type="xsd:long"&gt;45138&lt;/D&gt;&lt;D xsi:type="xsd:long"&gt;45169&lt;/D&gt;&lt;D xsi:type="xsd:long"&gt;45198&lt;/D&gt;&lt;D xsi:type="xsd:long"&gt;45230&lt;/D&gt;&lt;D xsi:type="xsd:long"&gt;45260&lt;/D&gt;&lt;D xsi:type="xsd:long"&gt;45289&lt;/D&gt;&lt;D xsi:type="xsd:long"&gt;45322&lt;/D&gt;&lt;D xsi:type="xsd:long"&gt;45351&lt;/D&gt;&lt;D xsi:type="xsd:long"&gt;45379&lt;/D&gt;&lt;D xsi:type="xsd:long"&gt;45412&lt;/D&gt;&lt;D xsi:type="xsd:long"&gt;45443&lt;/D&gt;&lt;/FQL&gt;&lt;FQL&gt;&lt;Q&gt;W-FDS^FG_PRICE(0)/MAX(FG_PRICE(0,-1AY))&lt;/Q&gt;&lt;R&gt;1&lt;/R&gt;&lt;C&gt;1&lt;/C&gt;&lt;D xsi:type="xsd:double"&gt;0.892469582374219&lt;/D&gt;&lt;/FQL&gt;&lt;FQL&gt;&lt;Q&gt;EWZ^FG_PRICE_MAVG(0,,,,60)&lt;/Q&gt;&lt;R&gt;1&lt;/R&gt;&lt;C&gt;1&lt;/C&gt;&lt;D xsi:type="xsd:double"&gt;31.645334&lt;/D&gt;&lt;/FQL&gt;&lt;FQL&gt;&lt;Q&gt;VWO^FG_TOTAL_RETURNC(0,-3AM)&lt;/Q&gt;&lt;R&gt;1&lt;/R&gt;&lt;C&gt;1&lt;/C&gt;&lt;D xsi:type="xsd:double"&gt;5.119145&lt;/D&gt;&lt;/FQL&gt;&lt;FQL&gt;&lt;Q&gt;EWZ^FMA_COS_DOWN("EPS","1M",+1,NOW,,,"PORTAGG","MEANR")&lt;/Q&gt;&lt;R&gt;1&lt;/R&gt;&lt;C&gt;1&lt;/C&gt;&lt;D xsi:type="xsd:double"&gt;20&lt;/D&gt;&lt;/FQL&gt;&lt;FQL&gt;&lt;Q&gt;TRYMX10Y-FDS^FG_YIELD(-10AY,0,Y,,"YTM")&lt;/Q&gt;&lt;R&gt;10&lt;/R&gt;&lt;C&gt;1&lt;/C&gt;&lt;D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xsi:type="xsd:double"&gt;8.95&lt;/D&gt;&lt;/FQL&gt;&lt;FQL&gt;&lt;Q&gt;USDEUR^FG_PRICE_CHANGE(0,-1AY)&lt;/Q&gt;&lt;R&gt;1&lt;/R&gt;&lt;C&gt;1&lt;/C&gt;&lt;D xsi:type="xsd:double"&gt;-1.7962396&lt;/D&gt;&lt;/FQL&gt;&lt;FQL&gt;&lt;Q&gt;USDPHP^FG_PRICE_CHANGE(0,-1AY)&lt;/Q&gt;&lt;R&gt;1&lt;/R&gt;&lt;C&gt;1&lt;/C&gt;&lt;D xsi:type="xsd:double"&gt;4.2022824&lt;/D&gt;&lt;/FQL&gt;&lt;FQL&gt;&lt;Q&gt;UAE^FMA_PE(NTMA,-10AY,0,AM,"PORTAGG","MEANR")&lt;/Q&gt;&lt;R&gt;121&lt;/R&gt;&lt;C&gt;1&lt;/C&gt;&lt;D xsi:type="xsd:string"&gt;@NA&lt;/D&gt;&lt;D xsi:type="xsd:double"&gt;13.2000187442758&lt;/D&gt;&lt;D xsi:type="xsd:double"&gt;14.7264292873379&lt;/D&gt;&lt;D xsi:type="xsd:double"&gt;14.7471323664974&lt;/D&gt;&lt;D xsi:type="xsd:double"&gt;15.05629030029&lt;/D&gt;&lt;D xsi:type="xsd:double"&gt;13.8621995380275&lt;/D&gt;&lt;D xsi:type="xsd:double"&gt;13.597402968905&lt;/D&gt;&lt;D xsi:type="xsd:double"&gt;11.945909131193&lt;/D&gt;&lt;D xsi:type="xsd:double"&gt;11.683531767137&lt;/D&gt;&lt;D xsi:type="xsd:double"&gt;13.0244375458255&lt;/D&gt;&lt;D xsi:type="xsd:double"&gt;11.9135291471892&lt;/D&gt;&lt;D xsi:type="xsd:double"&gt;14.4735499392222&lt;/D&gt;&lt;D xsi:type="xsd:double"&gt;12.9934263564591&lt;/D&gt;&lt;D xsi:type="xsd:double"&gt;12.8516187265195&lt;/D&gt;&lt;D xsi:type="xsd:double"&gt;12.6953317398531&lt;/D&gt;&lt;D xsi:type="xsd:double"&gt;12.3717887518871&lt;/D&gt;&lt;D xsi:type="xsd:double"&gt;12.0090157291968&lt;/D&gt;&lt;D xsi:type="xsd:double"&gt;11.4536110618457&lt;/D&gt;&lt;D xsi:type="xsd:double"&gt;10.4960454719967&lt;/D&gt;&lt;D xsi:type="xsd:double"&gt;11.7472493471513&lt;/D&gt;&lt;D xsi:type="xsd:double"&gt;10.476336632225&lt;/D&gt;&lt;D xsi:type="xsd:double"&gt;11.5573482408008&lt;/D&gt;&lt;D xsi:type="xsd:double"&gt;12.3582481020244&lt;/D&gt;&lt;D xsi:type="xsd:double"&gt;13.2754777408505&lt;/D&gt;&lt;D xsi:type="xsd:double"&gt;12.4766921049763&lt;/D&gt;&lt;D xsi:type="xsd:double"&gt;12.5846604281436&lt;/D&gt;&lt;D xsi:type="xsd:double"&gt;12.7872480390511&lt;/D&gt;&lt;D xsi:type="xsd:double"&gt;12.2823779325481&lt;/D&gt;&lt;D xsi:type="xsd:double"&gt;12.8173480013778&lt;/D&gt;&lt;D xsi:type="xsd:double"&gt;11.9881737653396&lt;/D&gt;&lt;D xsi:type="xsd:double"&gt;11.4675912669834&lt;/D&gt;&lt;D xsi:type="xsd:double"&gt;11.7750472647671&lt;/D&gt;&lt;D xsi:type="xsd:double"&gt;12.0285409988998&lt;/D&gt;&lt;D xsi:type="xsd:double"&gt;12.130858802</t>
        </r>
      </text>
    </comment>
    <comment ref="A12" authorId="0" shapeId="0" xr:uid="{870DF262-D4AF-4536-8F8D-24DDCAF64542}">
      <text>
        <r>
          <rPr>
            <b/>
            <sz val="9"/>
            <color indexed="81"/>
            <rFont val="Tahoma"/>
            <charset val="1"/>
          </rPr>
          <t>6841&lt;/D&gt;&lt;D xsi:type="xsd:double"&gt;11.9604238672796&lt;/D&gt;&lt;D xsi:type="xsd:double"&gt;11.8748106498423&lt;/D&gt;&lt;D xsi:type="xsd:double"&gt;11.4460916510227&lt;/D&gt;&lt;D xsi:type="xsd:double"&gt;11.0847159753727&lt;/D&gt;&lt;D xsi:type="xsd:double"&gt;11.8553071259236&lt;/D&gt;&lt;D xsi:type="xsd:double"&gt;11.4227394673378&lt;/D&gt;&lt;D xsi:type="xsd:double"&gt;11.0610398898721&lt;/D&gt;&lt;D xsi:type="xsd:double"&gt;11.4024902717072&lt;/D&gt;&lt;D xsi:type="xsd:double"&gt;10.7503535736582&lt;/D&gt;&lt;D xsi:type="xsd:double"&gt;10.9574635472267&lt;/D&gt;&lt;D xsi:type="xsd:double"&gt;11.4566808848782&lt;/D&gt;&lt;D xsi:type="xsd:double"&gt;10.9498681523323&lt;/D&gt;&lt;D xsi:type="xsd:double"&gt;10.6526300481361&lt;/D&gt;&lt;D xsi:type="xsd:double"&gt;11.3285684376968&lt;/D&gt;&lt;D xsi:type="xsd:double"&gt;10.5482859711454&lt;/D&gt;&lt;D xsi:type="xsd:double"&gt;10.7412825125099&lt;/D&gt;&lt;D xsi:type="xsd:double"&gt;11.3907616411498&lt;/D&gt;&lt;D xsi:type="xsd:double"&gt;12.1590432125926&lt;/D&gt;&lt;D xsi:type="xsd:double"&gt;11.9515833633906&lt;/D&gt;&lt;D xsi:type="xsd:double"&gt;11.6653101916366&lt;/D&gt;&lt;D xsi:type="xsd:double"&gt;11.0782859854807&lt;/D&gt;&lt;D xsi:type="xsd:double"&gt;11.058949164865&lt;/D&gt;&lt;D xsi:type="xsd:double"&gt;11.1581313948964&lt;/D&gt;&lt;D xsi:type="xsd:double"&gt;11.3965682800331&lt;/D&gt;&lt;D xsi:type="xsd:double"&gt;11.6700851785769&lt;/D&gt;&lt;D xsi:type="xsd:double"&gt;12.1103515474006&lt;/D&gt;&lt;D xsi:type="xsd:double"&gt;11.5844638592493&lt;/D&gt;&lt;D xsi:type="xsd:double"&gt;11.9335847316198&lt;/D&gt;&lt;D xsi:type="xsd:double"&gt;12.9741763704136&lt;/D&gt;&lt;D xsi:type="xsd:double"&gt;12.664130699462&lt;/D&gt;&lt;D xsi:type="xsd:double"&gt;12.6152685427262&lt;/D&gt;&lt;D xsi:type="xsd:double"&gt;13.1151316966662&lt;/D&gt;&lt;D xsi:type="xsd:double"&gt;12.6792479858715&lt;/D&gt;&lt;D xsi:type="xsd:double"&gt;13.737025864426&lt;/D&gt;&lt;D xsi:type="xsd:double"&gt;13.0293715979725&lt;/D&gt;&lt;D xsi:type="xsd:double"&gt;12.5022535816166&lt;/D&gt;&lt;D xsi:type="xsd:double"&gt;10.2493150304982&lt;/D&gt;&lt;D xsi:type="xsd:double"&gt;15.7443645418905&lt;/D&gt;&lt;D xsi:type="xsd:double"&gt;14.2390211832267&lt;/D&gt;&lt;D xsi:type="xsd:double"&gt;16.7393814093635&lt;/D&gt;&lt;D xsi:type="xsd:double"&gt;13.1412213091935&lt;/D&gt;&lt;D xsi:type="xsd:double"&gt;13.7235539215282&lt;/D&gt;&lt;D xsi:type="xsd:double"&gt;13.3211576732147&lt;/D&gt;&lt;D xsi:type="xsd:double"&gt;14.9617253089494&lt;/D&gt;&lt;D xsi:type="xsd:double"&gt;16.8963344750517&lt;/D&gt;&lt;D xsi:type="xsd:double"&gt;14.6567103704802&lt;/D&gt;&lt;D xsi:type="xsd:double"&gt;15.8378784994732&lt;/D&gt;&lt;D xsi:type="xsd:double"&gt;14.9300752481951&lt;/D&gt;&lt;D xsi:type="xsd:double"&gt;14.1648409519995&lt;/D&gt;&lt;D xsi:type="xsd:double"&gt;13.8689556632133&lt;/D&gt;&lt;D xsi:type="xsd:double"&gt;15.059420952089&lt;/D&gt;&lt;D xsi:type="xsd:double"&gt;14.5232688723381&lt;/D&gt;&lt;D xsi:type="xsd:double"&gt;14.3950474079132&lt;/D&gt;&lt;D xsi:type="xsd:double"&gt;14.5715468265654&lt;/D&gt;&lt;D xsi:type="xsd:double"&gt;14.4432239102472&lt;/D&gt;&lt;D xsi:type="xsd:double"&gt;14.4752086315529&lt;/D&gt;&lt;D xsi:type="xsd:double"&gt;14.9244794430304&lt;/D&gt;&lt;D xsi:type="xsd:double"&gt;15.6282324069656&lt;/D&gt;&lt;D xsi:type="xsd:double"&gt;15.9623906758892&lt;/D&gt;&lt;D xsi:type="xsd:double"&gt;16.0683764543822&lt;/D&gt;&lt;D xsi:type="xsd:double"&gt;16.4074062456628&lt;/D&gt;&lt;D xsi:type="xsd:double"&gt;16.2307552945946&lt;/D&gt;&lt;D xsi:type="xsd:double"&gt;14.7976424571868&lt;/D&gt;&lt;D xsi:type="xsd:double"&gt;12.9428388692544&lt;/D&gt;&lt;D xsi:type="xsd:double"&gt;13.4714286368851&lt;/D&gt;&lt;D xsi:type="xsd:double"&gt;13.0270066365813&lt;/D&gt;&lt;D xsi:type="xsd:double"&gt;12.551604805901&lt;/D&gt;&lt;D xsi:type="xsd:double"&gt;12.6703008897064&lt;/D&gt;&lt;D xsi:type="xsd:double"&gt;12.2924835700872&lt;/D&gt;&lt;D xsi:type="xsd:double"&gt;11.9490728957217&lt;/D&gt;&lt;D xsi:type="xsd:double"&gt;11.7587265711334&lt;/D&gt;&lt;D xsi:type="xsd:double"&gt;11.8241739634139&lt;/D&gt;&lt;D xsi:type="xsd:double"&gt;10.6480586331152&lt;/D&gt;&lt;D xsi:type="xsd:double"&gt;11.5477939162623&lt;/D&gt;&lt;D xsi:type="xsd:double"&gt;10.8093311295725&lt;/D&gt;&lt;D xsi:type="xsd:double"&gt;11.2193084229409&lt;/D&gt;&lt;D xsi:type="xsd:double"&gt;11.5503336395546&lt;/D&gt;&lt;D xsi:type="xsd:double"&gt;11.1741647882511&lt;/D&gt;&lt;D xsi:type="xsd:double"&gt;11.297149060963&lt;/D&gt;&lt;D xsi:type="xsd:double"&gt;9.86020258078781&lt;/D&gt;&lt;D xsi:type="xsd:double"&gt;10.3428895189083&lt;/D&gt;&lt;D xsi:type="xsd:double"&gt;10.5894538982843&lt;/D&gt;&lt;D xsi:type="xsd:double"&gt;10.3740161633989&lt;/D&gt;&lt;D xsi:type="xsd:double"&gt;9.97015099464367&lt;/D&gt;&lt;D xsi:type="xsd:double"&gt;9.56644106997952&lt;/D&gt;&lt;D xsi:type="xsd:double"&gt;9.08892293745583&lt;/D&gt;&lt;D xsi:type="xsd:double"&gt;8.30066778818544&lt;/D&gt;&lt;/FQL&gt;&lt;FQL&gt;&lt;Q&gt;NI-FDS^FG_PRICE_CHANGE(0,-1AY)&lt;/Q&gt;&lt;R&gt;1&lt;/R&gt;&lt;C&gt;1&lt;/C&gt;&lt;D xsi:type="xsd:double"&gt;-3.03178484107579&lt;/D&gt;&lt;/FQL&gt;&lt;FQL&gt;&lt;Q&gt;EWW^PERCENT_CHANGE(FMA_EPS(+1,0,,,,"PORTAGG","MEAN"),FMA_EPS(+1,-3AM,,,,"PORTAGG","MEAN"))&lt;/Q&gt;&lt;R&gt;1&lt;/R&gt;&lt;C&gt;1&lt;/C&gt;&lt;D xsi:type="xsd:double"&gt;0.235148986923495&lt;/D&gt;&lt;/FQL&gt;&lt;FQL&gt;&lt;Q&gt;EWJ^SIZE(FG_CONSTITUENTS)&lt;/Q&gt;&lt;R&gt;1&lt;/R&gt;&lt;C&gt;1&lt;/C&gt;&lt;D xsi:type="xsd:long"&gt;219&lt;/D&gt;&lt;/FQL&gt;&lt;FQL&gt;&lt;Q&gt;TRYCN10Y-FDS^PCTCHG(FG_YIELD(0,,,,"YTM"),FG_YIELD(-1AM,,,,"YTM"))&lt;/Q&gt;&lt;R&gt;1&lt;/R&gt;&lt;C&gt;1&lt;/C&gt;&lt;D xsi:type="xsd:double"&gt;-0.34150347&lt;/D&gt;&lt;/FQL&gt;&lt;FQL&gt;&lt;Q&gt;VWO^FG_FCF_YIELD_NTM(0)&lt;/Q&gt;&lt;R&gt;1&lt;/R&gt;&lt;C&gt;1&lt;/C&gt;&lt;D xsi:type="xsd:double"&gt;5.38071052006143&lt;/D&gt;&lt;/FQL&gt;&lt;FQL&gt;&lt;Q&gt;SET-BKK^FMA_PE(LTM,0,,,"PORTAGG","MEANR")&lt;/Q&gt;&lt;R&gt;1&lt;/R&gt;&lt;C&gt;1&lt;/C&gt;&lt;D xsi:type="xsd:double"&gt;16.9072509367671&lt;/D&gt;&lt;/FQL&gt;&lt;FQL&gt;&lt;Q&gt;CAGDPY@PH^EE_ACTUAL_ANNUAL(MED,0)&lt;/Q&gt;&lt;R&gt;1&lt;/R&gt;&lt;C&gt;1&lt;/C&gt;&lt;D xsi:type="xsd:double"&gt;-2.56663776811855&lt;/D&gt;&lt;/FQL&gt;&lt;FQL&gt;&lt;Q&gt;USDSAR^STD(FG_PRICE_CHANGE(0,-3AY,M))&lt;/Q&gt;&lt;R&gt;1&lt;/R&gt;&lt;C&gt;1&lt;/C&gt;&lt;D xsi:type="xsd:double"&gt;0.0424884579229948&lt;/D&gt;&lt;/FQL&gt;&lt;FQL&gt;&lt;Q&gt;USDCNH^FG_PRICE_CHANGE(0,-1AY)&lt;/Q&gt;&lt;R&gt;1&lt;/R&gt;&lt;C&gt;1&lt;/C&gt;&lt;D xsi:type="xsd:double"&gt;1.9948602&lt;/D&gt;&lt;/FQL&gt;&lt;FQL&gt;&lt;Q&gt;KSA^FG_TOTAL_RETURNC(0,-6AM)&lt;/Q&gt;&lt;R&gt;1&lt;/R&gt;&lt;C&gt;1&lt;/C&gt;&lt;D xsi:type="xsd:double"&gt;2.6324034&lt;/D&gt;&lt;/FQL&gt;&lt;FQL&gt;&lt;Q&gt;QAT^FG_TOTAL_RETURNC(0,-1AM)&lt;/Q&gt;&lt;R&gt;1&lt;/R&gt;&lt;C&gt;1&lt;/C&gt;&lt;D xsi:type="xsd:double"&gt;-3.5900474&lt;/D&gt;&lt;/FQL&gt;&lt;FQL&gt;&lt;Q&gt;VGK^P_PRICE(0)/P_PRICE_LOW_PR(0,,,,,,"PRICE","INTRA","52W")-1&lt;/Q&gt;&lt;R&gt;1&lt;/R&gt;&lt;C&gt;1&lt;/C&gt;&lt;D xsi:type="xsd:double"&gt;0.26861596&lt;/D&gt;&lt;/FQL&gt;&lt;FQL&gt;&lt;Q&gt;EPOL^FG_ROE(0)&lt;/Q&gt;&lt;R&gt;1&lt;/R&gt;&lt;C&gt;1&lt;/C&gt;&lt;D xsi:type="xsd:double"&gt;15.437057565169&lt;/D&gt;&lt;/FQL&gt;&lt;FQL&gt;&lt;Q&gt;REFTWDISC-FDS^FG_YIELD(NOW,,,0)&lt;/Q&gt;&lt;R&gt;1&lt;/R&gt;&lt;C&gt;1&lt;/C&gt;&lt;D xsi:type="xsd:double"&gt;2&lt;/D&gt;&lt;/FQL&gt;&lt;FQL&gt;&lt;Q&gt;GREK^FMA_EVAL_EBIT(LTMA,NOW,NOW,M,"PORTAGG","MEANR")&lt;/Q&gt;&lt;R&gt;1&lt;/R&gt;&lt;C&gt;1&lt;/C&gt;&lt;D xsi:type="xsd:double"&gt;7.52676990100848&lt;/D&gt;&lt;/FQL&gt;&lt;FQL&gt;&lt;Q&gt;EWY^FMA_EVAL_EBIT(LTMA,NOW,NOW,M,"PORTAGG","MEANR")&lt;/Q&gt;&lt;R&gt;1&lt;/R&gt;&lt;C&gt;1&lt;/C&gt;&lt;D xsi:type="xsd:double"&gt;18.2554272351552&lt;/D&gt;&lt;/FQL&gt;&lt;FQL&gt;&lt;Q&gt;EPHE^FMA_PE(NTMA,0,,,"PORTAGG","MEANR")&lt;/Q&gt;&lt;R&gt;1&lt;/R&gt;&lt;C&gt;1&lt;/C&gt;&lt;D xsi:type="xsd:double"&gt;8.51186978243815&lt;/D&gt;&lt;/FQL&gt;&lt;FQL&gt;&lt;Q&gt;TRYIN10Y-FDS^FG_YIELD(-10AY,0,Y,,"YTM")&lt;/Q&gt;&lt;R&gt;10&lt;/R&gt;&lt;C&gt;1&lt;/C&gt;&lt;D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xsi:type="xsd:double"&gt;7.19&lt;/D&gt;&lt;/FQL&gt;&lt;FQL&gt;&lt;Q&gt;USDKRW^FG_PRICE_CHANGE(0,-1AM)&lt;/Q&gt;&lt;R&gt;1&lt;/R&gt;&lt;C&gt;1&lt;/C&gt;&lt;D xsi:type="xsd:double"&gt;0.17727613&lt;/D&gt;&lt;/FQL&gt;&lt;FQL&gt;&lt;Q&gt;KSA^FMA_DIV_YLD(NTMA,-10AY,0,AM,"PORTAGG","MEANR")&lt;/Q&gt;&lt;R&gt;121&lt;/R&gt;&lt;C&gt;1&lt;/C&gt;&lt;D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xsi:type="xsd:double"&gt;4.5171373001521&lt;/D&gt;&lt;D xsi:type="xsd:double"&gt;4.60248918408401&lt;/D&gt;&lt;D xsi:type="xsd:double"&gt;4.61499380877262&lt;/D&gt;&lt;D xsi:type="xsd:double"&gt;4.6782260930144&lt;/D&gt;&lt;D xsi:type="xsd:double"&gt;5.19924271058639&lt;/D&gt;&lt;D xsi:type="xsd:double"&gt;4.97359339690682&lt;/D&gt;&lt;D xsi:type="xsd:double"&gt;4.74791634972781&lt;/D&gt;&lt;D xsi:type="xsd:double"&gt;4.13356556923264&lt;/D&gt;&lt;D xsi:type="xsd:double"&gt;4.10663080777379&lt;/D&gt;&lt;D xsi:type="xsd:double"&gt;4.2535436733085&lt;/D&gt;&lt;D xsi:type="xsd:double"&gt;4.40571406491566&lt;/D&gt;&lt;D xsi:type="xsd:double"&gt;4.69138972668964&lt;/D&gt;&lt;D xsi:type="xsd:double"&gt;4.92097926318501&lt;/D&gt;&lt;D xsi:type="xsd:double"&gt;4.61693026210677&lt;/D&gt;&lt;D xsi:type="xsd:double"&gt;3.91429644976759&lt;/D&gt;&lt;D xsi:type="xsd:double"&gt;3.78724053134219&lt;/D&gt;&lt;D xsi:type="xsd:double"&gt;3.75878358365536&lt;/D&gt;&lt;D xsi:type="xsd:double"&gt;3.80856706646941&lt;/D&gt;&lt;D xsi:type="xsd:double"&gt;3.98839248302346&lt;/D&gt;&lt;D xsi:type="xsd:double"&gt;4.05736444226875&lt;/D&gt;&lt;D xsi:type="xsd:double"&gt;4.02308028065286&lt;/D&gt;&lt;D xsi:type="xsd:double"&gt;3.63153542926706&lt;/D&gt;&lt;D xsi:type="xsd:double"&gt;3.82900811764542&lt;/D&gt;&lt;D xsi:type="xsd:double"&gt;4.08276770818473&lt;/D&gt;&lt;D xsi:type="xsd:double"&gt;4.29496511939134&lt;/D&gt;&lt;D xsi:type="xsd:double"&gt;4.42633516678038&lt;/D&gt;&lt;D xsi:type="xsd:double"&gt;4.3499015279547&lt;/D&gt;&lt;D xsi:type="xsd:double"&gt;4.30698690065619&lt;/D&gt;&lt;D xsi:type="xsd:double"&gt;4.13913970365571&lt;/D&gt;&lt;D xsi:type="xsd:double"&gt;4.31497311241309&lt;/D&gt;&lt;D xsi:type="xsd:double"&gt;3.89366571958262&lt;/D&gt;&lt;D xsi:type="xsd:double"&gt;3.80136560043931&lt;/D&gt;&lt;D xsi:type="xsd:double"&gt;3.75912291133329&lt;/D&gt;&lt;D xsi:type="xsd:double"&gt;3.82158692565758&lt;/D&gt;&lt;D xsi:type="xsd:double"&gt;3.86684678715719&lt;/D&gt;&lt;D xsi:type="xsd:double"&gt;4.1542516196182&lt;/D&gt;&lt;D xsi:type="xsd:double"&gt;4.23024730686169&lt;/D&gt;&lt;D xsi:type="xsd:double"&gt;4.20293673017344&lt;/D&gt;&lt;D xsi:type="xsd:double"&gt;4.30834353038235&lt;/D&gt;&lt;D xsi:type="xsd:double"&gt;4.25642033838071&lt;/D&gt;&lt;D xsi:type="xsd:double"&gt;3.94253238956485&lt;/D&gt;&lt;D xsi:type="xsd:double"&gt;3.94291741014723&lt;/D&gt;&lt;D xsi:type="xsd:double"&gt;3.82371619771861&lt;/D&gt;&lt;D xsi:type="xsd:double"&gt;3.58224031801875&lt;/D&gt;&lt;D xsi:type="xsd:double"&gt;3.97396846191198&lt;/D&gt;&lt;D xsi:type="xsd:double"&gt;3.89679921136882&lt;/D&gt;&lt;D xsi:type="xsd:double"&gt;3.92430283430338&lt;/D&gt;&lt;D xsi:type="xsd:double"&gt;4.16996567119822&lt;/D&gt;&lt;D xsi:type="xsd:double"&gt;4.14042020327426&lt;/D&gt;&lt;D xsi:type="xsd:double"&gt;4.27214816051072&lt;/D&gt;&lt;D xsi:type="xsd:double"&gt;4.19902745946949&lt;/D&gt;&lt;D xsi:type="xsd:double"&gt;3.98090712128659&lt;/D&gt;&lt;D xsi:type="xsd:double"&gt;4.15441387094263&lt;/D&gt;&lt;D xsi:type="xsd:double"&gt;4.54924626403439&lt;/D&gt;&lt;D xsi:type="xsd:double"&gt;5.2125587573544&lt;/D&gt;&lt;D xsi:type="xsd:double"&gt;4.36115470571194&lt;/D&gt;&lt;D xsi:type="xsd:double"&gt;4.29996613034186&lt;/D&gt;&lt;D xsi:type="xsd:double"&gt;3.97005467372466&lt;/D&gt;&lt;D xsi:type="xsd:double"&gt;3.77838524379957&lt;/D&gt;&lt;D xsi:type="xsd:double"&gt;3.51542996960475&lt;/D&gt;&lt;D xsi:type="xsd:double"&gt;3.45118318113038&lt;/D&gt;&lt;D xsi:type="xsd:double"&gt;3.56980283646815&lt;/D&gt;&lt;D xsi:type="xsd:double"&gt;3.36840328018512&lt;/D&gt;&lt;D xsi:type="xsd:double"&gt;3.53842188350401&lt;/D&gt;&lt;D xsi:type="xsd:double"&gt;3.55480338909965&lt;/D&gt;&lt;D xsi:type="xsd:double"&gt;3.4886009901539&lt;/D&gt;&lt;D xsi:type="xsd:double"&gt;3.33516570077025&lt;/D&gt;&lt;D xsi:type="xsd:double"&gt;3.20491826197773&lt;/D&gt;&lt;D xsi:type="xsd:double"&gt;3.28645833305025&lt;/D&gt;&lt;D xsi:type="xsd:double"&gt;3.18424660502862&lt;/D&gt;&lt;D xsi:type="xsd:double"&gt;3.24257556709268&lt;/D&gt;&lt;D xsi:type="xsd:double"&gt;3.05355850720775&lt;/D&gt;&lt;D xsi:type="xsd:double"&gt;3.05411259951038&lt;/D&gt;&lt;D xsi:type="xsd:double"&gt;2.92556535386573&lt;/D&gt;&lt;D xsi:type="xsd:double"&gt;3.33320924677627&lt;/D&gt;&lt;D xsi:type="xsd:double"&gt;3.23752707815992&lt;/D&gt;&lt;D xsi:type="xsd:double"&gt;3.05630563520231&lt;/D&gt;&lt;D xsi:type="xsd:double"&gt;2.91601685729396&lt;/D&gt;&lt;D xsi:type="xsd:double"&gt;2.83137883783065&lt;/D&gt;&lt;D xsi:type="xsd:double"&gt;2.63110916990852&lt;/D&gt;&lt;D xsi:type="xsd:double"&gt;2.88905415235556&lt;/D&gt;&lt;D xsi:type="xsd:double"&gt;3.25082466126845&lt;/D&gt;&lt;D xsi:type="xsd:double"&gt;3.19587522258405&lt;/D&gt;&lt;D xsi:type="xsd:double"&gt;3.13914859569583&lt;/D&gt;&lt;D xsi:type="xsd:double"&gt;3.46252142799218&lt;/D&gt;&lt;D xsi:type="xsd:double"&gt;3.32519741442036&lt;/D&gt;&lt;D xsi:type="xsd:double"&gt;3.55293471121024&lt;/D&gt;&lt;D xsi:type="xsd:double"&gt;3.75333931457322&lt;/D&gt;&lt;D xsi:type="xsd:double"&gt;3.69931234719274&lt;/D&gt;&lt;D xsi:type="xsd:double"&gt;3.92309089085108&lt;/D&gt;&lt;D xsi:type="xsd:double"&gt;3.65869126791814&lt;/D&gt;&lt;D xsi:type="xsd:double"&gt;3.40011574829364&lt;/D&gt;&lt;D xsi:type="xsd:double"&gt;3.55133758705684&lt;/D&gt;&lt;D xsi:type="xsd:double"&gt;3.4584373045539&lt;/D&gt;&lt;D xsi:type="xsd:double"&gt;3.41173481579369&lt;/D&gt;&lt;D xsi:type="xsd:double"&gt;3.56884659858909&lt;/D&gt;&lt;D xsi:type="xsd:double"&gt;3.72992085666487&lt;/D&gt;&lt;D xsi:type="xsd:double"&gt;3.89186870588565&lt;/D&gt;&lt;D xsi:type="xsd:double"&gt;3.7542931614431&lt;/D&gt;&lt;D xsi:type="xsd:double"&gt;3.48172892303&lt;/D&gt;&lt;D xsi:type="xsd:double"&gt;3.50092524275775&lt;/D&gt;&lt;D xsi:type="xsd:double"&gt;3.25933071431855&lt;/D&gt;&lt;D xsi:type="xsd:double"&gt;3.37690755356819&lt;/D&gt;&lt;D xsi:type="xsd:double"&gt;3.49604130660012&lt;/D&gt;&lt;D xsi:type="xsd:double"&gt;3.7389035587206&lt;/D&gt;&lt;/FQL&gt;&lt;FQL&gt;&lt;Q&gt;EWZ^FG_TOTAL_RETURNC(0,-3AM)&lt;/Q&gt;&lt;R&gt;1&lt;/R&gt;&lt;C&gt;1&lt;/C&gt;&lt;D xsi:type="xsd:double"&gt;-10.3302&lt;/D&gt;&lt;/FQL&gt;&lt;FQL&gt;&lt;Q&gt;EWJ^FMA_COS_DOWN("EPS","1M",+1,NOW,,,"PORTAGG","MEANR")&lt;/Q&gt;&lt;R&gt;1&lt;/R&gt;&lt;C&gt;1&lt;/C&gt;&lt;D xsi:type="xsd:double"&gt;80&lt;/D&gt;&lt;/FQL&gt;&lt;FQL&gt;&lt;Q&gt;TRYBR10Y-FDS^PCTCHG(FG_YIELD(0,,,,"YTM"),FG_YIELD(-1AM,,,,"YTM"))&lt;/Q&gt;&lt;R&gt;1&lt;/R&gt;&lt;C&gt;1&lt;/C&gt;&lt;D xsi:type="xsd:double"&gt;0.27264085&lt;/D&gt;&lt;/FQL&gt;&lt;FQL&gt;&lt;Q&gt;TRYDE10Y-FDS^FG_YIELD(-10AY,0,Y,,"YTM")&lt;/Q&gt;&lt;R&gt;10&lt;/R&gt;&lt;C&gt;1&lt;/C&gt;&lt;D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xsi:type="xsd:double"&gt;14.6282159520544&lt;/D&gt;&lt;D xsi:type="xsd:double"&gt;15.0861002134848&lt;/D&gt;&lt;D xsi:type="xsd:double"&gt;14.8269761492705&lt;/D&gt;&lt;D xsi:type="xsd:double"&gt;14.8497239947733&lt;/D&gt;&lt;D xsi:type="xsd:double"&gt;14.5411941934821&lt;/D&gt;&lt;D xsi:type="xsd:double"&gt;14.6235865991809&lt;/D&gt;&lt;D xsi:type="xsd:double"&gt;14.5127667923929&lt;/D&gt;&lt;D xsi:type="xsd:double"&gt;14.2407532194507&lt;/D&gt;&lt;D xsi:type="xsd:double"&gt;13.9997136353457&lt;/D&gt;&lt;D xsi:type="xsd:double"&gt;13.8505780698818&lt;/D&gt;&lt;D xsi:type="xsd:double"&gt;12.1740244322086&lt;/D&gt;&lt;D xsi:type="xsd:double"&gt;12.122573663015&lt;/D&gt;&lt;D xsi:type="xsd:double"&gt;11.0702032873426&lt;/D&gt;&lt;D xsi:type="xsd:double"&gt;11.972002248811&lt;/D&gt;&lt;D xsi:type="xsd:double"&gt;12.1532665111996&lt;/D&gt;&lt;D xsi:type="xsd:double"&gt;12.297617501765&lt;/D&gt;&lt;D xsi:type="xsd:double"&gt;12.0646601384968&lt;/D&gt;&lt;D xsi:type="xsd:double"&gt;12.2696741584637&lt;/D&gt;&lt;D xsi:type="xsd:double"&gt;12.753682562465&lt;/D&gt;&lt;D xsi:type="xsd:double"&gt;13.4122408051474&lt;/D&gt;&lt;D xsi:type="xsd:double"&gt;13.2524899539754&lt;/D&gt;&lt;D xsi:type="xsd:double"&gt;13.4459972114102&lt;/D&gt;&lt;D xsi:type="xsd:double"&gt;13.1543897208749&lt;/D&gt;&lt;D xsi:type="xsd:double"&gt;14.4724122533849&lt;/D&gt;&lt;D xsi:type="xsd:double"&gt;14.5503492631193&lt;/D&gt;&lt;D xsi:type="xsd:double"&gt;14.9118781388585&lt;/D&gt;&lt;D xsi:type="xsd:double"&gt;14.6611833640211&lt;/D&gt;&lt;D xsi:type="xsd:double"&gt;14.5756400939044&lt;/D&gt;&lt;D xsi:type="xsd:double"&gt;14.5021160627702&lt;/D&gt;&lt;D xsi:type="xsd:double"&gt;13.9669544300478&lt;/D&gt;&lt;D xsi:type="xsd:double"&gt;14.1296139627936&lt;/D&gt;&lt;D xsi:type="xsd:double"&gt;13.4728888264237&lt;/D&gt;&lt;D xsi:type="xsd:double"&gt;12.6984417708751&lt;/D&gt;&lt;D xsi:type="xsd:double"&gt;12.8208489771985&lt;/D&gt;&lt;D xsi:type="xsd:double"&gt;12.0493309832081&lt;/D&gt;&lt;D xsi:type="xsd:double"&gt;13.3551738398995&lt;/D&gt;&lt;D xsi:type="xsd:double"&gt;13.4153848483488&lt;/D&gt;&lt;D xsi:type="xsd:double"&gt;12.837489123309&lt;/D&gt;&lt;D xsi:type="xsd:double"&gt;12.6767129496463&lt;/D&gt;&lt;D xsi:type="xsd:double"&gt;12.706271435715&lt;/D&gt;&lt;D xsi:type="xsd:double"&gt;12.4830903675052&lt;/D&gt;&lt;D xsi:type="xsd:double"&gt;12.4413299515762&lt;/D&gt;&lt;D xsi:type="xsd:double"&gt;12.9240870740741&lt;/D&gt;&lt;D xsi:type="xsd:double"&gt;13.271504954388&lt;/D&gt;&lt;D xsi:type="xsd:double"&gt;13.0867097731791&lt;/D&gt;&lt;D xsi:type="xsd:double"&gt;13.9608426689747&lt;/D&gt;&lt;D xsi:type="xsd:double"&gt;14.0294761231649&lt;/D&gt;&lt;D xsi:type="xsd:double"&gt;14.0378514737397&lt;/D&gt;&lt;D xsi:type="xsd:double"&gt;14.5770673054955&lt;/D&gt;&lt;D xsi:type="xsd:double"&gt;13.6268375324807&lt;/D&gt;&lt;D xsi:type="xsd:double"&gt;13.5646928133288&lt;/D&gt;&lt;D xsi:type="xsd:double"&gt;13.6980902002581&lt;/D&gt;&lt;D xsi:type="xsd:double"&gt;13.5877791679968&lt;/D&gt;&lt;D xsi:type="xsd:double"&gt;13.7571151680127&lt;/D&gt;&lt;D xsi:type="xsd:double"&gt;13.8880716259482&lt;/D&gt;&lt;D xsi:type="xsd:double"&gt;13.7599946358386&lt;/D&gt;&lt;D xsi:type="xsd:double"&gt;13.8931130870275&lt;/D&gt;&lt;D xsi:type="xsd:double"&gt;14.0624462911188&lt;/D&gt;&lt;D xsi:type="xsd:double"&gt;13.9595035035671&lt;/D&gt;&lt;D xsi:type="xsd:double"&gt;14.6392332551784&lt;/D&gt;&lt;D xsi:type="xsd:double"&gt;14.9709726307393&lt;/D&gt;&lt;D xsi:type="xsd:double"&gt;13.873538383743&lt;/D&gt;&lt;D xsi:type="xsd:double"&gt;13.4216444625266&lt;/D&gt;&lt;D xsi:type="xsd:double"&gt;13.8907876219357&lt;/D&gt;&lt;D xsi:type="xsd:double"&gt;14.3124488849771&lt;/D&gt;&lt;D xsi:type="xsd:double"&gt;14.7950814059439&lt;/D&gt;&lt;D xsi:type="xsd:double"&gt;15.7438604015833&lt;/D&gt;&lt;D xsi:type="xsd:double"&gt;16.1141719988425&lt;/D&gt;&lt;D xsi:type="xsd:double"&gt;16.268772278325&lt;/D&gt;&lt;D xsi:type="xsd:double"&gt;16.3299870395252&lt;/D&gt;&lt;D xsi:type="xsd:double"&gt;17.5923371649007&lt;/D&gt;&lt;D xsi:type="xsd:double"&gt;17.3261901763302&lt;/D&gt;&lt;D xsi:type="xsd:double"&gt;17.3130645647996&lt;/D&gt;&lt;D xsi:type="xsd:double"&gt;16.9432209996957&lt;/D&gt;&lt;D xsi:type="xsd:double"&gt;16.708669259797&lt;/D&gt;&lt;D xsi:type="xsd:double"&gt;16.5695688439548&lt;/D&gt;&lt;D xsi:type="xsd:double"&gt;16.2650090847968&lt;/D&gt;&lt;D xsi:type="xsd:double"&gt;15.9272271278726&lt;/D&gt;&lt;D xsi:type="xsd:double"&gt;15.3216415138732&lt;/D&gt;&lt;D xsi:type="xsd:double"&gt;15.4549936269213&lt;/D&gt;&lt;D xsi:type="xsd:double"&gt;15.4321230721486&lt;/D&gt;&lt;D xsi:type="xsd:double"&gt;15.6760786429195&lt;/D&gt;&lt;D xsi:type="xsd:double"&gt;14.8432899220875&lt;/D&gt;&lt;D xsi:type="xsd:double"&gt;14.8852550851793&lt;/D&gt;&lt;D xsi:type="xsd:double"&gt;15.5365295258603&lt;/D&gt;&lt;D xsi:type="xsd:double"&gt;16.307035375659&lt;/D&gt;&lt;D xsi:type="xsd:double"&gt;16.1293706955502&lt;/D&gt;&lt;D xsi:type="xsd:double"&gt;15.8715787292773&lt;/D&gt;&lt;D xsi:type="xsd:double"&gt;15.2933932044339&lt;/D&gt;&lt;D xsi:type="xsd:double"&gt;14.7320287059651&lt;/D&gt;&lt;D xsi:type="xsd:double"&gt;15.1359279937349&lt;/D&gt;&lt;D xsi:type="xsd:double"&gt;14.9055409969783&lt;/D&gt;&lt;D xsi:type="xsd:double"&gt;14.4377938683944&lt;/D&gt;&lt;D xsi:type="xsd:double"&gt;13.9213348642855&lt;/D&gt;&lt;D xsi:type="xsd:double"&gt;13.4592566032885&lt;/D&gt;&lt;D xsi:type="xsd:double"&gt;11.9247656455398&lt;/D&gt;&lt;D xsi:type="xsd:double"&gt;12.3252169529018&lt;/D&gt;&lt;D xsi:type="xsd:double"&gt;11.8157537602789&lt;/D&gt;&lt;D xsi:type="xsd:double"&gt;11.7275856610346&lt;/D&gt;&lt;D xsi:type="xsd:double"&gt;11.6445013961154&lt;/D&gt;&lt;D xsi:type="xsd:double"&gt;11.6390395788836&lt;/D&gt;&lt;D xsi:type="xsd:double"&gt;11.6823842170924&lt;/D&gt;&lt;D xsi:type="xsd:double"&gt;12.3357454390489&lt;/D&gt;&lt;D xsi:type="xsd:double"&gt;11.7295707439563&lt;/D&gt;&lt;D xsi:type="xsd:double"&gt;11.664950596339&lt;/D&gt;&lt;D xsi:type="xsd:double"&gt;11.0297895164207&lt;/D&gt;&lt;D xsi:type="xsd:double"&gt;11.4685519895984&lt;/D&gt;&lt;D xsi:type="xsd:double"&gt;11.9252482308074&lt;/D&gt;&lt;D xsi:type="xsd:double"&gt;11.2671439783807&lt;/D&gt;&lt;D xsi:type="xsd:double"&gt;11.5214302017305&lt;/D&gt;&lt;D xsi:type="xsd:double"&gt;11.3430539860412&lt;/D&gt;&lt;D xsi:type="xsd:double"&gt;11.1470502947399&lt;/D&gt;&lt;D xsi:type="xsd:double"&gt;10.8246603195003&lt;/D&gt;&lt;/FQL&gt;&lt;FQL&gt;&lt;Q&gt;DDR3512M-FDS^FG_PRICE_MAVG(0,,,,30)&lt;/Q&gt;&lt;R&gt;1&lt;/R&gt;&lt;C&gt;1&lt;/C&gt;&lt;D xsi:type="xsd:double"&gt;0.96639574&lt;/D&gt;&lt;/FQL&gt;&lt;FQL&gt;&lt;Q&gt;TIOS-FDS^FG_PRICE_CHANGE(0,-1AY)&lt;/Q&gt;&lt;R&gt;1&lt;/R&gt;&lt;C&gt;1&lt;/C&gt;&lt;D xsi:type="xsd:double"&gt;11.9444180070429&lt;/D&gt;&lt;/FQL&gt;&lt;FQL&gt;&lt;Q&gt;KSA^FG_PRICE_MAVG(0,,,,60)&lt;/Q&gt;&lt;R&gt;1&lt;/R&gt;&lt;C&gt;1&lt;/C&gt;&lt;D xsi:type="xsd:double"&gt;43.364166&lt;/D&gt;&lt;/FQL&gt;&lt;FQL&gt;&lt;Q&gt;EPOL^FG_PRICE(0)&lt;/Q&gt;&lt;R&gt;1&lt;/R&gt;&lt;C&gt;1&lt;/C&gt;&lt;D xsi:type="xsd:double"&gt;25.18&lt;/D&gt;&lt;/FQL&gt;&lt;FQL&gt;&lt;Q&gt;QAT^PERCENT_CHANGE(FMA_EPS(+1,0,,,,"PORTAGG","MEAN"),FMA_EPS(+1,-3AM,,,,"PORTAGG","MEAN"))&lt;/Q&gt;&lt;R&gt;1&lt;/R&gt;&lt;C&gt;1&lt;/C&gt;&lt;D xsi:type="xsd:double"&gt;1.88758875273771&lt;/D&gt;&lt;/FQL&gt;&lt;FQL&gt;&lt;Q&gt;EPHE^FMA_RBICS_REV_CURRENT(30, LOC, "PORTAGG")&lt;/Q&gt;&lt;R&gt;1&lt;/R&gt;&lt;C&gt;1&lt;/C&gt;&lt;D xsi:type="xsd:double"&gt;43.3599048314739&lt;/D&gt;&lt;/FQL&gt;&lt;FQL&gt;&lt;Q&gt;REFTWDISC-FDS^PROPER_NAME(0,,,"SECURITY","NAME")&lt;/Q&gt;&lt;R&gt;1&lt;/R&gt;&lt;C&gt;1&lt;/C&gt;&lt;D xsi:type="xsd:string"&gt;Taiwan China Discount Rate&lt;/D&gt;&lt;/FQL&gt;&lt;FQL&gt;&lt;Q&gt;GREK^FMA_EVAL_EBITDA(NTMA,0,,,"PORTAGG","MEANR")&lt;/Q&gt;&lt;R&gt;1&lt;/R&gt;&lt;C&gt;1&lt;/C&gt;&lt;D xsi:type="xsd:double"&gt;5.33281436452407&lt;/D&gt;&lt;/FQL&gt;&lt;FQL&gt;&lt;Q&gt;CNYA^FMA_PE(NTMA,0,,,"PORTAGG","MEANR")&lt;/Q&gt;&lt;R&gt;1&lt;/R&gt;&lt;C&gt;1&lt;/C&gt;&lt;D xsi:type="xsd:double"&gt;12.7110181144617&lt;/D&gt;&lt;/FQL&gt;&lt;FQL&gt;&lt;Q&gt;EWZ^FMA_ROE(NTMA,-20AY,NOW,FY,"PORTAGG","MEANR")&lt;/Q&gt;&lt;R&gt;20&lt;/R&gt;&lt;C&gt;1&lt;/C&gt;&lt;D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xsi:type="xsd:double"&gt;14.5227361735546&lt;/D&gt;&lt;D xsi:type="xsd:double"&gt;16.6003945620161&lt;/D&gt;&lt;D xsi:type="xsd:double"&gt;20.3536752492382&lt;/D&gt;&lt;D xsi:type="xsd:double"&gt;19.4075515529462&lt;/D&gt;&lt;D xsi:type="xsd:double"&gt;18.6086842273203&lt;/D&gt;&lt;/FQL&gt;&lt;FQL&gt;&lt;Q&gt;CAGDPY@TR^EE_ACTUAL_ANNUAL(MED,0)&lt;/Q&gt;&lt;R&gt;1&lt;/R&gt;&lt;C&gt;1&lt;/C&gt;&lt;D xsi:type="xsd:double"&gt;-5.05351907961185&lt;/D&gt;&lt;/FQL&gt;&lt;FQL&gt;&lt;Q&gt;USDBRL^FG_PRICE_CHANGE(0,-1AY)&lt;/Q&gt;&lt;R&gt;1&lt;/R&gt;&lt;C&gt;1&lt;/C&gt;&lt;D xsi:type="xsd:double"&gt;2.6152372&lt;/D&gt;&lt;/FQL&gt;&lt;FQL&gt;&lt;Q&gt;EPU^FMA_EPS(NTMA,-20AY,0,CY,,"PORTAGG","MEANR")&lt;/Q&gt;&lt;R&gt;20&lt;/R&gt;&lt;C&gt;1&lt;/C&gt;&lt;D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xsi:type="xsd:double"&gt;2.41141007545713&lt;/D&gt;&lt;D xsi:type="xsd:double"&gt;2.94854993669394&lt;/D&gt;&lt;D xsi:type="xsd:double"&gt;3.11609678108668&lt;/D&gt;&lt;D xsi:type="xsd:double"&gt;2.96006706365419&lt;/D&gt;&lt;/FQL&gt;&lt;FQL&gt;&lt;Q&gt;INDA^FG_TOTAL_RETURNC(-10AY,0,AM)&lt;/Q&gt;&lt;R&gt;121&lt;/R&gt;&lt;C&gt;1&lt;/C&gt;&lt;D xsi:type="xsd:double"&gt;7.922673&lt;/D&gt;&lt;D xsi:type="xsd:double"&gt;4.709947&lt;/D&gt;&lt;D xsi:type="xsd:double"&gt;0.08407831&lt;/D&gt;&lt;D xsi:type="xsd:double"&gt;4.301083&lt;/D&gt;&lt;D xsi:type="xsd:double"&gt;-2.4484515&lt;/D&gt;&lt;D xsi:type="xsd:double"&gt;5.3170323&lt;/D&gt;&lt;D xsi:type="xsd:double"&gt;0.31358004&lt;/D&gt;&lt;D xsi:type="xsd:double"&gt;-6.01657&lt;/D&gt;&lt;D xsi:type="xsd:double"&gt;7.1953177&lt;/D&gt;&lt;D xsi:type="xsd:double"&gt;4.2516828&lt;/D&gt;&lt;D xsi:type="xsd:double"&gt;-4.4368086&lt;/D&gt;&lt;D xsi:type="xsd:double"&gt;-8.12881&lt;/D&gt;&lt;D xsi:type="xsd:double"&gt;3.964603&lt;/D&gt;&lt;D xsi:type="xsd:double"&gt;-0.5338192&lt;/D&gt;&lt;D xsi:type="xsd:double"&gt;2.676797&lt;/D&gt;&lt;D xsi:type="xsd:double"&gt;-9.591246&lt;/D&gt;&lt;D xsi:type="xsd:double"&gt;1.7087936&lt;/D&gt;&lt;D xsi:type="xsd:double"&gt;-0.3150165&lt;/D&gt;&lt;D xsi:type="xsd:double"&gt;-3.5814643&lt;/D&gt;&lt;D xsi:type="xsd:double"&gt;0.879395&lt;/D&gt;&lt;D xsi:type="xsd:double"&gt;-5.527276&lt;/D&gt;&lt;D xsi:type="xsd:double"&gt;-7.544261&lt;/D&gt;&lt;D xsi:type="xsd:double"&gt;12.905908&lt;/D&gt;&lt;D xsi:type="xsd:double"&gt;-0.22124648&lt;/D&gt;&lt;D xsi:type="xsd:double"&gt;2.1064281&lt;/D&gt;&lt;D xsi:type="xsd:double"&gt;1.6700745&lt;/D&gt;&lt;D xsi:type="xsd:double"&gt;5.838108&lt;/D&gt;&lt;D xsi:type="xsd:double"&gt;0.033843517&lt;/D&gt;&lt;D xsi:type="xsd:double"&gt;-0.50744414&lt;/D&gt;&lt;D xsi:type="xsd:double"&gt;-1.2580693&lt;/D&gt;&lt;D xsi:type="xsd:double"&gt;-7.265842&lt;/D&gt;&lt;D xsi:type="xsd:double"&gt;-0.1685679&lt;/D&gt;&lt;D xsi:type="xsd:double"&gt;5.781424&lt;/D&gt;&lt;D xsi:type="xsd:double"&gt;4.619181&lt;/D&gt;&lt;D xsi:type="xsd:double"&gt;6.117296&lt;/D&gt;&lt;D xsi:type="xsd:double"&gt;1.8897891&lt;/D&gt;&lt;D xsi:type="xsd:double"&gt;1.4650822&lt;/D&gt;&lt;D xsi:type="xsd:double"&gt;-1.0014057&lt;/D&gt;&lt;D xsi:type="xsd:double"&gt;7.0405006&lt;/D&gt;&lt;D xsi:type="xsd:double"&gt;-0.72758794&lt;/D&gt;&lt;D xsi:type="xsd:double"&gt;-3.6939383&lt;/D&gt;&lt;D xsi:type="xsd:double"&gt;7.290721&lt;/D&gt;&lt;D xsi:type="xsd:double"&gt;-1.3193369&lt;/D&gt;&lt;D xsi:type="xsd:double"&gt;4.491377&lt;/D&gt;&lt;D xsi:type="xsd:double"&gt;3.2714128&lt;/D&gt;&lt;D xsi:type="xsd:double"&gt;-7.8657746&lt;/D&gt;&lt;D xsi:type="xsd:double"&gt;-0.55360794&lt;/D&gt;&lt;D xsi:type="xsd:double"&gt;2.4025798&lt;/D&gt;&lt;D xsi:type="xsd:double"&gt;-3.719598&lt;/D&gt;&lt;D xsi:type="xsd:double"&gt;-0.93269944&lt;/D&gt;&lt;D xsi:type="xsd:double"&gt;7.02914&lt;/D&gt;&lt;D xsi:type="xsd:double"&gt;0.14033318&lt;/D&gt;&lt;D xsi:type="xsd:double"&gt;-8.996635&lt;/D&gt;&lt;D xsi:type="xsd:double"&gt;-7.021868&lt;/D&gt;&lt;D xsi:type="xsd:double"&gt;10.467041&lt;/D&gt;&lt;D xsi:type="xsd:double"&gt;0.7781029&lt;/D&gt;&lt;D xsi:type="xsd:double"&gt;-1.6196787&lt;/D&gt;&lt;D xsi:type="xsd:double"&gt;-0.33536553&lt;/D&gt;&lt;D xsi:type="xsd:double"&gt;7.8311443&lt;/D&gt;&lt;D xsi:type="xsd:double"&gt;0.73758364&lt;/D&gt;&lt;D xsi:type="xsd:double"&gt;1.3235688&lt;/D&gt;&lt;D xsi:type="xsd:double"&gt;-0.9934068&lt;/D&gt;&lt;D xsi:type="xsd:double"&gt;-6.51558&lt;/D&gt;&lt;D xsi:type="xsd:double"&gt;-2.484846&lt;/D&gt;&lt;D xsi:type="xsd:double"&gt;4.3194532&lt;/D&gt;&lt;D xsi:type="xsd:double"&gt;3.2171607&lt;/D&gt;&lt;D xsi:type="xsd:double"&gt;-0.54834485&lt;/D&gt;&lt;D xsi:type="xsd:double"&gt;2.097547&lt;/D&gt;&lt;D xsi:type="xsd:double"&gt;-1.8776655&lt;/D&gt;&lt;D xsi:type="xsd:double"&gt;-6.6686096&lt;/D&gt;&lt;D xsi:type="xsd:double"&gt;-25.100958&lt;/D&gt;&lt;D xsi:type="xsd:double"&gt;12.194109&lt;/D&gt;&lt;D xsi:type="xsd:double"&gt;1.6266227&lt;/D&gt;&lt;D xsi:type="xsd:double"&gt;5.850816&lt;/D&gt;&lt;D xsi:type="xsd:double"&gt;10.062027&lt;/D&gt;&lt;D xsi:type="xsd:double"&gt;4.4771433&lt;/D&gt;&lt;D xsi:type="xsd:double"&gt;1.4683843&lt;/D&gt;&lt;D xsi:type="xsd:double"&gt;-0.79740286&lt;/D&gt;&lt;D xsi:type="xsd:double"&gt;8.603752&lt;/D&gt;&lt;D xsi:type="xsd:double"&gt;10.342836&lt;/D&gt;&lt;D xsi:type="xsd:double"&gt;-2.685237&lt;/D&gt;&lt;D xsi:type="xsd:double"&gt;4.8288226&lt;/D&gt;&lt;D xsi:type="xsd:double"&gt;2.802837&lt;/D&gt;&lt;D xsi:type="xsd:double"&gt;-2.7501166&lt;/D&gt;&lt;D xsi:type="xsd:double"&gt;7.9473376&lt;/D&gt;&lt;D xsi:type="xsd:double"&gt;0.024485588&lt;/D&gt;&lt;D xsi:type="xsd:double"&gt;0.9943485&lt;/D&gt;&lt;D xsi:type="xsd:double"&gt;8.749163&lt;/D&gt;&lt;D xsi:type="xsd:double"&gt;0.18517971&lt;/D&gt;&lt;D xsi:type="xsd:double"&gt;0.30807257&lt;/D&gt;&lt;D xsi:type="xsd:double"&gt;-2.702701&lt;/D&gt;&lt;D xsi:type="xsd:double"&gt;2.7348995&lt;/D&gt;&lt;D xsi:type="xsd:double"&gt;0.0654459&lt;/D&gt;&lt;D xsi:type="xsd:double"&gt;-4.621756&lt;/D&gt;&lt;D xsi:type="xsd:double"&gt;1.87428&lt;/D&gt;&lt;D xsi:type="xsd:double"&gt;-2.0866036&lt;/D&gt;&lt;D xsi:type="xsd:double"&gt;-5.0641594&lt;/D&gt;&lt;D xsi:type="xsd:double"&gt;-4.9722433&lt;/D&gt;&lt;D xsi:type="xsd:double"&gt;8.394718&lt;/D&gt;&lt;D xsi:type="xsd:double"&gt;0.80844164&lt;/D&gt;&lt;D xsi:type="xsd:double"&gt;-5.206883&lt;/D&gt;&lt;D xsi:type="xsd:double"&gt;3.4821033&lt;/D&gt;&lt;D xsi:type="xsd:double"&gt;4.8341274&lt;/D&gt;&lt;D xsi:type="xsd:double"&gt;-5.650997&lt;/D&gt;&lt;D xsi:type="xsd:double"&gt;-1.7968357&lt;/D&gt;&lt;D xsi:type="xsd:double"&gt;-5.3427696&lt;/D&gt;&lt;D xsi:type="xsd:double"&gt;1.4433026&lt;/D&gt;&lt;D xsi:type="xsd:double"&gt;4.4715405&lt;/D&gt;&lt;D xsi:type="xsd:double"&gt;1.4105082&lt;/D&gt;&lt;D xsi:type="xsd:double"&gt;4.9944043&lt;/D&gt;&lt;D xsi:type="xsd:double"&gt;2.425623&lt;/D&gt;&lt;D xsi:type="xsd:double"&gt;-1.764965&lt;/D&gt;&lt;D xsi:type="xsd:double"&gt;0.5685687&lt;/D&gt;&lt;D xsi:type="xsd:double"&gt;-2.21619&lt;/D&gt;&lt;D xsi:type="xsd:double"&gt;6.429231&lt;/D&gt;&lt;D xsi:type="xsd:double"&gt;6.062579&lt;/D&gt;&lt;D xsi:type="xsd:double"&gt;2.2126555&lt;/D&gt;&lt;D xsi:type="xsd:double"&gt;2.545607&lt;/D&gt;&lt;D xsi:type="xsd:double"&gt;0.840497&lt;/D&gt;&lt;D xsi:type="xsd:double"&gt;1.4731526&lt;/D&gt;&lt;D xsi:type="xsd:double"&gt;1.2607455&lt;/D&gt;&lt;/FQL&gt;&lt;FQL&gt;&lt;Q&gt;WL-FDS^FG_PRICE_MAVG(0,,,,30)&lt;/Q&gt;&lt;R&gt;1&lt;/R&gt;&lt;C&gt;1&lt;/C&gt;&lt;D xsi:type="xsd:double"&gt;558.5867&lt;/D&gt;&lt;/FQL&gt;&lt;FQL&gt;&lt;Q&gt;EZA^FG_PRICE_MAVG(0,,,,60)&lt;/Q&gt;&lt;R&gt;1&lt;/R&gt;&lt;C&gt;1&lt;/C&gt;&lt;D xsi:type="xsd:double"&gt;40.347668&lt;/D&gt;&lt;/FQL&gt;&lt;FQL&gt;&lt;Q&gt;EIDO^FG_PRICE_MAVG(0,,,,200)&lt;/Q&gt;&lt;R&gt;1&lt;/R&gt;&lt;C&gt;1&lt;/C&gt;&lt;D xsi:type="xsd:double"&gt;21.8818&lt;/D&gt;&lt;/FQL&gt;&lt;FQL&gt;&lt;Q&gt;EWW^P_PRICE(0)/P_PRICE_LOW_PR(0,,,,,,"PRICE","INTRA","52W")-1&lt;/Q&gt;&lt;R&gt;1&lt;/R&gt;&lt;C&gt;1&lt;/C&gt;&lt;D xsi:type="xsd:double"&gt;0.23783386&lt;/D&gt;&lt;/FQL&gt;&lt;FQL&gt;&lt;Q&gt;EPOL^FG_TOTAL_RETURNC(0,-12AM)&lt;/Q&gt;&lt;R&gt;1&lt;/R&gt;&lt;C&gt;1&lt;/C&gt;&lt;D xsi:type="xsd:double"&gt;52.626957&lt;/D&gt;&lt;/FQL&gt;&lt;FQL&gt;&lt;Q&gt;URTH^P_PRICE(0)/P_PRICE_HIGH_PR(0,,,,,,"PRICE","INTRA","52W")&lt;/Q&gt;&lt;R&gt;1&lt;/R&gt;&lt;C&gt;1&lt;/C&gt;&lt;D xsi:type="xsd:double"&gt;0.9885347&lt;/D&gt;&lt;/FQL&gt;&lt;FQL&gt;&lt;Q&gt;VWO^SIZE(FG_CONSTITUENTS)&lt;/Q&gt;&lt;R&gt;1&lt;/R&gt;&lt;C&gt;1&lt;/C&gt;&lt;D xsi:type="xsd:long"&gt;4781&lt;/D&gt;&lt;/FQL&gt;&lt;FQL&gt;&lt;Q&gt;CNYA^FMA_COS_DOWN("EPS","1M",+1,NOW,,,"PORTAGG","MEANR")&lt;/Q&gt;&lt;R&gt;1&lt;/R&gt;&lt;C&gt;1&lt;/C&gt;&lt;D xsi:type="xsd:double"&gt;240&lt;/D&gt;&lt;/FQL&gt;&lt;FQL&gt;&lt;Q&gt;REFEUREFI-FDS^(SUBARRAY(NOT_NA(NO_REPEAT_F(FG_YIELD(NOW,-10AY,D))),0,1)-SUBARRAY(NOT_NA(NO_REPEAT_F(FG_YIELD(NOW,-10AY,D))),1,1))*100&lt;/Q&gt;&lt;R&gt;1&lt;/R&gt;&lt;C&gt;1&lt;/C&gt;&lt;D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xsi:type="xsd:double"&gt;25&lt;/D&gt;&lt;/FQL&gt;&lt;FQL&gt;&lt;Q&gt;TRYKR10Y-FDS^PCTCHG(FG_YIELD(0,,,,"YTM"),FG_YIELD(-1AM,,,,"YTM"))&lt;/Q&gt;&lt;R&gt;1&lt;/R&gt;&lt;C&gt;1&lt;/C&gt;&lt;D xsi:type="xsd:double"&gt;-2.909429&lt;/D&gt;&lt;/FQL&gt;&lt;FQL&gt;&lt;Q&gt;TIPSCL10Y-FDS^FG_YIELD(0,,,,"YTM")&lt;/Q&gt;&lt;R&gt;1&lt;/R&gt;&lt;C&gt;1&lt;/C&gt;&lt;D xsi:type="xsd:double"&gt;2.6579278&lt;/D&gt;&lt;/FQL&gt;&lt;FQL&gt;&lt;Q&gt;VGK^FMA_DIV_YLD(NTMA,NOW,NOW,M,"PORTAGG","MEANR")&lt;/Q&gt;&lt;R&gt;1&lt;/R&gt;&lt;C&gt;1&lt;/C&gt;&lt;D xsi:type="xsd:double"&gt;3.52344423095699&lt;/D&gt;&lt;/FQL&gt;&lt;FQL&gt;&lt;Q&gt;TUR^FMA_PE(NTMA,0,,,"PORTAGG","MEANR")&lt;/Q&gt;&lt;R&gt;1&lt;/R&gt;&lt;C&gt;1&lt;/C&gt;&lt;D xsi:type="xsd:double"&gt;5.87890668775883&lt;/D&gt;&lt;/FQL&gt;&lt;FQL&gt;&lt;Q&gt;GREK^FG_FCF_YIELD_NTM(0)&lt;/Q&gt;&lt;R&gt;0&lt;/R&gt;&lt;C&gt;0&lt;/C&gt;&lt;/FQL&gt;&lt;FQL&gt;&lt;Q&gt;CC_US^IMF_IFS_RCPI_Q(0)&lt;/Q&gt;&lt;R&gt;1&lt;/R&gt;&lt;C&gt;1&lt;/C&gt;&lt;D xsi:type="xsd:double"&gt;3.209516&lt;/D&gt;&lt;/FQL&gt;&lt;FQL&gt;&lt;Q&gt;VGK^FG_PE_NTM(0,,,90,0)&lt;/Q&gt;&lt;R&gt;1&lt;/R&gt;&lt;C&gt;1&lt;/C&gt;&lt;D xsi:type="xsd:double"&gt;13.2986636872722&lt;/D&gt;&lt;/FQL&gt;&lt;FQL&gt;&lt;Q&gt;GREK^FMA_PE(LTM,0,,,"PORTAGG","MEANR")&lt;/Q&gt;&lt;R&gt;1&lt;/R&gt;&lt;C&gt;1&lt;/C&gt;&lt;D xsi:type="xsd:double"&gt;7.39386908429823&lt;/D&gt;&lt;/FQL&gt;&lt;FQL&gt;&lt;Q&gt;EPOL^FMA_PE(NTMA,0,,,"PORTAGG","MEANR")&lt;/Q&gt;&lt;R&gt;1&lt;/R&gt;&lt;C&gt;1&lt;/C&gt;&lt;D xsi:type="xsd:double"&gt;8.66997599493864&lt;/D&gt;&lt;/FQL&gt;&lt;FQL&gt;&lt;Q&gt;EWW^FMA_ROE(NTMA,-20AY,NOW,FY,"PORTAGG","MEANR")&lt;/Q&gt;&lt;R&gt;20&lt;/R&gt;&lt;C&gt;1&lt;/C&gt;&lt;D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xsi:type="xsd:double"&gt;13.7129718327555&lt;/D&gt;&lt;/FQL&gt;&lt;FQL&gt;&lt;Q&gt;USDAED^FG_PRICE_CHANGE(0,-6AM)&lt;/Q&gt;&lt;R&gt;1&lt;/R&gt;&lt;C&gt;1&lt;/C&gt;&lt;D xsi:type="xsd:double"&gt;0.021779537&lt;/D&gt;&lt;/FQL&gt;&lt;FQL&gt;&lt;Q&gt;USDPEN^FG_PRICE_CHANGE(0,-1AM)&lt;/Q&gt;&lt;R&gt;1&lt;/R&gt;&lt;C&gt;1&lt;/C&gt;&lt;D xsi:type="xsd:double"&gt;-0.06938577&lt;/D&gt;&lt;/FQL&gt;&lt;FQL&gt;&lt;Q&gt;EPOL^FMA_DIV_YLD(NTMA,-10AY,0,AM,"PORTAGG","MEANR")&lt;/Q&gt;&lt;R&gt;121&lt;/R&gt;&lt;C&gt;1&lt;/C&gt;&lt;D xsi:type="xsd:double"&gt;3.95259978351566&lt;/D&gt;&lt;D xsi:type="xsd:double"&gt;4.17870679041258&lt;/D&gt;&lt;D xsi:type="xsd:double"&gt;4.27167576469896&lt;/D&gt;&lt;D xsi:type="xsd:double"&gt;4.28033384386311&lt;/D&gt;&lt;D xsi:type="xsd:double"&gt;3.99675321091677&lt;/D&gt;&lt;D xsi:type="xsd:double"&gt;3.95182074344502&lt;/D&gt;&lt;D xsi:type="xsd:double"&gt;3.95118424581936&lt;/D&gt;&lt;D xsi:type="xsd:double"&gt;4.04430864487228&lt;/D&gt;&lt;D xsi:type="xsd:double"&gt;3.86732538635638&lt;/D&gt;&lt;D xsi:type="xsd:double"&gt;3.71639282240792&lt;/D&gt;&lt;D xsi:type="xsd:double"&gt;3.55336896353088&lt;/D&gt;&lt;D xsi:type="xsd:double"&gt;3.31538805895384&lt;/D&gt;&lt;D xsi:type="xsd:double"&gt;3.44021073329469&lt;/D&gt;&lt;D xsi:type="xsd:double"&gt;3.62429966324417&lt;/D&gt;&lt;D xsi:type="xsd:double"&gt;3.64727528666966&lt;/D&gt;&lt;D xsi:type="xsd:double"&gt;3.71916589675183&lt;/D&gt;&lt;D xsi:type="xsd:double"&gt;3.85321803625188&lt;/D&gt;&lt;D xsi:type="xsd:double"&gt;3.71147843697214&lt;/D&gt;&lt;D xsi:type="xsd:double"&gt;4.00893935928608&lt;/D&gt;&lt;D xsi:type="xsd:double"&gt;4.10936442615985&lt;/D&gt;&lt;D xsi:type="xsd:double"&gt;4.19610223322153&lt;/D&gt;&lt;D xsi:type="xsd:double"&gt;4.03798440297891&lt;/D&gt;&lt;D xsi:type="xsd:double"&gt;3.59045201735444&lt;/D&gt;&lt;D xsi:type="xsd:double"&gt;3.70761721803551&lt;/D&gt;&lt;D xsi:type="xsd:double"&gt;3.88049851289483&lt;/D&gt;&lt;D xsi:type="xsd:double"&gt;3.90261997164017&lt;/D&gt;&lt;D xsi:type="xsd:double"&gt;3.67901525320249&lt;/D&gt;&lt;D xsi:type="xsd:double"&gt;3.5162391199305&lt;/D&gt;&lt;D xsi:type="xsd:double"&gt;3.67762281193248&lt;/D&gt;&lt;D xsi:type="xsd:double"&gt;3.28971863343879&lt;/D&gt;&lt;D xsi:type="xsd:double"&gt;3.25611448670045&lt;/D&gt;&lt;D xsi:type="xsd:double"&gt;3.04507685052488&lt;/D&gt;&lt;D xsi:type="xsd:double"&gt;2.74720042907203&lt;/D&gt;&lt;D xsi:type="xsd:double"&gt;2.54208520508196&lt;/D&gt;&lt;D xsi:type="xsd:double"&gt;2.59908369347504&lt;/D&gt;&lt;D xsi:type="xsd:double"&gt;2.40546187947041&lt;/D&gt;&lt;D xsi:type="xsd:double"&gt;2.46790555231325&lt;/D&gt;&lt;D xsi:type="xsd:double"&gt;2.40808734828045&lt;/D&gt;&lt;D xsi:type="xsd:double"&gt;2.26444770411074&lt;/D&gt;&lt;D xsi:type="xsd:double"&gt;2.33696264441688&lt;/D&gt;&lt;D xsi:type="xsd:double"&gt;2.48365354786317&lt;/D&gt;&lt;D xsi:type="xsd:double"&gt;2.37513367060961&lt;/D&gt;&lt;D xsi:type="xsd:double"&gt;2.71264449914171&lt;/D&gt;&lt;D xsi:type="xsd:double"&gt;2.83443878005601&lt;/D&gt;&lt;D xsi:type="xsd:double"&gt;2.82138208076452&lt;/D&gt;&lt;D xsi:type="xsd:double"&gt;3.05497435042528&lt;/D&gt;&lt;D xsi:type="xsd:double"&gt;3.19713879932714&lt;/D&gt;&lt;D xsi:type="xsd:double"&gt;3.02065399852682&lt;/D&gt;&lt;D xsi:type="xsd:double"&gt;3.15360321104935&lt;/D&gt;&lt;D xsi:type="xsd:double"&gt;3.13894508376259&lt;/D&gt;&lt;D xsi:type="xsd:double"&gt;2.79753536645833&lt;/D&gt;&lt;D xsi:type="xsd:double"&gt;2.7712111290907&lt;/D&gt;&lt;D xsi:type="xsd:double"&gt;2.936208716504&lt;/D&gt;&lt;D xsi:type="xsd:double"&gt;3.2099602633507&lt;/D&gt;&lt;D xsi:type="xsd:double"&gt;3.08795723682936&lt;/D&gt;&lt;D xsi:type="xsd:double"&gt;3.20415111637487&lt;/D&gt;&lt;D xsi:type="xsd:double"&gt;2.98127784572503&lt;/D&gt;&lt;D xsi:type="xsd:double"&gt;3.0541092803099&lt;/D&gt;&lt;D xsi:type="xsd:double"&gt;3.08181063418888&lt;/D&gt;&lt;D xsi:type="xsd:double"&gt;3.18313497291724&lt;/D&gt;&lt;D xsi:type="xsd:double"&gt;3.29973275459002&lt;/D&gt;&lt;D xsi:type="xsd:double"&gt;3.26554892992837&lt;/D&gt;&lt;D xsi:type="xsd:double"&gt;3.40038621086595&lt;/D&gt;&lt;D xsi:type="xsd:double"&gt;3.89859849178915&lt;/D&gt;&lt;D xsi:type="xsd:double"&gt;3.57107470790184&lt;/D&gt;&lt;D xsi:type="xsd:double"&gt;3.41640198657541&lt;/D&gt;&lt;D xsi:type="xsd:double"&gt;3.47130272076516&lt;/D&gt;&lt;D xsi:type="xsd:double"&gt;3.53188130385227&lt;/D&gt;&lt;D xsi:type="xsd:double"&gt;3.90948762844349&lt;/D&gt;&lt;D xsi:type="xsd:double"&gt;4.33614194299903&lt;/D&gt;&lt;D xsi:type="xsd:double"&gt;4.41626894379888&lt;/D&gt;&lt;D xsi:type="xsd:double"&gt;3.10846800558581&lt;/D&gt;&lt;D xsi:type="xsd:double"&gt;2.53705423781634&lt;/D&gt;&lt;D xsi:type="xsd:double"&gt;2.6761688038548&lt;/D&gt;&lt;D xsi:type="xsd:double"&gt;2.64514908734725&lt;/D&gt;&lt;D xsi:type="xsd:double"&gt;2.95928290240052&lt;/D&gt;&lt;D xsi:type="xsd:double"&gt;3.13043079821339&lt;/D&gt;&lt;D xsi:type="xsd:double"&gt;3.24154402371444&lt;/D&gt;&lt;D xsi:type="xsd:double"&gt;2.69664569059812&lt;/D&gt;&lt;D xsi:type="xsd:double"&gt;2.73619668777648&lt;/D&gt;&lt;D xsi:type="xsd:double"&gt;2.84865648200206&lt;/D&gt;&lt;D xsi:type="xsd:double"&gt;2.92504918077961&lt;/D&gt;&lt;D xsi:type="xsd:double"&gt;2.86572261710828&lt;/D&gt;&lt;D xsi:type="xsd:double"&gt;2.85304564363446&lt;/D&gt;&lt;D xsi:type="xsd:double"&gt;2.90362322379306&lt;/D&gt;&lt;D xsi:type="xsd:double"</t>
        </r>
      </text>
    </comment>
    <comment ref="A13" authorId="0" shapeId="0" xr:uid="{B710EEAB-0BD7-4165-B817-2425F4D4BA99}">
      <text>
        <r>
          <rPr>
            <b/>
            <sz val="9"/>
            <color indexed="81"/>
            <rFont val="Tahoma"/>
            <charset val="1"/>
          </rPr>
          <t>&gt;3.11243437335885&lt;/D&gt;&lt;D xsi:type="xsd:double"&gt;3.0452318268977&lt;/D&gt;&lt;D xsi:type="xsd:double"&gt;2.88763401296099&lt;/D&gt;&lt;D xsi:type="xsd:double"&gt;3.15726424688286&lt;/D&gt;&lt;D xsi:type="xsd:double"&gt;2.89168670519034&lt;/D&gt;&lt;D xsi:type="xsd:double"&gt;3.39871816839689&lt;/D&gt;&lt;D xsi:type="xsd:double"&gt;3.3189871192809&lt;/D&gt;&lt;D xsi:type="xsd:double"&gt;3.30340533288781&lt;/D&gt;&lt;D xsi:type="xsd:double"&gt;3.6922547211113&lt;/D&gt;&lt;D xsi:type="xsd:double"&gt;3.4662950743728&lt;/D&gt;&lt;D xsi:type="xsd:double"&gt;3.78338679319414&lt;/D&gt;&lt;D xsi:type="xsd:double"&gt;4.02662251930678&lt;/D&gt;&lt;D xsi:type="xsd:double"&gt;4.34575796330845&lt;/D&gt;&lt;D xsi:type="xsd:double"&gt;4.0498204605728&lt;/D&gt;&lt;D xsi:type="xsd:double"&gt;4.64739780217987&lt;/D&gt;&lt;D xsi:type="xsd:double"&gt;5.03727382165378&lt;/D&gt;&lt;D xsi:type="xsd:double"&gt;4.54846035374708&lt;/D&gt;&lt;D xsi:type="xsd:double"&gt;4.103900498724&lt;/D&gt;&lt;D xsi:type="xsd:double"&gt;4.1659279626432&lt;/D&gt;&lt;D xsi:type="xsd:double"&gt;3.97401367630885&lt;/D&gt;&lt;D xsi:type="xsd:double"&gt;4.26116182808226&lt;/D&gt;&lt;D xsi:type="xsd:double"&gt;4.74627722551462&lt;/D&gt;&lt;D xsi:type="xsd:double"&gt;4.29952426944792&lt;/D&gt;&lt;D xsi:type="xsd:double"&gt;4.53169423180261&lt;/D&gt;&lt;D xsi:type="xsd:double"&gt;4.01063024073083&lt;/D&gt;&lt;D xsi:type="xsd:double"&gt;3.71961817441269&lt;/D&gt;&lt;D xsi:type="xsd:double"&gt;3.9869701579449&lt;/D&gt;&lt;D xsi:type="xsd:double"&gt;4.3746807065341&lt;/D&gt;&lt;D xsi:type="xsd:double"&gt;4.24363696443031&lt;/D&gt;&lt;D xsi:type="xsd:double"&gt;5.08308628925406&lt;/D&gt;&lt;D xsi:type="xsd:double"&gt;4.7508967020805&lt;/D&gt;&lt;D xsi:type="xsd:double"&gt;4.99976472202556&lt;/D&gt;&lt;D xsi:type="xsd:double"&gt;4.75946767925141&lt;/D&gt;&lt;D xsi:type="xsd:double"&gt;4.90423473292643&lt;/D&gt;&lt;D xsi:type="xsd:double"&gt;5.1150677484436&lt;/D&gt;&lt;D xsi:type="xsd:double"&gt;5.20431280316128&lt;/D&gt;&lt;/FQL&gt;&lt;FQL&gt;&lt;Q&gt;UAE^FG_TOTAL_RETURNC(0,-12AM)&lt;/Q&gt;&lt;R&gt;1&lt;/R&gt;&lt;C&gt;1&lt;/C&gt;&lt;D xsi:type="xsd:double"&gt;-1.7807484&lt;/D&gt;&lt;/FQL&gt;&lt;FQL&gt;&lt;Q&gt;ECH^FG_TOTAL_RETURNC(0,-6AM)&lt;/Q&gt;&lt;R&gt;1&lt;/R&gt;&lt;C&gt;1&lt;/C&gt;&lt;D xsi:type="xsd:double"&gt;5.7373166&lt;/D&gt;&lt;/FQL&gt;&lt;FQL&gt;&lt;Q&gt;VGK^SIZE(FG_CONSTITUENTS)&lt;/Q&gt;&lt;R&gt;1&lt;/R&gt;&lt;C&gt;1&lt;/C&gt;&lt;D xsi:type="xsd:long"&gt;1281&lt;/D&gt;&lt;/FQL&gt;&lt;FQL&gt;&lt;Q&gt;GREK^FMA_COS_UP("EPS","1M",+1,NOW,,,"PORTAGG","MEANR")&lt;/Q&gt;&lt;R&gt;1&lt;/R&gt;&lt;C&gt;1&lt;/C&gt;&lt;D xsi:type="xsd:double"&gt;8&lt;/D&gt;&lt;/FQL&gt;&lt;FQL&gt;&lt;Q&gt;EWZ^FMA_PE(LTMA,-10AY,0,AM,"PORTAGG","MEANR")&lt;/Q&gt;&lt;R&gt;121&lt;/R&gt;&lt;C&gt;1&lt;/C&gt;&lt;D xsi:type="xsd:double"&gt;11.4344630780359&lt;/D&gt;&lt;D xsi:type="xsd:double"&gt;11.7062418232125&lt;/D&gt;&lt;D xsi:type="xsd:double"&gt;12.0833432619546&lt;/D&gt;&lt;D xsi:type="xsd:double"&gt;13.0993547427787&lt;/D&gt;&lt;D xsi:type="xsd:double"&gt;12.2082816623941&lt;/D&gt;&lt;D xsi:type="xsd:double"&gt;12.6389093887692&lt;/D&gt;&lt;D xsi:type="xsd:double"&gt;12.8616577591316&lt;/D&gt;&lt;D xsi:type="xsd:double"&gt;12.3692947890955&lt;/D&gt;&lt;D xsi:type="xsd:double"&gt;11.8696246978224&lt;/D&gt;&lt;D xsi:type="xsd:double"&gt;12.9145545886341&lt;/D&gt;&lt;D xsi:type="xsd:double"&gt;13.0448067434262&lt;/D&gt;&lt;D xsi:type="xsd:double"&gt;13.812721178563&lt;/D&gt;&lt;D xsi:type="xsd:double"&gt;13.6337963764782&lt;/D&gt;&lt;D xsi:type="xsd:double"&gt;13.6804844474756&lt;/D&gt;&lt;D xsi:type="xsd:double"&gt;13.4558851386898&lt;/D&gt;&lt;D xsi:type="xsd:double"&gt;12.7405906114413&lt;/D&gt;&lt;D xsi:type="xsd:double"&gt;12.2030119248446&lt;/D&gt;&lt;D xsi:type="xsd:double"&gt;12.3450945825784&lt;/D&gt;&lt;D xsi:type="xsd:double"&gt;12.4078191097149&lt;/D&gt;&lt;D xsi:type="xsd:double"&gt;12.0453533539235&lt;/D&gt;&lt;D xsi:type="xsd:double"&gt;11.7559280837945&lt;/D&gt;&lt;D xsi:type="xsd:double"&gt;12.6570681126579&lt;/D&gt;&lt;D xsi:type="xsd:double"&gt;13.142976468302&lt;/D&gt;&lt;D xsi:type="xsd:double"&gt;13.339440287129&lt;/D&gt;&lt;D xsi:type="xsd:double"&gt;12.8626152626416&lt;/D&gt;&lt;D xsi:type="xsd:double"&gt;13.2420905806981&lt;/D&gt;&lt;D xsi:type="xsd:double"&gt;14.0395712420735&lt;/D&gt;&lt;D xsi:type="xsd:double"&gt;14.3473633330365&lt;/D&gt;&lt;D xsi:type="xsd:double"&gt;14.427478158221&lt;/D&gt;&lt;D xsi:type="xsd:double"&gt;15.5013760374763&lt;/D&gt;&lt;D xsi:type="xsd:double"&gt;15.1104330883926&lt;/D&gt;&lt;D xsi:type="xsd:double"&gt;14.7891756028114&lt;/D&gt;&lt;D xsi:type="xsd:double"&gt;15.5124196009378&lt;/D&gt;&lt;D xsi:type="xsd:double"&gt;16.8818277540957&lt;/D&gt;&lt;D xsi:type="xsd:double"&gt;16.4063217257552&lt;/D&gt;&lt;D xsi:type="xsd:double"&gt;16.0959203666902&lt;/D&gt;&lt;D xsi:type="xsd:double"&gt;15.4788095117333&lt;/D&gt;&lt;D xsi:type="xsd:double"&gt;15.0367655993259&lt;/D&gt;&lt;D xsi:type="xsd:double"&gt;14.969653725083&lt;/D&gt;&lt;D xsi:type="xsd:double"&gt;15.4041394271857&lt;/D&gt;&lt;D xsi:type="xsd:double"&gt;15.4828778176833&lt;/D&gt;&lt;D xsi:type="xsd:double"&gt;14.888876425466&lt;/D&gt;&lt;D xsi:type="xsd:double"&gt;14.3485718497453&lt;/D&gt;&lt;D xsi:type="xsd:double"&gt;14.9214045178148&lt;/D&gt;&lt;D xsi:type="xsd:double"&gt;16.4708104207005&lt;/D&gt;&lt;D xsi:type="xsd:double"&gt;16.6295583770173&lt;/D&gt;&lt;D xsi:type="xsd:double"&gt;16.2355836722164&lt;/D&gt;&lt;D xsi:type="xsd:double"&gt;15.8925682677886&lt;/D&gt;&lt;D xsi:type="xsd:double"&gt;15.0067848545353&lt;/D&gt;&lt;D xsi:type="xsd:double"&gt;14.2561078016266&lt;/D&gt;&lt;D xsi:type="xsd:double"&gt;14.2758128335965&lt;/D&gt;&lt;D xsi:type="xsd:double"&gt;13.5027572146126&lt;/D&gt;&lt;D xsi:type="xsd:double"&gt;13.3284936174753&lt;/D&gt;&lt;D xsi:type="xsd:double"&gt;14.0270063318606&lt;/D&gt;&lt;D xsi:type="xsd:double"&gt;13.9422884568459&lt;/D&gt;&lt;D xsi:type="xsd:double"&gt;13.6672215740891&lt;/D&gt;&lt;D xsi:type="xsd:double"&gt;15.0958597728729&lt;/D&gt;&lt;D xsi:type="xsd:double"&gt;14.8241255113211&lt;/D&gt;&lt;D xsi:type="xsd:double"&gt;14.5401260364707&lt;/D&gt;&lt;D xsi:type="xsd:double"&gt;14.1728023349772&lt;/D&gt;&lt;D xsi:type="xsd:double"&gt;14.1053243612459&lt;/D&gt;&lt;D xsi:type="xsd:double"&gt;14.089353274418&lt;/D&gt;&lt;D xsi:type="xsd:double"&gt;14.3302386564865&lt;/D&gt;&lt;D xsi:type="xsd:double"&gt;14.1028828214138&lt;/D&gt;&lt;D xsi:type="xsd:double"&gt;14.4399529612356&lt;/D&gt;&lt;D xsi:type="xsd:double"&gt;15.5278242943665&lt;/D&gt;&lt;D xsi:type="xsd:double"&gt;15.3390258975954&lt;/D&gt;&lt;D xsi:type="xsd:double"&gt;17.2333198052047&lt;/D&gt;&lt;D xsi:type="xsd:double"&gt;16.8370443175673&lt;/D&gt;&lt;D xsi:type="xsd:double"&gt;17.088361483095&lt;/D&gt;&lt;D xsi:type="xsd:double"&gt;16.1728675391955&lt;/D&gt;&lt;D xsi:type="xsd:double"&gt;16.8877735509618&lt;/D&gt;&lt;D xsi:type="xsd:double"&gt;18.8518614889251&lt;/D&gt;&lt;D xsi:type="xsd:double"&gt;20.3930135084556&lt;/D&gt;&lt;D xsi:type="xsd:double"&gt;31.7234829915631&lt;/D&gt;&lt;D xsi:type="xsd:double"&gt;34.8311453656968&lt;/D&gt;&lt;D xsi:type="xsd:double"&gt;28.6301403672788&lt;/D&gt;&lt;D xsi:type="xsd:double"&gt;30.7999531705801&lt;/D&gt;&lt;D xsi:type="xsd:double"&gt;32.2981880723779&lt;/D&gt;&lt;D xsi:type="xsd:double"&gt;36.4307073811452&lt;/D&gt;&lt;D xsi:type="xsd:double"&gt;28.0979225198223&lt;/D&gt;&lt;D xsi:type="xsd:double"&gt;20.7446287366741&lt;/D&gt;&lt;D xsi:type="xsd:double"&gt;19.4319359171058&lt;/D&gt;&lt;D xsi:type="xsd:double"&gt;18.1349970811922&lt;/D&gt;&lt;D xsi:type="xsd:double"&gt;17.2223389343971&lt;/D&gt;&lt;D xsi:type="xsd:double"&gt;15.9073285571976&lt;/D&gt;&lt;D xsi:type="xsd:double"&gt;14.251498392435&lt;/D&gt;&lt;D xsi:type="xsd:double"&gt;12.6111568869912&lt;/D&gt;&lt;D xsi:type="xsd:double"&gt;10.8860341774153&lt;/D&gt;&lt;D xsi:type="xsd:double"&gt;9.32173060389322&lt;/D&gt;&lt;D xsi:type="xsd:double"&gt;7.82408939861759&lt;/D&gt;&lt;D xsi:type="xsd:double"&gt;6.47647952434305&lt;/D&gt;&lt;D xsi:type="xsd:double"&gt;7.01700683966949&lt;/D&gt;&lt;D xsi:type="xsd:double"&gt;7.04818763448338&lt;/D&gt;&lt;D xsi:type="xsd:double"&gt;7.07129220321369&lt;/D&gt;&lt;D xsi:type="xsd:double"&gt;6.6839486759091&lt;/D&gt;&lt;D xsi:type="xsd:double"&gt;6.67326249700406&lt;/D&gt;&lt;D xsi:type="xsd:double"&gt;6.19098719198293&lt;/D&gt;&lt;D xsi:type="xsd:double"&gt;6.2306183147831&lt;/D&gt;&lt;D xsi:type="xsd:double"&gt;6.13891143238489&lt;/D&gt;&lt;D xsi:type="xsd:double"&gt;6.04311517867714&lt;/D&gt;&lt;D xsi:type="xsd:double"&gt;6.2153013891237&lt;/D&gt;&lt;D xsi:type="xsd:double"&gt;5.8800172781391&lt;/D&gt;&lt;D xsi:type="xsd:double"&gt;5.66736025495095&lt;/D&gt;&lt;D xsi:type="xsd:double"&gt;6.02786012769992&lt;/D&gt;&lt;D xsi:type="xsd:double"&gt;5.5405965632751&lt;/D&gt;&lt;D xsi:type="xsd:double"&gt;5.60546846247029&lt;/D&gt;&lt;D xsi:type="xsd:double"&gt;5.78072705362811&lt;/D&gt;&lt;D xsi:type="xsd:double"&gt;6.01281012156079&lt;/D&gt;&lt;D xsi:type="xsd:double"&gt;6.72853075097434&lt;/D&gt;&lt;D xsi:type="xsd:double"&gt;7.12529759823109&lt;/D&gt;&lt;D xsi:type="xsd:double"&gt;7.09821899196434&lt;/D&gt;&lt;D xsi:type="xsd:double"&gt;7.27867095150172&lt;/D&gt;&lt;D xsi:type="xsd:double"&gt;7.16827244772222&lt;/D&gt;&lt;D xsi:type="xsd:double"&gt;8.13175372892458&lt;/D&gt;&lt;D xsi:type="xsd:double"&gt;8.76799754494604&lt;/D&gt;&lt;D xsi:type="xsd:double"&gt;8.12580963252894&lt;/D&gt;&lt;D xsi:type="xsd:double"&gt;8.45644844719981&lt;/D&gt;&lt;D xsi:type="xsd:double"&gt;8.38330972610548&lt;/D&gt;&lt;D xsi:type="xsd:double"&gt;8.27318024664356&lt;/D&gt;&lt;D xsi:type="xsd:double"&gt;8.02167013433662&lt;/D&gt;&lt;/FQL&gt;&lt;FQL&gt;&lt;Q&gt;UAE^FG_PRICE_MAVG(0,,,,30)&lt;/Q&gt;&lt;R&gt;1&lt;/R&gt;&lt;C&gt;1&lt;/C&gt;&lt;D xsi:type="xsd:double"&gt;14.308456&lt;/D&gt;&lt;/FQL&gt;&lt;FQL&gt;&lt;Q&gt;EWW^FG_TOTAL_RETURNC(0,-6AM)&lt;/Q&gt;&lt;R&gt;1&lt;/R&gt;&lt;C&gt;1&lt;/C&gt;&lt;D xsi:type="xsd:double"&gt;4.2087793&lt;/D&gt;&lt;/FQL&gt;&lt;FQL&gt;&lt;Q&gt;PASP-FDS^FG_PRICE_CHANGE(0,-3AM)&lt;/Q&gt;&lt;R&gt;1&lt;/R&gt;&lt;C&gt;1&lt;/C&gt;&lt;D xsi:type="xsd:double"&gt;-0.518134715025909&lt;/D&gt;&lt;/FQL&gt;&lt;FQL&gt;&lt;Q&gt;UAE^P_PRICE(0)/P_PRICE_LOW_PR(0,,,,,,"PRICE","INTRA","52W")-1&lt;/Q&gt;&lt;R&gt;1&lt;/R&gt;&lt;C&gt;1&lt;/C&gt;&lt;D xsi:type="xsd:double"&gt;0.04132223&lt;/D&gt;&lt;/FQL&gt;&lt;FQL&gt;&lt;Q&gt;MCHI^FG_TOTAL_RETURNC(0,-12AM)&lt;/Q&gt;&lt;R&gt;1&lt;/R&gt;&lt;C&gt;1&lt;/C&gt;&lt;D xsi:type="xsd:double"&gt;4.896748&lt;/D&gt;&lt;/FQL&gt;&lt;FQL&gt;&lt;Q&gt;EZA^FG_TOTAL_RETURNC(0,-12AM)&lt;/Q&gt;&lt;R&gt;1&lt;/R&gt;&lt;C&gt;1&lt;/C&gt;&lt;D xsi:type="xsd:double"&gt;12.877237&lt;/D&gt;&lt;/FQL&gt;&lt;FQL&gt;&lt;Q&gt;ECH^FG_TOTAL_RETURNC(0,-3AM)&lt;/Q&gt;&lt;R&gt;1&lt;/R&gt;&lt;C&gt;1&lt;/C&gt;&lt;D xsi:type="xsd:double"&gt;7.216096&lt;/D&gt;&lt;/FQL&gt;&lt;FQL&gt;&lt;Q&gt;SPY^PERCENT_CHANGE(FMA_EPS(+1,0,,,,"PORTAGG","MEAN"),FMA_EPS(+1,-1AM,,,,"PORTAGG","MEAN"))&lt;/Q&gt;&lt;R&gt;1&lt;/R&gt;&lt;C&gt;1&lt;/C&gt;&lt;D xsi:type="xsd:double"&gt;0.518500757194367&lt;/D&gt;&lt;/FQL&gt;&lt;FQL&gt;&lt;Q&gt;QAT^FG_ROE(0)&lt;/Q&gt;&lt;R&gt;1&lt;/R&gt;&lt;C&gt;1&lt;/C&gt;&lt;D xsi:type="xsd:double"&gt;11.0279889981198&lt;/D&gt;&lt;/FQL&gt;&lt;FQL&gt;&lt;Q&gt;REFCLMPR-FDS^(SUBARRAY(NOT_NA(NO_REPEAT_F(FG_YIELD(NOW,-10AY,D))),0,1)-SUBARRAY(NOT_NA(NO_REPEAT_F(FG_YIELD(NOW,-10AY,D))),1,1))*100&lt;/Q&gt;&lt;R&gt;1&lt;/R&gt;&lt;C&gt;1&lt;/C&gt;&lt;D xsi:type="xsd:double"&gt;-50&lt;/D&gt;&lt;/FQL&gt;&lt;FQL&gt;&lt;Q&gt;EWT^FMA_EVAL_EBIT(LTMA,NOW,NOW,M,"PORTAGG","MEANR")&lt;/Q&gt;&lt;R&gt;1&lt;/R&gt;&lt;C&gt;1&lt;/C&gt;&lt;D xsi:type="xsd:double"&gt;20.1156090219413&lt;/D&gt;&lt;/FQL&gt;&lt;FQL&gt;&lt;Q&gt;CAGDPY@ZA^EE_ACTUAL_ANNUAL(MED,0)&lt;/Q&gt;&lt;R&gt;1&lt;/R&gt;&lt;C&gt;1&lt;/C&gt;&lt;D xsi:type="xsd:double"&gt;-1.6&lt;/D&gt;&lt;/FQL&gt;&lt;FQL&gt;&lt;Q&gt;SET-BKK^P_PRICE_RETURNS_PR('52W',2,-10AY,0,AM)&lt;/Q&gt;&lt;R&gt;121&lt;/R&gt;&lt;C&gt;1&lt;/C&gt;&lt;D xsi:type="xsd:double"&gt;-10.47163&lt;/D&gt;&lt;D xsi:type="xsd:double"&gt;2.3314238&lt;/D&gt;&lt;D xsi:type="xsd:double"&gt;5.568671&lt;/D&gt;&lt;D xsi:type="xsd:double"&gt;20.819628&lt;/D&gt;&lt;D xsi:type="xsd:double"&gt;14.641106&lt;/D&gt;&lt;D xsi:type="xsd:double"&gt;9.791529&lt;/D&gt;&lt;D xsi:type="xsd:double"&gt;17.246687&lt;/D&gt;&lt;D xsi:type="xsd:double"&gt;15.319824&lt;/D&gt;&lt;D xsi:type="xsd:double"&gt;25.09197&lt;/D&gt;&lt;D xsi:type="xsd:double"&gt;20.405901&lt;/D&gt;&lt;D xsi:type="xsd:double"&gt;9.422636&lt;/D&gt;&lt;D xsi:type="xsd:double"&gt;7.9013944&lt;/D&gt;&lt;D xsi:type="xsd:double"&gt;6.2150836&lt;/D&gt;&lt;D xsi:type="xsd:double"&gt;1.2653589&lt;/D&gt;&lt;D xsi:type="xsd:double"&gt;-4.144728&lt;/D&gt;&lt;D xsi:type="xsd:double"&gt;-11.476469&lt;/D&gt;&lt;D xsi:type="xsd:double"&gt;-14.925551&lt;/D&gt;&lt;D xsi:type="xsd:double"&gt;-10.886383&lt;/D&gt;&lt;D xsi:type="xsd:double"&gt;-14.694059&lt;/D&gt;&lt;D xsi:type="xsd:double"&gt;-13.998413&lt;/D&gt;&lt;D xsi:type="xsd:double"&gt;-17.99168&lt;/D&gt;&lt;D xsi:type="xsd:double"&gt;-16.045267&lt;/D&gt;&lt;D xsi:type="xsd:double"&gt;-6.523502&lt;/D&gt;&lt;D xsi:type="xsd:double"&gt;-7.741368&lt;/D&gt;&lt;D xsi:type="xsd:double"&gt;-4.7973037&lt;/D&gt;&lt;D xsi:type="xsd:double"&gt;-3.9586604&lt;/D&gt;&lt;D xsi:type="xsd:double"&gt;7.5189233&lt;/D&gt;&lt;D xsi:type="xsd:double"&gt;12.010181&lt;/D&gt;&lt;D xsi:type="xsd:double"&gt;9.94885&lt;/D&gt;&lt;D xsi:type="xsd:double"&gt;7.224691&lt;/D&gt;&lt;D xsi:type="xsd:double"&gt;11.071563&lt;/D&gt;&lt;D xsi:type="xsd:double"&gt;19.791615&lt;/D&gt;&lt;D xsi:type="xsd:double"&gt;21.24015&lt;/D&gt;&lt;D xsi:type="xsd:double"&gt;16.119051&lt;/D&gt;&lt;D xsi:type="xsd:double"&gt;11.89245&lt;/D&gt;&lt;D xsi:type="xsd:double"&gt;11.88718&lt;/D&gt;&lt;D xsi:type="xsd:double"&gt;9.645581&lt;/D&gt;&lt;D xsi:type="xsd:double"&gt;8.979297&lt;/D&gt;&lt;D xsi:type="xsd:double"&gt;3.4125686&lt;/D&gt;&lt;D xsi:type="xsd:double"&gt;4.373443&lt;/D&gt;&lt;D xsi:type="xsd:double"&gt;12.184954&lt;/D&gt;&lt;D xsi:type="xsd:double"&gt;15.086376&lt;/D&gt;&lt;D xsi:type="xsd:double"&gt;12.392068&lt;/D&gt;&lt;D xsi:type="xsd:double"&gt;14.039433&lt;/D&gt;&lt;D xsi:type="xsd:double"&gt;15.82123&lt;/D&gt;&lt;D xsi:type="xsd:double"&gt;17.349125&lt;/D&gt;&lt;D xsi:type="xsd:double"&gt;12.430059&lt;/D&gt;&lt;D xsi:type="xsd:double"&gt;13.649189&lt;/D&gt;&lt;D xsi:type="xsd:double"&gt;10.585523&lt;/D&gt;&lt;D xsi:type="xsd:double"&gt;1.1063814&lt;/D&gt;&lt;D xsi:type="xsd:double"&gt;7.9761267&lt;/D&gt;&lt;D xsi:type="xsd:double"&gt;6.522858&lt;/D&gt;&lt;D xsi:type="xsd:double"&gt;5.4039955&lt;/D&gt;&lt;D xsi:type="xsd:double"&gt;-3.037119&lt;/D&gt;&lt;D xsi:type="xsd:double"&gt;-3.275025&lt;/D&gt;&lt;D xsi:type="xsd:double"&gt;-10.291463&lt;/D&gt;&lt;D xsi:type="xsd:double"&gt;-10.13378&lt;/D&gt;&lt;D xsi:type="xsd:double"&gt;-9.652323&lt;/D&gt;&lt;D xsi:type="xsd:double"&gt;-7.259524&lt;/D&gt;&lt;D xsi:type="xsd:double"&gt;-5.987829&lt;/D&gt;&lt;D xsi:type="xsd:double"&gt;-6.1813474&lt;/D&gt;&lt;D xsi:type="xsd:double"&gt;8.177352&lt;/D&gt;&lt;D xsi:type="xsd:double"&gt;0.5981922&lt;/D&gt;&lt;D xsi:type="xsd:double"&gt;-3.8077712&lt;/D&gt;&lt;D xsi:type="xsd:double"&gt;-6.786007&lt;/D&gt;&lt;D xsi:type="xsd:double"&gt;-4.050112&lt;/D&gt;&lt;D xsi:type="xsd:double"&gt;-2.804786&lt;/D&gt;&lt;D xsi:type="xsd:double"&gt;1.0205388&lt;/D&gt;&lt;D xsi:type="xsd:double"&gt;-7.771677&lt;/D&gt;&lt;D xsi:type="xsd:double"&gt;-18.927353&lt;/D&gt;&lt;D xsi:type="xsd:double"&gt;-31.293446&lt;/D&gt;&lt;D xsi:type="xsd:double"&gt;-22.22023&lt;/D&gt;&lt;D xsi:type="xsd:double"&gt;-17.075264&lt;/D&gt;&lt;D xsi:type="xsd:double"&gt;-22.614628&lt;/D&gt;&lt;D xsi:type="xsd:double"&gt;-22.397583&lt;/D&gt;&lt;D xsi:type="xsd:double"&gt;-20.802212&lt;/D&gt;&lt;D xsi:type="xsd:double"&gt;-24.44265&lt;/D&gt;&lt;D xsi:type="xsd:double"&gt;-25.400948&lt;/D&gt;&lt;D xsi:type="xsd:double"&gt;-11.459893&lt;/D&gt;&lt;D xsi:type="xsd:double"&gt;-8.259696&lt;/D&gt;&lt;D xsi:type="xsd:double"&gt;-3.77872&lt;/D&gt;&lt;D xsi:type="xsd:double"&gt;4.0080667&lt;/D&gt;&lt;D xsi:type="xsd:double"&gt;40.977562&lt;/D&gt;&lt;D xsi:type="xsd:double"&gt;21.62392&lt;/D&gt;&lt;D xsi:type="xsd:double"&gt;18.672228&lt;/D&gt;&lt;D xsi:type="xsd:double"&gt;18.577623&lt;/D&gt;&lt;D xsi:type="xsd:double"&gt;15.670276&lt;/D&gt;&lt;D xsi:type="xsd:double"&gt;25.032425&lt;/D&gt;&lt;D xsi:type="xsd:double"&gt;29.800165&lt;/D&gt;&lt;D xsi:type="xsd:double"&gt;35.1012&lt;/D&gt;&lt;D xsi:type="xsd:double"&gt;11.388111&lt;/D&gt;&lt;D xsi:type="xsd:double"&gt;14.369893&lt;/D&gt;&lt;D xsi:type="xsd:double"&gt;12.394857&lt;/D&gt;&lt;D xsi:type="xsd:double"&gt;12.587023&lt;/D&gt;&lt;D xsi:type="xsd:double"&gt;6.80629&lt;/D&gt;&lt;D xsi:type="xsd:double"&gt;4.8401117&lt;/D&gt;&lt;D xsi:type="xsd:double"&gt;4.381311&lt;/D&gt;&lt;D xsi:type="xsd:double"&gt;-1.2256086&lt;/D&gt;&lt;D xsi:type="xsd:double"&gt;2.5220633&lt;/D&gt;&lt;D xsi:type="xsd:double"&gt;0.0109910965&lt;/D&gt;&lt;D xsi:type="xsd:double"&gt;-1.0070503&lt;/D&gt;&lt;D xsi:type="xsd:double"&gt;-0.9036422&lt;/D&gt;&lt;D xsi:type="xsd:double"&gt;4.2500496&lt;/D&gt;&lt;D xsi:type="xsd:double"&gt;0.6660223&lt;/D&gt;&lt;D xsi:type="xsd:double"&gt;1.3737082&lt;/D&gt;&lt;D xsi:type="xsd:double"&gt;-3.7283897&lt;/D&gt;&lt;D xsi:type="xsd:double"&gt;-5.077153&lt;/D&gt;&lt;D xsi:type="xsd:double"&gt;-8.31185&lt;/D&gt;&lt;D xsi:type="xsd:double"&gt;-7.8074574&lt;/D&gt;&lt;D xsi:type="xsd:double"&gt;-4.1592&lt;/D&gt;&lt;D xsi:type="xsd:double"&gt;-1.2909055&lt;/D&gt;&lt;D xsi:type="xsd:double"&gt;-4.4535217&lt;/D&gt;&lt;D xsi:type="xsd:double"&gt;-7.594967&lt;/D&gt;&lt;D xsi:type="xsd:double"&gt;-14.105898&lt;/D&gt;&lt;D xsi:type="xsd:double"&gt;-15.6039&lt;/D&gt;&lt;D xsi:type="xsd:double"&gt;-14.049226&lt;/D&gt;&lt;D xsi:type="xsd:double"&gt;-18.363583&lt;/D&gt;&lt;D xsi:type="xsd:double"&gt;-15.513295&lt;/D&gt;&lt;D xsi:type="xsd:double"&gt;-14.441305&lt;/D&gt;&lt;D xsi:type="xsd:double"&gt;-10.5400505&lt;/D&gt;&lt;D xsi:type="xsd:double"&gt;-12.251395&lt;/D&gt;&lt;/FQL&gt;&lt;FQL&gt;&lt;Q&gt;EWY^FMA_PE(LTMA,-10AY,0,AM,"PORTAGG","MEANR")&lt;/Q&gt;&lt;R&gt;121&lt;/R&gt;&lt;C&gt;1&lt;/C&gt;&lt;D xsi:type="xsd:double"&gt;11.3485817300688&lt;/D&gt;&lt;D xsi:type="xsd:double"&gt;11.337966743827&lt;/D&gt;&lt;D xsi:type="xsd:double"&gt;11.7158271365295&lt;/D&gt;&lt;D xsi:type="xsd:double"&gt;11.6577067511985&lt;/D&gt;&lt;D xsi:type="xsd:double"&gt;11.4052497558908&lt;/D&gt;&lt;D xsi:type="xsd:double"&gt;11.636629169043&lt;/D&gt;&lt;D xsi:type="xsd:double"&gt;11.8073218008437&lt;/D&gt;&lt;D xsi:type="xsd:double"&gt;11.32243739317&lt;/D&gt;&lt;D xsi:type="xsd:double"&gt;11.7047349527096&lt;/D&gt;&lt;D xsi:type="xsd:double"&gt;12.2927883663826&lt;/D&gt;&lt;D xsi:type="xsd:double"&gt;12.0995926952342&lt;/D&gt;&lt;D xsi:type="xsd:double"&gt;11.9408774666364&lt;/D&gt;&lt;D xsi:type="xsd:double"&gt;11.6309072090061&lt;/D&gt;&lt;D xsi:type="xsd:double"&gt;11.3132199440227&lt;/D&gt;&lt;D xsi:type="xsd:double"&gt;11.3087257190522&lt;/D&gt;&lt;D xsi:type="xsd:double"&gt;10.7540255993523&lt;/D&gt;&lt;D xsi:type="xsd:double"&gt;10.7718501836078&lt;/D&gt;&lt;D xsi:type="xsd:double"&gt;11.5178838060224&lt;/D&gt;&lt;D xsi:type="xsd:double"&gt;11.0757047529242&lt;/D&gt;&lt;D xsi:type="xsd:double"&gt;10.0579014075432&lt;/D&gt;&lt;D xsi:type="xsd:double"&gt;10.2347778608411&lt;/D&gt;&lt;D xsi:type="xsd:double"&gt;10.5649132872189&lt;/D&gt;&lt;D xsi:type="xsd:double"&gt;10.6791357971403&lt;/D&gt;&lt;D xsi:type="xsd:double"&gt;10.5457057934363&lt;/D&gt;&lt;D xsi:type="xsd:double"&gt;10.4757910129694&lt;/D&gt;&lt;D xsi:type="xsd:double"&gt;10.4446054873376&lt;/D&gt;&lt;D xsi:type="xsd:double"&gt;10.4777498452026&lt;/D&gt;&lt;D xsi:type="xsd:double"&gt;10.579434669848&lt;/D&gt;&lt;D xsi:type="xsd:double"&gt;10.6767733942935&lt;/D&gt;&lt;D xsi:type="xsd:double"&gt;10.764132107926&lt;/D&gt;&lt;D xsi:type="xsd:double"&gt;10.8020795233807&lt;/D&gt;&lt;D xsi:type="xsd:double"&gt;11.0298189242746&lt;/D&gt;&lt;D xsi:type="xsd:double"&gt;11.3585608018086&lt;/D&gt;&lt;D xsi:type="xsd:double"&gt;11.6597179913024&lt;/D&gt;&lt;D xsi:type="xsd:double"&gt;11.4497840253927&lt;/D&gt;&lt;D xsi:type="xsd:double"&gt;11.14263288055&lt;/D&gt;&lt;D xsi:type="xsd:double"&gt;11.1080257674821&lt;/D&gt;&lt;D xsi:type="xsd:double"&gt;10.9823135982434&lt;/D&gt;&lt;D xsi:type="xsd:double"&gt;10.7351481624941&lt;/D&gt;&lt;D xsi:type="xsd:double"&gt;10.3802382891373&lt;/D&gt;&lt;D xsi:type="xsd:double"&gt;10.374325572826&lt;/D&gt;&lt;D xsi:type="xsd:double"&gt;10.462654398113&lt;/D&gt;&lt;D xsi:type="xsd:double"&gt;10.1081911089452&lt;/D&gt;&lt;D xsi:type="xsd:double"&gt;10.0945139722641&lt;/D&gt;&lt;D xsi:type="xsd:double"&gt;10.7882581703559&lt;/D&gt;&lt;D xsi:type="xsd:double"&gt;10.5686269854027&lt;/D&gt;&lt;D xsi:type="xsd:double"&gt;10.4250326352907&lt;/D&gt;&lt;D xsi:type="xsd:double"&gt;10.3402664842656&lt;/D&gt;&lt;D xsi:type="xsd:double"&gt;10.0431870361238&lt;/D&gt;&lt;D xsi:type="xsd:double"&gt;9.78679535761155&lt;/D&gt;&lt;D xsi:type="xsd:double"&gt;9.59571942945354&lt;/D&gt;&lt;D xsi:type="xsd:double"&gt;9.49244135664673&lt;/D&gt;&lt;D xsi:type="xsd:double"&gt;9.40886604825133&lt;/D&gt;&lt;D xsi:type="xsd:double"&gt;8.46001615374846&lt;/D&gt;&lt;D xsi:type="xsd:double"&gt;8.44414817420114&lt;/D&gt;&lt;D xsi:type="xsd:double"&gt;8.14668683350681&lt;/D&gt;&lt;D xsi:type="xsd:double"&gt;9.69277332762052&lt;/D&gt;&lt;D xsi:type="xsd:double"&gt;9.98663461328134&lt;/D&gt;&lt;D xsi:type="xsd:double"&gt;10.1505582876337&lt;/D&gt;&lt;D xsi:type="xsd:double"&gt;10.5798618155356&lt;/D&gt;&lt;D xsi:type="xsd:double"&gt;10.5265979623128&lt;/D&gt;&lt;D xsi:type="xsd:double"&gt;11.067768779489&lt;/D&gt;&lt;D xsi:type="xsd:double"&gt;11.2790832653188&lt;/D&gt;&lt;D xsi:type="xsd:double"&gt;11.1606845233676&lt;/D&gt;&lt;D xsi:type="xsd:double"&gt;12.0720234847433&lt;/D&gt;&lt;D xsi:type="xsd:double"&gt;12.8769390567983&lt;/D&gt;&lt;D xsi:type="xsd:double"&gt;13.3830684885864&lt;/D&gt;&lt;D xsi:type="xsd:double"&gt;14.5999477071863&lt;/D&gt;&lt;D xsi:type="xsd:double"&gt;15.0068805857486&lt;/D&gt;&lt;D xsi:type="xsd:double"&gt;15.1738265716614&lt;/D&gt;&lt;D xsi:type="xsd:double"&gt;14.5674961849442&lt;/D&gt;&lt;D xsi:type="xsd:double"&gt;14.9449872643952&lt;/D&gt;&lt;D xsi:type="xsd:double"&gt;15.1362191847602&lt;/D&gt;&lt;D xsi:type="xsd:double"&gt;15.2789010953939&lt;/D&gt;&lt;D xsi:type="xsd:double"&gt;15.7288588923048&lt;/D&gt;&lt;D xsi:type="xsd:double"&gt;16.0542889945525&lt;/D&gt;&lt;D xsi:type="xsd:double"&gt;16.0297461141598&lt;/D&gt;&lt;D xsi:type="xsd:double"&gt;15.4328395269626&lt;/D&gt;&lt;D xsi:type="xsd:double"&gt;17.334579084932&lt;/D&gt;&lt;D xsi:type="xsd:double"&gt;19.7879571874321&lt;/D&gt;&lt;D xsi:type="xsd:double"&gt;20.4117098966379&lt;/D&gt;&lt;D xsi:type="xsd:double"&gt;20.5028803564756&lt;/D&gt;&lt;D xsi:type="xsd:double"&gt;19.7388771182387&lt;/D&gt;&lt;D xsi:type="xsd:double"&gt;18.3678327866041&lt;/D&gt;&lt;D xsi:type="xsd:double"&gt;17.527373620494&lt;/D&gt;&lt;D xsi:type="xsd:double"&gt;16.6583654614657&lt;/D&gt;&lt;D xsi:type="xsd:double"&gt;15.3043196725&lt;/D&gt;&lt;D xsi:type="xsd:double"&gt;14.2493444062299&lt;/D&gt;&lt;D xsi:type="xsd:double"&gt;12.9260781862916&lt;/D&gt;&lt;D xsi:type="xsd:double"&gt;11.694583141339&lt;/D&gt;&lt;D xsi:type="xsd:double"&gt;10.1519575743454&lt;/D&gt;&lt;D xsi:type="xsd:double"&gt;9.50438791467748&lt;/D&gt;&lt;D xsi:type="xsd:double"&gt;8.99827431352125&lt;/D&gt;&lt;D xsi:type="xsd:double"&gt;9.29845806860284&lt;/D&gt;&lt;D xsi:type="xsd:double"&gt;9.37143502871465&lt;/D&gt;&lt;D xsi:type="xsd:double"&gt;9.26539287128576&lt;/D&gt;&lt;D xsi:type="xsd:double"&gt;9.28504447024462&lt;/D&gt;&lt;D xsi:type="xsd:double"&gt;8.82490945667518&lt;/D&gt;&lt;D xsi:type="xsd:double"&gt;9.0154686188902&lt;/D&gt;&lt;D xsi:type="xsd:double"&gt;8.98880384366625&lt;/D&gt;&lt;D xsi:type="xsd:double"&gt;8.32445607248068&lt;/D&gt;&lt;D xsi:type="xsd:double"&gt;9.2379006036909&lt;/D&gt;&lt;D xsi:type="xsd:double"&gt;10.0271006355876&lt;/D&gt;&lt;D xsi:type="xsd:double"&gt;9.28347213605427&lt;/D&gt;&lt;D xsi:type="xsd:double"&gt;9.89120435974723&lt;/D&gt;&lt;D xsi:type="xsd:double"&gt;10.9740571069747&lt;/D&gt;&lt;D xsi:type="xsd:double"&gt;11.5532727005689&lt;/D&gt;&lt;D xsi:type="xsd:double"&gt;11.9925506783884&lt;/D&gt;&lt;D xsi:type="xsd:double"&gt;12.4417977333529&lt;/D&gt;&lt;D xsi:type="xsd:double"&gt;12.5234111670898&lt;/D&gt;&lt;D xsi:type="xsd:double"&gt;13.2159036685666&lt;/D&gt;&lt;D xsi:type="xsd:double"&gt;13.146980939955&lt;/D&gt;&lt;D xsi:type="xsd:double"&gt;13.4229718796334&lt;/D&gt;&lt;D xsi:type="xsd:double"&gt;12.839174687384&lt;/D&gt;&lt;D xsi:type="xsd:double"&gt;14.5202563136963&lt;/D&gt;&lt;D xsi:type="xsd:double"&gt;15.5935795083417&lt;/D&gt;&lt;D xsi:type="xsd:double"&gt;15.0053409568022&lt;/D&gt;&lt;D xsi:type="xsd:double"&gt;16.3120184629693&lt;/D&gt;&lt;D xsi:type="xsd:double"&gt;15.916174139242&lt;/D&gt;&lt;D xsi:type="xsd:double"&gt;15.0824414494615&lt;/D&gt;&lt;D xsi:type="xsd:double"&gt;14.5314400604967&lt;/D&gt;&lt;/FQL&gt;&lt;FQL&gt;&lt;Q&gt;TUR^FG_PRICE_MAVG(0,,,,60)&lt;/Q&gt;&lt;R&gt;1&lt;/R&gt;&lt;C&gt;1&lt;/C&gt;&lt;D xsi:type="xsd:double"&gt;38.990417&lt;/D&gt;&lt;/FQL&gt;&lt;FQL&gt;&lt;Q&gt;EPOL^FG_TOTAL_RETURNC(0,-6AM)&lt;/Q&gt;&lt;R&gt;1&lt;/R&gt;&lt;C&gt;1&lt;/C&gt;&lt;D xsi:type="xsd:double"&gt;19.263947&lt;/D&gt;&lt;/FQL&gt;&lt;FQL&gt;&lt;Q&gt;USDINR^FG_PRICE_CHANGE(0,-6AM)&lt;/Q&gt;&lt;R&gt;1&lt;/R&gt;&lt;C&gt;1&lt;/C&gt;&lt;D xsi:type="xsd:double"&gt;0.09293556&lt;/D&gt;&lt;/FQL&gt;&lt;FQL&gt;&lt;Q&gt;MCHI^FMA_PE(NTMA,-10AY,0,AM,"PORTAGG","MEANR")&lt;/Q&gt;&lt;R&gt;121&lt;/R&gt;&lt;C&gt;1&lt;/C&gt;&lt;D xsi:type="xsd:double"&gt;8.68178335766068&lt;/D&gt;&lt;D xsi:type="xsd:double"&gt;8.81806036004234&lt;/D&gt;&lt;D xsi:type="xsd:double"&gt;9.35876562014772&lt;/D&gt;&lt;D xsi:type="xsd:double"&gt;9.17283181464071&lt;/D&gt;&lt;D xsi:type="xsd:double"&gt;8.50011181170565&lt;/D&gt;&lt;D xsi:type="xsd:double"&gt;8.873865860918&lt;/D&gt;&lt;D xsi:type="xsd:double"&gt;9.07557106689444&lt;/D&gt;&lt;D xsi:type="xsd:double"&gt;9.4289213789726&lt;/D&gt;&lt;D xsi:type="xsd:double"&gt;9.98469342078893&lt;/D&gt;&lt;D xsi:type="xsd:double"&gt;10.3408263886756&lt;/D&gt;&lt;D xsi:type="xsd:double"&gt;10.568832571639&lt;/D&gt;&lt;D xsi:type="xsd:double"&gt;12.3017567668407&lt;/D&gt;&lt;D xsi:type="xsd:double"&gt;11.6237989511702&lt;/D&gt;&lt;D xsi:type="xsd:double"&gt;10.7338334665205&lt;/D&gt;&lt;D xsi:type="xsd:double"&gt;9.50269452515325&lt;/D&gt;&lt;D xsi:type="xsd:double"&gt;8.79550103374481&lt;/D&gt;&lt;D xsi:type="xsd:double"&gt;8.63761991906396&lt;/D&gt;&lt;D xsi:type="xsd:double"&gt;9.48943197798561&lt;/D&gt;&lt;D xsi:type="xsd:double"&gt;9.26100221704723&lt;/D&gt;&lt;D xsi:type="xsd:double"&gt;10.151890054673&lt;/D&gt;&lt;D xsi:type="xsd:double"&gt;9.16486003157342&lt;/D&gt;&lt;D xsi:type="xsd:double"&gt;8.92072872946908&lt;/D&gt;&lt;D xsi:type="xsd:double"&gt;10.1958261718854&lt;/D&gt;&lt;D xsi:type="xsd:double"&gt;10.1202980415088&lt;/D&gt;&lt;D xsi:type="xsd:double"&gt;10.0692172022645&lt;/D&gt;&lt;D xsi:type="xsd:double"&gt;10.8979828833099&lt;/D&gt;&lt;D xsi:type="xsd:double"&gt;11.3538552191192&lt;/D&gt;&lt;D xsi:type="xsd:double"&gt;12.0153343337019&lt;/D&gt;&lt;D xsi:type="xsd:double"&gt;12.2687586295699&lt;/D&gt;&lt;D xsi:type="xsd:double"&gt;11.9893313078784&lt;/D&gt;&lt;D xsi:type="xsd:double"&gt;11.9251084545092&lt;/D&gt;&lt;D xsi:type="xsd:double"&gt;11.3671408561437&lt;/D&gt;&lt;D xsi:type="xsd:double"&gt;12.008650450921&lt;/D&gt;&lt;D xsi:type="xsd:double"&gt;12.277883546916&lt;/D&gt;&lt;D xsi:type="xsd:double"&gt;12.3756770380309&lt;/D&gt;&lt;D xsi:type="xsd:double"&gt;12.5862053862381&lt;/D&gt;&lt;D xsi:type="xsd:double"&gt;12.9461885281499&lt;/D&gt;&lt;D xsi:type="xsd:double"&gt;12.8909449033901&lt;/D&gt;&lt;D xsi:type="xsd:double"&gt;13.6522491736725&lt;/D&gt;&lt;D xsi:type="xsd:double"&gt;13.452191874626&lt;/D&gt;&lt;D xsi:type="xsd:double"&gt;13.4867522236323&lt;/D&gt;&lt;D xsi:type="xsd:double"&gt;13.6130387334961&lt;/D&gt;&lt;D xsi:type="xsd:double"&gt;13.4514463234691&lt;/D&gt;&lt;D xsi:type="xsd:double"&gt;13.3102370505766&lt;/D&gt;&lt;D xsi:type="xsd:double"&gt;14.246880737635&lt;/D&gt;&lt;D xsi:type="xsd:double"&gt;13.2420904888303&lt;/D&gt;&lt;D xsi:type="xsd:double"&gt;12.529347281868&lt;/D&gt;&lt;D xsi:type="xsd:double"&gt;12.4402302827843&lt;/D&gt;&lt;D xsi:type="xsd:double"&gt;12.523438603716&lt;/D&gt;&lt;D xsi:type="xsd:double"&gt;11.9377345804607&lt;/D&gt;&lt;D xsi:type="xsd:double"&gt;11.8035398713207&lt;/D&gt;&lt;D xsi:type="xsd:double"&gt;11.3175025639386&lt;/D&gt;&lt;D xsi:type="xsd:double"&gt;11.2030128822044&lt;/D&gt;&lt;D xsi:type="xsd:double"&gt;10.0308015637409&lt;/D&gt;&lt;D xsi:type="xsd:double"&gt;10.7582344031562&lt;/D&gt;&lt;D xsi:type="xsd:double"&gt;10.1279737580073&lt;/D&gt;&lt;D xsi:type="xsd:double"&gt;11.0728233583981&lt;/D&gt;&lt;D xsi:type="xsd:double"&gt;11.4061366542568&lt;/D&gt;&lt;D xsi:type="xsd:double"&gt;11.8591235712175&lt;/D&gt;&lt;D xsi:type="xsd:double"&gt;12.0830386637403&lt;/D&gt;&lt;D xsi:type="xsd:double"&gt;10.835960839803&lt;/D&gt;&lt;D xsi:type="xsd:double"&gt;11.4975029934037&lt;/D&gt;&lt;D xsi:type="xsd:double"&gt;11.3321153001909&lt;/D&gt;&lt;D xsi:type="xsd:double"&gt;11.0961662821881&lt;/D&gt;&lt;D xsi:type="xsd:double"&gt;11.0044598200622&lt;/D&gt;&lt;D xsi:type="xsd:double"&gt;11.1831831501928&lt;/D&gt;&lt;D xsi:type="xsd:double"&gt;11.518459746214&lt;/D&gt;&lt;D xsi:type="xsd:double"&gt;12.2518296460162&lt;/D&gt;&lt;D xsi:type="xsd:double"&gt;11.4913027356151&lt;/D&gt;&lt;D xsi:type="xsd:double"&gt;11.7861254627761&lt;/D&gt;&lt;D xsi:type="xsd:double"&gt;11.7704332182179&lt;/D&gt;&lt;D xsi:type="xsd:double"&gt;12.5929501606256&lt;/D&gt;&lt;D xsi:type="xsd:double"&gt;12.5480976560278&lt;/D&gt;&lt;D xsi:type="xsd:double"&gt;13.9567454233703&lt;/D&gt;&lt;D xsi:type="xsd:double"&gt;14.8691241530444&lt;/D&gt;&lt;D xsi:type="xsd:double"&gt;15.4050260963152&lt;/D&gt;&lt;D xsi:type="xsd:double"&gt;14.9124745541098&lt;/D&gt;&lt;D xsi:type="xsd:double"&gt;15.2526505764379&lt;/D&gt;&lt;D xsi:type="xsd:double"&gt;15.0693512494679&lt;/D&gt;&lt;D xsi:type="xsd:double"&gt;15.7244924767607&lt;/D&gt;&lt;D xsi:type="xsd:double"&gt;17.0867925249762&lt;/D&gt;&lt;D xsi:type="xsd:double"&gt;16.8569090469335&lt;/D&gt;&lt;D xsi:type="xsd:double"&gt;15.9431799814303&lt;/D&gt;&lt;D xsi:type="xsd:double"&gt;15.8476750104947&lt;/D&gt;&lt;D xsi:type="xsd:double"&gt;15.9197807637895&lt;/D&gt;&lt;D xsi:type="xsd:double"&gt;16.2029414806054&lt;/D&gt;&lt;D xsi:type="xsd:double"&gt;13.8151935537422&lt;/D&gt;&lt;D xsi:type="xsd:double"&gt;13.7800144552743&lt;/D&gt;&lt;D xsi:type="xsd:double"&gt;13.1841904966566&lt;/D&gt;&lt;D xsi:type="xsd:double"&gt;13.3376046232516&lt;/D&gt;&lt;D xsi:type="xsd:double"&gt;12.6068199395755&lt;/D&gt;&lt;D xsi:type="xsd:double"&gt;12.4683892241662&lt;/D&gt;&lt;D xsi:type="xsd:double"&gt;12.1066340595276&lt;/D&gt;&lt;D xsi:type="xsd:double"&gt;11.4205261803959&lt;/D&gt;&lt;D xsi:type="xsd:double"&gt;10.6798887754281&lt;/D&gt;&lt;D xsi:type="xsd:double"&gt;10.7735353859557&lt;/D&gt;&lt;D xsi:type="xsd:double"&gt;11.0934526062133&lt;/D&gt;&lt;D xsi:type="xsd:double"&gt;11.9631911009633&lt;/D&gt;&lt;D xsi:type="xsd:double"&gt;10.867324782383&lt;/D&gt;&lt;D xsi:type="xsd:double"&gt;11.0134080875701&lt;/D&gt;&lt;D xsi:type="xsd:double"&gt;9.6742359148458&lt;/D&gt;&lt;D xsi:type="xsd:double"&gt;8.29110092606999&lt;/D&gt;&lt;D xsi:type="xsd:double"&gt;10.5217624482843&lt;/D&gt;&lt;D xsi:type="xsd:double"&gt;10.7411644025948&lt;/D&gt;&lt;D xsi:type="xsd:double"&gt;11.7251913495709&lt;/D&gt;&lt;D xsi:type="xsd:double"&gt;10.6868281326041&lt;/D&gt;&lt;D xsi:type="xsd:double"&gt;11.1035689179331&lt;/D&gt;&lt;D xsi:type="xsd:double"&gt;10.5466257252238&lt;/D&gt;&lt;D xsi:type="xsd:double"&gt;9.63211623574836&lt;/D&gt;&lt;D xsi:type="xsd:double"&gt;10.1916358888235&lt;/D&gt;&lt;D xsi:type="xsd:double"&gt;11.109507203523&lt;/D&gt;&lt;D xsi:type="xsd:double"&gt;10.3036100549403&lt;/D&gt;&lt;D xsi:type="xsd:double"&gt;9.99292688553389&lt;/D&gt;&lt;D xsi:type="xsd:double"&gt;9.62018868361114&lt;/D&gt;&lt;D xsi:type="xsd:double"&gt;9.50349718341437&lt;/D&gt;&lt;D xsi:type="xsd:double"&gt;9.35775170795819&lt;/D&gt;&lt;D xsi:type="xsd:double"&gt;8.42728855845866&lt;/D&gt;&lt;D xsi:type="xsd:double"&gt;9.11667299802385&lt;/D&gt;&lt;D xsi:type="xsd:double"&gt;9.19559849894315&lt;/D&gt;&lt;D xsi:type="xsd:double"&gt;9.89370257396881&lt;/D&gt;&lt;D xsi:type="xsd:double"&gt;10.0467434456954&lt;/D&gt;&lt;/FQL&gt;&lt;FQL&gt;&lt;Q&gt;EWW^FG_PRICE_MAVG(0,,,,200)&lt;/Q&gt;&lt;R&gt;1&lt;/R&gt;&lt;C&gt;1&lt;/C&gt;&lt;D xsi:type="xsd:double"&gt;63.81705&lt;/D&gt;&lt;/FQL&gt;&lt;FQL&gt;&lt;Q&gt;UAE^P_PRICE(0)/P_PRICE_HIGH_PR(0,,,,,,"PRICE","INTRA","52W")&lt;/Q&gt;&lt;R&gt;1&lt;/R&gt;&lt;C&gt;1&lt;/C&gt;&lt;D xsi:type="xsd:double"&gt;0.8836355&lt;/D&gt;&lt;/FQL&gt;&lt;FQL&gt;&lt;Q&gt;ECH^FG_TOTAL_RETURNC(0,-1AM)&lt;/Q&gt;&lt;R&gt;1&lt;/R&gt;&lt;C&gt;1&lt;/C&gt;&lt;D xsi:type="xsd:double"&gt;5.730331&lt;/D&gt;&lt;/FQL&gt;&lt;FQL&gt;&lt;Q&gt;KSA^FMA_COS_DOWN("EPS","1M",+1,NOW,,,"PORTAGG","MEANR")&lt;/Q&gt;&lt;R&gt;1&lt;/R&gt;&lt;C&gt;1&lt;/C&gt;&lt;D xsi:type="xsd:double"&gt;46&lt;/D&gt;&lt;/FQL&gt;&lt;FQL&gt;&lt;Q&gt;EZA^FG_ROE(0)&lt;/Q&gt;&lt;R&gt;1&lt;/R&gt;&lt;C&gt;1&lt;/C&gt;&lt;D xsi:type="xsd:double"&gt;15.0910737087145&lt;/D&gt;&lt;/FQL&gt;&lt;FQL&gt;&lt;Q&gt;SET-BKK^FG_COMPANY_NAME&lt;/Q&gt;&lt;R&gt;1&lt;/R&gt;&lt;C&gt;1&lt;/C&gt;&lt;D xsi:type="xsd:string"&gt;Thailand SET&lt;/D&gt;&lt;/FQL&gt;&lt;FQL&gt;&lt;Q&gt;CAGDPY@BR^EE_ACTUAL_ANNUAL(MED,+1)&lt;/Q&gt;&lt;R&gt;1&lt;/R&gt;&lt;C&gt;1&lt;/C&gt;&lt;D xsi:type="xsd:double"&gt;-1.5&lt;/D&gt;&lt;/FQL&gt;&lt;FQL&gt;&lt;Q&gt;QAT^P_PRICE_RETURNS_PR('52W',2,-10AY,0,AM)&lt;/Q&gt;&lt;R&gt;121&lt;/R&gt;&lt;C&gt;1&lt;/C&gt;&lt;D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xsi:type="xsd:double"&gt;-8.958805&lt;/D&gt;&lt;D xsi:type="xsd:double"&gt;7.7386737&lt;/D&gt;&lt;D xsi:type="xsd:double"&gt;-8.525312&lt;/D&gt;&lt;D xsi:type="xsd:double"&gt;-10.887373&lt;/D&gt;&lt;D xsi:type="xsd:double"&gt;-16.559643&lt;/D&gt;&lt;D xsi:type="xsd:double"&gt;-13.326001&lt;/D&gt;&lt;D xsi:type="xsd:double"&gt;-23.682325&lt;/D&gt;&lt;D xsi:type="xsd:double"&gt;-17.30808&lt;/D&gt;&lt;D xsi:type="xsd:double"&gt;-21.065706&lt;/D&gt;&lt;D xsi:type="xsd:double"&gt;-20.221186&lt;/D&gt;&lt;D xsi:type="xsd:double"&gt;-10.497165&lt;/D&gt;&lt;D xsi:type="xsd:double"&gt;-16.071098&lt;/D&gt;&lt;D xsi:type="xsd:double"&gt;-21.131939&lt;/D&gt;&lt;D xsi:type="xsd:double"&gt;-17.607372&lt;/D&gt;&lt;D xsi:type="xsd:double"&gt;-8.066792&lt;/D&gt;&lt;D xsi:type="xsd:double"&gt;-4.195857&lt;/D&gt;&lt;D xsi:type="xsd:double"&gt;-4.504174&lt;/D&gt;&lt;D xsi:type="xsd:double"&gt;-8.534824&lt;/D&gt;&lt;D xsi:type="xsd:double"&gt;-2.1222174&lt;/D&gt;&lt;D xsi:type="xsd:double"&gt;2.5188088&lt;/D&gt;&lt;D xsi:type="xsd:double"&gt;14.438068&lt;/D&gt;&lt;D xsi:type="xsd:double"&gt;9.273934&lt;/D&gt;&lt;D xsi:type="xsd:double"&gt;0.91195107&lt;/D&gt;&lt;D xsi:type="xsd:double"&gt;0.7497549&lt;/D&gt;&lt;D xsi:type="xsd:double"&gt;5.3481936&lt;/D&gt;&lt;D xsi:type="xsd:double"&gt;-5.5467367&lt;/D&gt;&lt;D xsi:type="xsd:double"&gt;-5.6594133&lt;/D&gt;&lt;D xsi:type="xsd:double"&gt;-15.7046795&lt;/D&gt;&lt;D xsi:type="xsd:double"&gt;-16.360313&lt;/D&gt;&lt;D xsi:type="xsd:double"&gt;-17.13177&lt;/D&gt;&lt;D xsi:type="xsd:double"&gt;-18.783146&lt;/D&gt;&lt;D xsi:type="xsd:double"&gt;-12.122512&lt;/D&gt;&lt;D xsi:type="xsd:double"&gt;-9.130043&lt;/D&gt;&lt;D xsi:type="xsd:double"&gt;-15.857988&lt;/D&gt;&lt;D xsi:type="xsd:double"&gt;-10.994762&lt;/D&gt;&lt;D xsi:type="xsd:double"&gt;-6.8238916&lt;/D&gt;&lt;D xsi:type="xsd:double"&gt;-1.955539&lt;/D&gt;&lt;D xsi:type="xsd:double"&gt;4.982698&lt;/D&gt;&lt;D xsi:type="xsd:double"&gt;5.40998&lt;/D&gt;&lt;D xsi:type="xsd:double"&gt;14.906764&lt;/D&gt;&lt;D xsi:type="xsd:double"&gt;19.620096&lt;/D&gt;&lt;D xsi:type="xsd:double"&gt;28.294682&lt;/D&gt;&lt;D xsi:type="xsd:double"&gt;45.804276&lt;/D&gt;&lt;D xsi:type="xsd:double"&gt;20.066011&lt;/D&gt;&lt;D xsi:type="xsd:double"&gt;20.755518&lt;/D&gt;&lt;D xsi:type="xsd:double"&gt;21.10051&lt;/D&gt;&lt;D xsi:type="xsd:double"&gt;17.263771&lt;/D&gt;&lt;D xsi:type="xsd:double"&gt;16.480541&lt;/D&gt;&lt;D xsi:type="xsd:double"&gt;10.067595&lt;/D&gt;&lt;D xsi:type="xsd:double"&gt;14.84673&lt;/D&gt;&lt;D xsi:type="xsd:double"&gt;3.5633683&lt;/D&gt;&lt;D xsi:type="xsd:double"&gt;1.0151386&lt;/D&gt;&lt;D xsi:type="xsd:double"&gt;1.536715&lt;/D&gt;&lt;D xsi:type="xsd:double"&gt;-1.355505&lt;/D&gt;&lt;D xsi:type="xsd:double"&gt;-6.5342426&lt;/D&gt;&lt;D xsi:type="xsd:double"&gt;-0.32946467&lt;/D&gt;&lt;D xsi:type="xsd:double"&gt;-4.1315374&lt;/D&gt;&lt;D xsi:type="xsd:double"&gt;-10.4081335&lt;/D&gt;&lt;D xsi:type="xsd:double"&gt;-18.397778&lt;/D&gt;&lt;D xsi:type="xsd:double"&gt;-12.870354&lt;/D&gt;&lt;D xsi:type="xsd:double"&gt;-7.050294&lt;/D&gt;&lt;D xsi:type="xsd:double"&gt;-8.054286&lt;/D&gt;&lt;D xsi:type="xsd:double"&gt;-1.874125&lt;/D&gt;&lt;D xsi:type="xsd:double"&gt;4.2499065&lt;/D&gt;&lt;D xsi:type="xsd:double"&gt;5.144453&lt;/D&gt;&lt;D xsi:type="xsd:double"&gt;-1.3311565&lt;/D&gt;&lt;D xsi:type="xsd:double"&gt;6.3292027&lt;/D&gt;&lt;D xsi:type="xsd:double"&gt;6.8546176&lt;/D&gt;&lt;D xsi:type="xsd:double"&gt;5.9873223&lt;/D&gt;&lt;D xsi:type="xsd:double"&gt;13.581764&lt;/D&gt;&lt;D xsi:type="xsd:double"&gt;32.98899&lt;/D&gt;&lt;D xsi:type="xsd:double"&gt;26.766073&lt;/D&gt;&lt;D xsi:type="xsd:double"&gt;24.788868&lt;/D&gt;&lt;D xsi:type="xsd:double"&gt;21.149767&lt;/D&gt;&lt;D xsi:type="xsd:double"&gt;14.401018&lt;/D&gt;&lt;D xsi:type="xsd:double"&gt;15.262354&lt;/D&gt;&lt;D xsi:type="xsd:double"&gt;15.537178&lt;/D&gt;&lt;D xsi:type="xsd:double"&gt;23.43943&lt;/D&gt;&lt;D xsi:type="xsd:double"&gt;15.01627&lt;/D&gt;&lt;D xsi:type="xsd:double"&gt;13.58198&lt;/D&gt;&lt;D xsi:type="xsd:double"&gt;21.984148&lt;/D&gt;&lt;D xsi:type="xsd:double"&gt;30.977345&lt;/D&gt;&lt;D xsi:type="xsd:double"&gt;30.975449&lt;/D&gt;&lt;D xsi:type="xsd:double"&gt;26.118946&lt;/D&gt;&lt;D xsi:type="xsd:double"&gt;20.405018&lt;/D&gt;&lt;D xsi:type="xsd:double"&gt;14.668918&lt;/D&gt;&lt;D xsi:type="xsd:double"&gt;22.828888&lt;/D&gt;&lt;D xsi:type="xsd:double"&gt;19.066751&lt;/D&gt;&lt;D xsi:type="xsd:double"&gt;7.9629064&lt;/D&gt;&lt;D xsi:type="xsd:double"&gt;7.114196&lt;/D&gt;&lt;D xsi:type="xsd:double"&gt;4.3727517&lt;/D&gt;&lt;D xsi:type="xsd:double"&gt;-7.233614&lt;/D&gt;&lt;D xsi:type="xsd:double"&gt;-10.429775&lt;/D&gt;&lt;D xsi:type="xsd:double"&gt;-17.188126&lt;/D&gt;&lt;D xsi:type="xsd:double"&gt;-21.231031&lt;/D&gt;&lt;D xsi:type="xsd:double"&gt;-19.33242&lt;/D&gt;&lt;D xsi:type="xsd:double"&gt;-15.580851&lt;/D&gt;&lt;D xsi:type="xsd:double"&gt;-10.467023&lt;/D&gt;&lt;D xsi:type="xsd:double"&gt;-10.876476&lt;/D&gt;&lt;D xsi:type="xsd:double"&gt;-16.948479&lt;/D&gt;&lt;D xsi:type="xsd:double"&gt;-14.485335&lt;/D&gt;&lt;D xsi:type="xsd:double"&gt;-20.518595&lt;/D&gt;&lt;D xsi:type="xsd:double"&gt;-11.171383&lt;/D&gt;&lt;D xsi:type="xsd:double"&gt;1.300633&lt;/D&gt;&lt;D xsi:type="xsd:double"&gt;-6.0902953&lt;/D&gt;&lt;D xsi:type="xsd:double"&gt;3.4147859&lt;/D&gt;&lt;D xsi:type="xsd:double"&gt;0.950861&lt;/D&gt;&lt;D xsi:type="xsd:double"&gt;-2.6673079&lt;/D&gt;&lt;D xsi:type="xsd:double"&gt;-6.1106863&lt;/D&gt;&lt;/FQL&gt;&lt;FQL&gt;&lt;Q&gt;EPOL^FG_TOTAL_RETURNC(0,-3AM)&lt;/Q&gt;&lt;R&gt;1&lt;/R&gt;&lt;C&gt;1&lt;/C&gt;&lt;D xsi:type="xsd:double"&gt;8.022308&lt;/D&gt;&lt;/FQL&gt;&lt;FQL&gt;&lt;Q&gt;USDTRY^FG_PRICE_CHANGE(0,-6AM)&lt;/Q&gt;&lt;R&gt;1&lt;/R&gt;&lt;C&gt;1&lt;/C&gt;&lt;D xsi:type="xsd:double"&gt;11.636114&lt;/D&gt;&lt;/FQL&gt;&lt;FQL&gt;&lt;Q&gt;USDINR^FG_PRICE_CHANGE(0,-3AM)&lt;/Q&gt;&lt;R&gt;1&lt;/R&gt;&lt;C&gt;1&lt;/C&gt;&lt;D xsi:type="xsd:double"&gt;0.66934824&lt;/D&gt;&lt;/FQL&gt;&lt;FQL&gt;&lt;Q&gt;EWW^FG_PRICE_MAVG(0,,,,60)&lt;/Q&gt;&lt;R&gt;1&lt;/R&gt;&lt;C&gt;1&lt;/C&gt;&lt;D xsi:type="xsd:double"&gt;67.18317&lt;/D&gt;&lt;/FQL&gt;&lt;FQL&gt;&lt;Q&gt;TUR^P_PRICE(0)/P_PRICE_HIGH_PR(0,,,,,,"PRICE","INTRA","52W")&lt;/Q&gt;&lt;R&gt;1&lt;/R&gt;&lt;C&gt;1&lt;/C&gt;&lt;D xsi:type="xsd:double"&gt;0.9520378&lt;/D&gt;&lt;/FQL&gt;&lt;FQL&gt;&lt;Q&gt;ECH^PERCENT_CHANGE(FMA_EPS(+1,0,,,,"PORTAGG","MEAN"),FMA_EPS(+1,-3AM,,,,"PORTAGG","MEAN"))&lt;/Q&gt;&lt;R&gt;1&lt;/R&gt;&lt;C&gt;1&lt;/C&gt;&lt;D xsi:type="xsd:double"&gt;19.8208965145733&lt;/D&gt;&lt;/FQL&gt;&lt;FQL&gt;&lt;Q&gt;REFVNDISC-FDS^(SUBARRAY(NOT_NA(NO_REPEAT_F(FG_YIELD(NOW,-10AY,D))),0,1)-SUBARRAY(NOT_NA(NO_REPEAT_F(FG_YIELD(NOW,-10AY,D))),1,1))*100&lt;/Q&gt;&lt;R&gt;1&lt;/R&gt;&lt;C&gt;1&lt;/C&gt;&lt;D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xsi:type="xsd:double"&gt;-50&lt;/D&gt;&lt;/FQL&gt;&lt;FQL&gt;&lt;Q&gt;TRYVN10Y-FDS^PCTCHG(FG_YIELD(0,,,,"YTM"),FG_YIELD(-3AM,,,,"YTM"))&lt;/Q&gt;&lt;R&gt;1&lt;/R&gt;&lt;C&gt;1&lt;/C&gt;&lt;D xsi:type="xsd:double"&gt;25.868656&lt;/D&gt;&lt;/FQL&gt;&lt;FQL&gt;&lt;Q&gt;TRYIN10Y-FDS^FG_YIELD(0,,,,"YTM")&lt;/Q&gt;&lt;R&gt;1&lt;/R&gt;&lt;C&gt;1&lt;/C&gt;&lt;D xsi:type="xsd:double"&gt;7.0475&lt;/D&gt;&lt;/FQL&gt;&lt;FQL&gt;&lt;Q&gt;EZA^FMA_DIV_YLD(NTMA,NOW,NOW,M,"PORTAGG","MEANR")&lt;/Q&gt;&lt;R&gt;1&lt;/R&gt;&lt;C&gt;1&lt;/C&gt;&lt;D xsi:type="xsd:double"&gt;4.00234960481742&lt;/D&gt;&lt;/FQL&gt;&lt;FQL&gt;&lt;Q&gt;EIDO^FMA_EVAL_EBITDA(NTMA,0,,,"PORTAGG","MEANR")&lt;/Q&gt;&lt;R&gt;1&lt;/R&gt;&lt;C&gt;1&lt;/C&gt;&lt;D xsi:type="xsd:double"&gt;5.85361399643336&lt;/D&gt;&lt;/FQL&gt;&lt;FQL&gt;&lt;Q&gt;EPHE^FMA_ROE(NTMA,-20AY,NOW,FY,"PORTAGG","MEANR")&lt;/Q&gt;&lt;R&gt;20&lt;/R&gt;&lt;C&gt;1&lt;/C&gt;&lt;D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xsi:type="xsd:double"&gt;8.91575729801009&lt;/D&gt;&lt;D xsi:type="xsd:double"&gt;9.59945410063992&lt;/D&gt;&lt;D xsi:type="xsd:double"&gt;10.6731246326263&lt;/D&gt;&lt;D xsi:type="xsd:double"&gt;11.9407094450377&lt;/D&gt;&lt;/FQL&gt;&lt;FQL&gt;&lt;Q&gt;FC0000AE^FG_PRICE(0)&lt;/Q&gt;&lt;R&gt;1&lt;/R&gt;&lt;C&gt;1&lt;/C&gt;&lt;D xsi:type="xsd:double"&gt;136.11742&lt;/D&gt;&lt;/FQL&gt;&lt;FQL&gt;&lt;Q&gt;TUR^FG_TOTAL_RETURNC(0,-3AM)&lt;/Q&gt;&lt;R&gt;1&lt;</t>
        </r>
      </text>
    </comment>
    <comment ref="A14" authorId="0" shapeId="0" xr:uid="{24859F15-0C99-4B5A-9207-51C586FC6F7B}">
      <text>
        <r>
          <rPr>
            <b/>
            <sz val="9"/>
            <color indexed="81"/>
            <rFont val="Tahoma"/>
            <charset val="1"/>
          </rPr>
          <t>/R&gt;&lt;C&gt;1&lt;/C&gt;&lt;D xsi:type="xsd:double"&gt;12.776732&lt;/D&gt;&lt;/FQL&gt;&lt;FQL&gt;&lt;Q&gt;EPOL^FG_TOTAL_RETURNC(0,-1AM)&lt;/Q&gt;&lt;R&gt;1&lt;/R&gt;&lt;C&gt;1&lt;/C&gt;&lt;D xsi:type="xsd:double"&gt;6.8760633&lt;/D&gt;&lt;/FQL&gt;&lt;FQL&gt;&lt;Q&gt;TRYPL10Y-FDS^PCTCHG(FG_YIELD(0,,,,"YTM"),FG_YIELD(-1AM,,,,"YTM"))&lt;/Q&gt;&lt;R&gt;1&lt;/R&gt;&lt;C&gt;1&lt;/C&gt;&lt;D xsi:type="xsd:double"&gt;0.590834&lt;/D&gt;&lt;/FQL&gt;&lt;FQL&gt;&lt;Q&gt;QAT^FMA_EVAL_EBITDA(NTMA,0,,,"PORTAGG","MEANR")&lt;/Q&gt;&lt;R&gt;1&lt;/R&gt;&lt;C&gt;1&lt;/C&gt;&lt;D xsi:type="xsd:double"&gt;8.6974403196394&lt;/D&gt;&lt;/FQL&gt;&lt;FQL&gt;&lt;Q&gt;TIPSCL10Y-FDS^FG_YIELD(-10AY,0,Y,,"YTM")&lt;/Q&gt;&lt;R&gt;10&lt;/R&gt;&lt;C&gt;1&lt;/C&gt;&lt;D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xsi:type="xsd:string"&gt;@NA&lt;/D&gt;&lt;/FQL&gt;&lt;FQL&gt;&lt;Q&gt;USDINR^FG_PRICE_CHANGE(0,-1AM)&lt;/Q&gt;&lt;R&gt;1&lt;/R&gt;&lt;C&gt;1&lt;/C&gt;&lt;D xsi:type="xsd:double"&gt;0.04194975&lt;/D&gt;&lt;/FQL&gt;&lt;FQL&gt;&lt;Q&gt;CAGDPY@MX^EE_ACTUAL_ANNUAL(MED,+1)&lt;/Q&gt;&lt;R&gt;1&lt;/R&gt;&lt;C&gt;1&lt;/C&gt;&lt;D xsi:type="xsd:double"&gt;-0.7&lt;/D&gt;&lt;/FQL&gt;&lt;FQL&gt;&lt;Q&gt;NI-FDS^FG_PRICE_CHANGE(0,-3AM)&lt;/Q&gt;&lt;R&gt;1&lt;/R&gt;&lt;C&gt;1&lt;/C&gt;&lt;D xsi:type="xsd:double"&gt;13.7367364496702&lt;/D&gt;&lt;/FQL&gt;&lt;FQL&gt;&lt;Q&gt;FC0000PH^FG_PRICE(0)&lt;/Q&gt;&lt;R&gt;1&lt;/R&gt;&lt;C&gt;1&lt;/C&gt;&lt;D xsi:type="xsd:double"&gt;304.7141&lt;/D&gt;&lt;/FQL&gt;&lt;FQL&gt;&lt;Q&gt;VNM^FMA_COS_UP("EPS","1M",+1,NOW,,,"PORTAGG","MEANR")&lt;/Q&gt;&lt;R&gt;1&lt;/R&gt;&lt;C&gt;1&lt;/C&gt;&lt;D xsi:type="xsd:double"&gt;4&lt;/D&gt;&lt;/FQL&gt;&lt;FQL&gt;&lt;Q&gt;CC_KR^FG_COMPANY_NAME&lt;/Q&gt;&lt;R&gt;1&lt;/R&gt;&lt;C&gt;1&lt;/C&gt;&lt;D xsi:type="xsd:string"&gt;South Korea&lt;/D&gt;&lt;/FQL&gt;&lt;FQL&gt;&lt;Q&gt;EWY^FMA_ROE(NTMA,-20AY,NOW,FY,"PORTAGG","MEANR")&lt;/Q&gt;&lt;R&gt;20&lt;/R&gt;&lt;C&gt;1&lt;/C&gt;&lt;D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xsi:type="xsd:double"&gt;10.1458776361236&lt;/D&gt;&lt;D xsi:type="xsd:double"&gt;7.50979395557409&lt;/D&gt;&lt;D xsi:type="xsd:double"&gt;8.9090911478552&lt;/D&gt;&lt;/FQL&gt;&lt;FQL&gt;&lt;Q&gt;TRYCA10Y-FDS^FG_YIELD(-10AY,0,Y,,"YTM")&lt;/Q&gt;&lt;R&gt;10&lt;/R&gt;&lt;C&gt;1&lt;/C&gt;&lt;D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xsi:type="xsd:double"&gt;3.0987&lt;/D&gt;&lt;/FQL&gt;&lt;FQL&gt;&lt;Q&gt;CC_QA^FG_COMPANY_NAME&lt;/Q&gt;&lt;R&gt;1&lt;/R&gt;&lt;C&gt;1&lt;/C&gt;&lt;D xsi:type="xsd:string"&gt;Qatar&lt;/D&gt;&lt;/FQL&gt;&lt;FQL&gt;&lt;Q&gt;USDVND^FG_PRICE_CHANGE(0,-3AM)&lt;/Q&gt;&lt;R&gt;1&lt;/R&gt;&lt;C&gt;1&lt;/C&gt;&lt;D xsi:type="xsd:double"&gt;3.2454371&lt;/D&gt;&lt;/FQL&gt;&lt;FQL&gt;&lt;Q&gt;USDPEN^FG_PRICE_CHANGE(0,-3AM)&lt;/Q&gt;&lt;R&gt;1&lt;/R&gt;&lt;C&gt;1&lt;/C&gt;&lt;D xsi:type="xsd:double"&gt;-0.76578856&lt;/D&gt;&lt;/FQL&gt;&lt;FQL&gt;&lt;Q&gt;USDIDR^FG_COMPANY_NAME&lt;/Q&gt;&lt;R&gt;1&lt;/R&gt;&lt;C&gt;1&lt;/C&gt;&lt;D xsi:type="xsd:string"&gt;Indonesian Rupiah per U.S. Dollar&lt;/D&gt;&lt;/FQL&gt;&lt;FQL&gt;&lt;Q&gt;EPU^FMA_DIV_YLD(NTMA,-10AY,0,AM,"PORTAGG","MEANR")&lt;/Q&gt;&lt;R&gt;121&lt;/R&gt;&lt;C&gt;1&lt;/C&gt;&lt;D xsi:type="xsd:double"&gt;2.2919842589223&lt;/D&gt;&lt;D xsi:type="xsd:double"&gt;2.19283293461763&lt;/D&gt;&lt;D xsi:type="xsd:double"&gt;2.22643766716967&lt;/D&gt;&lt;D xsi:type="xsd:double"&gt;2.12758222436229&lt;/D&gt;&lt;D xsi:type="xsd:double"&gt;2.22868577108037&lt;/D&gt;&lt;D xsi:type="xsd:double"&gt;2.24066801946136&lt;/D&gt;&lt;D xsi:type="xsd:double"&gt;2.17659013044525&lt;/D&gt;&lt;D xsi:type="xsd:double"&gt;2.14783373165302&lt;/D&gt;&lt;D xsi:type="xsd:double"&gt;2.26062518319554&lt;/D&gt;&lt;D xsi:type="xsd:double"&gt;2.21424926964644&lt;/D&gt;&lt;D xsi:type="xsd:double"&gt;2.44246824251484&lt;/D&gt;&lt;D xsi:type="xsd:double"&gt;1.91622345412357&lt;/D&gt;&lt;D xsi:type="xsd:double"&gt;1.89118933753957&lt;/D&gt;&lt;D xsi:type="xsd:double"&gt;2.02142291412679&lt;/D&gt;&lt;D xsi:type="xsd:double"&gt;2.06537463849409&lt;/D&gt;&lt;D xsi:type="xsd:double"&gt;2.34321639280296&lt;/D&gt;&lt;D xsi:type="xsd:double"&gt;2.52046848287087&lt;/D&gt;&lt;D xsi:type="xsd:double"&gt;2.45677879277322&lt;/D&gt;&lt;D xsi:type="xsd:double"&gt;2.40924806212923&lt;/D&gt;&lt;D xsi:type="xsd:double"&gt;2.68790833554389&lt;/D&gt;&lt;D xsi:type="xsd:double"&gt;2.7106019618006&lt;/D&gt;&lt;D xsi:type="xsd:double"&gt;2.36340996644759&lt;/D&gt;&lt;D xsi:type="xsd:double"&gt;2.08147321080586&lt;/D&gt;&lt;D xsi:type="xsd:double"&gt;1.67050224993026&lt;/D&gt;&lt;D xsi:type="xsd:double"&gt;1.90245278396552&lt;/D&gt;&lt;D xsi:type="xsd:double"&gt;1.79337484957714&lt;/D&gt;&lt;D xsi:type="xsd:double"&gt;1.60749743604881&lt;/D&gt;&lt;D xsi:type="xsd:double"&gt;1.53779585540156&lt;/D&gt;&lt;D xsi:type="xsd:double"&gt;1.54139295200678&lt;/D&gt;&lt;D xsi:type="xsd:double"&gt;1.67975142766495&lt;/D&gt;&lt;D xsi:type="xsd:double"&gt;1.9778842961044&lt;/D&gt;&lt;D xsi:type="xsd:double"&gt;2.2987609956232&lt;/D&gt;&lt;D xsi:type="xsd:double"&gt;2.06124203870337&lt;/D&gt;&lt;D xsi:type="xsd:double"&gt;2.05434598835605&lt;/D&gt;&lt;D xsi:type="xsd:double"&gt;2.11261778381512&lt;/D&gt;&lt;D xsi:type="xsd:double"&gt;2.0138945346723&lt;/D&gt;&lt;D xsi:type="xsd:double"&gt;2.28790032913876&lt;/D&gt;&lt;D xsi:type="xsd:double"&gt;2.28881603357742&lt;/D&gt;&lt;D xsi:type="xsd:double"&gt;2.31544589901372&lt;/D&gt;&lt;D xsi:type="xsd:double"&gt;2.07578378630072&lt;/D&gt;&lt;D xsi:type="xsd:double"&gt;2.27744077900172&lt;/D&gt;&lt;D xsi:type="xsd:double"&gt;2.30271906562506&lt;/D&gt;&lt;D xsi:type="xsd:double"&gt;2.70485615039281&lt;/D&gt;&lt;D xsi:type="xsd:double"&gt;2.72541181637069&lt;/D&gt;&lt;D xsi:type="xsd:double"&gt;2.45619129534975&lt;/D&gt;&lt;D xsi:type="xsd:double"&gt;2.35781642273817&lt;/D&gt;&lt;D xsi:type="xsd:double"&gt;2.18395844907626&lt;/D&gt;&lt;D xsi:type="xsd:double"&gt;1.95185407004809&lt;/D&gt;&lt;D xsi:type="xsd:double"&gt;4.56853328811933&lt;/D&gt;&lt;D xsi:type="xsd:double"&gt;2.05383586548429&lt;/D&gt;&lt;D xsi:type="xsd:double"&gt;2.20784112275164&lt;/D&gt;&lt;D xsi:type="xsd:double"&gt;2.49298035696572&lt;/D&gt;&lt;D xsi:type="xsd:double"&gt;2.31079385576579&lt;/D&gt;&lt;D xsi:type="xsd:double"&gt;2.57599280484651&lt;/D&gt;&lt;D xsi:type="xsd:double"&gt;2.30556773712974&lt;/D&gt;&lt;D xsi:type="xsd:double"&gt;2.34358278078996&lt;/D&gt;&lt;D xsi:type="xsd:double"&gt;2.07773394620766&lt;/D&gt;&lt;D xsi:type="xsd:double"&gt;2.20356507522905&lt;/D&gt;&lt;D xsi:type="xsd:double"&gt;2.25574226128845&lt;/D&gt;&lt;D xsi:type="xsd:double"&gt;2.45160742989663&lt;/D&gt;&lt;D xsi:type="xsd:double"&gt;2.77279690828318&lt;/D&gt;&lt;D xsi:type="xsd:double"&gt;2.67732608656569&lt;/D&gt;&lt;D xsi:type="xsd:double"&gt;2.83688689133734&lt;/D&gt;&lt;D xsi:type="xsd:double"&gt;2.90053666186297&lt;/D&gt;&lt;D xsi:type="xsd:double"&gt;2.97677769815868&lt;/D&gt;&lt;D xsi:type="xsd:double"&gt;2.97058880671968&lt;/D&gt;&lt;D xsi:type="xsd:double"&gt;2.80777516695996&lt;/D&gt;&lt;D xsi:type="xsd:double"&gt;2.56508996243165&lt;/D&gt;&lt;D xsi:type="xsd:double"&gt;2.90276565785182&lt;/D&gt;&lt;D xsi:type="xsd:double"&gt;3.36793074895702&lt;/D&gt;&lt;D xsi:type="xsd:double"&gt;4.32810629610224&lt;/D&gt;&lt;D xsi:type="xsd:double"&gt;3.38087042473679&lt;/D&gt;&lt;D xsi:type="xsd:double"&gt;3.22061491346383&lt;/D&gt;&lt;D xsi:type="xsd:double"&gt;3.12548019121669&lt;/D&gt;&lt;D xsi:type="xsd:double"&gt;2.8686729388115&lt;/D&gt;&lt;D xsi:type="xsd:double"&gt;2.49666247854163&lt;/D&gt;&lt;D xsi:type="xsd:double"&gt;2.70343213797302&lt;/D&gt;&lt;D xsi:type="xsd:double"&gt;2.5664338618182&lt;/D&gt;&lt;D xsi:type="xsd:double"&gt;2.03730447992186&lt;/D&gt;&lt;D xsi:type="xsd:double"&gt;1.64782212487305&lt;/D&gt;&lt;D xsi:type="xsd:double"&gt;1.73069941276228&lt;/D&gt;&lt;D xsi:type="xsd:double"&gt;1.73917218867517&lt;/D&gt;&lt;D xsi:type="xsd:double"&gt;2.16553938279196&lt;/D&gt;&lt;D xsi:type="xsd:double"&gt;2.42411254561481&lt;/D&gt;&lt;D xsi:type="xsd:double"&gt;2.44418087172561&lt;/D&gt;&lt;D xsi:type="xsd:double"&gt;2.88968792207449&lt;/D&gt;&lt;D xsi:type="xsd:double"&gt;3.23702134522939&lt;/D&gt;&lt;D xsi:type="xsd:double"&gt;3.56129194070858&lt;/D&gt;&lt;D xsi:type="xsd:double"&gt;3.69516369325114&lt;/D&gt;&lt;D xsi:type="xsd:double"&gt;3.77292590667343&lt;/D&gt;&lt;D xsi:type="xsd:double"&gt;3.8738625936878&lt;/D&gt;&lt;D xsi:type="xsd:double"&gt;4.11788485292684&lt;/D&gt;&lt;D xsi:type="xsd:double"&gt;3.73761880152482&lt;/D&gt;&lt;D xsi:type="xsd:double"&gt;3.4302943794934&lt;/D&gt;&lt;D xsi:type="xsd:double"&gt;3.60589903293479&lt;/D&gt;&lt;D xsi:type="xsd:double"&gt;4.23061490588876&lt;/D&gt;&lt;D xsi:type="xsd:double"&gt;4.66539865357361&lt;/D&gt;&lt;D xsi:type="xsd:double"&gt;5.17936907949431&lt;/D&gt;&lt;D xsi:type="xsd:double"&gt;5.24300864023029&lt;/D&gt;&lt;D xsi:type="xsd:double"&gt;5.31377776236887&lt;/D&gt;&lt;D xsi:type="xsd:double"&gt;5.2442126951172&lt;/D&gt;&lt;D xsi:type="xsd:double"&gt;4.80470346279966&lt;/D&gt;&lt;D xsi:type="xsd:double"&gt;3.70726535730399&lt;/D&gt;&lt;D xsi:type="xsd:double"&gt;3.85327351243065&lt;/D&gt;&lt;D xsi:type="xsd:double"&gt;3.68120002168736&lt;/D&gt;&lt;D xsi:type="xsd:double"&gt;4.31340813206864&lt;/D&gt;&lt;D xsi:type="xsd:double"&gt;4.82543790578865&lt;/D&gt;&lt;D xsi:type="xsd:double"&gt;4.76333502527872&lt;/D&gt;&lt;D xsi:type="xsd:double"&gt;5.16800386880965&lt;/D&gt;&lt;D xsi:type="xsd:double"&gt;5.02046380065107&lt;/D&gt;&lt;D xsi:type="xsd:double"&gt;4.27072557454932&lt;/D&gt;&lt;D xsi:type="xsd:double"&gt;4.59840548418341&lt;/D&gt;&lt;D xsi:type="xsd:double"&gt;5.03590359842777&lt;/D&gt;&lt;D xsi:type="xsd:double"&gt;5.13606598157502&lt;/D&gt;&lt;D xsi:type="xsd:double"&gt;4.22925678388778&lt;/D&gt;&lt;D xsi:type="xsd:double"&gt;3.6279395279183&lt;/D&gt;&lt;D xsi:type="xsd:double"&gt;3.57287473580241&lt;/D&gt;&lt;D xsi:type="xsd:double"&gt;3.74619212585537&lt;/D&gt;&lt;D xsi:type="xsd:double"&gt;3.37445729982578&lt;/D&gt;&lt;D xsi:type="xsd:double"&gt;3.5133608109984&lt;/D&gt;&lt;D xsi:type="xsd:double"&gt;3.42957184502685&lt;/D&gt;&lt;/FQL&gt;&lt;FQL&gt;&lt;Q&gt;INDA^FMA_PE(LTMA,-10AY,0,AM,"PORTAGG","MEANR")&lt;/Q&gt;&lt;R&gt;121&lt;/R&gt;&lt;C&gt;1&lt;/C&gt;&lt;D xsi:type="xsd:double"&gt;16.7044181192566&lt;/D&gt;&lt;D xsi:type="xsd:double"&gt;17.1881987820221&lt;/D&gt;&lt;D xsi:type="xsd:double"&gt;17.3635914535166&lt;/D&gt;&lt;D xsi:type="xsd:double"&gt;17.6897636024513&lt;/D&gt;&lt;D xsi:type="xsd:double"&gt;18.0693147474279&lt;/D&gt;&lt;D xsi:type="xsd:double"&gt;18.7733505706946&lt;/D&gt;&lt;D xsi:type="xsd:double"&gt;19.6291568241158&lt;/D&gt;&lt;D xsi:type="xsd:double"&gt;19.2829559443074&lt;/D&gt;&lt;D xsi:type="xsd:double"&gt;20.4690423972933&lt;/D&gt;&lt;D xsi:type="xsd:double"&gt;21.0395593436174&lt;/D&gt;&lt;D xsi:type="xsd:double"&gt;20.7283752500181&lt;/D&gt;&lt;D xsi:type="xsd:double"&gt;20.284630584825&lt;/D&gt;&lt;D xsi:type="xsd:double"&gt;20.4763943733363&lt;/D&gt;&lt;D xsi:type="xsd:double"&gt;20.7687751713403&lt;/D&gt;&lt;D xsi:type="xsd:double"&gt;21.0456314344067&lt;/D&gt;&lt;D xsi:type="xsd:double"&gt;20.5493254158275&lt;/D&gt;&lt;D xsi:type="xsd:double"&gt;20.3802062308781&lt;/D&gt;&lt;D xsi:type="xsd:double"&gt;20.5879068679374&lt;/D&gt;&lt;D xsi:type="xsd:double"&gt;20.3876624530446&lt;/D&gt;&lt;D xsi:type="xsd:double"&gt;20.596452642103&lt;/D&gt;&lt;D xsi:type="xsd:double"&gt;19.8867574601774&lt;/D&gt;&lt;D xsi:type="xsd:double"&gt;18.8283542559504&lt;/D&gt;&lt;D xsi:type="xsd:double"&gt;18.9508699938135&lt;/D&gt;&lt;D xsi:type="xsd:double"&gt;18.9484057778244&lt;/D&gt;&lt;D xsi:type="xsd:double"&gt;19.1298748312519&lt;/D&gt;&lt;D xsi:type="xsd:double"&gt;19.1885100057615&lt;/D&gt;&lt;D xsi:type="xsd:double"&gt;19.7406870417125&lt;/D&gt;&lt;D xsi:type="xsd:double"&gt;19.8807612877128&lt;/D&gt;&lt;D xsi:type="xsd:double"&gt;19.6164038809712&lt;/D&gt;&lt;D xsi:type="xsd:double"&gt;19.8387969652796&lt;/D&gt;&lt;D xsi:type="xsd:double"&gt;19.1281677642272&lt;/D&gt;&lt;D xsi:type="xsd:double"&gt;18.9645947976394&lt;/D&gt;&lt;D xsi:type="xsd:double"&gt;19.6233437244631&lt;/D&gt;&lt;D xsi:type="xsd:double"&gt;20.5681027739357&lt;/D&gt;&lt;D xsi:type="xsd:double"&gt;20.4365441293374&lt;/D&gt;&lt;D xsi:type="xsd:double"&gt;20.4021997969974&lt;/D&gt;&lt;D xsi:type="xsd:double"&gt;20.5511409461278&lt;/D&gt;&lt;D xsi:type="xsd:double"&gt;20.2025300488395&lt;/D&gt;&lt;D xsi:type="xsd:double"&gt;20.8942887890114&lt;/D&gt;&lt;D xsi:type="xsd:double"&gt;20.9235959639794&lt;/D&gt;&lt;D xsi:type="xsd:double"&gt;20.6970916604734&lt;/D&gt;&lt;D xsi:type="xsd:double"&gt;21.6884567017819&lt;/D&gt;&lt;D xsi:type="xsd:double"&gt;21.7109120847436&lt;/D&gt;&lt;D xsi:type="xsd:double"&gt;22.6810509393125&lt;/D&gt;&lt;D xsi:type="xsd:double"&gt;22.7398841034876&lt;/D&gt;&lt;D xsi:type="xsd:double"&gt;21.7554506665343&lt;/D&gt;&lt;D xsi:type="xsd:double"&gt;21.3640477409761&lt;/D&gt;&lt;D xsi:type="xsd:double"&gt;21.4968137361925&lt;/D&gt;&lt;D xsi:type="xsd:double"&gt;21.2222382563397&lt;/D&gt;&lt;D xsi:type="xsd:double"&gt;21.1198229157557&lt;/D&gt;&lt;D xsi:type="xsd:double"&gt;21.9831020418687&lt;/D&gt;&lt;D xsi:type="xsd:double"&gt;22.5089098632271&lt;/D&gt;&lt;D xsi:type="xsd:double"&gt;21.3349580775584&lt;/D&gt;&lt;D xsi:type="xsd:double"&gt;20.7833769548995&lt;/D&gt;&lt;D xsi:type="xsd:double"&gt;21.6541165993461&lt;/D&gt;&lt;D xsi:type="xsd:double"&gt;21.6143037772485&lt;/D&gt;&lt;D xsi:type="xsd:double"&gt;21.6912896514542&lt;/D&gt;&lt;D xsi:type="xsd:double"&gt;21.7123924713774&lt;/D&gt;&lt;D xsi:type="xsd:double"&gt;21.6654422213741&lt;/D&gt;&lt;D xsi:type="xsd:double"&gt;21.6299403760171&lt;/D&gt;&lt;D xsi:type="xsd:double"&gt;21.6695705430362&lt;/D&gt;&lt;D xsi:type="xsd:double"&gt;21.4025650111065&lt;/D&gt;&lt;D xsi:type="xsd:double"&gt;20.9053716040039&lt;/D&gt;&lt;D xsi:type="xsd:double"&gt;21.0905742937297&lt;/D&gt;&lt;D xsi:type="xsd:double"&gt;21.4445699421631&lt;/D&gt;&lt;D xsi:type="xsd:double"&gt;22.6467407337942&lt;/D&gt;&lt;D xsi:type="xsd:double"&gt;23.037826309999&lt;/D&gt;&lt;D xsi:type="xsd:double"&gt;23.4033461627454&lt;/D&gt;&lt;D xsi:type="xsd:double"&gt;22.9114337313067&lt;/D&gt;&lt;D xsi:type="xsd:double"&gt;21.2595563798889&lt;/D&gt;&lt;D xsi:type="xsd:double"&gt;20.1484175336537&lt;/D&gt;&lt;D xsi:type="xsd:double"&gt;21.1165047345037&lt;/D&gt;&lt;D xsi:type="xsd:double"&gt;21.59249313952&lt;/D&gt;&lt;D xsi:type="xsd:double"&gt;23.4436768072741&lt;/D&gt;&lt;D xsi:type="xsd:double"&gt;25.0155918554832&lt;/D&gt;&lt;D xsi:type="xsd:double"&gt;25.4916621729559&lt;/D&gt;&lt;D xsi:type="xsd:double"&gt;25.8251290899068&lt;/D&gt;&lt;D xsi:type="xsd:double"&gt;26.0435840040878&lt;/D&gt;&lt;D xsi:type="xsd:double"&gt;29.6567698264611&lt;/D&gt;&lt;D xsi:type="xsd:double"&gt;33.7612427033937&lt;/D&gt;&lt;D xsi:type="xsd:double"&gt;31.1214235843242&lt;/D&gt;&lt;D xsi:type="xsd:double"&gt;31.1047148871232&lt;/D&gt;&lt;D xsi:type="xsd:double"&gt;30.3874664366642&lt;/D&gt;&lt;D xsi:type="xsd:double"&gt;29.6301225117616&lt;/D&gt;&lt;D xsi:type="xsd:double"&gt;29.3225118120862&lt;/D&gt;&lt;D xsi:type="xsd:double"&gt;28.9467480161713&lt;/D&gt;&lt;D xsi:type="xsd:double"&gt;28.6746102960221&lt;/D&gt;&lt;D xsi:type="xsd:double"&gt;29.4273533944046&lt;/D&gt;&lt;D xsi:type="xsd:double"&gt;29.3387076343317&lt;/D&gt;&lt;D xsi:type="xsd:double"&gt;28.8080404532986&lt;/D&gt;&lt;D xsi:type="xsd:double"&gt;27.5732738301795&lt;/D&gt;&lt;D xsi:type="xsd:double"&gt;28.6216655497963&lt;/D&gt;&lt;D xsi:type="xsd:double"&gt;27.770118332691&lt;/D&gt;&lt;D xsi:type="xsd:double"&gt;26.4723714686092&lt;/D&gt;&lt;D xsi:type="xsd:double"&gt;26.2328204077031&lt;/D&gt;&lt;D xsi:type="xsd:double"&gt;25.823657656986&lt;/D&gt;&lt;D xsi:type="xsd:double"&gt;25.1477954814964&lt;/D&gt;&lt;D xsi:type="xsd:double"&gt;24.3070851641434&lt;/D&gt;&lt;D xsi:type="xsd:double"&gt;25.2861488536129&lt;/D&gt;&lt;D xsi:type="xsd:double"&gt;25.8966663808866&lt;/D&gt;&lt;D xsi:type="xsd:double"&gt;25.0098742005237&lt;/D&gt;&lt;D xsi:type="xsd:double"&gt;25.7646642837312&lt;/D&gt;&lt;D xsi:type="xsd:double"&gt;26.8286808651312&lt;/D&gt;&lt;D xsi:type="xsd:double"&gt;26.0297603363609&lt;/D&gt;&lt;D xsi:type="xsd:double"&gt;25.0217978172862&lt;/D&gt;&lt;D xsi:type="xsd:double"&gt;24.1622672203803&lt;/D&gt;&lt;D xsi:type="xsd:double"&gt;23.8169865115298&lt;/D&gt;&lt;D xsi:type="xsd:double"&gt;23.8344217505291&lt;/D&gt;&lt;D xsi:type="xsd:double"&gt;23.9216968561092&lt;/D&gt;&lt;D xsi:type="xsd:double"&gt;24.2247978188272&lt;/D&gt;&lt;D xsi:type="xsd:double"&gt;24.1067587658632&lt;/D&gt;&lt;D xsi:type="xsd:double"&gt;23.5878278004124&lt;/D&gt;&lt;D xsi:type="xsd:double"&gt;23.5721393308046&lt;/D&gt;&lt;D xsi:type="xsd:double"&gt;22.9210484638115&lt;/D&gt;&lt;D xsi:type="xsd:double"&gt;23.9231598130321&lt;/D&gt;&lt;D xsi:type="xsd:double"&gt;25.797738788853&lt;/D&gt;&lt;D xsi:type="xsd:double"&gt;25.948959552848&lt;/D&gt;&lt;D xsi:type="xsd:double"&gt;26.2029220863733&lt;/D&gt;&lt;D xsi:type="xsd:double"&gt;25.9591572699027&lt;/D&gt;&lt;D xsi:type="xsd:double"&gt;25.817261598976&lt;/D&gt;&lt;D xsi:type="xsd:double"&gt;25.6902804442919&lt;/D&gt;&lt;/FQL&gt;&lt;FQL&gt;&lt;Q&gt;CPALM-FDS^FG_PRICE_CHANGE(0,-3AM)&lt;/Q&gt;&lt;R&gt;1&lt;/R&gt;&lt;C&gt;1&lt;/C&gt;&lt;D xsi:type="xsd:double"&gt;1.09316770186336&lt;/D&gt;&lt;/FQL&gt;&lt;FQL&gt;&lt;Q&gt;FC0000IN^FG_PRICE(0)&lt;/Q&gt;&lt;R&gt;1&lt;/R&gt;&lt;C&gt;1&lt;/C&gt;&lt;D xsi:type="xsd:double"&gt;1336.3878&lt;/D&gt;&lt;/FQL&gt;&lt;FQL&gt;&lt;Q&gt;VNM^FMA_PCT_ABOVE_MAVG(200,0,,,,"PORTAGG")&lt;/Q&gt;&lt;R&gt;1&lt;/R&gt;&lt;C&gt;1&lt;/C&gt;&lt;D xsi:type="xsd:double"&gt;65.2173913043478&lt;/D&gt;&lt;/FQL&gt;&lt;FQL&gt;&lt;Q&gt;QAT^PERCENT_CHANGE(FMA_EPS(+1,0,,,,"PORTAGG","MEAN"),FMA_EPS(+1,-1AM,,,,"PORTAGG","MEAN"))&lt;/Q&gt;&lt;R&gt;1&lt;/R&gt;&lt;C&gt;1&lt;/C&gt;&lt;D xsi:type="xsd:double"&gt;0.457106348607081&lt;/D&gt;&lt;/FQL&gt;&lt;FQL&gt;&lt;Q&gt;GREK^PERCENT_CHANGE(FMA_EPS(+1,0,,,,"PORTAGG","MEAN"),FMA_EPS(+1,-1AM,,,,"PORTAGG","MEAN"))&lt;/Q&gt;&lt;R&gt;1&lt;/R&gt;&lt;C&gt;1&lt;/C&gt;&lt;D xsi:type="xsd:double"&gt;2.81983059206035&lt;/D&gt;&lt;/FQL&gt;&lt;FQL&gt;&lt;Q&gt;ECH^P_PRICE(0)/P_PRICE_HIGH_PR(0,,,,,,"PRICE","INTRA","52W")&lt;/Q&gt;&lt;R&gt;1&lt;/R&gt;&lt;C&gt;1&lt;/C&gt;&lt;D xsi:type="xsd:double"&gt;0.88053644&lt;/D&gt;&lt;/FQL&gt;&lt;FQL&gt;&lt;Q&gt;VGK^FG_TOTAL_RETURNC(0,-3AM)&lt;/Q&gt;&lt;R&gt;1&lt;/R&gt;&lt;C&gt;1&lt;/C&gt;&lt;D xsi:type="xsd:double"&gt;7.693875&lt;/D&gt;&lt;/FQL&gt;&lt;FQL&gt;&lt;Q&gt;GREK^FMA_COS_DOWN("EPS","1M",+1,NOW,,,"PORTAGG","MEANR")&lt;/Q&gt;&lt;R&gt;1&lt;/R&gt;&lt;C&gt;1&lt;/C&gt;&lt;D xsi:type="xsd:double"&gt;5&lt;/D&gt;&lt;/FQL&gt;&lt;FQL&gt;&lt;Q&gt;TUR^FG_ROE(0)&lt;/Q&gt;&lt;R&gt;1&lt;/R&gt;&lt;C&gt;1&lt;/C&gt;&lt;D xsi:type="xsd:double"&gt;20.393859139581&lt;/D&gt;&lt;/FQL&gt;&lt;FQL&gt;&lt;Q&gt;REFIDRREPO-FDS^FG_YIELD(NOW,,,0)&lt;/Q&gt;&lt;R&gt;1&lt;/R&gt;&lt;C&gt;1&lt;/C&gt;&lt;D xsi:type="xsd:double"&gt;6.25&lt;/D&gt;&lt;/FQL&gt;&lt;FQL&gt;&lt;Q&gt;TRYTW10Y-FDS^PCTCHG(FG_YIELD(0,,,,"YTM"),FG_YIELD(-1AM,,,,"YTM"))&lt;/Q&gt;&lt;R&gt;1&lt;/R&gt;&lt;C&gt;1&lt;/C&gt;&lt;D xsi:type="xsd:double"&gt;-2.8776968&lt;/D&gt;&lt;/FQL&gt;&lt;FQL&gt;&lt;Q&gt;TRYQA10Y-FDS^FG_YIELD(0,,,,"YTM")&lt;/Q&gt;&lt;R&gt;0&lt;/R&gt;&lt;C&gt;0&lt;/C&gt;&lt;/FQL&gt;&lt;FQL&gt;&lt;Q&gt;EWW^FMA_PE(LTM,0,,,"PORTAGG","MEANR")&lt;/Q&gt;&lt;R&gt;1&lt;/R&gt;&lt;C&gt;1&lt;/C&gt;&lt;D xsi:type="xsd:double"&gt;14.4612101869034&lt;/D&gt;&lt;/FQL&gt;&lt;FQL&gt;&lt;Q&gt;EPOL^FG_FCF_YIELD_NTM(0)&lt;/Q&gt;&lt;R&gt;0&lt;/R&gt;&lt;C&gt;0&lt;/C&gt;&lt;/FQL&gt;&lt;FQL&gt;&lt;Q&gt;REFEUREFI-FDS^FG_YIELD(NOW,,,0)&lt;/Q&gt;&lt;R&gt;1&lt;/R&gt;&lt;C&gt;1&lt;/C&gt;&lt;D xsi:type="xsd:double"&gt;4.5&lt;/D&gt;&lt;/FQL&gt;&lt;FQL&gt;&lt;Q&gt;CAGDPY@IN^EE_ACTUAL_ANNUAL(MED,0)&lt;/Q&gt;&lt;R&gt;1&lt;/R&gt;&lt;C&gt;1&lt;/C&gt;&lt;D xsi:type="xsd:double"&gt;-1.8&lt;/D&gt;&lt;/FQL&gt;&lt;FQL&gt;&lt;Q&gt;GREK^FMA_PCT_ABOVE_MAVG(200,0,,,,"PORTAGG")&lt;/Q&gt;&lt;R&gt;1&lt;/R&gt;&lt;C&gt;1&lt;/C&gt;&lt;D xsi:type="xsd:double"&gt;78.5714285714286&lt;/D&gt;&lt;/FQL&gt;&lt;FQL&gt;&lt;Q&gt;SPY^PERCENT_CHANGE(FMA_EPS(+1,0,,,,"PORTAGG","MEAN"),FMA_EPS(+1,-3AM,,,,"PORTAGG","MEAN"))&lt;/Q&gt;&lt;R&gt;1&lt;/R&gt;&lt;C&gt;1&lt;/C&gt;&lt;D xsi:type="xsd:double"&gt;0.420072129603514&lt;/D&gt;&lt;/FQL&gt;&lt;FQL&gt;&lt;Q&gt;SET-BKK^FG_ROE(0)&lt;/Q&gt;&lt;R&gt;1&lt;/R&gt;&lt;C&gt;1&lt;/C&gt;&lt;D xsi:type="xsd:double"&gt;7.51544554274452&lt;/D&gt;&lt;/FQL&gt;&lt;FQL&gt;&lt;Q&gt;REFIDRREPO-FDS^PROPER_NAME(0,,,"SECURITY","NAME")&lt;/Q&gt;&lt;R&gt;1&lt;/R&gt;&lt;C&gt;1&lt;/C&gt;&lt;D xsi:type="xsd:string"&gt;Indonesia BI (Reverse) Repo Rate - 7 Day&lt;/D&gt;&lt;/FQL&gt;&lt;FQL&gt;&lt;Q&gt;TRYQA10Y-FDS^FG_YIELD_NAME&lt;/Q&gt;&lt;R&gt;1&lt;/R&gt;&lt;C&gt;1&lt;/C&gt;&lt;D xsi:type="xsd:string"&gt;Treasury - Qatar Benchmark Bond 10Y&lt;/D&gt;&lt;/FQL&gt;&lt;FQL&gt;&lt;Q&gt;EZA^FG_TOTAL_RETURNC(-10AY,0,AM)&lt;/Q&gt;&lt;R&gt;121&lt;/R&gt;&lt;C&gt;1&lt;/C&gt;&lt;D xsi:type="xsd:double"&gt;0.87981224&lt;/D&gt;&lt;D xsi:type="xsd:double"&gt;2.48667&lt;/D&gt;&lt;D xsi:type="xsd:double"&gt;0.6403804&lt;/D&gt;&lt;D xsi:type="xsd:double"&gt;2.0824194&lt;/D&gt;&lt;D xsi:type="xsd:double"&gt;-9.137267&lt;/D&gt;&lt;D xsi:type="xsd:double"&gt;6.626129&lt;/D&gt;&lt;D xsi:type="xsd:double"&gt;-0.4532814&lt;/D&gt;&lt;D xsi:type="xsd:double"&gt;-3.5449624&lt;/D&gt;&lt;D xsi:type="xsd:double"&gt;4.257953&lt;/D&gt;&lt;D xsi:type="xsd:double"&gt;1.3021588&lt;/D&gt;&lt;D xsi:type="xsd:double"&gt;-2.103424&lt;/D&gt;&lt;D xsi:type="xsd:double"&gt;5.475986&lt;/D&gt;&lt;D xsi:type="xsd:double"&gt;-8.035082&lt;/D&gt;&lt;D xsi:type="xsd:double"&gt;1.522553&lt;/D&gt;&lt;D xsi:type="xsd:double"&gt;-4.8288584&lt;/D&gt;&lt;D xsi:type="xsd:double"&gt;-7.675016&lt;/D&gt;&lt;D xsi:type="xsd:double"&gt;-6.6434803&lt;/D&gt;&lt;D xsi:type="xsd:double"&gt;6.1102867&lt;/D&gt;&lt;D xsi:type="xsd:double"&gt;-6.2675533&lt;/D&gt;&lt;D xsi:type="xsd:double"&gt;-10.95668&lt;/D&gt;&lt;D xsi:type="xsd:double"&gt;-1.8839598&lt;/D&gt;&lt;D xsi:type="xsd:double"&gt;-2.2474408&lt;/D&gt;&lt;D xsi:type="xsd:double"&gt;18.32589&lt;/D&gt;&lt;D xsi:type="xsd:double"&gt;5.074525&lt;/D&gt;&lt;D xsi:type="xsd:double"&gt;-9.766608&lt;/D&gt;&lt;D xsi:type="xsd:double"&gt;8.427298&lt;/D&gt;&lt;D xsi:type="xsd:double"&gt;9.226704&lt;/D&gt;&lt;D xsi:type="xsd:double"&gt;-9.070456&lt;/D&gt;&lt;D xsi:type="xsd:double"&gt;6.7390084&lt;/D&gt;&lt;D xsi:type="xsd:double"&gt;-1.373285&lt;/D&gt;&lt;D xsi:type="xsd:double"&gt;-8.065099&lt;/D&gt;&lt;D xsi:type="xsd:double"&gt;4.105735&lt;/D&gt;&lt;D xsi:type="xsd:double"&gt;4.774642&lt;/D&gt;&lt;D xsi:type="xsd:double"&gt;0.23696423&lt;/D&gt;&lt;D xsi:type="xsd:double"&gt;0.36369562&lt;/D&gt;&lt;D xsi:type="xsd:double"&gt;5.9612274&lt;/D&gt;&lt;D xsi:type="xsd:double"&gt;1.6928911&lt;/D&gt;&lt;D xsi:type="xsd:double"&gt;-3.8317382&lt;/D&gt;&lt;D xsi:type="xsd:double"&gt;6.047249&lt;/D&gt;&lt;D xsi:type="xsd:double"&gt;3.9401531&lt;/D&gt;&lt;D xsi:type="xsd:double"&gt;-6.030071&lt;/D&gt;&lt;D xsi:type="xsd:double"&gt;1.9744635&lt;/D&gt;&lt;D xsi:type="xsd:double"&gt;6.86028&lt;/D&gt;&lt;D xsi:type="xsd:double"&gt;10.348808&lt;/D&gt;&lt;D xsi:type="xsd:double"&gt;3.0718684&lt;/D&gt;&lt;D xsi:type="xsd:double"&gt;-1.0812283&lt;/D&gt;&lt;D xsi:type="xsd:double"&gt;-3.727585&lt;/D&gt;&lt;D xsi:type="xsd:double"&gt;-4.163027&lt;/D&gt;&lt;D xsi:type="xsd:double"&gt;-5.4829836&lt;/D&gt;&lt;D xsi:type="xsd:double"&gt;-6.0784397&lt;/D&gt;&lt;D xsi:type="xsd:double"&gt;6.3064575&lt;/D&gt;&lt;D xsi:type="xsd:double"&gt;-10.328484&lt;/D&gt;&lt;D xsi:type="xsd:double"&gt;-2.223432&lt;/D&gt;&lt;D xsi:type="xsd:double"&gt;-10.027963&lt;/D&gt;&lt;D xsi:type="xsd:double"&gt;9.467578&lt;/D&gt;&lt;D xsi:type="xsd:double"&gt;-2.4605572&lt;/D&gt;&lt;D xsi:type="xsd:double"&gt;14.172447&lt;/D&gt;&lt;D xsi:type="xsd:double"&gt;-6.788194&lt;/D&gt;&lt;D xsi:type="xsd:double"&gt;-2.5330544&lt;/D&gt;&lt;D xsi:type="xsd:double"&gt;8.197964&lt;/D&gt;&lt;D xsi:type="xsd:double"&gt;-6.6407623&lt;/D&gt;&lt;D xsi:type="xsd:double"&gt;6.0340524&lt;/D&gt;&lt;D xsi:type="xsd:double"&gt;-5.4691734&lt;/D&gt;&lt;D xsi:type="xsd:double"&gt;-7.3529425&lt;/D&gt;&lt;D xsi:type="xsd:double"&gt;-0.89808106&lt;/D&gt;&lt;D xsi:type="xsd:double"&gt;4.5310855&lt;/D&gt;&lt;D xsi:type="xsd:double"&gt;-0.100803375&lt;/D&gt;&lt;D xsi:type="xsd:double"&gt;8.866358&lt;/D&gt;&lt;D xsi:type="xsd:double"&gt;-8.950048&lt;/D&gt;&lt;D xsi:type="xsd:double"&gt;-9.807438&lt;/D&gt;&lt;D xsi:type="xsd:double"&gt;-29.543198&lt;/D&gt;&lt;D xsi:type="xsd:double"&gt;10.394645&lt;/D&gt;&lt;D xsi:type="xsd:double"&gt;7.1496964&lt;/D&gt;&lt;D xsi:type="xsd:double"&gt;6.89919&lt;/D&gt;&lt;D xsi:type="xsd:double"&gt;6.498289&lt;/D&gt;&lt;D xsi:type="xsd:double"&gt;-0.9592354&lt;/D&gt;&lt;D xsi:type="xsd:double"&gt;-0.64567924&lt;/D&gt;&lt;D xsi:type="xsd:double"&gt;0.29786825&lt;/D&gt;&lt;D xsi:type="xsd:double"&gt;10.934126&lt;/D&gt;&lt;D xsi:type="xsd:double"&gt;11.1379385&lt;/D&gt;&lt;D xsi:type="xsd:double"&gt;0.20529032&lt;/D&gt;&lt;D xsi:type="xsd:double"&gt;5.2811265&lt;/D&gt;&lt;D xsi:type="xsd:double"&gt;6.767571&lt;/D&gt;&lt;D xsi:type="xsd:double"&gt;-0.10125637&lt;/D&gt;&lt;D xsi:type="xsd:double"&gt;7.6221347&lt;/D&gt;&lt;D xsi:type="xsd:double"&gt;-7.1202397&lt;/D&gt;&lt;D xsi:type="xsd:double"&gt;-0.92099905&lt;/D&gt;&lt;D xsi:type="xsd:double"&gt;2.0863414&lt;/D&gt;&lt;D xsi:type="xsd:double"&gt;-4.8361006&lt;/D&gt;&lt;D xsi:type="xsd:double"&gt;0&lt;/D&gt;&lt;D xsi:type="xsd:double"&gt;-4.5502844&lt;/D&gt;&lt;D xsi:type="xsd:double"&gt;4.4311404&lt;/D&gt;&lt;D xsi:type="xsd:double"&gt;9.331894&lt;/D&gt;&lt;D xsi:type="xsd:double"&gt;3.8044572&lt;/D&gt;&lt;D xsi:type="xsd:double"&gt;5.450058&lt;/D&gt;&lt;D xsi:type="xsd:double"&gt;-13.668287&lt;/D&gt;&lt;D xsi:type="xsd:double"&gt;0.89695454&lt;/D&gt;&lt;D xsi:type="xsd:double"&gt;-10.189306&lt;/D&gt;&lt;D xsi:type="xsd:double"&gt;-0.094139576&lt;/D&gt;&lt;D xsi:type="xsd:double"&gt;-6.14841&lt;/D&gt;&lt;D xsi:type="xsd:double"&gt;-9.53815&lt;/D&gt;&lt;D xsi:type="xsd:double"&gt;5.4106593&lt;/D&gt;&lt;D xsi:type="xsd:double"&gt;17.004467&lt;/D&gt;&lt;D xsi:type="xsd:double"&gt;-3.1316757&lt;/D&gt;&lt;D xsi:type="xsd:double"&gt;6.5078974&lt;/D&gt;&lt;D xsi:type="xsd:double"&gt;-9.276068&lt;/D&gt;&lt;D xsi:type="xsd:double"&gt;3.0258656&lt;/D&gt;&lt;D xsi:type="xsd:double"&gt;1.7290353999999999&lt;/D&gt;&lt;D xsi:type="xsd:double"&gt;-13.760185&lt;/D&gt;&lt;D xsi:type="xsd:double"&gt;9.261012&lt;/D&gt;&lt;D xsi:type="xsd:double"&gt;12.116647&lt;/D&gt;&lt;D xsi:type="xsd:double"&gt;-12.309414&lt;/D&gt;&lt;D xsi:type="xsd:double"&gt;-3.809774&lt;/D&gt;&lt;D xsi:type="xsd:double"&gt;-0.61137676&lt;/D&gt;&lt;D xsi:type="xsd:double"&gt;8.157265&lt;/D&gt;&lt;D xsi:type="xsd:double"&gt;4.6280503&lt;/D&gt;&lt;D xsi:type="xsd:double"&gt;-6.1497984&lt;/D&gt;&lt;D xsi:type="xsd:double"&gt;-5.27792&lt;/D&gt;&lt;D xsi:type="xsd:double"&gt;5.43741&lt;/D&gt;&lt;D xsi:type="xsd:double"&gt;2.425325&lt;/D&gt;&lt;D xsi:type="xsd:double"&gt;1.1714935&lt;/D&gt;&lt;/FQL&gt;&lt;FQL&gt;&lt;Q&gt;EWY^FG_PRICE_MAVG(0,,,,60)&lt;/Q&gt;&lt;R&gt;1&lt;/R&gt;&lt;C&gt;1&lt;/C&gt;&lt;D xsi:type="xsd:double"&gt;64.93767&lt;/D&gt;&lt;/FQL&gt;&lt;FQL&gt;&lt;Q&gt;KSA^FMA_RBICS_REV_CURRENT(30, LOC, "PORTAGG")&lt;/Q&gt;&lt;R&gt;1&lt;/R&gt;&lt;C&gt;1&lt;/C&gt;&lt;D xsi:type="xsd:double"&gt;43.187260278784&lt;/D&gt;&lt;/FQL&gt;&lt;FQL&gt;&lt;Q&gt;REFEUREFI-FDS^PROPER_NAME(0,,,"SECURITY","NAME")&lt;/Q&gt;&lt;R&gt;1&lt;/R&gt;&lt;C&gt;1&lt;/C&gt;&lt;D xsi:type="xsd:string"&gt;Eurozone Main Refinancing Operations Minimum Bid Rate&lt;/D&gt;&lt;/FQL&gt;&lt;FQL&gt;&lt;Q&gt;VGK^FG_PE(0)&lt;/Q&gt;&lt;R&gt;1&lt;/R&gt;&lt;C&gt;1&lt;/C&gt;&lt;D xsi:type="xsd:double"&gt;12.9342655142188&lt;/D&gt;&lt;/FQL&gt;&lt;FQL&gt;&lt;Q&gt;GREK^JULIAN(FMA_DIV_YLD(NTMA,NOW,NOW,M,"PORTAGG","MEANR").DATES)&lt;/Q&gt;&lt;R&gt;1&lt;/R&gt;&lt;C&gt;1&lt;/C&gt;&lt;D xsi:type="xsd:long"&gt;45442&lt;/D&gt;&lt;/FQL&gt;&lt;FQL&gt;&lt;Q&gt;USDINR^STD(FG_PRICE_CHANGE(0,-1AY,AM))&lt;/Q&gt;&lt;R&gt;1&lt;/R&gt;&lt;C&gt;1&lt;/C&gt;&lt;D xsi:type="xsd:double"&gt;0.478044873249925&lt;/D&gt;&lt;/FQL&gt;&lt;FQL&gt;&lt;Q&gt;EPHE^FMA_DIV_YLD(NTMA,-10AY,0,AM,"PORTAGG","MEANR")&lt;/Q&gt;&lt;R&gt;121&lt;/R&gt;&lt;C&gt;1&lt;/C&gt;&lt;D xsi:type="xsd:double"&gt;2.15876675612375&lt;/D&gt;&lt;D xsi:type="xsd:double"&gt;2.08544818654201&lt;/D&gt;&lt;D xsi:type="xsd:double"&gt;2.10261585303487&lt;/D&gt;&lt;D xsi:type="xsd:double"&gt;2.04123551693434&lt;/D&gt;&lt;D xsi:type="xsd:double"&gt;2.17885065247033&lt;/D&gt;&lt;D xsi:type="xsd:double"&gt;2.20502601587539&lt;/D&gt;&lt;D xsi:type="xsd:double"&gt;2.16207167570037&lt;/D&gt;&lt;D xsi:type="xsd:double"&gt;2.15339215038051&lt;/D&gt;&lt;D xsi:type="xsd:double"&gt;2.04165832564828&lt;/D&gt;&lt;D xsi:type="xsd:double"&gt;1.95183813990852&lt;/D&gt;&lt;D xsi:type="xsd:double"&gt;1.87760670573766&lt;/D&gt;&lt;D xsi:type="xsd:double"&gt;1.93796635712717&lt;/D&gt;&lt;D xsi:type="xsd:double"&gt;2.01487200431548&lt;/D&gt;&lt;D xsi:type="xsd:double"&gt;1.90718507890938&lt;/D&gt;&lt;D xsi:type="xsd:double"&gt;1.9091860159282&lt;/D&gt;&lt;D xsi:type="xsd:double"&gt;2.03386330786389&lt;/D&gt;&lt;D xsi:type="xsd:double"&gt;2.0939289785936&lt;/D&gt;&lt;D xsi:type="xsd:double"&gt;1.97554012495999&lt;/D&gt;&lt;D xsi:type="xsd:double"&gt;1.95499326305615&lt;/D&gt;&lt;D xsi:type="xsd:double"&gt;1.95130837771833&lt;/D&gt;&lt;D xsi:type="xsd:double"&gt;2.04314607315563&lt;/D&gt;&lt;D xsi:type="xsd:double"&gt;2.02214317161934&lt;/D&gt;&lt;D xsi:type="xsd:double"&gt;1.78407140489284&lt;/D&gt;&lt;D xsi:type="xsd:double"&gt;1.83221108277849&lt;/D&gt;&lt;D xsi:type="xsd:double"&gt;1.76893641075706&lt;/D&gt;&lt;D xsi:type="xsd:double"&gt;1.65743928207425&lt;/D&gt;&lt;D xsi:type="xsd:double"&gt;1.64970844349446&lt;/D&gt;&lt;D xsi:type="xsd:double"&gt;1.61837825802243&lt;/D&gt;&lt;D xsi:type="xsd:double"&gt;1.66408412417341&lt;/D&gt;&lt;D xsi:type="xsd:double"&gt;1.68456885959719&lt;/D&gt;&lt;D xsi:type="xsd:double"&gt;1.76340254822038&lt;/D&gt;&lt;D xsi:type="xsd:double"&gt;1.75687380277454&lt;/D&gt;&lt;D xsi:type="xsd:double"&gt;1.65217483063795&lt;/D&gt;&lt;D xsi:type="xsd:double"&gt;1.65051538690643&lt;/D&gt;&lt;D xsi:type="xsd:double"&gt;1.66324891202102&lt;/D&gt;&lt;D xsi:type="xsd:double"&gt;1.58535596611044&lt;/D&gt;&lt;D xsi:type="xsd:double"&gt;1.55947287522525&lt;/D&gt;&lt;D xsi:type="xsd:double"&gt;1.56998687371495&lt;/D&gt;&lt;D xsi:type="xsd:double"&gt;1.56397342767466&lt;/D&gt;&lt;D xsi:type="xsd:double"&gt;1.56586644916112&lt;/D&gt;&lt;D xsi:type="xsd:double"&gt;1.47260013392406&lt;/D&gt;&lt;D xsi:type="xsd:double"&gt;1.46252125987603&lt;/D&gt;&lt;D xsi:type="xsd:double"&gt;1.60161729803722&lt;/D&gt;&lt;D xsi:type="xsd:double"&gt;1.54512038334937&lt;/D&gt;&lt;D xsi:type="xsd:double"&gt;1.52045654706239&lt;/D&gt;&lt;D xsi:type="xsd:double"&gt;1.55848785091794&lt;/D&gt;&lt;D xsi:type="xsd:double"&gt;1.65656358293505&lt;/D&gt;&lt;D xsi:type="xsd:double"&gt;1.70617038040266&lt;/D&gt;&lt;D xsi:type="xsd:double"&gt;1.79959977050076&lt;/D&gt;&lt;D xsi:type="xsd:double"&gt;1.86091809258778&lt;/D&gt;&lt;D xsi:type="xsd:double"&gt;1.74264922871564&lt;/D&gt;&lt;D xsi:type="xsd:double"&gt;1.69607528657955&lt;/D&gt;&lt;D xsi:type="xsd:double"&gt;1.84496761629999&lt;/D&gt;&lt;D xsi:type="xsd:double"&gt;1.90512264666537&lt;/D&gt;&lt;D xsi:type="xsd:double"&gt;1.82975578991141&lt;/D&gt;&lt;D xsi:type="xsd:double"&gt;1.78837174247785&lt;/D&gt;&lt;D xsi:type="xsd:double"&gt;1.66432815051897&lt;/D&gt;&lt;D xsi:type="xsd:double"&gt;1.74635338072634&lt;/D&gt;&lt;D xsi:type="xsd:double"&gt;1.71221801676376&lt;/D&gt;&lt;D xsi:type="xsd:double"&gt;1.71542350691907&lt;/D&gt;&lt;D xsi:type="xsd:double"&gt;1.76245301076364&lt;/D&gt;&lt;D xsi:type="xsd:double"&gt;1.7585061974496&lt;/D&gt;&lt;D xsi:type="xsd:double"&gt;1.76628504346122&lt;/D&gt;&lt;D xsi:type="xsd:double"&gt;1.82720565502116&lt;/D&gt;&lt;D xsi:type="xsd:double"&gt;1.89017479963873&lt;/D&gt;&lt;D xsi:type="xsd:double"&gt;1.84805151514076&lt;/D&gt;&lt;D xsi:type="xsd:double"&gt;1.93346346589886&lt;/D&gt;&lt;D xsi:type="xsd:double"&gt;1.84181644808204&lt;/D&gt;&lt;D xsi:type="xsd:double"&gt;1.95203297881908&lt;/D&gt;&lt;D xsi:type="xsd:double"&gt;2.08276692118706&lt;/D&gt;&lt;D xsi:type="xsd:double"&gt;2.68074292846703&lt;/D&gt;&lt;D xsi:type="xsd:double"&gt;2.42447431064496&lt;/D&gt;&lt;D xsi:type="xsd:double"&gt;2.27559613604856&lt;/D&gt;&lt;D xsi:type="xsd:double"&gt;2.09025002265557&lt;/D&gt;&lt;D xsi:type="xsd:double"&gt;2.16364574850925&lt;/D&gt;&lt;D xsi:type="xsd:double"&gt;2.11953682185825&lt;/D&gt;&lt;D xsi:type="xsd:double"&gt;2.03286237157766&lt;/D&gt;&lt;D xsi:type="xsd:double"&gt;1.81727283935191&lt;/D&gt;&lt;D xsi:type="xsd:double"&gt;1.77430238942623&lt;/D&gt;&lt;D xsi:type="xsd:double"&gt;1.70786569461445&lt;/D&gt;&lt;D xsi:type="xsd:double"&gt;1.83858183634035&lt;/D&gt;&lt;D xsi:type="xsd:double"&gt;1.77729663409642&lt;/D&gt;&lt;D xsi:type="xsd:double"&gt;1.9188428929642&lt;/D&gt;&lt;D xsi:type="xsd:double"&gt;2.02336032911359&lt;/D&gt;&lt;D xsi:type="xsd:double"&gt;1.9574194947004&lt;/D&gt;&lt;D xsi:type="xsd:double"&gt;1.91775355191284&lt;/D&gt;&lt;D xsi:type="xsd:double"&gt;2.11057335375729&lt;/D&gt;&lt;D xsi:type="xsd:double"&gt;1.96218699531964&lt;/D&gt;&lt;D xsi:type="xsd:double"&gt;1.91419786833893&lt;/D&gt;&lt;D xsi:type="xsd:double"&gt;1.83217476806694&lt;/D&gt;&lt;D xsi:type="xsd:double"&gt;1.78222758746893&lt;/D&gt;&lt;D xsi:type="xsd:double"&gt;1.78647038568176&lt;/D&gt;&lt;D xsi:type="xsd:double"&gt;1.78678091102018&lt;/D&gt;&lt;D xsi:type="xsd:double"&gt;1.85072075931376&lt;/D&gt;&lt;D xsi:type="xsd:double"&gt;1.93831006350677&lt;/D&gt;&lt;D xsi:type="xsd:double"&gt;2.14948965360879&lt;/D&gt;&lt;D xsi:type="xsd:double"&gt;2.30875864635425&lt;/D&gt;&lt;D xsi:type="xsd:double"&gt;2.44264389212693&lt;/D&gt;&lt;D xsi:type="xsd:double"&gt;2.44133399543201&lt;/D&gt;&lt;D xsi:type="xsd:double"&gt;2.30985728821027&lt;/D&gt;&lt;D xsi:type="xsd:double"&gt;2.7737219668734&lt;/D&gt;&lt;D xsi:type="xsd:double"&gt;2.5539856215618&lt;/D&gt;&lt;D xsi:type="xsd:double"&gt;2.32552605088868&lt;/D&gt;&lt;D xsi:type="xsd:double"&gt;2.35842954484573&lt;/D&gt;&lt;D xsi:type="xsd:double"&gt;2.33042056635525&lt;/D&gt;&lt;D xsi:type="xsd:double"&gt;2.46816917236242&lt;/D&gt;&lt;D xsi:type="xsd:double"&gt;2.74271647824526&lt;/D&gt;&lt;D xsi:type="xsd:double"&gt;2.69717867202795&lt;/D&gt;&lt;D xsi:type="xsd:double"&gt;2.9219915369991&lt;/D&gt;&lt;D xsi:type="xsd:double"&gt;2.95463766138531&lt;/D&gt;&lt;D xsi:type="xsd:double"&gt;2.93157626393261&lt;/D&gt;&lt;D xsi:type="xsd:double"&gt;3.04843534628502&lt;/D&gt;&lt;D xsi:type="xsd:double"&gt;2.82782430968308&lt;/D&gt;&lt;D xsi:type="xsd:double"&gt;3.13991922472398&lt;/D&gt;&lt;D xsi:type="xsd:double"&gt;3.15806453790137&lt;/D&gt;&lt;D xsi:type="xsd:double"&gt;3.19303295544762&lt;/D&gt;&lt;D xsi:type="xsd:double"&gt;2.89837980095751&lt;/D&gt;&lt;D xsi:type="xsd:double"&gt;2.74138862637531&lt;/D&gt;&lt;D xsi:type="xsd:double"&gt;2.7516952043142&lt;/D&gt;&lt;D xsi:type="xsd:double"&gt;2.86912122220609&lt;/D&gt;&lt;D xsi:type="xsd:double"&gt;3.35840332186543&lt;/D&gt;&lt;/FQL&gt;&lt;FQL&gt;&lt;Q&gt;W-FDS^FG_PRICE_MAVG(0,,,,30)&lt;/Q&gt;&lt;R&gt;1&lt;/R&gt;&lt;C&gt;1&lt;/C&gt;&lt;D xsi:type="xsd:double"&gt;6.3759165&lt;/D&gt;&lt;/FQL&gt;&lt;FQL&gt;&lt;Q&gt;TRYMY10Y-FDS^PCTCHG(FG_YIELD(0,,,,"YTM"),FG_YIELD(-1AM,,,,"YTM"))&lt;/Q&gt;&lt;R&gt;1&lt;/R&gt;&lt;C&gt;1&lt;/C&gt;&lt;D xsi:type="xsd:double"&gt;-1.7537148&lt;/D&gt;&lt;/FQL&gt;&lt;FQL&gt;&lt;Q&gt;SET-BKK^FMA_EVAL_EBITDA(NTMA,0,,,"PORTAGG","MEANR")&lt;/Q&gt;&lt;R&gt;1&lt;/R&gt;&lt;C&gt;1&lt;/C&gt;&lt;D xsi:type="xsd:double"&gt;9.27910179094238&lt;/D&gt;&lt;/FQL&gt;&lt;FQL&gt;&lt;Q&gt;EPHE^JULIAN(FMA_DIV_YLD(NTMA,NOW,NOW,M,"PORTAGG","MEANR").DATES)&lt;/Q&gt;&lt;R&gt;1&lt;/R&gt;&lt;C&gt;1&lt;/C&gt;&lt;D xsi:type="xsd:long"&gt;45442&lt;/D&gt;&lt;/FQL&gt;&lt;FQL&gt;&lt;Q&gt;EIDO^FG_PRICE(0)&lt;/Q&gt;&lt;R&gt;1&lt;/R&gt;&lt;C&gt;1&lt;/C&gt;&lt;D xsi:type="xsd:double"&gt;19.76&lt;/D&gt;&lt;/FQL&gt;&lt;FQL&gt;&lt;Q&gt;REFZAREPO-FDS^(SUBARRAY(NOT_NA(NO_REPEAT_F(FG_YIELD(NOW,-10AY,D))),0,1)-SUBARRAY(NOT_NA(NO_REPEAT_F(FG_YIELD(NOW,-10AY,D))),1,1))*100&lt;/Q&gt;&lt;R&gt;1&lt;/R&gt;&lt;C&gt;1&lt;/C&gt;&lt;D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xsi:type="xsd:double"&gt;50&lt;/D&gt;&lt;/FQL&gt;&lt;FQL&gt;&lt;Q&gt;EWY^FMA_COS_DOWN("EPS","1M",+1,NOW,,,"PORTAGG","MEANR")&lt;/Q&gt;&lt;R&gt;1&lt;/R&gt;&lt;C&gt;1&lt;/C&gt;&lt;D xsi:type="xsd:double"&gt;41&lt;/D&gt;&lt;/FQL&gt;&lt;FQL&gt;&lt;Q&gt;REFSAREPO-FDS^PROPER_NAME(0,,,"SECURITY","NAME")&lt;/Q&gt;&lt;R&gt;1&lt;/R&gt;&lt;C&gt;1&lt;/C&gt;&lt;D xsi:type="xsd:string"&gt;Saudi Arabia Repo Rate&lt;/D&gt;&lt;/FQL&gt;&lt;FQL&gt;&lt;Q&gt;TRYSA10Y-FDS^PCTCHG(FG_YIELD(0,,,,"YTM"),FG_YIELD(-1AM,,,,"YTM"))&lt;/Q&gt;&lt;R&gt;1&lt;/R&gt;&lt;C&gt;1&lt;/C&gt;&lt;D xsi:type="xsd:double"&gt;-2.415047&lt;/D&gt;&lt;/FQL&gt;&lt;FQL&gt;&lt;Q&gt;CC_CN^IMF_IFS_RCPI_Q(0)&lt;/Q&gt;&lt;R&gt;1&lt;/R&gt;&lt;C&gt;1&lt;/C&gt;&lt;D xsi:type="xsd:double"&gt;-0.032185&lt;/D&gt;&lt;/FQL&gt;&lt;FQL&gt;&lt;Q&gt;SET-BKK^FG_FCF_YIELD_NTM(0)&lt;/Q&gt;&lt;R&gt;1&lt;/R&gt;&lt;C&gt;1&lt;/C&gt;&lt;D xsi:type="xsd:double"&gt;4.48166171211056&lt;/D&gt;&lt;/FQL&gt;&lt;FQL&gt;&lt;Q&gt;EWT^FMA_EVAL_EBITDA(NTMA,0,,,"PORTAGG","MEANR")&lt;/Q&gt;&lt;R&gt;1&lt;/R&gt;&lt;C&gt;1&lt;/C&gt;&lt;D xsi:type="xsd:double"&gt;10.2946416094614&lt;/D&gt;&lt;/FQL&gt;&lt;FQL&gt;&lt;Q&gt;TRYGR10Y-FDS^FG_YIELD(-10AY,0,Y,,"YTM")&lt;/Q&gt;&lt;R&gt;10&lt;/R&gt;&lt;C&gt;1&lt;/C&gt;&lt;D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xsi:type="xsd:double"&gt;3.099&lt;/D&gt;&lt;/FQL&gt;&lt;FQL&gt;&lt;Q&gt;USDPLN^STD(FG_PRICE_CHANGE(0,-3AY,M))&lt;/Q&gt;&lt;R&gt;1&lt;/R&gt;&lt;C&gt;1&lt;/C&gt;&lt;D xsi:type="xsd:double"&gt;3.29922463988599&lt;/D&gt;&lt;/FQL&gt;&lt;FQL&gt;&lt;Q&gt;EWW^FMA_PE(LTMA,-10AY,0,AM,"PORTAGG","MEANR")&lt;/Q&gt;&lt;R&gt;121&lt;/R&gt;&lt;C&gt;1&lt;/C&gt;&lt;D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xsi:type="xsd:double"&gt;23.5988905217928&lt;/D&gt;&lt;D xsi:type="xsd:double"&gt;24.9387092835127&lt;/D&gt;&lt;D xsi:type="xsd:double"&gt;24.5546085994345&lt;/D&gt;&lt;D xsi:type="xsd:double"&gt;24.486766498733&lt;/D&gt;&lt;D xsi:type="xsd:double"&gt;23.8110706082818&lt;/D&gt;&lt;D xsi:type="xsd:double"&gt;23.1577493580285&lt;/D&gt;&lt;D xsi:type="xsd:double"&gt;22.9397144005961&lt;/D&gt;&lt;D xsi:type="xsd:double"&gt;22.5627738300212&lt;/D&gt;&lt;D xsi:type="xsd:double"&gt;21.9645310157121&lt;/D&gt;&lt;D xsi:type="xsd:double"&gt;22.4908792647702&lt;/D&gt;&lt;D xsi:type="xsd:double"&gt;20.8441166465144&lt;/D&gt;&lt;D xsi:type="xsd:double"&gt;20.4901968879078&lt;/D&gt;&lt;D xsi:type="xsd:double"&gt;20.8294675965643&lt;/D&gt;&lt;D xsi:type="xsd:double"&gt;21.5198952245878&lt;/D&gt;&lt;D xsi:type="xsd:double"&gt;21.2477707513775&lt;/D&gt;&lt;D xsi:type="xsd:double"&gt;20.868495918125&lt;/D&gt;&lt;D xsi:type="xsd:double"&gt;20.2368109063161&lt;/D&gt;&lt;D xsi:type="xsd:double"&gt;19.9936431700748&lt;/D&gt;&lt;D xsi:type="xsd:double"&gt;20.0636157141711&lt;/D&gt;&lt;D xsi:type="xsd:double"&gt;19.5816559191184&lt;/D&gt;&lt;D xsi:type="xsd:double"&gt;19.0468716831488&lt;/D&gt;&lt;D xsi:type="xsd:double"&gt;17.3287979521034&lt;/D&gt;&lt;D xsi:type="xsd:double"&gt;16.7636948320016&lt;/D&gt;&lt;D xsi:type="xsd:double"&gt;17.1778500442188&lt;/D&gt;&lt;D xsi:type="xsd:double"&gt;17.5624438034135&lt;/D&gt;&lt;D xsi:type="xsd:double"&gt;17.9727025626927&lt;/D&gt;&lt;D xsi:type="xsd:double"&gt;17.6678934665285&lt;/D&gt;&lt;D xsi:type="xsd:double"&gt;17.6808839272258&lt;/D&gt;&lt;D xsi:type="xsd:double"&gt;16.9719884375023&lt;/D&gt;&lt;D xsi:type="xsd:double"&gt;17.3456566967153&lt;/D&gt;&lt;D xsi:type="xsd:double"&gt;17.5607422599291&lt;/D&gt;&lt;D xsi:type="xsd:double"&gt;17.2690379890109&lt;/D&gt;&lt;D xsi:type="xsd:double"&gt;17.1686873987436&lt;/D&gt;&lt;D xsi:type="xsd:double"&gt;15.467687898726&lt;/D&gt;&lt;D xsi:type="xsd:double"&gt;14.7661239725312&lt;/D&gt;&lt;D xsi:type="xsd:double"&gt;14.5355779558954&lt;/D&gt;&lt;D xsi:type="xsd:double"&gt;15.4473486075474&lt;/D&gt;&lt;D xsi:type="xsd:double"&gt;15.5558127306881&lt;/D&gt;&lt;D xsi:type="xsd:double"&gt;15.3921627065413&lt;/D&gt;&lt;D xsi:type="xsd:double"&gt;15.3633806550689&lt;/D&gt;&lt;D xsi:type="xsd:double"&gt;14.9568247402622&lt;/D&gt;&lt;D xsi:type="xsd:double"&gt;14.8819357843516&lt;/D&gt;&lt;D xsi:type="xsd:double"&gt;14.5445375944016&lt;/D&gt;&lt;D xsi:type="xsd:double"&gt;14.6541167556104&lt;/D&gt;&lt;D xsi:type="xsd:double"&gt;15.0503436923692&lt;/D&gt;&lt;D xsi:type="xsd:double"&gt;15.3357975062865&lt;/D&gt;&lt;D xsi:type="xsd:double"&gt;15.2916120058607&lt;/D&gt;&lt;D xsi:type="xsd:double"&gt;15.5130101961743&lt;/D&gt;&lt;D xsi:type="xsd:double"&gt;15.7550951289167&lt;/D&gt;&lt;D xsi:type="xsd:double"&gt;15.1492676667433&lt;/D&gt;&lt;D xsi:type="xsd:double"&gt;14.4126671968623&lt;/D&gt;&lt;D xsi:type="xsd:double"&gt;15.543087066528&lt;/D&gt;&lt;D xsi:type="xsd:double"&gt;16.3815930381605&lt;/D&gt;&lt;D xsi:</t>
        </r>
      </text>
    </comment>
    <comment ref="A15" authorId="0" shapeId="0" xr:uid="{B57826A8-B2C1-478A-943D-FCC91EB30C16}">
      <text>
        <r>
          <rPr>
            <b/>
            <sz val="9"/>
            <color indexed="81"/>
            <rFont val="Tahoma"/>
            <charset val="1"/>
          </rPr>
          <t>type="xsd:double"&gt;18.0123785668419&lt;/D&gt;&lt;D xsi:type="xsd:double"&gt;18.9842581731776&lt;/D&gt;&lt;D xsi:type="xsd:double"&gt;19.9156054101254&lt;/D&gt;&lt;D xsi:type="xsd:double"&gt;20.3825129611052&lt;/D&gt;&lt;D xsi:type="xsd:double"&gt;20.4884213967315&lt;/D&gt;&lt;D xsi:type="xsd:double"&gt;26.2377935773451&lt;/D&gt;&lt;D xsi:type="xsd:double"&gt;32.4710023624971&lt;/D&gt;&lt;D xsi:type="xsd:double"&gt;29.0534065461992&lt;/D&gt;&lt;D xsi:type="xsd:double"&gt;27.5143667519754&lt;/D&gt;&lt;D xsi:type="xsd:double"&gt;26.3084880283708&lt;/D&gt;&lt;D xsi:type="xsd:double"&gt;25.1052184248755&lt;/D&gt;&lt;D xsi:type="xsd:double"&gt;24.1615114359771&lt;/D&gt;&lt;D xsi:type="xsd:double"&gt;22.88630038619&lt;/D&gt;&lt;D xsi:type="xsd:double"&gt;21.3861155655555&lt;/D&gt;&lt;D xsi:type="xsd:double"&gt;20.5454968774463&lt;/D&gt;&lt;D xsi:type="xsd:double"&gt;18.5537288821884&lt;/D&gt;&lt;D xsi:type="xsd:double"&gt;17.2892481098613&lt;/D&gt;&lt;D xsi:type="xsd:double"&gt;15.3427394095606&lt;/D&gt;&lt;D xsi:type="xsd:double"&gt;15.3965378342236&lt;/D&gt;&lt;D xsi:type="xsd:double"&gt;14.6527749189708&lt;/D&gt;&lt;D xsi:type="xsd:double"&gt;15.0346405199802&lt;/D&gt;&lt;D xsi:type="xsd:double"&gt;15.1318599106865&lt;/D&gt;&lt;D xsi:type="xsd:double"&gt;14.6466037036282&lt;/D&gt;&lt;D xsi:type="xsd:double"&gt;14.5159783959851&lt;/D&gt;&lt;D xsi:type="xsd:double"&gt;13.7397786466637&lt;/D&gt;&lt;D xsi:type="xsd:double"&gt;13.6709337899782&lt;/D&gt;&lt;D xsi:type="xsd:double"&gt;12.8326292595206&lt;/D&gt;&lt;D xsi:type="xsd:double"&gt;12.6244038128429&lt;/D&gt;&lt;D xsi:type="xsd:double"&gt;13.4513791090825&lt;/D&gt;&lt;D xsi:type="xsd:double"&gt;13.6095268731203&lt;/D&gt;&lt;D xsi:type="xsd:double"&gt;12.6884433846251&lt;/D&gt;&lt;D xsi:type="xsd:double"&gt;14.1817276687724&lt;/D&gt;&lt;D xsi:type="xsd:double"&gt;14.6073554880224&lt;/D&gt;&lt;D xsi:type="xsd:double"&gt;14.4726051649753&lt;/D&gt;&lt;D xsi:type="xsd:double"&gt;14.3396473467745&lt;/D&gt;&lt;D xsi:type="xsd:double"&gt;13.6882238936492&lt;/D&gt;&lt;D xsi:type="xsd:double"&gt;13.5226555113063&lt;/D&gt;&lt;D xsi:type="xsd:double"&gt;13.5683241921272&lt;/D&gt;&lt;D xsi:type="xsd:double"&gt;13.0803692996362&lt;/D&gt;&lt;D xsi:type="xsd:double"&gt;12.6004427128954&lt;/D&gt;&lt;D xsi:type="xsd:double"&gt;12.1957473544859&lt;/D&gt;&lt;D xsi:type="xsd:double"&gt;13.2511166438238&lt;/D&gt;&lt;D xsi:type="xsd:double"&gt;14.0891647047603&lt;/D&gt;&lt;D xsi:type="xsd:double"&gt;14.0411653059588&lt;/D&gt;&lt;D xsi:type="xsd:double"&gt;15.8797936947616&lt;/D&gt;&lt;D xsi:type="xsd:double"&gt;15.6699028522031&lt;/D&gt;&lt;D xsi:type="xsd:double"&gt;15.3313362405122&lt;/D&gt;&lt;D xsi:type="xsd:double"&gt;14.8890944196936&lt;/D&gt;&lt;/FQL&gt;&lt;FQL&gt;&lt;Q&gt;ECH^FG_PRICE_MAVG(0,,,,200)&lt;/Q&gt;&lt;R&gt;1&lt;/R&gt;&lt;C&gt;1&lt;/C&gt;&lt;D xsi:type="xsd:double"&gt;26.528996&lt;/D&gt;&lt;/FQL&gt;&lt;FQL&gt;&lt;Q&gt;EWT^P_PRICE(0)/P_PRICE_HIGH_PR(0,,,,,,"PRICE","INTRA","52W")&lt;/Q&gt;&lt;R&gt;1&lt;/R&gt;&lt;C&gt;1&lt;/C&gt;&lt;D xsi:type="xsd:double"&gt;0.95774645&lt;/D&gt;&lt;/FQL&gt;&lt;FQL&gt;&lt;Q&gt;UAE^FMA_RBICS_REV_CURRENT(30, LOC, "PORTAGG")&lt;/Q&gt;&lt;R&gt;1&lt;/R&gt;&lt;C&gt;1&lt;/C&gt;&lt;D xsi:type="xsd:double"&gt;58.7392289205133&lt;/D&gt;&lt;/FQL&gt;&lt;FQL&gt;&lt;Q&gt;TRYPL10Y-FDS^PCTCHG(FG_YIELD(0,,,,"YTM"),FG_YIELD(-3AM,,,,"YTM"))&lt;/Q&gt;&lt;R&gt;1&lt;/R&gt;&lt;C&gt;1&lt;/C&gt;&lt;D xsi:type="xsd:double"&gt;7.9532704&lt;/D&gt;&lt;/FQL&gt;&lt;FQL&gt;&lt;Q&gt;KSA^FMA_EVAL_EBIT(LTMA,NOW,NOW,M,"PORTAGG","MEANR")&lt;/Q&gt;&lt;R&gt;1&lt;/R&gt;&lt;C&gt;1&lt;/C&gt;&lt;D xsi:type="xsd:double"&gt;21.7921601839967&lt;/D&gt;&lt;/FQL&gt;&lt;FQL&gt;&lt;Q&gt;TRYEU10Y-FDS^FG_YIELD(-10AY,0,Y,,"YTM")&lt;/Q&gt;&lt;R&gt;10&lt;/R&gt;&lt;C&gt;1&lt;/C&gt;&lt;D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xsi:type="xsd:double"&gt;2.004&lt;/D&gt;&lt;/FQL&gt;&lt;FQL&gt;&lt;Q&gt;EPU^FG_TOTAL_RETURNC(-10AY,0,AM)&lt;/Q&gt;&lt;R&gt;121&lt;/R&gt;&lt;C&gt;1&lt;/C&gt;&lt;D xsi:type="xsd:double"&gt;1.253891&lt;/D&gt;&lt;D xsi:type="xsd:double"&gt;2.6016235&lt;/D&gt;&lt;D xsi:type="xsd:double"&gt;1.4343143&lt;/D&gt;&lt;D xsi:type="xsd:double"&gt;0.74875355&lt;/D&gt;&lt;D xsi:type="xsd:double"&gt;-5.652732&lt;/D&gt;&lt;D xsi:type="xsd:double"&gt;-3.3284664&lt;/D&gt;&lt;D xsi:type="xsd:double"&gt;0.81546307&lt;/D&gt;&lt;D xsi:type="xsd:double"&gt;-3.8095891&lt;/D&gt;&lt;D xsi:type="xsd:double"&gt;-6.883603&lt;/D&gt;&lt;D xsi:type="xsd:double"&gt;0.33602715&lt;/D&gt;&lt;D xsi:type="xsd:double"&gt;-4.688549&lt;/D&gt;&lt;D xsi:type="xsd:double"&gt;7.413912&lt;/D&gt;&lt;D xsi:type="xsd:double"&gt;-3.3038914&lt;/D&gt;&lt;D xsi:type="xsd:double"&gt;-0.6499946&lt;/D&gt;&lt;D xsi:type="xsd:double"&gt;-7.647461&lt;/D&gt;&lt;D xsi:type="xsd:double"&gt;-13.962126&lt;/D&gt;&lt;D xsi:type="xsd:double"&gt;-4.359084&lt;/D&gt;&lt;D xsi:type="xsd:double"&gt;3.7003636&lt;/D&gt;&lt;D xsi:type="xsd:double"&gt;-6.107897&lt;/D&gt;&lt;D xsi:type="xsd:double"&gt;-5.7009935&lt;/D&gt;&lt;D xsi:type="xsd:double"&gt;-2.9236853&lt;/D&gt;&lt;D xsi:type="xsd:double"&gt;11.893821&lt;/D&gt;&lt;D xsi:type="xsd:double"&gt;20.209862&lt;/D&gt;&lt;D xsi:type="xsd:double"&gt;18.823528&lt;/D&gt;&lt;D xsi:type="xsd:double"&gt;-6.8348765&lt;/D&gt;&lt;D xsi:type="xsd:double"&gt;6.558192&lt;/D&gt;&lt;D xsi:type="xsd:double"&gt;11.136293&lt;/D&gt;&lt;D xsi:type="xsd:double"&gt;-6.845331&lt;/D&gt;&lt;D xsi:type="xsd:double"&gt;3.814888&lt;/D&gt;&lt;D xsi:type="xsd:double"&gt;-1.1144519&lt;/D&gt;&lt;D xsi:type="xsd:double"&gt;-2.0408213&lt;/D&gt;&lt;D xsi:type="xsd:double"&gt;2.2761226&lt;/D&gt;&lt;D xsi:type="xsd:double"&gt;6.8292737&lt;/D&gt;&lt;D xsi:type="xsd:double"&gt;-2.2831023&lt;/D&gt;&lt;D xsi:type="xsd:double"&gt;-0.4672885&lt;/D&gt;&lt;D xsi:type="xsd:double"&gt;-2.1126807&lt;/D&gt;&lt;D xsi:type="xsd:double"&gt;3.0575514&lt;/D&gt;&lt;D xsi:type="xsd:double"&gt;0.31719208&lt;/D&gt;&lt;D xsi:type="xsd:double"&gt;4.9601436&lt;/D&gt;&lt;D xsi:type="xsd:double"&gt;5.316448&lt;/D&gt;&lt;D xsi:type="xsd:double"&gt;3.605771&lt;/D&gt;&lt;D xsi:type="xsd:double"&gt;7.837069&lt;/D&gt;&lt;D xsi:type="xsd:double"&gt;-1.8646955&lt;/D&gt;&lt;D xsi:type="xsd:double"&gt;1.7644882&lt;/D&gt;&lt;D xsi:type="xsd:double"&gt;5.5636883&lt;/D&gt;&lt;D xsi:type="xsd:double"&gt;-3.097552&lt;/D&gt;&lt;D xsi:type="xsd:double"&gt;1.5505791&lt;/D&gt;&lt;D xsi:type="xsd:double"&gt;2.7953982&lt;/D&gt;&lt;D xsi:type="xsd:double"&gt;-3.7020087&lt;/D&gt;&lt;D xsi:type="xsd:double"&gt;-5.9720335&lt;/D&gt;&lt;D xsi:type="xsd:double"&gt;3.490448&lt;/D&gt;&lt;D xsi:type="xsd:double"&gt;-9.010339&lt;/D&gt;&lt;D xsi:type="xsd:double"&gt;-0.108230114&lt;/D&gt;&lt;D xsi:type="xsd:double"&gt;-5.606717&lt;/D&gt;&lt;D xsi:type="xsd:double"&gt;1.2625575&lt;/D&gt;&lt;D xsi:type="xsd:double"&gt;1.0448217&lt;/D&gt;&lt;D xsi:type="xsd:double"&gt;6.3661933&lt;/D&gt;&lt;D xsi:type="xsd:double"&gt;2.4894118&lt;/D&gt;&lt;D xsi:type="xsd:double"&gt;1.5245438&lt;/D&gt;&lt;D xsi:type="xsd:double"&gt;-2.9524028&lt;/D&gt;&lt;D xsi:type="xsd:double"&gt;-8.182537&lt;/D&gt;&lt;D xsi:type="xsd:double"&gt;7.7771664&lt;/D&gt;&lt;D xsi:type="xsd:double"&gt;-3.158754&lt;/D&gt;&lt;D xsi:type="xsd:double"&gt;-5.603564&lt;/D&gt;&lt;D xsi:type="xsd:double"&gt;3.5440087&lt;/D&gt;&lt;D xsi:type="xsd:double"&gt;0.85567236&lt;/D&gt;&lt;D xsi:type="xsd:double"&gt;-2.856338&lt;/D&gt;&lt;D xsi:type="xsd:double"&gt;8.866798&lt;/D&gt;&lt;D xsi:type="xsd:double"&gt;-7.0445356&lt;/D&gt;&lt;D xsi:type="xsd:double"&gt;-9.291517&lt;/D&gt;&lt;D xsi:type="xsd:double"&gt;-26.12036&lt;/D&gt;&lt;D xsi:type="xsd:double"&gt;9.53207&lt;/D&gt;&lt;D xsi:type="xsd:double"&gt;7.982981&lt;/D&gt;&lt;D xsi:type="xsd:double"&gt;5.8901906&lt;/D&gt;&lt;D xsi:type="xsd:double"&gt;7.3144555&lt;/D&gt;&lt;D xsi:type="xsd:double"&gt;3.2137513&lt;/D&gt;&lt;D xsi:type="xsd:double"&gt;-6.3181934&lt;/D&gt;&lt;D xsi:type="xsd:double"&gt;-0.69456697&lt;/D&gt;&lt;D xsi:type="xsd:double"&gt;14.010692&lt;/D&gt;&lt;D xsi:type="xsd:double"&gt;4.401016&lt;/D&gt;&lt;D xsi:type="xsd:double"&gt;-1.0452688&lt;/D&gt;&lt;D xsi:type="xsd:double"&gt;8.020687&lt;/D&gt;&lt;D xsi:type="xsd:double"&gt;-8.295118&lt;/D&gt;&lt;D xsi:type="xsd:double"&gt;-6.6627445&lt;/D&gt;&lt;D xsi:type="xsd:double"&gt;3.7188768&lt;/D&gt;&lt;D xsi:type="xsd:double"&gt;-10.953289&lt;/D&gt;&lt;D xsi:type="xsd:double"&gt;-7.604951&lt;/D&gt;&lt;D xsi:type="xsd:double"&gt;0.111722946&lt;/D&gt;&lt;D xsi:type="xsd:double"&gt;-1.9177794&lt;/D&gt;&lt;D xsi:type="xsd:double"&gt;13.865232&lt;/D&gt;&lt;D xsi:type="xsd:double"&gt;-4.5969367&lt;/D&gt;&lt;D xsi:type="xsd:double"&gt;5.876994&lt;/D&gt;&lt;D xsi:type="xsd:double"&gt;11.174881&lt;/D&gt;&lt;D xsi:type="xsd:double"&gt;5.8001876&lt;/D&gt;&lt;D xsi:type="xsd:double"&gt;6.7738295&lt;/D&gt;&lt;D xsi:type="xsd:double"&gt;-14.112902&lt;/D&gt;&lt;D xsi:type="xsd:double"&gt;-3.0985951&lt;/D&gt;&lt;D xsi:type="xsd:double"&gt;-14.529347&lt;/D&gt;&lt;D xsi:type="xsd:double"&gt;1.4498353&lt;/D&gt;&lt;D xsi:type="xsd:double"&gt;-1.7381191&lt;/D&gt;&lt;D xsi:type="xsd:double"&gt;-3.5377324&lt;/D&gt;&lt;D xsi:type="xsd:double"&gt;7.0497155&lt;/D&gt;&lt;D xsi:type="xsd:double"&gt;12.98058&lt;/D&gt;&lt;D xsi:type="xsd:double"&gt;-1.7044544&lt;/D&gt;&lt;D xsi:type="xsd:double"&gt;8.440876&lt;/D&gt;&lt;D xsi:type="xsd:double"&gt;-6.5937576&lt;/D&gt;&lt;D xsi:type="xsd:double"&gt;4.9586773&lt;/D&gt;&lt;D xsi:type="xsd:double"&gt;1.7716527&lt;/D&gt;&lt;D xsi:type="xsd:double"&gt;-5.1257253&lt;/D&gt;&lt;D xsi:type="xsd:double"&gt;6.628144&lt;/D&gt;&lt;D xsi:type="xsd:double"&gt;10.440456&lt;/D&gt;&lt;D xsi:type="xsd:double"&gt;-5.376661&lt;/D&gt;&lt;D xsi:type="xsd:double"&gt;-5.775833&lt;/D&gt;&lt;D xsi:type="xsd:double"&gt;-4.4068933&lt;/D&gt;&lt;D xsi:type="xsd:double"&gt;6.1351776&lt;/D&gt;&lt;D xsi:type="xsd:double"&gt;14.632964&lt;/D&gt;&lt;D xsi:type="xsd:double"&gt;-2.082318&lt;/D&gt;&lt;D xsi:type="xsd:double"&gt;4.417169&lt;/D&gt;&lt;D xsi:type="xsd:double"&gt;11.433208&lt;/D&gt;&lt;D xsi:type="xsd:double"&gt;4.2634726&lt;/D&gt;&lt;D xsi:type="xsd:double"&gt;7.3702216&lt;/D&gt;&lt;/FQL&gt;&lt;FQL&gt;&lt;Q&gt;PASP-FDS^FG_PRICE_MAVG(0,,,,30)&lt;/Q&gt;&lt;R&gt;1&lt;/R&gt;&lt;C&gt;1&lt;/C&gt;&lt;D xsi:type="xsd:double"&gt;989.56665&lt;/D&gt;&lt;/FQL&gt;&lt;FQL&gt;&lt;Q&gt;MCHI^P_PRICE(0)/P_PRICE_HIGH_PR(0,,,,,,"PRICE","INTRA","52W")&lt;/Q&gt;&lt;R&gt;1&lt;/R&gt;&lt;C&gt;1&lt;/C&gt;&lt;D xsi:type="xsd:double"&gt;0.87745297&lt;/D&gt;&lt;/FQL&gt;&lt;FQL&gt;&lt;Q&gt;EWY^FMA_COS_UP("EPS","1M",+1,NOW,,,"PORTAGG","MEANR")&lt;/Q&gt;&lt;R&gt;1&lt;/R&gt;&lt;C&gt;1&lt;/C&gt;&lt;D xsi:type="xsd:double"&gt;45&lt;/D&gt;&lt;/FQL&gt;&lt;FQL&gt;&lt;Q&gt;EWZ^FG_ROE(0)&lt;/Q&gt;&lt;R&gt;1&lt;/R&gt;&lt;C&gt;1&lt;/C&gt;&lt;D xsi:type="xsd:double"&gt;19.1000017740607&lt;/D&gt;&lt;/FQL&gt;&lt;FQL&gt;&lt;Q&gt;CC_IN^IMF_IFS_RCPI_Q(0)&lt;/Q&gt;&lt;R&gt;1&lt;/R&gt;&lt;C&gt;1&lt;/C&gt;&lt;D xsi:type="xsd:double"&gt;5.014141&lt;/D&gt;&lt;/FQL&gt;&lt;FQL&gt;&lt;Q&gt;QAT^FG_COMPANY_NAME&lt;/Q&gt;&lt;R&gt;1&lt;/R&gt;&lt;C&gt;1&lt;/C&gt;&lt;D xsi:type="xsd:string"&gt;iShares MSCI Qatar ETF&lt;/D&gt;&lt;/FQL&gt;&lt;FQL&gt;&lt;Q&gt;CAGDPY@BR^EE_ACTUAL_ANNUAL(MED,0)&lt;/Q&gt;&lt;R&gt;1&lt;/R&gt;&lt;C&gt;1&lt;/C&gt;&lt;D xsi:type="xsd:double"&gt;-1.41835204702706&lt;/D&gt;&lt;/FQL&gt;&lt;FQL&gt;&lt;Q&gt;CNYA^FG_PRICE_MAVG(0,,,,200)&lt;/Q&gt;&lt;R&gt;1&lt;/R&gt;&lt;C&gt;1&lt;/C&gt;&lt;D xsi:type="xsd:double"&gt;26.600761&lt;/D&gt;&lt;/FQL&gt;&lt;FQL&gt;&lt;Q&gt;EWT^FG_TOTAL_RETURNC(0,-6AM)&lt;/Q&gt;&lt;R&gt;1&lt;/R&gt;&lt;C&gt;1&lt;/C&gt;&lt;D xsi:type="xsd:double"&gt;16.475986&lt;/D&gt;&lt;/FQL&gt;&lt;FQL&gt;&lt;Q&gt;CNYA^FG_TOTAL_RETURNC(0,-3AM)&lt;/Q&gt;&lt;R&gt;1&lt;/R&gt;&lt;C&gt;1&lt;/C&gt;&lt;D xsi:type="xsd:double"&gt;1.3188362&lt;/D&gt;&lt;/FQL&gt;&lt;FQL&gt;&lt;Q&gt;VNM^FMA_COS_DOWN("EPS","1M",+1,NOW,,,"PORTAGG","MEANR")&lt;/Q&gt;&lt;R&gt;1&lt;/R&gt;&lt;C&gt;1&lt;/C&gt;&lt;D xsi:type="xsd:double"&gt;13&lt;/D&gt;&lt;/FQL&gt;&lt;FQL&gt;&lt;Q&gt;CC_BR^FG_COMPANY_NAME&lt;/Q&gt;&lt;R&gt;1&lt;/R&gt;&lt;C&gt;1&lt;/C&gt;&lt;D xsi:type="xsd:string"&gt;Brazil&lt;/D&gt;&lt;/FQL&gt;&lt;FQL&gt;&lt;Q&gt;USDTRY^FG_PRICE_CHANGE(0,-3AM)&lt;/Q&gt;&lt;R&gt;1&lt;/R&gt;&lt;C&gt;1&lt;/C&gt;&lt;D xsi:type="xsd:double"&gt;3.169477&lt;/D&gt;&lt;/FQL&gt;&lt;FQL&gt;&lt;Q&gt;EPOL^FG_TOTAL_RETURNC(-10AY,0,AM)&lt;/Q&gt;&lt;R&gt;121&lt;/R&gt;&lt;C&gt;1&lt;/C&gt;&lt;D xsi:type="xsd:double"&gt;-1.0224283&lt;/D&gt;&lt;D xsi:type="xsd:double"&gt;-1.3804674&lt;/D&gt;&lt;D xsi:type="xsd:double"&gt;-6.132883&lt;/D&gt;&lt;D xsi:type="xsd:double"&gt;1.3430119&lt;/D&gt;&lt;D xsi:type="xsd:double"&gt;1.7192006&lt;/D&gt;&lt;D xsi:type="xsd:double"&gt;-3.2746494&lt;/D&gt;&lt;D xsi:type="xsd:double"&gt;-1.892966&lt;/D&gt;&lt;D xsi:type="xsd:double"&gt;-8.624607&lt;/D&gt;&lt;D xsi:type="xsd:double"&gt;-3.6144555&lt;/D&gt;&lt;D xsi:type="xsd:double"&gt;1.4224172&lt;/D&gt;&lt;D xsi:type="xsd:double"&gt;-0.63748956&lt;/D&gt;&lt;D xsi:type="xsd:double"&gt;9.794701&lt;/D&gt;&lt;D xsi:type="xsd:double"&gt;-5.726528&lt;/D&gt;&lt;D xsi:type="xsd:double"&gt;-4.783684&lt;/D&gt;&lt;D xsi:type="xsd:double"&gt;-1.926446&lt;/D&gt;&lt;D xsi:type="xsd:double"&gt;-3.080362&lt;/D&gt;&lt;D xsi:type="xsd:double"&gt;-4.0073633&lt;/D&gt;&lt;D xsi:type="xsd:double"&gt;-1.9673705&lt;/D&gt;&lt;D xsi:type="xsd:double"&gt;-9.05531&lt;/D&gt;&lt;D xsi:type="xsd:double"&gt;-1.3975024&lt;/D&gt;&lt;D xsi:type="xsd:double"&gt;-6.666666&lt;/D&gt;&lt;D xsi:type="xsd:double"&gt;3.260219&lt;/D&gt;&lt;D xsi:type="xsd:double"&gt;16.102182&lt;/D&gt;&lt;D xsi:type="xsd:double"&gt;-6.3535213&lt;/D&gt;&lt;D xsi:type="xsd:double"&gt;-8.130943&lt;/D&gt;&lt;D xsi:type="xsd:double"&gt;-2.2965014&lt;/D&gt;&lt;D xsi:type="xsd:double"&gt;3.5966992&lt;/D&gt;&lt;D xsi:type="xsd:double"&gt;2.3904443&lt;/D&gt;&lt;D xsi:type="xsd:double"&gt;1.2784839&lt;/D&gt;&lt;D xsi:type="xsd:double"&gt;2.0307422&lt;/D&gt;&lt;D xsi:type="xsd:double"&gt;-7.7998934&lt;/D&gt;&lt;D xsi:type="xsd:double"&gt;7.77328&lt;/D&gt;&lt;D xsi:type="xsd:double"&gt;11.4287615&lt;/D&gt;&lt;D xsi:type="xsd:double"&gt;4.061413&lt;/D&gt;&lt;D xsi:type="xsd:double"&gt;2.7129889&lt;/D&gt;&lt;D xsi:type="xsd:double"&gt;10.10195&lt;/D&gt;&lt;D xsi:type="xsd:double"&gt;0.37878752&lt;/D&gt;&lt;D xsi:type="xsd:double"&gt;2.1479964&lt;/D&gt;&lt;D xsi:type="xsd:double"&gt;6.383848&lt;/D&gt;&lt;D xsi:type="xsd:double"&gt;5.962062&lt;/D&gt;&lt;D xsi:type="xsd:double"&gt;-3.1055927&lt;/D&gt;&lt;D xsi:type="xsd:double"&gt;2.03619&lt;/D&gt;&lt;D xsi:type="xsd:double"&gt;-1.2564659&lt;/D&gt;&lt;D xsi:type="xsd:double"&gt;3.0197024&lt;/D&gt;&lt;D xsi:type="xsd:double"&gt;8.342564&lt;/D&gt;&lt;D xsi:type="xsd:double"&gt;-10.42589&lt;/D&gt;&lt;D xsi:type="xsd:double"&gt;-4.5264363&lt;/D&gt;&lt;D xsi:type="xsd:double"&gt;-1.075697&lt;/D&gt;&lt;D xsi:type="xsd:double"&gt;-8.65888&lt;/D&gt;&lt;D xsi:type="xsd:double"&gt;-3.8899422&lt;/D&gt;&lt;D xsi:type="xsd:double"&gt;11.799812&lt;/D&gt;&lt;D xsi:type="xsd:double"&gt;-0.86242557&lt;/D&gt;&lt;D xsi:type="xsd:double"&gt;-1.1598945&lt;/D&gt;&lt;D xsi:type="xsd:double"&gt;-9.974855&lt;/D&gt;&lt;D xsi:type="xsd:double"&gt;8.379889&lt;/D&gt;&lt;D xsi:type="xsd:double"&gt;0.24746656&lt;/D&gt;&lt;D xsi:type="xsd:double"&gt;5.688226&lt;/D&gt;&lt;D xsi:type="xsd:double"&gt;-4.1084647&lt;/D&gt;&lt;D xsi:type="xsd:double"&gt;-1.9708693&lt;/D&gt;&lt;D xsi:type="xsd:double"&gt;1.6171336&lt;/D&gt;&lt;D xsi:type="xsd:double"&gt;-3.9569914&lt;/D&gt;&lt;D xsi:type="xsd:double"&gt;6.546855&lt;/D&gt;&lt;D xsi:type="xsd:double"&gt;-5.936843&lt;/D&gt;&lt;D xsi:type="xsd:double"&gt;-7.654434&lt;/D&gt;&lt;D xsi:type="xsd:double"&gt;0.048470497&lt;/D&gt;&lt;D xsi:type="xsd:double"&gt;6.104648&lt;/D&gt;&lt;D xsi:type="xsd:double"&gt;-4.1552486&lt;/D&gt;&lt;D xsi:type="xsd:double"&gt;2.7995825&lt;/D&gt;&lt;D xsi:type="xsd:double"&gt;-4.981023&lt;/D&gt;&lt;D xsi:type="xsd:double"&gt;-14.77784&lt;/D&gt;&lt;D xsi:type="xsd:double"&gt;-19.507908&lt;/D&gt;&lt;D xsi:type="xsd:double"&gt;8.224165&lt;/D&gt;&lt;D xsi:type="xsd:double"&gt;10.289168&lt;/D&gt;&lt;D xsi:type="xsd:double"&gt;2.3542523&lt;/D&gt;&lt;D xsi:type="xsd:double"&gt;5.8681965&lt;/D&gt;&lt;D xsi:type="xsd:double"&gt;3.1267762&lt;/D&gt;&lt;D xsi:type="xsd:double"&gt;-9.261304&lt;/D&gt;&lt;D xsi:type="xsd:double"&gt;-15.431345&lt;/D&gt;&lt;D xsi:type="xsd:double"&gt;25.718391&lt;/D&gt;&lt;D xsi:type="xsd:double"&gt;9.251213&lt;/D&gt;&lt;D xsi:type="xsd:double"&gt;-1.3144076&lt;/D&gt;&lt;D xsi:type="xsd:double"&gt;-0.5327642&lt;/D&gt;&lt;D xsi:type="xsd:double"&gt;-3.0530274&lt;/D&gt;&lt;D xsi:type="xsd:double"&gt;9.613264&lt;/D&gt;&lt;D xsi:type="xsd:double"&gt;13.608873&lt;/D&gt;&lt;D xsi:type="xsd:double"&gt;-4.489577&lt;/D&gt;&lt;D xsi:type="xsd:double"&gt;1.537025&lt;/D&gt;&lt;D xsi:type="xsd:double"&gt;5.9633136&lt;/D&gt;&lt;D xsi:type="xsd:double"&gt;-5.1082253&lt;/D&gt;&lt;D xsi:type="xsd:double"&gt;6.113136&lt;/D&gt;&lt;D xsi:type="xsd:double"&gt;-12.123817&lt;/D&gt;&lt;D xsi:type="xsd:double"&gt;4.1401863&lt;/D&gt;&lt;D xsi:type="xsd:double"&gt;-2.5166154&lt;/D&gt;&lt;D xsi:type="xsd:double"&gt;-12.761813&lt;/D&gt;&lt;D xsi:type="xsd:double"&gt;6.1418176&lt;/D&gt;&lt;D xsi:type="xsd:double"&gt;-16.99106&lt;/D&gt;&lt;D xsi:type="xsd:double"&gt;4.626107&lt;/D&gt;&lt;D xsi:type="xsd:double"&gt;-10.5806465&lt;/D&gt;&lt;D xsi:type="xsd:double"&gt;-1.5037596&lt;/D&gt;&lt;D xsi:type="xsd:double"&gt;-12.9077015&lt;/D&gt;&lt;D xsi:type="xsd:double"&gt;-14.183265&lt;/D&gt;&lt;D xsi:type="xsd:double"&gt;15.320325&lt;/D&gt;&lt;D xsi:type="xsd:double"&gt;21.417068&lt;/D&gt;&lt;D xsi:type="xsd:double"&gt;4.3185234&lt;/D&gt;&lt;D xsi:type="xsd:double"&gt;8.27943&lt;/D&gt;&lt;D xsi:type="xsd:double"&gt;-5.7945013&lt;/D&gt;&lt;D xsi:type="xsd:double"&gt;-1.8389404&lt;/D&gt;&lt;D xsi:type="xsd:double"&gt;13.824296&lt;/D&gt;&lt;D xsi:type="xsd:double"&gt;-3.6322415&lt;/D&gt;&lt;D xsi:type="xsd:double"&gt;12.956429&lt;/D&gt;&lt;D xsi:type="xsd:double"&gt;9.958291&lt;/D&gt;&lt;D xsi:type="xsd:double"&gt;-9.198677&lt;/D&gt;&lt;D xsi:type="xsd:double"&gt;-10.652739&lt;/D&gt;&lt;D xsi:type="xsd:double"&gt;16.014027&lt;/D&gt;&lt;D xsi:type="xsd:double"&gt;9.471024&lt;/D&gt;&lt;D xsi:type="xsd:double"&gt;7.2807193&lt;/D&gt;&lt;D xsi:type="xsd:double"&gt;-3.3112586&lt;/D&gt;&lt;D xsi:type="xsd:double"&gt;6.4383507&lt;/D&gt;&lt;D xsi:type="xsd:double"&gt;1.2012005&lt;/D&gt;&lt;D xsi:type="xsd:double"&gt;-0.12717247&lt;/D&gt;&lt;D xsi:type="xsd:double"&gt;6.8760633&lt;/D&gt;&lt;/FQL&gt;&lt;FQL&gt;&lt;Q&gt;GREK^FMA_PE(NTMA,-10AY,0,AM,"PORTAGG","MEANR")&lt;/Q&gt;&lt;R&gt;121&lt;/R&gt;&lt;C&gt;1&lt;/C&gt;&lt;D xsi:type="xsd:double"&gt;17.6666421473237&lt;/D&gt;&lt;D xsi:type="xsd:double"&gt;9.65501388530579&lt;/D&gt;&lt;D xsi:type="xsd:double"&gt;8.51145909849165&lt;/D&gt;&lt;D xsi:type="xsd:double"&gt;8.04507935598495&lt;/D&gt;&lt;D xsi:type="xsd:double"&gt;7.16806727710879&lt;/D&gt;&lt;D xsi:type="xsd:double"&gt;6.23894500753608&lt;/D&gt;&lt;D xsi:type="xsd:double"&gt;6.6293015491823&lt;/D&gt;&lt;D xsi:type="xsd:double"&gt;4.53553857743533&lt;/D&gt;&lt;D xsi:type="xsd:double"&gt;3.70123194969852&lt;/D&gt;&lt;D xsi:type="xsd:double"&gt;5.04545084319914&lt;/D&gt;&lt;D xsi:type="xsd:double"&gt;5.28579457978428&lt;/D&gt;&lt;D xsi:type="xsd:double"&gt;5.14878443694247&lt;/D&gt;&lt;D xsi:type="xsd:double"&gt;5.45069283403627&lt;/D&gt;&lt;D xsi:type="xsd:double"&gt;4.75161824238408&lt;/D&gt;&lt;D xsi:type="xsd:double"&gt;4.79642883911422&lt;/D&gt;&lt;D xsi:type="xsd:double"&gt;3.85177654085042&lt;/D&gt;&lt;D xsi:type="xsd:double"&gt;4.16679739093888&lt;/D&gt;&lt;D xsi:type="xsd:double"&gt;3.88619646264171&lt;/D&gt;&lt;D xsi:type="xsd:double"&gt;3.69257576536157&lt;/D&gt;&lt;D xsi:type="xsd:double"&gt;8.2502436040741&lt;/D&gt;&lt;D xsi:type="xsd:double"&gt;10.1136825964568&lt;/D&gt;&lt;D xsi:type="xsd:double"&gt;8.78775123187548&lt;/D&gt;&lt;D xsi:type="xsd:double"&gt;9.15518853112117&lt;/D&gt;&lt;D xsi:type="xsd:double"&gt;10.0135344283997&lt;/D&gt;&lt;D xsi:type="xsd:double"&gt;10.8213698818588&lt;/D&gt;&lt;D xsi:type="xsd:double"&gt;8.24358754267739&lt;/D&gt;&lt;D xsi:type="xsd:double"&gt;9.10671338848113&lt;/D&gt;&lt;D xsi:type="xsd:double"&gt;8.68048353389102&lt;/D&gt;&lt;D xsi:type="xsd:double"&gt;8.7729116626299&lt;/D&gt;&lt;D xsi:type="xsd:double"&gt;8.78369364623497&lt;/D&gt;&lt;D xsi:type="xsd:double"&gt;9.53169660239579&lt;/D&gt;&lt;D xsi:type="xsd:double"&gt;8.89133731288752&lt;/D&gt;&lt;D xsi:type="xsd:double"&gt;8.55500262029528&lt;/D&gt;&lt;D xsi:type="xsd:double"&gt;9.13842005763492&lt;/D&gt;&lt;D xsi:type="xsd:double"&gt;9.46912925676422&lt;/D&gt;&lt;D xsi:type="xsd:double"&gt;11.2689194979327&lt;/D&gt;&lt;D xsi:type="xsd:double"&gt;13.462915243672&lt;/D&gt;&lt;D xsi:type="xsd:double"&gt;12.8676048765291&lt;/D&gt;&lt;D xsi:type="xsd:double"&gt;12.4341407205625&lt;/D&gt;&lt;D xsi:type="xsd:double"&gt;11.7772281660987&lt;/D&gt;&lt;D xsi:type="xsd:double"&gt;11.2631935739561&lt;/D&gt;&lt;D xsi:type="xsd:double"&gt;12.0806765128447&lt;/D&gt;&lt;D xsi:type="xsd:double"&gt;12.1413967722355&lt;/D&gt;&lt;D xsi:type="xsd:double"&gt;13.9500699995544&lt;/D&gt;&lt;D xsi:type="xsd:double"&gt;14.8121286912455&lt;/D&gt;&lt;D xsi:type="xsd:double"&gt;14.4430617472366&lt;/D&gt;&lt;D xsi:type="xsd:double"&gt;13.3271330911147&lt;/D&gt;&lt;D xsi:type="xsd:double"&gt;15.3002684669343&lt;/D&gt;&lt;D xsi:type="xsd:double"&gt;14.5192790921261&lt;/D&gt;&lt;D xsi:type="xsd:double"&gt;14.9331353470075&lt;/D&gt;&lt;D xsi:type="xsd:double"&gt;14.8134152108024&lt;/D&gt;&lt;D xsi:type="xsd:double"&gt;14.2889528812085&lt;/D&gt;&lt;D xsi:type="xsd:double"&gt;14.3097061993617&lt;/D&gt;&lt;D xsi:type="xsd:double"&gt;12.3841778092703&lt;/D&gt;&lt;D xsi:type="xsd:double"&gt;12.0594560756877&lt;/D&gt;&lt;D xsi:type="xsd:double"&gt;10.6714317873402&lt;/D&gt;&lt;D xsi:type="xsd:double"&gt;11.1490064945718&lt;/D&gt;&lt;D xsi:type="xsd:double"&gt;12.6004793344694&lt;/D&gt;&lt;D xsi:type="xsd:double"&gt;13.554826365601&lt;/D&gt;&lt;D xsi:type="xsd:double"&gt;14.0817397302298&lt;/D&gt;&lt;D xsi:type="xsd:double"&gt;14.021283732217&lt;/D&gt;&lt;D xsi:type="xsd:double"&gt;13.5664395857574&lt;/D&gt;&lt;D xsi:type="xsd:double"&gt;14.1022792904717&lt;/D&gt;&lt;D xsi:type="xsd:double"&gt;14.0520718084754&lt;/D&gt;&lt;D xsi:type="xsd:double"&gt;13.4199817157387&lt;/D&gt;&lt;D xsi:type="xsd:double"&gt;11.8748101149319&lt;/D&gt;&lt;D xsi:type="xsd:double"&gt;11.6661755282246&lt;/D&gt;&lt;D xsi:type="xsd:double"&gt;11.4071325181864&lt;/D&gt;&lt;D xsi:type="xsd:double"&gt;10.8224742977787&lt;/D&gt;&lt;D xsi:type="xsd:double"&gt;8.85607510716343&lt;/D&gt;&lt;D xsi:type="xsd:double"&gt;7.20691082134022&lt;/D&gt;&lt;D xsi:type="xsd:double"&gt;10.2132465939289&lt;/D&gt;&lt;D xsi:type="xsd:double"&gt;10.9420350216099&lt;/D&gt;&lt;D xsi:type="xsd:double"&gt;13.5188899575474&lt;/D&gt;&lt;D xsi:type="xsd:double"&gt;12.8103401948989&lt;/D&gt;&lt;D xsi:type="xsd:double"&gt;12.4079611327027&lt;/D&gt;&lt;D xsi:type="xsd:double"&gt;11.4340109890301&lt;/D&gt;&lt;D xsi:type="xsd:double"&gt;9.00300558582037&lt;/D&gt;&lt;D xsi:type="xsd:double"&gt;11.4915655025531&lt;/D&gt;&lt;D xsi:type="xsd:double"&gt;12.1855688370142&lt;/D&gt;&lt;D xsi:type="xsd:double"&gt;11.2734317857243&lt;/D&gt;&lt;D xsi:type="xsd:double"&gt;11.7619187069586&lt;/D&gt;&lt;D xsi:type="xsd:double"&gt;11.9787766127248&lt;/D&gt;&lt;D xsi:type="xsd:double"&gt;13.0368228763072&lt;/D&gt;&lt;D xsi:type="xsd:double"&gt;12.5672486380294&lt;/D&gt;&lt;D xsi:type="xsd:double"&gt;12.0615732074022&lt;/D&gt;&lt;D xsi:type="xsd:double"&gt;11.0777093228175&lt;/D&gt;&lt;D xsi:type="xsd:double"&gt;11.1016164399805&lt;/D&gt;&lt;D xsi:type="xsd:double"&gt;10.1320494871745&lt;/D&gt;&lt;D xsi:type="xsd:double"&gt;10.8961152814638&lt;/D&gt;&lt;D xsi:type="xsd:double"&gt;10.5152719508764&lt;/D&gt;&lt;D xsi:type="xsd:double"&gt;9.55582966856142&lt;/D&gt;&lt;D xsi:type="xsd:double"&gt;9.90356024221843&lt;/D&gt;&lt;D xsi:type="xsd:double"&gt;9.6925985542091&lt;/D&gt;&lt;D xsi:type="xsd:double"&gt;9.86959494854471&lt;/D&gt;&lt;D xsi:type="xsd:double"&gt;9.8308899025717&lt;/D&gt;&lt;D xsi:type="xsd:double"&gt;9.42348906359184&lt;/D&gt;&lt;D xsi:type="xsd:double"&gt;7.96361774025264&lt;/D&gt;&lt;D xsi:type="xsd:double"&gt;8.06845500348446&lt;/D&gt;&lt;D xsi:type="xsd:double"&gt;7.47428614463476&lt;/D&gt;&lt;D xsi:type="xsd:double"&gt;6.51779059106249&lt;/D&gt;&lt;D xsi:type="xsd:double"&gt;6.79763598223739&lt;/D&gt;&lt;D xsi:type="xsd:double"&gt;6.90940601896012&lt;/D&gt;&lt;D xsi:type="xsd:double"&gt;6.7136284110031&lt;/D&gt;&lt;D xsi:type="xsd:double"&gt;7.26487885954544&lt;/D&gt;&lt;D xsi:type="xsd:double"&gt;8.05876037431856&lt;/D&gt;&lt;D xsi:type="xsd:double"&gt;7.13622615985126&lt;/D&gt;&lt;D xsi:type="xsd:double"&gt;6.99429552617128&lt;/D&gt;&lt;D xsi:type="xsd:double"&gt;7.42108799450127&lt;/D&gt;&lt;D xsi:type="xsd:double"&gt;7.92353355099328&lt;/D&gt;&lt;D xsi:type="xsd:double"&gt;8.14605279890494&lt;/D&gt;&lt;D xsi:type="xsd:double"&gt;7.52841270055473&lt;/D&gt;&lt;D xsi:type="xsd:double"&gt;6.79845916935983&lt;/D&gt;&lt;D xsi:type="xsd:double"&gt;6.55920347458766&lt;/D&gt;&lt;D xsi:type="xsd:double"&gt;6.89224841376749&lt;/D&gt;&lt;D xsi:type="xsd:double"&gt;6.60795093874071&lt;/D&gt;&lt;D xsi:type="xsd:double"&gt;6.8838380658565&lt;/D&gt;&lt;D xsi:type="xsd:double"&gt;7.09892198243777&lt;/D&gt;&lt;D xsi:type="xsd:double"&gt;7.00482867689607&lt;/D&gt;&lt;D xsi:type="xsd:double"&gt;7.05116303759258&lt;/D&gt;&lt;D xsi:type="xsd:double"&gt;7.00988125474364&lt;/D&gt;&lt;/FQL&gt;&lt;FQL&gt;&lt;Q&gt;BRENT-FDS^FG_PRICE_CHANGE(0,-6AM)&lt;/Q&gt;&lt;R&gt;1&lt;/R&gt;&lt;C&gt;1&lt;/C&gt;&lt;D xsi:type="xsd:double"&gt;0&lt;/D&gt;&lt;/FQL&gt;&lt;FQL&gt;&lt;Q&gt;EWT^FG_PRICE_MAVG(0,,,,200)&lt;/Q&gt;&lt;R&gt;1&lt;/R&gt;&lt;C&gt;1&lt;/C&gt;&lt;D xsi:type="xsd:double"&gt;46.7194&lt;/D&gt;&lt;/FQL&gt;&lt;FQL&gt;&lt;Q&gt;REFKRBASE-FDS^(SUBARRAY(NOT_NA(NO_REPEAT_F(FG_YIELD(NOW,-10AY,D))),0,1)-SUBARRAY(NOT_NA(NO_REPEAT_F(FG_YIELD(NOW,-10AY,D))),1,1))*100&lt;/Q&gt;&lt;R&gt;1&lt;/R&gt;&lt;C&gt;1&lt;/C&gt;&lt;D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xsi:type="xsd:double"&gt;25&lt;/D&gt;&lt;/FQL&gt;&lt;FQL&gt;&lt;Q&gt;EWM^FMA_PE(LTMA,-10AY,0,AM,"PORTAGG","MEANR")&lt;/Q&gt;&lt;R&gt;121&lt;/R&gt;&lt;C&gt;1&lt;/C&gt;&lt;D xsi:type="xsd:double"&gt;16.6791762886034&lt;/D&gt;&lt;D xsi:type="xsd:double"&gt;16.7408742278348&lt;/D&gt;&lt;D xsi:type="xsd:double"&gt;16.700668494419&lt;/D&gt;&lt;D xsi:type="xsd:double"&gt;16.864596677303&lt;/D&gt;&lt;D xsi:type="xsd:double"&gt;16.7604186638903&lt;/D&gt;&lt;D xsi:type="xsd:double"&gt;16.7684007929951&lt;/D&gt;&lt;D xsi:type="xsd:double"&gt;16.7914038506548&lt;/D&gt;&lt;D xsi:type="xsd:double"&gt;16.3298858091863&lt;/D&gt;&lt;D xsi:type="xsd:double"&gt;16.3903506635668&lt;/D&gt;&lt;D xsi:type="xsd:double"&gt;17.1155525774717&lt;/D&gt;&lt;D xsi:type="xsd:double"&gt;17.0361499596866&lt;/D&gt;&lt;D xsi:type="xsd:double"&gt;16.9377785780792&lt;/D&gt;&lt;D xsi:type="xsd:double"&gt;16.7462139236606&lt;/D&gt;&lt;D xsi:type="xsd:double"&gt;16.5416070016329&lt;/D&gt;&lt;D xsi:type="xsd:double"&gt;16.6431806749058&lt;/D&gt;&lt;D xsi:type="xsd:double"&gt;16.0382787113445&lt;/D&gt;&lt;D xsi:type="xsd:double"&gt;16.1219641116299&lt;/D&gt;&lt;D xsi:type="xsd:double"&gt;16.5377235967586&lt;/D&gt;&lt;D xsi:type="xsd:double"&gt;16.7147058688035&lt;/D&gt;&lt;D xsi:type="xsd:double"&gt;16.7571504590581&lt;/D&gt;&lt;D xsi:type="xsd:double"&gt;16.6190845166905&lt;/D&gt;&lt;D xsi:type="xsd:double"&gt;16.5910878591715&lt;/D&gt;&lt;D xsi:type="xsd:double"&gt;16.6996113511363&lt;/D&gt;&lt;D xsi:type="xsd:double"&gt;16.5410439069184&lt;/D&gt;&lt;D xsi:type="xsd:double"&gt;16.4462718285209&lt;/D&gt;&lt;D xsi:type="xsd:double"&gt;16.7082654755369&lt;/D&gt;&lt;D xsi:type="xsd:double"&gt;16.734666983791&lt;/D&gt;&lt;D xsi:type="xsd:double"&gt;17.1435076898145&lt;/D&gt;&lt;D xsi:type="xsd:double"&gt;17.1030475248263&lt;/D&gt;&lt;D xsi:type="xsd:double"&gt;17.3582075685897&lt;/D&gt;&lt;D xsi:type="xsd:double"&gt;16.9693435205793&lt;/D&gt;&lt;D xsi:type="xsd:double"&gt;16.9823597577967&lt;/D&gt;&lt;D xsi:type="xsd:double"&gt;17.1844571194542&lt;/D&gt;&lt;D xsi:type="xsd:double"&gt;17.0498574794052&lt;/D&gt;&lt;D xsi:type="xsd:double"&gt;17.1188638818364&lt;/D&gt;&lt;D xsi:type="xsd:double"&gt;17.2417719603947&lt;/D&gt;&lt;D xsi:type="xsd:double"&gt;17.2312235302923&lt;/D&gt;&lt;D xsi:type="xsd:double"&gt;17.1873618086512&lt;/D&gt;&lt;D xsi:type="xsd:double"&gt;17.2012019790281&lt;/D&gt;&lt;D xsi:type="xsd:double"&gt;17.4332844970062&lt;/D&gt;&lt;D xsi:type="xsd:double"&gt;17.3906628943563&lt;/D&gt;&lt;D xsi:type="xsd:double"&gt;17.4545580906653&lt;/D&gt;&lt;D xsi:type="xsd:double"&gt;17.340768710412&lt;/D&gt;&lt;D xsi:type="xsd:double"&gt;18.4032060747943&lt;/D&gt;&lt;D xsi:type="xsd:double"&gt;18.8973051774026&lt;/D&gt;&lt;D xsi:type="xsd:double"&gt;18.6001895224991&lt;/D&gt;&lt;D xsi:type="xsd:double"&gt;18.3941150840941&lt;/D&gt;&lt;D xsi:type="xsd:double"&gt;18.2629610989463&lt;/D&gt;&lt;D xsi:type="xsd:double"&gt;17.7434941763201&lt;/D&gt;&lt;D xsi:type="xsd:double"&gt;17.5234206221698&lt;/D&gt;&lt;D xsi:type="xsd:double"&gt;17.8531272660971&lt;/D&gt;&lt;D xsi:type="xsd:double"&gt;17.9371316985137&lt;/D&gt;&lt;D xsi:type="xsd:double"&gt;17.6578896275899&lt;/D&gt;&lt;D xsi:type="xsd:double"&gt;16.7096723247283&lt;/D&gt;&lt;D xsi:type="xsd:double"&gt;16.7181122012454&lt;/D&gt;&lt;D xsi:type="xsd:double"&gt;16.859367530374&lt;/D&gt;&lt;D xsi:type="xsd:double"&gt;16.8969655128223&lt;/D&gt;&lt;D xsi:type="xsd:double"&gt;17.107100488857&lt;/D&gt;&lt;D xsi:type="xsd:double"&gt;16.9601093448427&lt;/D&gt;&lt;D xsi:type="xsd:double"&gt;16.9152401472808&lt;/D&gt;&lt;D xsi:type="xsd:double"&gt;17.1081066495628&lt;/D&gt;&lt;D xsi:type="xsd:double"&gt;17.2259362390877&lt;/D&gt;&lt;D xsi:type="xsd:double"&gt;17.034460614114&lt;/D&gt;&lt;D xsi:type="xsd:double"&gt;16.8391042244141&lt;/D&gt;&lt;D xsi:type="xsd:double"&gt;16.7721508004488&lt;/D&gt;&lt;D xsi:type="xsd:double"&gt;16.8250661942082&lt;/D&gt;&lt;D xsi:type="xsd:double"&gt;16.7076785718238&lt;/D&gt;&lt;D xsi:type="xsd:double"&gt;17.0183468320576&lt;/D&gt;&lt;D xsi:type="xsd:double"&gt;16.2954529663721&lt;/D&gt;&lt;D xsi:type="xsd:double"&gt;16.4069855128721&lt;/D&gt;&lt;D xsi:type="xsd:double"&gt;16.20085476075&lt;/D&gt;&lt;D xsi:type="xsd:double"&gt;16.6576126835961&lt;/D&gt;&lt;D xsi:type="xsd:double"&gt;18.1300826244016&lt;/D&gt;&lt;D xsi:type="xsd:double"&gt;18.7825415652113&lt;/D&gt;&lt;D xsi:type="xsd:double"&gt;19.8549802337622&lt;/D&gt;&lt;D xsi:type="xsd:double"&gt;20.550913556357&lt;/D&gt;&lt;D xsi:type="xsd:double"&gt;20.0962429656771&lt;/D&gt;&lt;D xsi:type="xsd:double"&gt;19.7329036229861&lt;/D&gt;&lt;D xsi:type="xsd:double"&gt;20.9967653099446&lt;/D&gt;&lt;D xsi:type="xsd:double"&gt;21.1764849344496&lt;/D&gt;&lt;D xsi:type="xsd:double"&gt;19.7259918596166&lt;/D&gt;&lt;D xsi:type="xsd:double"&gt;19.8239129115926&lt;/D&gt;&lt;D xsi:type="xsd:double"&gt;19.1802937898344&lt;/D&gt;&lt;D xsi:type="xsd:double"&gt;18.6521911660892&lt;/D&gt;&lt;D xsi:type="xsd:double"&gt;18.0224945241494&lt;/D&gt;&lt;D xsi:type="xsd:double"&gt;17.2225168816818&lt;/D&gt;&lt;D xsi:type="xsd:double"&gt;16.4489218621847&lt;/D&gt;&lt;D xsi:type="xsd:double"&gt;16.3211343210857&lt;/D&gt;&lt;D xsi:type="xsd:double"&gt;15.6135046392121&lt;/D&gt;&lt;D xsi:type="xsd:double"&gt;15.2804339831113&lt;/D&gt;&lt;D xsi:type="xsd:double"&gt;14.1718865172243&lt;/D&gt;&lt;D xsi:type="xsd:double"&gt;15.4860582781204&lt;/D&gt;&lt;D xsi:type="xsd:double"&gt;14.9931162964285&lt;/D&gt;&lt;D xsi:type="xsd:double"&gt;15.9397390703022&lt;/D&gt;&lt;D xsi:type="xsd:double"&gt;15.8935859949999&lt;/D&gt;&lt;D xsi:type="xsd:double"&gt;15.8494137614637&lt;/D&gt;&lt;D xsi:type="xsd:double"&gt;15.744390363855&lt;/D&gt;&lt;D xsi:type="xsd:double"&gt;15.086644927305&lt;/D&gt;&lt;D xsi:type="xsd:double"&gt;15.2829601277242&lt;/D&gt;&lt;D xsi:type="xsd:double"&gt;15.3511224935923&lt;/D&gt;&lt;D xsi:type="xsd:double"&gt;14.443102268765&lt;/D&gt;&lt;D xsi:type="xsd:double"&gt;14.8048110718169&lt;/D&gt;&lt;D xsi:type="xsd:double"&gt;14.9762134455505&lt;/D&gt;&lt;D xsi:type="xsd:double"&gt;15.0183342888581&lt;/D&gt;&lt;D xsi:type="xsd:double"&gt;14.8026761489304&lt;/D&gt;&lt;D xsi:type="xsd:double"&gt;14.8842853337361&lt;/D&gt;&lt;D xsi:type="xsd:double"&gt;14.6969078169325&lt;/D&gt;&lt;D xsi:type="xsd:double"&gt;14.553843923232&lt;/D&gt;&lt;D xsi:type="xsd:double"&gt;14.5207015921287&lt;/D&gt;&lt;D xsi:type="xsd:double"&gt;14.4561787742072&lt;/D&gt;&lt;D xsi:type="xsd:double"&gt;14.8241346466014&lt;/D&gt;&lt;D xsi:type="xsd:double"&gt;14.9423970054116&lt;/D&gt;&lt;D xsi:type="xsd:double"&gt;14.7234995059633&lt;/D&gt;&lt;D xsi:type="xsd:double"&gt;14.846520831195&lt;/D&gt;&lt;D xsi:type="xsd:double"&gt;15.0039727277282&lt;/D&gt;&lt;D xsi:type="xsd:double"&gt;15.1229126746625&lt;/D&gt;&lt;D xsi:type="xsd:double"&gt;15.3471014487109&lt;/D&gt;&lt;D xsi:type="xsd:double"&gt;15.8866843714601&lt;/D&gt;&lt;D xsi:type="xsd:double"&gt;15.6758104264433&lt;/D&gt;&lt;D xsi:type="xsd:double"&gt;15.6307921548707&lt;/D&gt;&lt;D xsi:type="xsd:double"&gt;15.5588263240962&lt;/D&gt;&lt;/FQL&gt;&lt;FQL&gt;&lt;Q&gt;FC0000KR^FG_PRICE(0)&lt;/Q&gt;&lt;R&gt;1&lt;/R&gt;&lt;C&gt;1&lt;/C&gt;&lt;D xsi:type="xsd:double"&gt;449.27136&lt;/D&gt;&lt;/FQL&gt;&lt;FQL&gt;&lt;Q&gt;TUR^FG_TOTAL_RETURNC(0,-1AM)&lt;/Q&gt;&lt;R&gt;1&lt;/R&gt;&lt;C&gt;1&lt;/C&gt;&lt;D xsi:type="xsd:double"&gt;5.1741242&lt;/D&gt;&lt;/FQL&gt;&lt;FQL&gt;&lt;Q&gt;EZA^PERCENT_CHANGE(FMA_EPS(+1,0,,,,"PORTAGG","MEAN"),FMA_EPS(+1,-1AM,,,,"PORTAGG","MEAN"))&lt;/Q&gt;&lt;R&gt;1&lt;/R&gt;&lt;C&gt;1&lt;/C&gt;&lt;D xsi:type="xsd:double"&gt;0.83539526876686&lt;/D&gt;&lt;/FQL&gt;&lt;FQL&gt;&lt;Q&gt;EPOL^PERCENT_CHANGE(FMA_EPS(+1,0,,,,"PORTAGG","MEAN"),FMA_EPS(+1,-3AM,,,,"PORTAGG","MEAN"))&lt;/Q&gt;&lt;R&gt;1&lt;/R&gt;&lt;C&gt;1&lt;/C&gt;&lt;D xsi:type="xsd:double"&gt;11.8425684736996&lt;/D&gt;&lt;/FQL&gt;&lt;FQL&gt;&lt;Q&gt;EIDO^FG_ROE(0)&lt;/Q&gt;&lt;R&gt;1&lt;/R&gt;&lt;C&gt;1&lt;/C&gt;&lt;D xsi:type="xsd:double"&gt;12.0926552097067&lt;/D&gt;&lt;/FQL&gt;&lt;FQL&gt;&lt;Q&gt;TRYPH10Y-FDS^PCTCHG(FG_YIELD(0,,,,"YTM"),FG_YIELD(-3AM,,,,"YTM"))&lt;/Q&gt;&lt;R&gt;1&lt;/R&gt;&lt;C&gt;1&lt;/C&gt;&lt;D xsi:type="xsd:double"&gt;8.5998335&lt;/D&gt;&lt;/FQL&gt;&lt;FQL&gt;&lt;Q&gt;KSA^FMA_PE(NTMA,0,,,"PORTAGG","MEANR")&lt;/Q&gt;&lt;R&gt;1&lt;/R&gt;&lt;C&gt;1&lt;/C&gt;&lt;D xsi:type="xsd:double"&gt;16.4247976608831&lt;/D&gt;&lt;/FQL&gt;&lt;FQL&gt;&lt;Q&gt;TRYKR10Y-FDS^FG_YIELD(-10AY,0,Y,,"YTM")&lt;/Q&gt;&lt;R&gt;10&lt;/R&gt;&lt;C&gt;1&lt;/C&gt;&lt;D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xsi:type="xsd:double"&gt;3.1928&lt;/D&gt;&lt;/FQL&gt;&lt;FQL&gt;&lt;Q&gt;CAGDPY@TH^EE_ACTUAL_ANNUAL(MED,+1)&lt;/Q&gt;&lt;R&gt;1&lt;/R&gt;&lt;C&gt;1&lt;/C&gt;&lt;D xsi:type="xsd:double"&gt;2.4&lt;/D&gt;&lt;/FQL&gt;&lt;FQL&gt;&lt;Q&gt;USDBRL^FG_PRICE(0)&lt;/Q&gt;&lt;R&gt;1&lt;/R&gt;&lt;C&gt;1&lt;/C&gt;&lt;D xsi:type="xsd:double"&gt;5.25585&lt;/D&gt;&lt;/FQL&gt;&lt;FQL&gt;&lt;Q&gt;UAE^P_PRICE_RETURNS_PR('52W',2,-10AY,0,AM)&lt;/Q&gt;&lt;R&gt;121&lt;/R&gt;&lt;C&gt;1&lt;/C&gt;&lt;D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xsi:type="xsd:double"&gt;-18.955845&lt;/D&gt;&lt;D xsi:type="xsd:double"&gt;0.55156946&lt;/D&gt;&lt;D xsi:type="xsd:double"&gt;-11.03388&lt;/D&gt;&lt;D xsi:type="xsd:double"&gt;-19.108873&lt;/D&gt;&lt;D xsi:type="xsd:double"&gt;-24.161356&lt;/D&gt;&lt;D xsi:type="xsd:double"&gt;-22.018373&lt;/D&gt;&lt;D xsi:type="xsd:double"&gt;-25.583654&lt;/D&gt;&lt;D xsi:type="xsd:double"&gt;-15.302908&lt;/D&gt;&lt;D xsi:type="xsd:double"&gt;-19.155525&lt;/D&gt;&lt;D xsi:type="xsd:double"&gt;-14.486319&lt;/D&gt;&lt;D xsi:type="xsd:double"&gt;-4.9813867&lt;/D&gt;&lt;D xsi:type="xsd:double"&gt;-16.660065&lt;/D&gt;&lt;D xsi:type="xsd:double"&gt;-15.953755&lt;/D&gt;&lt;D xsi:type="xsd:double"&gt;-14.390802&lt;/D&gt;&lt;D xsi:type="xsd:double"&gt;-10.737503&lt;/D&gt;&lt;D xsi:type="xsd:double"&gt;-4.812187&lt;/D&gt;&lt;D xsi:type="xsd:double"&gt;0.65790415&lt;/D&gt;&lt;D xsi:type="xsd:double"&gt;-0.06404519&lt;/D&gt;&lt;D xsi:type="xsd:double"&gt;4.1177154&lt;/D&gt;&lt;D xsi:type="xsd:double"&gt;12.494159&lt;/D&gt;&lt;D xsi:type="xsd:double"&gt;24.064468&lt;/D&gt;&lt;D xsi:type="xsd:double"&gt;13.93199&lt;/D&gt;&lt;D xsi:type="xsd:double"&gt;5.659127&lt;/D&gt;&lt;D xsi:type="xsd:double"&gt;2.1335006&lt;/D&gt;&lt;D xsi:type="xsd:double"&gt;7.547343&lt;/D&gt;&lt;D xsi:type="xsd:double"&gt;5.995357&lt;/D&gt;&lt;D xsi:type="xsd:double"&gt;6.0236573&lt;/D&gt;&lt;D xsi:type="xsd:double"&gt;8.2626705&lt;/D&gt;&lt;D xsi:type="xsd:double"&gt;5.234742&lt;/D&gt;&lt;D xsi:type="xsd:double"&gt;12.921274&lt;/D&gt;&lt;D xsi:type="xsd:double"&gt;8.782601&lt;/D&gt;&lt;D xsi:type="xsd:double"&gt;3.914845&lt;/D&gt;&lt;D xsi:type="xsd:double"&gt;6.743872&lt;/D&gt;&lt;D xsi:type="xsd:double"&gt;2.3772955&lt;/D&gt;&lt;D xsi:type="xsd:double"&gt;2.5009274&lt;/D&gt;&lt;D xsi:type="xsd:double"&gt;0.6776571&lt;/D&gt;&lt;D xsi:type="xsd:double"&gt;-0.129956&lt;/D&gt;&lt;D xsi:type="xsd:double"&gt;-3.4154058&lt;/D&gt;&lt;D xsi:type="xsd:double"&gt;-6.414872&lt;/D&gt;&lt;D xsi:type="xsd:double"&gt;-8.096057&lt;/D&gt;&lt;D xsi:type="xsd:double"&gt;-7.2722673&lt;/D&gt;&lt;D xsi:type="xsd:double"&gt;-10.080427&lt;/D&gt;&lt;D xsi:type="xsd:double"&gt;-8.83584&lt;/D&gt;&lt;D xsi:type="xsd:double"&gt;-14.42194&lt;/D&gt;&lt;D xsi:type="xsd:double"&gt;-14.993233&lt;/D&gt;&lt;D xsi:type="xsd:double"&gt;-7.248479&lt;/D&gt;&lt;D xsi:type="xsd:double"&gt;-7.6782284&lt;/D&gt;&lt;D xsi:type="xsd:double"&gt;-1.856947&lt;/D&gt;&lt;D xsi:type="xsd:double"&gt;-9.268522&lt;/D&gt;&lt;D xsi:type="xsd:double"&gt;-6.4729633&lt;/D&gt;&lt;D xsi:type="xsd:double"&gt;-4.542118&lt;/D&gt;&lt;D xsi:type="xsd:double"&gt;-6.7777576&lt;/D&gt;&lt;D xsi:type="xsd:double"&gt;-7.6297164&lt;/D&gt;&lt;D xsi:type="xsd:double"&gt;-4.9128413&lt;/D&gt;&lt;D xsi:type="xsd:double"&gt;-3.180945&lt;/D&gt;&lt;D xsi:type="xsd:double"&gt;1.5797377&lt;/D&gt;&lt;D xsi:type="xsd:double"&gt;-3.818047&lt;/D&gt;&lt;D xsi:type="xsd:double"&gt;-14.490867&lt;/D&gt;&lt;D xsi:type="xsd:double"&gt;-34.140408&lt;/D&gt;&lt;D xsi:type="xsd:double"&gt;-29.886007&lt;/D&gt;&lt;D xsi:type="xsd:double"&gt;-24.049849&lt;/D&gt;&lt;D xsi:type="xsd:double"&gt;-21.881031&lt;/D&gt;&lt;D xsi:type="xsd:double"&gt;-24.399132&lt;/D&gt;&lt;D xsi:type="xsd:double"&gt;-18.487858&lt;/D&gt;&lt;D xsi:type="xsd:double"&gt;-16.251637&lt;/D&gt;&lt;D xsi:type="xsd:double"&gt;-21.262138&lt;/D&gt;&lt;D xsi:type="xsd:double"&gt;-7.63278&lt;/D&gt;&lt;D xsi:type="xsd:double"&gt;-7.2608175&lt;/D&gt;&lt;D xsi:type="xsd:double"&gt;2.5574088&lt;/D&gt;&lt;D xsi:type="xsd:double"&gt;7.4795365&lt;/D&gt;&lt;D xsi:type="xsd:double"&gt;51.107574&lt;/D&gt;&lt;D xsi:type="xsd:double"&gt;35.72124&lt;/D&gt;&lt;D xsi:type="xsd:double"&gt;53.6209&lt;/D&gt;&lt;D xsi:type="xsd:double"&gt;46.059357&lt;/D&gt;&lt;D xsi:type="xsd:double"&gt;39.880657&lt;/D&gt;&lt;D xsi:type="xsd:double"&gt;43.5226&lt;/D&gt;&lt;D xsi:type="xsd:double"&gt;42.981686&lt;/D&gt;&lt;D xsi:type="xsd:double"&gt;45.85154&lt;/D&gt;&lt;D xsi:type="xsd:double"&gt;46.026672&lt;/D&gt;&lt;D xsi:type="xsd:double"&gt;44.09611&lt;/D&gt;&lt;D xsi:type="xsd:double"&gt;35.472286&lt;/D&gt;&lt;D xsi:type="xsd:double"&gt;44.069958&lt;/D&gt;&lt;D xsi:type="xsd:double"&gt;49.18835&lt;/D&gt;&lt;D xsi:type="xsd:double"&gt;45.39031&lt;/D&gt;&lt;D xsi:type="xsd:double"&gt;22.849571&lt;/D&gt;&lt;D xsi:type="xsd:double"&gt;14.254868&lt;/D&gt;&lt;D xsi:type="xsd:double"&gt;21.662033&lt;/D&gt;&lt;D xsi:type="xsd:double"&gt;13.785768&lt;/D&gt;&lt;D xsi:type="xsd:double"&gt;6.406784&lt;/D&gt;&lt;D xsi:type="xsd:double"&gt;10.207105&lt;/D&gt;&lt;D xsi:type="xsd:double"&gt;-0.18312335&lt;/D&gt;&lt;D xsi:type="xsd:double"&gt;-5.892849&lt;/D&gt;&lt;D xsi:type="xsd:double"&gt;-10.504746&lt;/D&gt;&lt;D xsi:type="xsd:double"&gt;-14.396524&lt;/D&gt;&lt;D xsi:type="xsd:double"&gt;-23.616446&lt;/D&gt;&lt;D xsi:type="xsd:double"&gt;-15.807533&lt;/D&gt;&lt;D xsi:type="xsd:double"&gt;-13.813514&lt;/D&gt;&lt;D xsi:type="xsd:double"&gt;-2.887684&lt;/D&gt;&lt;D xsi:type="xsd:double"&gt;-4.0463743&lt;/D&gt;&lt;D xsi:type="xsd:double"&gt;-5.1915646&lt;/D&gt;&lt;D xsi:type="xsd:double"&gt;3.760028&lt;/D&gt;&lt;D xsi:type="xsd:double"&gt;-9.455037&lt;/D&gt;&lt;D xsi:type="xsd:double"&gt;-4.16739&lt;/D&gt;&lt;D xsi:type="xsd:double"&gt;1.1196017&lt;/D&gt;&lt;D xsi:type="xsd:double"&gt;4.38385&lt;/D&gt;&lt;D xsi:type="xsd:double"&gt;2.7572393&lt;/D&gt;&lt;D xsi:type="xsd:double"&gt;9.070873&lt;/D&gt;&lt;D xsi:type="xsd:double"&gt;-4.1647315&lt;/D&gt;&lt;D xsi:type="xsd:double"&gt;-1.7807484&lt;/D&gt;&lt;/FQL&gt;&lt;FQL&gt;&lt;Q&gt;GREK^FG_TOTAL_RETURNC(-10AY,0,AM)&lt;/Q&gt;&lt;R&gt;121&lt;/R&gt;&lt;C&gt;1&lt;/C&gt;&lt;D xsi:type="xsd:double"&gt;-1.8973708&lt;/D&gt;&lt;D xsi:type="xsd:double"&gt;-1.098901&lt;/D&gt;&lt;D xsi:type="xsd:double"&gt;-6.177783&lt;/D&gt;&lt;D xsi:type="xsd:double"&gt;1.1842728&lt;/D&gt;&lt;D xsi:type="xsd:double"&gt;-12.968164&lt;/D&gt;&lt;D xsi:type="xsd:double"&gt;-15.535241&lt;/D&gt;&lt;D xsi:type="xsd:double"&gt;4.5726657&lt;/D&gt;&lt;D xsi:type="xsd:double"&gt;-17.622196&lt;/D&gt;&lt;D xsi:type="xsd:double"&gt;-21.641779&lt;/D&gt;&lt;D xsi:type="xsd:double"&gt;23.333323&lt;/D&gt;&lt;D xsi:type="xsd:double"&gt;-14.903474&lt;/D&gt;&lt;D xsi:type="xsd:double"&gt;12.159705&lt;/D&gt;&lt;D xsi:type="xsd:double"&gt;-1.4563024&lt;/D&gt;&lt;D xsi:type="xsd:double"&gt;-17.405582&lt;/D&gt;&lt;D xsi:type="xsd:double"&gt;-2.8827012&lt;/D&gt;&lt;D xsi:type="xsd:double"&gt;-5.834186&lt;/D&gt;&lt;D xsi:type="xsd:double"&gt;4.456508&lt;/D&gt;&lt;D xsi:type="xsd:double"&gt;9.261203&lt;/D&gt;&lt;D xsi:type="xsd:double"&gt;-17.047619&lt;/D&gt;&lt;D xsi:type="xsd:double"&gt;-7.2507677&lt;/D&gt;&lt;D xsi:type="xsd:double"&gt;-11.180902&lt;/D&gt;&lt;D xsi:type="xsd:double"&gt;-8.76947&lt;/D&gt;&lt;D xsi:type="xsd:double"&gt;16.74421&lt;/D&gt;&lt;D xsi:type="xsd:double"&gt;4.249656&lt;/D&gt;&lt;D xsi:type="xsd:double"&gt;7.133758&lt;/D&gt;&lt;D xsi:type="xsd:double"&gt;-14.030904&lt;/D&gt;&lt;D xsi:type="xsd:double"&gt;3.8727522&lt;/D&gt;&lt;D xsi:type="xsd:double"&gt;-2.1305025&lt;/D&gt;&lt;D xsi:type="xsd:double"&gt;-2.3129284&lt;/D&gt;&lt;D xsi:type="xsd:double"&gt;1.3927698&lt;/D&gt;&lt;D xsi:type="xsd:double"&gt;8.928561&lt;/D&gt;&lt;D xsi:type="xsd:double"&gt;0.17</t>
        </r>
      </text>
    </comment>
    <comment ref="A16" authorId="0" shapeId="0" xr:uid="{E412E112-B152-4FC0-BFD0-5B8460D0D338}">
      <text>
        <r>
          <rPr>
            <b/>
            <sz val="9"/>
            <color indexed="81"/>
            <rFont val="Tahoma"/>
            <charset val="1"/>
          </rPr>
          <t>311573&lt;/D&gt;&lt;D xsi:type="xsd:double"&gt;-2.8241217&lt;/D&gt;&lt;D xsi:type="xsd:double"&gt;1.8494129&lt;/D&gt;&lt;D xsi:type="xsd:double"&gt;3.2425404&lt;/D&gt;&lt;D xsi:type="xsd:double"&gt;7.6633096&lt;/D&gt;&lt;D xsi:type="xsd:double"&gt;7.7012777&lt;/D&gt;&lt;D xsi:type="xsd:double"&gt;9.534132&lt;/D&gt;&lt;D xsi:type="xsd:double"&gt;0.6923914&lt;/D&gt;&lt;D xsi:type="xsd:double"&gt;0.88409185&lt;/D&gt;&lt;D xsi:type="xsd:double"&gt;-7.887059&lt;/D&gt;&lt;D xsi:type="xsd:double"&gt;-2.00845&lt;/D&gt;&lt;D xsi:type="xsd:double"&gt;-1.618135&lt;/D&gt;&lt;D xsi:type="xsd:double"&gt;15.130544&lt;/D&gt;&lt;D xsi:type="xsd:double"&gt;9.7276325&lt;/D&gt;&lt;D xsi:type="xsd:double"&gt;-9.042555&lt;/D&gt;&lt;D xsi:type="xsd:double"&gt;-5.4580984&lt;/D&gt;&lt;D xsi:type="xsd:double"&gt;10.000014&lt;/D&gt;&lt;D xsi:type="xsd:double"&gt;-14.714151&lt;/D&gt;&lt;D xsi:type="xsd:double"&gt;0.3296733&lt;/D&gt;&lt;D xsi:type="xsd:double"&gt;1.971519&lt;/D&gt;&lt;D xsi:type="xsd:double"&gt;-6.337267&lt;/D&gt;&lt;D xsi:type="xsd:double"&gt;-4.9311934&lt;/D&gt;&lt;D xsi:type="xsd:double"&gt;-6.9963694&lt;/D&gt;&lt;D xsi:type="xsd:double"&gt;-2.5940359&lt;/D&gt;&lt;D xsi:type="xsd:double"&gt;-5.8707952&lt;/D&gt;&lt;D xsi:type="xsd:double"&gt;6.23188&lt;/D&gt;&lt;D xsi:type="xsd:double"&gt;7.503402&lt;/D&gt;&lt;D xsi:type="xsd:double"&gt;2.030456&lt;/D&gt;&lt;D xsi:type="xsd:double"&gt;5.7213902&lt;/D&gt;&lt;D xsi:type="xsd:double"&gt;7.058823&lt;/D&gt;&lt;D xsi:type="xsd:double"&gt;5.522585&lt;/D&gt;&lt;D xsi:type="xsd:double"&gt;1.0460258&lt;/D&gt;&lt;D xsi:type="xsd:double"&gt;-4.865432&lt;/D&gt;&lt;D xsi:type="xsd:double"&gt;1.5233994&lt;/D&gt;&lt;D xsi:type="xsd:double"&gt;5.680597&lt;/D&gt;&lt;D xsi:type="xsd:double"&gt;0.60851574&lt;/D&gt;&lt;D xsi:type="xsd:double"&gt;4.008043&lt;/D&gt;&lt;D xsi:type="xsd:double"&gt;-6.0217085&lt;/D&gt;&lt;D xsi:type="xsd:double"&gt;-21.74371&lt;/D&gt;&lt;D xsi:type="xsd:double"&gt;-23.624165&lt;/D&gt;&lt;D xsi:type="xsd:double"&gt;9.197545&lt;/D&gt;&lt;D xsi:type="xsd:double"&gt;4.6673894&lt;/D&gt;&lt;D xsi:type="xsd:double"&gt;1.9641757&lt;/D&gt;&lt;D xsi:type="xsd:double"&gt;-0.4554689&lt;/D&gt;&lt;D xsi:type="xsd:double"&gt;4.9313664&lt;/D&gt;&lt;D xsi:type="xsd:double"&gt;-3.2218933&lt;/D&gt;&lt;D xsi:type="xsd:double"&gt;-10.438055&lt;/D&gt;&lt;D xsi:type="xsd:double"&gt;28.842926&lt;/D&gt;&lt;D xsi:type="xsd:double"&gt;12.746859&lt;/D&gt;&lt;D xsi:type="xsd:double"&gt;-8.876663&lt;/D&gt;&lt;D xsi:type="xsd:double"&gt;7.198274&lt;/D&gt;&lt;D xsi:type="xsd:double"&gt;6.3128233&lt;/D&gt;&lt;D xsi:type="xsd:double"&gt;7.8668714&lt;/D&gt;&lt;D xsi:type="xsd:double"&gt;-0.7713914&lt;/D&gt;&lt;D xsi:type="xsd:double"&gt;-1.6254365&lt;/D&gt;&lt;D xsi:type="xsd:double"&gt;-0.50287247&lt;/D&gt;&lt;D xsi:type="xsd:double"&gt;4.981947&lt;/D&gt;&lt;D xsi:type="xsd:double"&gt;-7.0839047&lt;/D&gt;&lt;D xsi:type="xsd:double"&gt;3.7749887&lt;/D&gt;&lt;D xsi:type="xsd:double"&gt;-7.4893&lt;/D&gt;&lt;D xsi:type="xsd:double"&gt;4.1943192&lt;/D&gt;&lt;D xsi:type="xsd:double"&gt;7.14556&lt;/D&gt;&lt;D xsi:type="xsd:double"&gt;-4.4107256&lt;/D&gt;&lt;D xsi:type="xsd:double"&gt;-1.8456995&lt;/D&gt;&lt;D xsi:type="xsd:double"&gt;-1.7299771&lt;/D&gt;&lt;D xsi:type="xsd:double"&gt;1.4542699&lt;/D&gt;&lt;D xsi:type="xsd:double"&gt;-10.333771&lt;/D&gt;&lt;D xsi:type="xsd:double"&gt;1.1387587&lt;/D&gt;&lt;D xsi:type="xsd:double"&gt;-2.418679&lt;/D&gt;&lt;D xsi:type="xsd:double"&gt;-9.358978&lt;/D&gt;&lt;D xsi:type="xsd:double"&gt;13.201321&lt;/D&gt;&lt;D xsi:type="xsd:double"&gt;10.412323&lt;/D&gt;&lt;D xsi:type="xsd:double"&gt;3.1012893&lt;/D&gt;&lt;D xsi:type="xsd:double"&gt;14.189196&lt;/D&gt;&lt;D xsi:type="xsd:double"&gt;7.03485&lt;/D&gt;&lt;D xsi:type="xsd:double"&gt;-6.7567587&lt;/D&gt;&lt;D xsi:type="xsd:double"&gt;3.1949878&lt;/D&gt;&lt;D xsi:type="xsd:double"&gt;8.522188&lt;/D&gt;&lt;D xsi:type="xsd:double"&gt;9.847271&lt;/D&gt;&lt;D xsi:type="xsd:double"&gt;5.2248836&lt;/D&gt;&lt;D xsi:type="xsd:double"&gt;-3.8136601&lt;/D&gt;&lt;D xsi:type="xsd:double"&gt;-11.575312&lt;/D&gt;&lt;D xsi:type="xsd:double"&gt;1.2940168&lt;/D&gt;&lt;D xsi:type="xsd:double"&gt;11.111116&lt;/D&gt;&lt;D xsi:type="xsd:double"&gt;1.071465&lt;/D&gt;&lt;D xsi:type="xsd:double"&gt;5.155194&lt;/D&gt;&lt;D xsi:type="xsd:double"&gt;2.977407&lt;/D&gt;&lt;D xsi:type="xsd:double"&gt;-0.27418137&lt;/D&gt;&lt;D xsi:type="xsd:double"&gt;1.0247469&lt;/D&gt;&lt;D xsi:type="xsd:double"&gt;1.8555164&lt;/D&gt;&lt;/FQL&gt;&lt;FQL&gt;&lt;Q&gt;WL-FDS^FG_PRICE(0)&lt;/Q&gt;&lt;R&gt;1&lt;/R&gt;&lt;C&gt;1&lt;/C&gt;&lt;D xsi:type="xsd:double"&gt;541.7&lt;/D&gt;&lt;/FQL&gt;&lt;FQL&gt;&lt;Q&gt;UAE^FG_PRICE_MAVG(0,,,,60)&lt;/Q&gt;&lt;R&gt;1&lt;/R&gt;&lt;C&gt;1&lt;/C&gt;&lt;D xsi:type="xsd:double"&gt;14.536609&lt;/D&gt;&lt;/FQL&gt;&lt;FQL&gt;&lt;Q&gt;EZA^FG_PRICE_MAVG(0,,,,30)&lt;/Q&gt;&lt;R&gt;1&lt;/R&gt;&lt;C&gt;1&lt;/C&gt;&lt;D xsi:type="xsd:double"&gt;41.606335&lt;/D&gt;&lt;/FQL&gt;&lt;FQL&gt;&lt;Q&gt;EIDO^FG_PRICE_MAVG(0,,,,60)&lt;/Q&gt;&lt;R&gt;1&lt;/R&gt;&lt;C&gt;1&lt;/C&gt;&lt;D xsi:type="xsd:double"&gt;21.443832&lt;/D&gt;&lt;/FQL&gt;&lt;FQL&gt;&lt;Q&gt;EWW^P_PRICE(0)/P_PRICE_HIGH_PR(0,,,,,,"PRICE","INTRA","52W")&lt;/Q&gt;&lt;R&gt;1&lt;/R&gt;&lt;C&gt;1&lt;/C&gt;&lt;D xsi:type="xsd:double"&gt;0.91254216&lt;/D&gt;&lt;/FQL&gt;&lt;FQL&gt;&lt;Q&gt;EPOL^P_PRICE(0)/P_PRICE_LOW_PR(0,,,,,,"PRICE","INTRA","52W")-1&lt;/Q&gt;&lt;R&gt;1&lt;/R&gt;&lt;C&gt;1&lt;/C&gt;&lt;D xsi:type="xsd:double"&gt;0.5334958&lt;/D&gt;&lt;/FQL&gt;&lt;FQL&gt;&lt;Q&gt;CNYA^FMA_COS_UP("EPS","1M",+1,NOW,,,"PORTAGG","MEANR")&lt;/Q&gt;&lt;R&gt;1&lt;/R&gt;&lt;C&gt;1&lt;/C&gt;&lt;D xsi:type="xsd:double"&gt;124&lt;/D&gt;&lt;/FQL&gt;&lt;FQL&gt;&lt;Q&gt;TUR^FMA_PE(LTM,0,,,"PORTAGG","MEANR")&lt;/Q&gt;&lt;R&gt;1&lt;/R&gt;&lt;C&gt;1&lt;/C&gt;&lt;D xsi:type="xsd:double"&gt;8.43607914758499&lt;/D&gt;&lt;/FQL&gt;&lt;FQL&gt;&lt;Q&gt;USDCLP^STD(FG_PRICE_CHANGE(0,-3AY,M))&lt;/Q&gt;&lt;R&gt;1&lt;/R&gt;&lt;C&gt;1&lt;/C&gt;&lt;D xsi:type="xsd:double"&gt;4.40824296582407&lt;/D&gt;&lt;/FQL&gt;&lt;FQL&gt;&lt;Q&gt;W-FDS^FG_PRICE_CHANGE(0,-1AM)&lt;/Q&gt;&lt;R&gt;1&lt;/R&gt;&lt;C&gt;1&lt;/C&gt;&lt;D xsi:type="xsd:double"&gt;15.982905982906&lt;/D&gt;&lt;/FQL&gt;&lt;FQL&gt;&lt;Q&gt;QAT^FMA_PCT_ABOVE_MAVG(200,0,,,,"PORTAGG")&lt;/Q&gt;&lt;R&gt;1&lt;/R&gt;&lt;C&gt;1&lt;/C&gt;&lt;D xsi:type="xsd:double"&gt;23.5294117647059&lt;/D&gt;&lt;/FQL&gt;&lt;FQL&gt;&lt;Q&gt;TRYMY10Y-FDS^PCTCHG(FG_YIELD(0,,,,"YTM"),FG_YIELD(-3AM,,,,"YTM"))&lt;/Q&gt;&lt;R&gt;1&lt;/R&gt;&lt;C&gt;1&lt;/C&gt;&lt;D xsi:type="xsd:double"&gt;1.5798509&lt;/D&gt;&lt;/FQL&gt;&lt;FQL&gt;&lt;Q&gt;CC_TH^IMF_IFS_RCPI_Q(0)&lt;/Q&gt;&lt;R&gt;1&lt;/R&gt;&lt;C&gt;1&lt;/C&gt;&lt;D xsi:type="xsd:double"&gt;-0.78397644&lt;/D&gt;&lt;/FQL&gt;&lt;FQL&gt;&lt;Q&gt;EWW^JULIAN(FMA_DIV_YLD(NTMA,NOW,NOW,M,"PORTAGG","MEANR").DATES)&lt;/Q&gt;&lt;R&gt;1&lt;/R&gt;&lt;C&gt;1&lt;/C&gt;&lt;D xsi:type="xsd:long"&gt;45441&lt;/D&gt;&lt;/FQL&gt;&lt;FQL&gt;&lt;Q&gt;UAE^FG_COMPANY_NAME&lt;/Q&gt;&lt;R&gt;1&lt;/R&gt;&lt;C&gt;1&lt;/C&gt;&lt;D xsi:type="xsd:string"&gt;iShares MSCI UAE ETF&lt;/D&gt;&lt;/FQL&gt;&lt;FQL&gt;&lt;Q&gt;TRYAU10Y-FDS^FG_YIELD(-10AY,0,Y,,"YTM")&lt;/Q&gt;&lt;R&gt;10&lt;/R&gt;&lt;C&gt;1&lt;/C&gt;&lt;D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xsi:type="xsd:double"&gt;3.955&lt;/D&gt;&lt;/FQL&gt;&lt;FQL&gt;&lt;Q&gt;USDBRL^FG_COMPANY_NAME&lt;/Q&gt;&lt;R&gt;1&lt;/R&gt;&lt;C&gt;1&lt;/C&gt;&lt;D xsi:type="xsd:string"&gt;Brazilian Real per U.S. Dollar&lt;/D&gt;&lt;/FQL&gt;&lt;FQL&gt;&lt;Q&gt;TUR^P_PRICE_RETURNS_PR('52W',2,-10AY,0,AM)&lt;/Q&gt;&lt;R&gt;121&lt;/R&gt;&lt;C&gt;1&lt;/C&gt;&lt;D xsi:type="xsd:double"&gt;-17.575169&lt;/D&gt;&lt;D xsi:type="xsd:double"&gt;-4.9840508&lt;/D&gt;&lt;D xsi:type="xsd:double"&gt;3.8443565&lt;/D&gt;&lt;D xsi:type="xsd:double"&gt;16.01411&lt;/D&gt;&lt;D xsi:type="xsd:double"&gt;-9.614027&lt;/D&gt;&lt;D xsi:type="xsd:double"&gt;-4.9287024&lt;/D&gt;&lt;D xsi:type="xsd:double"&gt;5.7636023&lt;/D&gt;&lt;D xsi:type="xsd:double"&gt;15.756809&lt;/D&gt;&lt;D xsi:type="xsd:double"&gt;30.317163&lt;/D&gt;&lt;D xsi:type="xsd:double"&gt;18.390072&lt;/D&gt;&lt;D xsi:type="xsd:double"&gt;-3.1748474&lt;/D&gt;&lt;D xsi:type="xsd:double"&gt;-10.463452&lt;/D&gt;&lt;D xsi:type="xsd:double"&gt;-17.891514&lt;/D&gt;&lt;D xsi:type="xsd:double"&gt;-16.829979&lt;/D&gt;&lt;D xsi:type="xsd:double"&gt;-23.348267&lt;/D&gt;&lt;D xsi:type="xsd:double"&gt;-29.428846&lt;/D&gt;&lt;D xsi:type="xsd:double"&gt;-23.786575&lt;/D&gt;&lt;D xsi:type="xsd:double"&gt;-24.364721&lt;/D&gt;&lt;D xsi:type="xsd:double"&gt;-32.008533&lt;/D&gt;&lt;D xsi:type="xsd:double"&gt;-31.44539&lt;/D&gt;&lt;D xsi:type="xsd:double"&gt;-30.40586&lt;/D&gt;&lt;D xsi:type="xsd:double"&gt;-22.607643&lt;/D&gt;&lt;D xsi:type="xsd:double"&gt;-3.2513022&lt;/D&gt;&lt;D xsi:type="xsd:double"&gt;-2.8442502&lt;/D&gt;&lt;D xsi:type="xsd:double"&gt;-13.22403&lt;/D&gt;&lt;D xsi:type="xsd:double"&gt;-10.16646&lt;/D&gt;&lt;D xsi:type="xsd:double"&gt;-7.4809732&lt;/D&gt;&lt;D xsi:type="xsd:double"&gt;1.5499234&lt;/D&gt;&lt;D xsi:type="xsd:double"&gt;5.96658&lt;/D&gt;&lt;D xsi:type="xsd:double"&gt;-5.0948086&lt;/D&gt;&lt;D xsi:type="xsd:double"&gt;-15.053624&lt;/D&gt;&lt;D xsi:type="xsd:double"&gt;-10.230523&lt;/D&gt;&lt;D xsi:type="xsd:double"&gt;-7.453561&lt;/D&gt;&lt;D xsi:type="xsd:double"&gt;-1.9754827&lt;/D&gt;&lt;D xsi:type="xsd:double"&gt;-16.376215&lt;/D&gt;&lt;D xsi:type="xsd:double"&gt;-10.747069&lt;/D&gt;&lt;D xsi:type="xsd:double"&gt;6.3804626&lt;/D&gt;&lt;D xsi:type="xsd:double"&gt;7.505548&lt;/D&gt;&lt;D xsi:type="xsd:double"&gt;20.26888&lt;/D&gt;&lt;D xsi:type="xsd:double"&gt;25.0543&lt;/D&gt;&lt;D xsi:type="xsd:double"&gt;13.702393&lt;/D&gt;&lt;D xsi:type="xsd:double"&gt;14.947235&lt;/D&gt;&lt;D xsi:type="xsd:double"&gt;22.277296&lt;/D&gt;&lt;D xsi:type="xsd:double"&gt;36.444508&lt;/D&gt;&lt;D xsi:type="xsd:double"&gt;39.19401&lt;/D&gt;&lt;D xsi:type="xsd:double"&gt;30.500078&lt;/D&gt;&lt;D xsi:type="xsd:double"&gt;21.561443&lt;/D&gt;&lt;D xsi:type="xsd:double"&gt;-2.5834024&lt;/D&gt;&lt;D xsi:type="xsd:double"&gt;-17.893726&lt;/D&gt;&lt;D xsi:type="xsd:double"&gt;-24.104923&lt;/D&gt;&lt;D xsi:type="xsd:double"&gt;-34.139187&lt;/D&gt;&lt;D xsi:type="xsd:double"&gt;-54.76546&lt;/D&gt;&lt;D xsi:type="xsd:double"&gt;-41.01892&lt;/D&gt;&lt;D xsi:type="xsd:double"&gt;-42.213737&lt;/D&gt;&lt;D xsi:type="xsd:double"&gt;-28.271479&lt;/D&gt;&lt;D xsi:type="xsd:double"&gt;-41.475166&lt;/D&gt;&lt;D xsi:type="xsd:double"&gt;-34.247665&lt;/D&gt;&lt;D xsi:type="xsd:double"&gt;-35.31153&lt;/D&gt;&lt;D xsi:type="xsd:double"&gt;-40.77243&lt;/D&gt;&lt;D xsi:type="xsd:double"&gt;-35.93182&lt;/D&gt;&lt;D xsi:type="xsd:double"&gt;-28.196686&lt;/D&gt;&lt;D xsi:type="xsd:double"&gt;-18.61797&lt;/D&gt;&lt;D xsi:type="xsd:double"&gt;-4.759133&lt;/D&gt;&lt;D xsi:type="xsd:double"&gt;24.759018&lt;/D&gt;&lt;D xsi:type="xsd:double"&gt;15.521526&lt;/D&gt;&lt;D xsi:type="xsd:double"&gt;9.068335&lt;/D&gt;&lt;D xsi:type="xsd:double"&gt;2.9404044&lt;/D&gt;&lt;D xsi:type="xsd:double"&gt;14.413333&lt;/D&gt;&lt;D xsi:type="xsd:double"&gt;-0.35904646&lt;/D&gt;&lt;D xsi:type="xsd:double"&gt;-11.942387&lt;/D&gt;&lt;D xsi:type="xsd:double"&gt;-19.660378&lt;/D&gt;&lt;D xsi:type="xsd:double"&gt;-10.513753&lt;/D&gt;&lt;D xsi:type="xsd:double"&gt;4.1558146&lt;/D&gt;&lt;D xsi:type="xsd:double"&gt;-0.7644594&lt;/D&gt;&lt;D xsi:type="xsd:double"&gt;-15.868932&lt;/D&gt;&lt;D xsi:type="xsd:double"&gt;-15.750462&lt;/D&gt;&lt;D xsi:type="xsd:double"&gt;-24.716938&lt;/D&gt;&lt;D xsi:type="xsd:double"&gt;-27.791769&lt;/D&gt;&lt;D xsi:type="xsd:double"&gt;-14.501995&lt;/D&gt;&lt;D xsi:type="xsd:double"&gt;-1.1966705&lt;/D&gt;&lt;D xsi:type="xsd:double"&gt;-4.13875&lt;/D&gt;&lt;D xsi:type="xsd:double"&gt;4.2008758&lt;/D&gt;&lt;D xsi:type="xsd:double"&gt;23.57962&lt;/D&gt;&lt;D xsi:type="xsd:double"&gt;17.07518&lt;/D&gt;&lt;D xsi:type="xsd:double"&gt;7.471037&lt;/D&gt;&lt;D xsi:type="xsd:double"&gt;-6.2545958&lt;/D&gt;&lt;D xsi:type="xsd:double"&gt;6.532216&lt;/D&gt;&lt;D xsi:type="xsd:double"&gt;23.07335&lt;/D&gt;&lt;D xsi:type="xsd:double"&gt;11.153709&lt;/D&gt;&lt;D xsi:type="xsd:double"&gt;20.908213&lt;/D&gt;&lt;D xsi:type="xsd:double"&gt;-16.757744&lt;/D&gt;&lt;D xsi:type="xsd:double"&gt;-27.47916&lt;/D&gt;&lt;D xsi:type="xsd:double"&gt;-20.775663&lt;/D&gt;&lt;D xsi:type="xsd:double"&gt;-27.534311&lt;/D&gt;&lt;D xsi:type="xsd:double"&gt;-6.868964&lt;/D&gt;&lt;D xsi:type="xsd:double"&gt;-1.808244&lt;/D&gt;&lt;D xsi:type="xsd:double"&gt;-3.9638698&lt;/D&gt;&lt;D xsi:type="xsd:double"&gt;-6.802088&lt;/D&gt;&lt;D xsi:type="xsd:double"&gt;-9.620815&lt;/D&gt;&lt;D xsi:type="xsd:double"&gt;-2.3474574&lt;/D&gt;&lt;D xsi:type="xsd:double"&gt;7.281399&lt;/D&gt;&lt;D xsi:type="xsd:double"&gt;31.861555&lt;/D&gt;&lt;D xsi:type="xsd:double"&gt;97.27696&lt;/D&gt;&lt;D xsi:type="xsd:double"&gt;101.36852&lt;/D&gt;&lt;D xsi:type="xsd:double"&gt;71.57688&lt;/D&gt;&lt;D xsi:type="xsd:double"&gt;95.88113&lt;/D&gt;&lt;D xsi:type="xsd:double"&gt;62.865246&lt;/D&gt;&lt;D xsi:type="xsd:double"&gt;42.25694&lt;/D&gt;&lt;D xsi:type="xsd:double"&gt;47.332253&lt;/D&gt;&lt;D xsi:type="xsd:double"&gt;54.7197&lt;/D&gt;&lt;D xsi:type="xsd:double"&gt;82.95716&lt;/D&gt;&lt;D xsi:type="xsd:double"&gt;73.461685&lt;/D&gt;&lt;D xsi:type="xsd:double"&gt;81.49355&lt;/D&gt;&lt;D xsi:type="xsd:double"&gt;30.764782&lt;/D&gt;&lt;D xsi:type="xsd:double"&gt;7.05837&lt;/D&gt;&lt;D xsi:type="xsd:double"&gt;-9.102625&lt;/D&gt;&lt;D xsi:type="xsd:double"&gt;10.563171&lt;/D&gt;&lt;D xsi:type="xsd:double"&gt;10.626471&lt;/D&gt;&lt;D xsi:type="xsd:double"&gt;15.244997&lt;/D&gt;&lt;D xsi:type="xsd:double"&gt;35.897682&lt;/D&gt;&lt;D xsi:type="xsd:double"&gt;45.849014&lt;/D&gt;&lt;/FQL&gt;&lt;FQL&gt;&lt;Q&gt;EIDO^FG_PRICE_MAVG(0,,,,30)&lt;/Q&gt;&lt;R&gt;1&lt;/R&gt;&lt;C&gt;1&lt;/C&gt;&lt;D xsi:type="xsd:double"&gt;20.626333&lt;/D&gt;&lt;/FQL&gt;&lt;FQL&gt;&lt;Q&gt;EPOL^P_PRICE(0)/P_PRICE_HIGH_PR(0,,,,,,"PRICE","INTRA","52W")&lt;/Q&gt;&lt;R&gt;1&lt;/R&gt;&lt;C&gt;1&lt;/C&gt;&lt;D xsi:type="xsd:double"&gt;0.96512073&lt;/D&gt;&lt;/FQL&gt;&lt;FQL&gt;&lt;Q&gt;TUR^JULIAN(FMA_DIV_YLD(NTMA,NOW,NOW,M,"PORTAGG","MEANR").DATES)&lt;/Q&gt;&lt;R&gt;1&lt;/R&gt;&lt;C&gt;1&lt;/C&gt;&lt;D xsi:type="xsd:long"&gt;45441&lt;/D&gt;&lt;/FQL&gt;&lt;FQL&gt;&lt;Q&gt;EWT^FMA_ROE(NTMA,-20AY,NOW,FY,"PORTAGG","MEANR")&lt;/Q&gt;&lt;R&gt;20&lt;/R&gt;&lt;C&gt;1&lt;/C&gt;&lt;D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xsi:type="xsd:double"&gt;11.9152161134332&lt;/D&gt;&lt;/FQL&gt;&lt;FQL&gt;&lt;Q&gt;CC_IN^FG_COMPANY_NAME&lt;/Q&gt;&lt;R&gt;1&lt;/R&gt;&lt;C&gt;1&lt;/C&gt;&lt;D xsi:type="xsd:string"&gt;India&lt;/D&gt;&lt;/FQL&gt;&lt;FQL&gt;&lt;Q&gt;USDTRY^STD(FG_PRICE_CHANGE(0,-3AY,M))&lt;/Q&gt;&lt;R&gt;1&lt;/R&gt;&lt;C&gt;1&lt;/C&gt;&lt;D xsi:type="xsd:double"&gt;7.47626724589043&lt;/D&gt;&lt;/FQL&gt;&lt;FQL&gt;&lt;Q&gt;USDPEN^FG_PRICE_CHANGE(0,-1AY)&lt;/Q&gt;&lt;R&gt;1&lt;/R&gt;&lt;C&gt;1&lt;/C&gt;&lt;D xsi:type="xsd:double"&gt;1.726222&lt;/D&gt;&lt;/FQL&gt;&lt;FQL&gt;&lt;Q&gt;EWW^FMA_PCT_ABOVE_MAVG(200,0,,,,"PORTAGG")&lt;/Q&gt;&lt;R&gt;1&lt;/R&gt;&lt;C&gt;1&lt;/C&gt;&lt;D xsi:type="xsd:double"&gt;52.2727272727273&lt;/D&gt;&lt;/FQL&gt;&lt;FQL&gt;&lt;Q&gt;VGK^FMA_COS_DOWN("EPS","1M",+1,NOW,,,"PORTAGG","MEANR")&lt;/Q&gt;&lt;R&gt;1&lt;/R&gt;&lt;C&gt;1&lt;/C&gt;&lt;D xsi:type="xsd:double"&gt;541&lt;/D&gt;&lt;/FQL&gt;&lt;FQL&gt;&lt;Q&gt;CC_QA^IMF_IFS_RCPI_Q(0)&lt;/Q&gt;&lt;R&gt;0&lt;/R&gt;&lt;C&gt;0&lt;/C&gt;&lt;/FQL&gt;&lt;FQL&gt;&lt;Q&gt;EZA^FMA_EVAL_EBITDA(NTMA,0,,,"PORTAGG","MEANR")&lt;/Q&gt;&lt;R&gt;1&lt;/R&gt;&lt;C&gt;1&lt;/C&gt;&lt;D xsi:type="xsd:double"&gt;7.72663557012077&lt;/D&gt;&lt;/FQL&gt;&lt;FQL&gt;&lt;Q&gt;TUR^FG_COMPANY_NAME&lt;/Q&gt;&lt;R&gt;1&lt;/R&gt;&lt;C&gt;1&lt;/C&gt;&lt;D xsi:type="xsd:string"&gt;iShares MSCI Turkey ETF&lt;/D&gt;&lt;/FQL&gt;&lt;FQL&gt;&lt;Q&gt;TRYPE10Y-FDS^FG_YIELD(-10AY,0,Y,,"YTM")&lt;/Q&gt;&lt;R&gt;10&lt;/R&gt;&lt;C&gt;1&lt;/C&gt;&lt;D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xsi:type="xsd:double"&gt;6.6087&lt;/D&gt;&lt;/FQL&gt;&lt;FQL&gt;&lt;Q&gt;USDKRW^STD(FG_PRICE_CHANGE(0,-3AY,M))&lt;/Q&gt;&lt;R&gt;1&lt;/R&gt;&lt;C&gt;1&lt;/C&gt;&lt;D xsi:type="xsd:double"&gt;2.96648453459635&lt;/D&gt;&lt;/FQL&gt;&lt;FQL&gt;&lt;Q&gt;EZA^FG_TOTAL_RETURNC(0,-3AM)&lt;/Q&gt;&lt;R&gt;1&lt;/R&gt;&lt;C&gt;1&lt;/C&gt;&lt;D xsi:type="xsd:double"&gt;9.259748&lt;/D&gt;&lt;/FQL&gt;&lt;FQL&gt;&lt;Q&gt;VNM^FMA_RBICS_REV_CURRENT(30, LOC, "PORTAGG")&lt;/Q&gt;&lt;R&gt;1&lt;/R&gt;&lt;C&gt;1&lt;/C&gt;&lt;D xsi:type="xsd:double"&gt;56.0450460074213&lt;/D&gt;&lt;/FQL&gt;&lt;FQL&gt;&lt;Q&gt;VGK^JULIAN(FMA_DIV_YLD(NTMA,NOW,NOW,M,"PORTAGG","MEANR").DATES)&lt;/Q&gt;&lt;R&gt;1&lt;/R&gt;&lt;C&gt;1&lt;/C&gt;&lt;D xsi:type="xsd:long"&gt;45412&lt;/D&gt;&lt;/FQL&gt;&lt;FQL&gt;&lt;Q&gt;EWM^FMA_ROE(NTMA,-20AY,NOW,FY,"PORTAGG","MEANR")&lt;/Q&gt;&lt;R&gt;20&lt;/R&gt;&lt;C&gt;1&lt;/C&gt;&lt;D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xsi:type="xsd:double"&gt;9.55885733911212&lt;/D&gt;&lt;/FQL&gt;&lt;FQL&gt;&lt;Q&gt;CC_GR^FG_COMPANY_NAME&lt;/Q&gt;&lt;R&gt;1&lt;/R&gt;&lt;C&gt;1&lt;/C&gt;&lt;D xsi:type="xsd:string"&gt;Greece&lt;/D&gt;&lt;/FQL&gt;&lt;FQL&gt;&lt;Q&gt;USDTRY^STD(FG_PRICE_CHANGE(0,-1AY,AM))&lt;/Q&gt;&lt;R&gt;1&lt;/R&gt;&lt;C&gt;1&lt;/C&gt;&lt;D xsi:type="xsd:double"&gt;6.83399118107157&lt;/D&gt;&lt;/FQL&gt;&lt;FQL&gt;&lt;Q&gt;EWW^FG_TOTAL_RETURNC(-10AY,0,AM)&lt;/Q&gt;&lt;R&gt;121&lt;/R&gt;&lt;C&gt;1&lt;/C&gt;&lt;D xsi:type="xsd:double"&gt;3.6631227&lt;/D&gt;&lt;D xsi:type="xsd:double"&gt;2.7344823&lt;/D&gt;&lt;D xsi:type="xsd:double"&gt;0.8553386&lt;/D&gt;&lt;D xsi:type="xsd:double"&gt;4.9568653&lt;/D&gt;&lt;D xsi:type="xsd:double"&gt;-4.24909&lt;/D&gt;&lt;D xsi:type="xsd:double"&gt;-0.40739775&lt;/D&gt;&lt;D xsi:type="xsd:double"&gt;-4.5580626&lt;/D&gt;&lt;D xsi:type="xsd:double"&gt;-8.274424&lt;/D&gt;&lt;D xsi:type="xsd:double"&gt;-5.287087&lt;/D&gt;&lt;D xsi:type="xsd:double"&gt;7.04&lt;/D&gt;&lt;D xsi:type="xsd:double"&gt;-3.7369192&lt;/D&gt;&lt;D xsi:type="xsd:double"&gt;1.138711&lt;/D&gt;&lt;D xsi:type="xsd:double"&gt;-0.18764734&lt;/D&gt;&lt;D xsi:type="xsd:double"&gt;-1.6969562&lt;/D&gt;&lt;D xsi:type="xsd:double"&gt;-1.348275&lt;/D&gt;&lt;D xsi:type="xsd:double"&gt;-6.194538&lt;/D&gt;&lt;D xsi:type="xsd:double"&gt;-2.4408638&lt;/D&gt;&lt;D xsi:type="xsd:double"&gt;6.128776&lt;/D&gt;&lt;D xsi:type="xsd:double"&gt;-2.0650625&lt;/D&gt;&lt;D xsi:type="xsd:double"&gt;-5.640948&lt;/D&gt;&lt;D xsi:type="xsd:double"&gt;-2.8898299&lt;/D&gt;&lt;D xsi:type="xsd:double"&gt;0.18599033&lt;/D&gt;&lt;D xsi:type="xsd:double"&gt;10.767328&lt;/D&gt;&lt;D xsi:type="xsd:double"&gt;0.6331444&lt;/D&gt;&lt;D xsi:type="xsd:double"&gt;-7.6979995&lt;/D&gt;&lt;D xsi:type="xsd:double"&gt;2.1621704&lt;/D&gt;&lt;D xsi:type="xsd:double"&gt;-1.3698578&lt;/D&gt;&lt;D xsi:type="xsd:double"&gt;1.5901804&lt;/D&gt;&lt;D xsi:type="xsd:double"&gt;-3.9429367&lt;/D&gt;&lt;D xsi:type="xsd:double"&gt;4.8473597&lt;/D&gt;&lt;D xsi:type="xsd:double"&gt;-13.200873&lt;/D&gt;&lt;D xsi:type="xsd:double"&gt;0.115048885&lt;/D&gt;&lt;D xsi:type="xsd:double"&gt;1.9103885&lt;/D&gt;&lt;D xsi:type="xsd:double"&gt;2.834189&lt;/D&gt;&lt;D xsi:type="xsd:double"&gt;11.046004&lt;/D&gt;&lt;D xsi:type="xsd:double"&gt;1.1530161&lt;/D&gt;&lt;D xsi:type="xsd:double"&gt;-0.27047992&lt;/D&gt;&lt;D xsi:type="xsd:double"&gt;5.648494&lt;/D&gt;&lt;D xsi:type="xsd:double"&gt;4.3752313&lt;/D&gt;&lt;D xsi:type="xsd:double"&gt;0.30195713&lt;/D&gt;&lt;D xsi:type="xsd:double"&gt;-3.2937825&lt;/D&gt;&lt;D xsi:type="xsd:double"&gt;-7.837391&lt;/D&gt;&lt;D xsi:type="xsd:double"&gt;-0.27816892&lt;/D&gt;&lt;D xsi:type="xsd:double"&gt;-0.7838309&lt;/D&gt;&lt;D xsi:type="xsd:double"&gt;7.7500463&lt;/D&gt;&lt;D xsi:type="xsd:double"&gt;-6.025231&lt;/D&gt;&lt;D xsi:type="xsd:double"&gt;3.2258034&lt;/D&gt;&lt;D xsi:type="xsd:double"&gt;0.1552701&lt;/D&gt;&lt;D xsi:type="xsd:double"&gt;-13.410849&lt;/D&gt;&lt;D xsi:type="xsd:double"&gt;6.869614&lt;/D&gt;&lt;D xsi:type="xsd:double"&gt;10.267294&lt;/D&gt;&lt;D xsi:type="xsd:double"&gt;-3.1550586&lt;/D&gt;&lt;D xsi:type="xsd:double"&gt;1.767981&lt;/D&gt;&lt;D xsi:type="xsd:double"&gt;-17.860626&lt;/D&gt;&lt;D xsi:type="xsd:double"&gt;-4.158747&lt;/D&gt;&lt;D xsi:type="xsd:double"&gt;3.0568957&lt;/D&gt;&lt;D xsi:type="xsd:double"&gt;9.276342&lt;/D&gt;&lt;D xsi:type="xsd:double"&gt;-3.1999946&lt;/D&gt;&lt;D xsi:type="xsd:double"&gt;0.06886721&lt;/D&gt;&lt;D xsi:type="xsd:double"&gt;5.8729053&lt;/D&gt;&lt;D xsi:type="xsd:double"&gt;-6.998926&lt;/D&gt;&lt;D xsi:type="xsd:double"&gt;3.131783&lt;/D&gt;&lt;D xsi:type="xsd:double"&gt;-4.8639956&lt;/D&gt;&lt;D xsi:type="xsd:double"&gt;0.58152676&lt;/D&gt;&lt;D xsi:type="xsd:double"&gt;2.9149652&lt;/D&gt;&lt;D xsi:type="xsd:double"&gt;3.7219048&lt;/D&gt;&lt;D xsi:type="xsd:double"&gt;-1.7828941&lt;/D&gt;&lt;D xsi:type="xsd:double"&gt;4.4526577&lt;/D&gt;&lt;D xsi:type="xsd:double"&gt;1.843214&lt;/D&gt;&lt;D xsi:type="xsd:double"&gt;-9.245533&lt;/D&gt;&lt;D xsi:type="xsd:double"&gt;-31.883705&lt;/D&gt;&lt;D xsi:type="xsd:double"&gt;3.245151&lt;/D&gt;&lt;D xsi:type="xsd:double"&gt;8.951139&lt;/D&gt;&lt;D xsi:type="xsd:double"&gt;0.34743547&lt;/D&gt;&lt;D xsi:type="xsd:double"&gt;2.038896&lt;/D&gt;&lt;D xsi:type="xsd:double"&gt;1.1681557&lt;/D&gt;&lt;D xsi:type="xsd:double"&gt;1.3673663&lt;/D&gt;&lt;D xsi:type="xsd:double"&gt;2.3980737&lt;/D&gt;&lt;D xsi:type="xsd:double"&gt;18.764639&lt;/D&gt;&lt;D xsi:type="xsd:double"&gt;7.1971655&lt;/D&gt;&lt;D xsi:type="xsd:double"&gt;-6.5131483&lt;/D&gt;&lt;D xsi:type="xsd:double"&gt;1.1694431&lt;/D&gt;&lt;D xsi:type="xsd:double"&gt;7.796359&lt;/D&gt;&lt;D xsi:type="xsd:double"&gt;3.7189126&lt;/D&gt;&lt;D xsi:type="xsd:double"&gt;5.8292985&lt;/D&gt;&lt;D xsi:type="xsd:double"&gt;0.53218603&lt;/D&gt;&lt;D xsi:type="xsd:double"&gt;2.1462798&lt;/D&gt;&lt;D xsi:type="xsd:double"&gt;4.263568&lt;/D&gt;&lt;D xsi:type="xsd:double"&gt;-5.576211&lt;/D&gt;&lt;D xsi:type="xsd:double"&gt;0.18649101&lt;/D&gt;&lt;D xsi:type="xsd:double"&gt;-6.2874794&lt;/D&gt;&lt;D xsi:type="xsd:double"&gt;13.257015&lt;/D&gt;&lt;D xsi:type="xsd:double"&gt;-4.051381&lt;/D&gt;&lt;D xsi:type="xsd:double"&gt;3.6869168&lt;/D&gt;&lt;D xsi:type="xsd:double"&gt;9.197462&lt;/D&gt;&lt;D xsi:type="xsd:double"&gt;-10.078228&lt;/D&gt;&lt;D xsi:type="xsd:double"&gt;5.340886&lt;/D&gt;&lt;D xsi:type="xsd:double"&gt;-9.151816&lt;/D&gt;&lt;D xsi:type="xsd:double"&gt;0.45074224&lt;/D&gt;&lt;D xsi:type="xsd:double"&gt;-5.448717&lt;/D&gt;&lt;D xsi:type="xsd:double"&gt;-0.045198202&lt;/D&gt;&lt;D xsi:type="xsd:double"&gt;14.334166&lt;/D&gt;&lt;D xsi:type="xsd:double"&gt;6.5849304&lt;/D&gt;&lt;D xsi:type="xsd:double"&gt;-6.3770237&lt;/D&gt;&lt;D xsi:type="xsd:double"&gt;16.582405&lt;/D&gt;&lt;D xsi:type="xsd:double"&gt;-0.017350912&lt;/D&gt;&lt;D xsi:type="xsd:double"&gt;3.2789707&lt;/D&gt;&lt;D xsi:type="xsd:double"&gt;2.267766&lt;/D&gt;&lt;D xsi:type="xsd:double"&gt;-1.69186&lt;/D&gt;&lt;D xsi:type="xsd:double"&gt;4.6620846&lt;/D&gt;&lt;D xsi:type="xsd:double"&gt;4.583466&lt;/D&gt;&lt;D xsi:type="xsd:double"&gt;-5.1822243&lt;/D&gt;&lt;D xsi:type="xsd:double"&gt;-5.562764&lt;/D&gt;&lt;D xsi:type="xsd:double"&gt;-5.890435&lt;/D&gt;&lt;D xsi:type="xsd:double"&gt;15.401459&lt;/D&gt;&lt;D xsi:type="xsd:double"&gt;8.945537&lt;/D&gt;&lt;D xsi:type="xsd:double"&gt;-1.7538607&lt;/D&gt;&lt;D xsi:type="xsd:double"&gt;-2.1302223&lt;/D&gt;&lt;D xsi:type="xsd:double"&gt;6.238508&lt;/D&gt;&lt;D xsi:type="xsd:double"&gt;-5.525887&lt;/D&gt;&lt;D xsi:type="xsd:double"&gt;-0.88576674&lt;/D&gt;&lt;/FQL&gt;&lt;FQL&gt;&lt;Q&gt;PASP-FDS^FG_PRICE_CHANGE(0,-1AM)&lt;/Q&gt;&lt;R&gt;1&lt;/R&gt;&lt;C&gt;1&lt;/C&gt;&lt;D xsi:type="xsd:double"&gt;0.523560209424079&lt;/D&gt;&lt;/FQL&gt;&lt;FQL&gt;&lt;Q&gt;W-FDS^FG_PRICE(0)&lt;/Q&gt;&lt;R&gt;1&lt;/R&gt;&lt;C&gt;1&lt;/C&gt;&lt;D xsi:type="xsd:double"&gt;6.785&lt;/D&gt;&lt;/FQL&gt;&lt;FQL&gt;&lt;Q&gt;MCHI^P_PRICE(0)/P_PRICE_LOW_PR(0,,,,,,"PRICE","INTRA","52W")-1&lt;/Q&gt;&lt;R&gt;1&lt;/R&gt;&lt;C&gt;1&lt;/C&gt;&lt;D xsi:type="xsd:double"&gt;0.23159075&lt;/D&gt;&lt;/FQL&gt;&lt;FQL&gt;&lt;Q&gt;SPY^FMA_PCT_ABOVE_MAVG(200,0,,,,"PORTAGG")&lt;/Q&gt;&lt;R&gt;1&lt;/R&gt;&lt;C&gt;1&lt;/C&gt;&lt;D xsi:type="xsd:double"&gt;64.2714570858283&lt;/D&gt;&lt;/FQL&gt;&lt;FQL&gt;&lt;Q&gt;EZA^FG_FCF_YIELD_NTM(0)&lt;/Q&gt;&lt;R&gt;1&lt;/R&gt;&lt;C&gt;1&lt;/C&gt;&lt;D xsi:type="xsd:double"&gt;6.50212969184562&lt;/D&gt;&lt;/FQL&gt;&lt;FQL&gt;&lt;Q&gt;EIDO^FMA_EVAL_EBIT(LTMA,NOW,NOW,M,"PORTAGG","MEANR")&lt;/Q&gt;&lt;R&gt;1&lt;/R&gt;&lt;C&gt;1&lt;/C&gt;&lt;D xsi:type="xsd:double"&gt;9.21502850723043&lt;/D&gt;&lt;/FQL&gt;&lt;FQL&gt;&lt;Q&gt;USDMXN^FG_PRICE_CHANGE(0,-6AM)&lt;/Q&gt;&lt;R&gt;1&lt;/R&gt;&lt;C&gt;1&lt;/C&gt;&lt;D xsi:type="xsd:double"&gt;-1.8305898&lt;/D&gt;&lt;/FQL&gt;&lt;FQL&gt;&lt;Q&gt;EZA^FG_TOTAL_RETURNC(0,-1AM)&lt;/Q&gt;&lt;R&gt;1&lt;/R&gt;&lt;C&gt;1&lt;/C&gt;&lt;D xsi:type="xsd:double"&gt;1.1714935&lt;/D&gt;&lt;/FQL&gt;&lt;FQL&gt;&lt;Q&gt;QAT^FMA_EVAL_EBIT(LTMA,NOW,NOW,M,"PORTAGG","MEANR")&lt;/Q&gt;&lt;R&gt;1&lt;/R&gt;&lt;C&gt;1&lt;/C&gt;&lt;D xsi:type="xsd:double"&gt;15.2969883806093&lt;/D&gt;&lt;/FQL&gt;&lt;FQL&gt;&lt;Q&gt;EPU^FMA_ROE(NTMA,-20AY,NOW,FY,"PORTAGG","MEANR")&lt;/Q&gt;&lt;R&gt;20&lt;/R&gt;&lt;C&gt;1&lt;/C&gt;&lt;D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xsi:type="xsd:double"&gt;12.0860263629473&lt;/D&gt;&lt;D xsi:type="xsd:double"&gt;15.0555657499397&lt;/D&gt;&lt;D xsi:type="xsd:double"&gt;13.6225814495131&lt;/D&gt;&lt;D xsi:type="xsd:double"&gt;12.9324474391171&lt;/D&gt;&lt;/FQL&gt;&lt;FQL&gt;&lt;Q&gt;INDA^FMA_PE(NTMA,-10AY,0,AM,"PORTAGG","MEANR")&lt;/Q&gt;&lt;R&gt;121&lt;/R&gt;&lt;C&gt;1&lt;/C&gt;&lt;D xsi:type="xsd:double"&gt;15.8388622451596&lt;/D&gt;&lt;D xsi:type="xsd:double"&gt;16.5862511742177&lt;/D&gt;&lt;D xsi:type="xsd:double"&gt;16.5442041366601&lt;/D&gt;&lt;D xsi:type="xsd:double"&gt;16.6485773324954&lt;/D&gt;&lt;D xsi:type="xsd:double"&gt;16.709228144768&lt;/D&gt;&lt;D xsi:type="xsd:double"&gt;17.1317363551586&lt;/D&gt;&lt;D xsi:type="xsd:double"&gt;17.5554921361451&lt;/D&gt;&lt;D xsi:type="xsd:double"&gt;16.8349200495251&lt;/D&gt;&lt;D xsi:type="xsd:double"&gt;17.9850213860795&lt;/D&gt;&lt;D xsi:type="xsd:double"&gt;18.3912749195702&lt;/D&gt;&lt;D xsi:type="xsd:double"&gt;17.7838611463536&lt;/D&gt;&lt;D xsi:type="xsd:double"&gt;16.9693950016558&lt;/D&gt;&lt;D xsi:type="xsd:double"&gt;17.7694586370071&lt;/D&gt;&lt;D xsi:type="xsd:double"&gt;18.3445133771521&lt;/D&gt;&lt;D xsi:type="xsd:double"&gt;18.6799951525897&lt;/D&gt;&lt;D xsi:type="xsd:double"&gt;17.835181594614&lt;/D&gt;&lt;D xsi:type="xsd:double"&gt;17.5182922999008&lt;/D&gt;&lt;D xsi:type="xsd:double"&gt;17.6788593252588&lt;/D&gt;&lt;D xsi:type="xsd:double"&gt;17.3151415124651&lt;/D&gt;&lt;D xsi:type="xsd:double"&gt;17.3303315800849&lt;/D&gt;&lt;D xsi:type="xsd:double"&gt;16.9048068240513&lt;/D&gt;&lt;D xsi:type="xsd:double"&gt;16.1044778065491&lt;/D&gt;&lt;D xsi:type="xsd:double"&gt;17.2787698145714&lt;/D&gt;&lt;D xsi:type="xsd:double"&gt;17.3752234491333&lt;/D&gt;&lt;D xsi:type="xsd:double"&gt;17.8020840191391&lt;/D&gt;&lt;D xsi:type="xsd:double"&gt;17.6985046623465&lt;/D&gt;&lt;D xsi:type="xsd:double"&gt;18.3728979342367&lt;/D&gt;&lt;D xsi:type="xsd:double"&gt;18.2227326367986&lt;/D&gt;&lt;D xsi:type="xsd:double"&gt;17.6245101302061&lt;/D&gt;&lt;D xsi:type="xsd:double"&gt;17.5314293822476&lt;/D&gt;&lt;D xsi:type="xsd:double"&gt;16.5337382016867&lt;/D&gt;&lt;D xsi:type="xsd:double"&gt;16.1770836802816&lt;/D&gt;&lt;D xsi:type="xsd:double"&gt;16.9514099670089&lt;/D&gt;&lt;D xsi:type="xsd:double"&gt;17.7667199324674&lt;/D&gt;&lt;D xsi:type="xsd:double"&gt;17.9666921615842&lt;/D&gt;&lt;D xsi:type="xsd:double"&gt;18.1476510824644&lt;/D&gt;&lt;D xsi:type="xsd:double"&gt;18.5764109566467&lt;/D&gt;&lt;D xsi:type="xsd:double"&gt;17.8717050632715&lt;/D&gt;&lt;D xsi:type="xsd:double"&gt;18.9442420950498&lt;/D&gt;&lt;D xsi:type="xsd:double"&gt;18.7245995164011&lt;/D&gt;&lt;D xsi:type="xsd:double"&gt;18.1716540340974&lt;/D&gt;&lt;D xsi:type="xsd:double"&gt;18.9378587093718&lt;/D&gt;&lt;D xsi:type="xsd:double"&gt;18.5668776589182&lt;/D&gt;&lt;D xsi:type="xsd:double"&gt;19.0517761680724&lt;/D&gt;&lt;D xsi:type="xsd:double"&gt;19.2659050804543&lt;/D&gt;&lt;D xsi:type="xsd:double"&gt;18.44379744663&lt;/D&gt;&lt;D xsi:type="xsd:double"&gt;17.7100475637392&lt;/D&gt;&lt;D xsi:type="xsd:double"&gt;18.8025040443832&lt;/D&gt;&lt;D xsi:type="xsd:double"&gt;18.379447684657&lt;/D&gt;&lt;D xsi:type="xsd:double"&gt;18.3516637365484&lt;/D&gt;&lt;D xsi:type="xsd:double"&gt;19.6690121552495&lt;/D&gt;&lt;D xsi:type="xsd:double"&gt;20.0415751922655&lt;/D&gt;&lt;D xsi:type="xsd:double"&gt;18.3366012841361&lt;/D&gt;&lt;D xsi:type="xsd:double"&gt;17.5863824580721&lt;/D&gt;&lt;D xsi:type="xsd:double"&gt;18.2131274545838&lt;/D&gt;&lt;D xsi:type="xsd:double"&gt;17.9657608742907&lt;/D&gt;&lt;D xsi:type="xsd:double"&gt;18.1408191348438&lt;/D&gt;&lt;D xsi:type="xsd:double"&gt;18.2276792027785&lt;/D&gt;&lt;D xsi:type="xsd:double"&gt;18.9458962381089&lt;/D&gt;&lt;D xsi:type="xsd:double"&gt;19.1934787948555&lt;/D&gt;&lt;D xsi:type="xsd:double"&gt;19.3316068638408&lt;/D&gt;&lt;D xsi:type="xsd:double"&gt;18.7998853569909&lt;/D&gt;&lt;D xsi:type="xsd:double"&gt;17.9448841761533&lt;/D&gt;&lt;D xsi:type="xsd:double"&gt;18.1580177752514&lt;/D&gt;&lt;D xsi:type="xsd:double"&gt;18.341498765755&lt;/D&gt;&lt;D xsi:type="xsd:double"&gt;19.1562685114295&lt;/D&gt;&lt;D xsi:type="xsd:double"&gt;19.3100735037471&lt;/D&gt;&lt;D xsi:type="xsd:double"&gt;19.0840934719559&lt;/D&gt;&lt;D xsi:type="xsd:double"&gt;18.9100354953826&lt;/D&gt;&lt;D xsi:type="xsd:double"&gt;17.6089054954298&lt;/D&gt;&lt;D xsi:type="xsd:double"&gt;14.3462927033641&lt;/D&gt;&lt;D xsi:type="xsd:double"&gt;18.4199917029786&lt;/D&gt;&lt;D xsi:type="xsd:double"&gt;19.4375808656539&lt;/D&gt;&lt;D xsi:type="xsd:double"&gt;22.2306574919943&lt;/D&gt;&lt;D xsi:type="xsd:double"&gt;23.6165990127736&lt;/D&gt;&lt;D xsi:type="xsd:double"&gt;23.0821972108503&lt;/D&gt;&lt;D xsi:type="xsd:double"&gt;22.5274004900704&lt;/D&gt;&lt;D xsi:type="xsd:double"&gt;21.9637360292414&lt;/D&gt;&lt;D xsi:type="xsd:double"&gt;23.1285547128452&lt;/D&gt;&lt;D xsi:type="xsd:double"&gt;24.1898396693082&lt;/D&gt;&lt;D xsi:type="xsd:double"&gt;22.466636971586&lt;/D&gt;&lt;D xsi:type="xsd:double"&gt;22.7003324071191&lt;/D&gt;&lt;D xsi:type="xsd:double"&gt;22.7705087237072&lt;/D&gt;&lt;D xsi:type="xsd:double"&gt;22.3388679113364&lt;/D&gt;&lt;D xsi:type="xsd:double"&gt;22.9060428414218&lt;/D&gt;&lt;D xsi:type="xsd:double"&gt;23.1091374104797&lt;/D&gt;&lt;D xsi:type="xsd:double"&gt;23.1310414164027&lt;/D&gt;&lt;D xsi:type="xsd:double"&gt;24.4983447675056&lt;/D&gt;&lt;D xsi:type="xsd:double"&gt;24.4970399582191&lt;/D&gt;&lt;D xsi:type="xsd:double"&gt;23.7526150934897&lt;/D&gt;&lt;D xsi:type="xsd:double"&gt;22.4029620650481&lt;/D&gt;&lt;D xsi:type="xsd:double"&gt;23.12254404829&lt;/D&gt;&lt;D xsi:type="xsd:double"&gt;22.4615511642961&lt;/D&gt;&lt;D xsi:type="xsd:double"&gt;21.4520970342491&lt;/D&gt;&lt;D xsi:type="xsd:double"&gt;22.0705506458641&lt;/D&gt;&lt;D xsi:type="xsd:double"&gt;21.6971557095475&lt;/D&gt;&lt;D xsi:type="xsd:double"&gt;20.8569633584866&lt;/D&gt;&lt;D xsi:type="xsd:double"&gt;19.8784310594688&lt;/D&gt;&lt;D xsi:type="xsd:double"&gt;21.8721718230383&lt;/D&gt;&lt;D xsi:type="xsd:double"&gt;22.708437427954&lt;/D&gt;&lt;D xsi:type="xsd:double"&gt;21.5365098541938&lt;/D&gt;&lt;D xsi:type="xsd:double"&gt;22.2011227640067&lt;/D&gt;&lt;D xsi:type="xsd:double"&gt;22.9555830522151&lt;/D&gt;&lt;D xsi:type="xsd:double"&gt;21.9721354649525&lt;/D&gt;&lt;D xsi:type="xsd:double"&gt;21.0000143066552&lt;/D&gt;&lt;D xsi:type="xsd:double"&gt;20.1834210924837&lt;/D&gt;&lt;D xsi:type="xsd:double"&gt;19.9505704093726&lt;/D&gt;&lt;D xsi:type="xsd:double"&gt;20.6473492932085&lt;/D&gt;&lt;D xsi:type="xsd:double"&gt;21.2188703064722&lt;/D&gt;&lt;D xsi:type="xsd:double"&gt;21.8501939619142&lt;/D&gt;&lt;D xsi:type="xsd:double"&gt;21.4947592085374&lt;/D&gt;&lt;D xsi:type="xsd:double"&gt;20.684809898641&lt;/D&gt;&lt;D xsi:type="xsd:double"&gt;20.593697209477&lt;/D&gt;&lt;D xsi:type="xsd:double"&gt;19.8154203176267&lt;/D&gt;&lt;D xsi:type="xsd:double"&gt;20.6842205990342&lt;/D&gt;&lt;D xsi:type="xsd:double"&gt;22.029262280768&lt;/D&gt;&lt;D xsi:type="xsd:double"&gt;22.2832092506117&lt;/D&gt;&lt;D xsi:type="xsd:double"&gt;22.4873529095988&lt;/D&gt;&lt;D xsi:type="xsd:double"&gt;22.458033250293&lt;/D&gt;&lt;D xsi:type="xsd:double"&gt;22.7420347079331&lt;/D&gt;&lt;D xsi:type="xsd:double"&gt;22.7552063209885&lt;/D&gt;&lt;/FQL&gt;&lt;FQL&gt;&lt;Q&gt;BRENT-FDS^MAX(FG_PRICE(0,-5AY))&lt;/Q&gt;&lt;R&gt;1&lt;/R&gt;&lt;C&gt;1&lt;/C&gt;&lt;D xsi:type="xsd:double"&gt;140.85&lt;/D&gt;&lt;/FQL&gt;&lt;FQL&gt;&lt;Q&gt;SET-BKK^FG_PRICE_MAVG(0,,,,200)&lt;/Q&gt;&lt;R&gt;1&lt;/R&gt;&lt;C&gt;1&lt;/C&gt;&lt;D xsi:type="xsd:double"&gt;1418.3401&lt;/D&gt;&lt;/FQL&gt;&lt;FQL&gt;&lt;Q&gt;EWJ^PERCENT_CHANGE(FMA_EPS(+1,0,,,,"PORTAGG","MEAN"),FMA_EPS(+1,-3AM,,,,"PORTAGG","MEAN"))&lt;/Q&gt;&lt;R&gt;1&lt;/R&gt;&lt;C&gt;1&lt;/C&gt;&lt;D xsi:type="xsd:double"&gt;-3.66648090028033&lt;/D&gt;&lt;/FQL&gt;&lt;FQL&gt;&lt;Q&gt;REFBRSELIC-FDS^PROPER_NAME(0,,,"SECURITY","NAME")&lt;/Q&gt;&lt;R&gt;1&lt;/R&gt;&lt;C&gt;1&lt;/C&gt;&lt;D xsi:type="xsd:string"&gt;Brazil Target Selic Rate&lt;/D&gt;&lt;/FQL&gt;&lt;FQL&gt;&lt;Q&gt;EWT^FG_FCF_YIELD_NTM(0)&lt;/Q&gt;&lt;R&gt;1&lt;/R&gt;&lt;C&gt;1&lt;/C&gt;&lt;D xsi:type="xsd:double"&gt;3.9662093194029&lt;/D&gt;&lt;/FQL&gt;&lt;FQL&gt;&lt;Q&gt;USDMXN^FG_PRICE_CHANGE(0,-3AM)&lt;/Q&gt;&lt;R&gt;1&lt;/R&gt;&lt;C&gt;1&lt;/C&gt;&lt;D xsi:type="xsd:double"&gt;-0.076174736&lt;/D&gt;&lt;/FQL&gt;&lt;FQL&gt;&lt;Q&gt;USDPLN^STD(FG_PRICE_CHANGE(0,-1AY,AM))&lt;/Q&gt;&lt;R&gt;1&lt;/R&gt;&lt;C&gt;1&lt;/C&gt;&lt;D xsi:type="xsd:double"&gt;3.23953499730496&lt;/D&gt;&lt;/FQL&gt;&lt;FQL&gt;&lt;Q&gt;GREK^P_PRICE_RETURNS_PR('52W',2,-10AY,0,AM)&lt;/Q&gt;&lt;R&gt;121&lt;/R&gt;&lt;C&gt;1&lt;/C&gt;&lt;D xsi:type="xsd:double"&gt;27.389086&lt;/D&gt;&lt;D xsi:type="xsd:double"&gt;45.33467&lt;/D&gt;&lt;D xsi:type="xsd:double"&gt;28.403484&lt;/D&gt;&lt;D xsi:type="xsd:double"&gt;26.616405&lt;/D&gt;&lt;D xsi:type="xsd:double"&gt;-3.563702&lt;/D&gt;&lt;D xsi:type="xsd:double"&gt;-30.988806&lt;/D&gt;&lt;D xsi:type="xsd:double"&gt;-26.080894&lt;/D&gt;&lt;D xsi:type="xsd:double"&gt;-39.962566&lt;/D&gt;&lt;D xsi:type="xsd:double"&gt;-50.861965&lt;/D&gt;&lt;D xsi:type="xsd:double"&gt;-46.071823&lt;/D&gt;&lt;D xsi:type="xsd:double"&gt;-54.725353&lt;/D&gt;&lt;D xsi:type="xsd:double"&gt;-46.198265&lt;/D&gt;&lt;D xsi:type="xsd:double"&gt;-45.087425&lt;/D&gt;&lt;D xsi:type="xsd:double"&gt;-54.867016&lt;/D&gt;&lt;D xsi:type="xsd:double"&gt;-53.28192&lt;/D&gt;&lt;D xsi:type="xsd:double"&gt;-56.522438&lt;/D&gt;&lt;D xsi:type="xsd:double"&gt;-47.81778&lt;/D&gt;&lt;D xsi:type="xsd:double"&gt;-33.29721&lt;/D&gt;&lt;D xsi:type="xsd:double"&gt;-46.454422&lt;/D&gt;&lt;D xsi:type="xsd:double"&gt;-39.71299&lt;/D&gt;&lt;D xsi:type="xsd:double"&gt;-35.763527&lt;/D&gt;&lt;D xsi:type="xsd:double"&gt;-49.45184&lt;/D&gt;&lt;D xsi:type="xsd:double"&gt;-30.65282&lt;/D&gt;&lt;D xsi:type="xsd:double"&gt;-31.201887&lt;/D&gt;&lt;D xsi:type="xsd:double"&gt;-29.924833&lt;/D&gt;&lt;D xsi:type="xsd:double"&gt;-27.061684&lt;/D&gt;&lt;D xsi:type="xsd:double"&gt;-20.853973&lt;/D&gt;&lt;D xsi:type="xsd:double"&gt;-18.919785&lt;/D&gt;&lt;D xsi:type="xsd:double"&gt;-24.174286&lt;/D&gt;&lt;D xsi:type="xsd:double"&gt;-29.634874&lt;/D&gt;&lt;D xsi:type="xsd:double"&gt;-7.6003313&lt;/D&gt;&lt;D xsi:type="xsd:double"&gt;-0.32963753&lt;/D&gt;&lt;D xsi:type="xsd:double"&gt;9.1851&lt;/D&gt;&lt;D xsi:type="xsd:double"&gt;25.193478&lt;/D&gt;&lt;D xsi:type="xsd:double"&gt;7.7965856&lt;/D&gt;&lt;D xsi:type="xsd:double"&gt;14.2368555&lt;/D&gt;&lt;D xsi:type="xsd:double"&gt;11.916113&lt;/D&gt;&lt;D xsi:type="xsd:double"&gt;42.593502&lt;/D&gt;&lt;D xsi:type="xsd:double"&gt;38.227592&lt;/D&gt;&lt;D xsi:type="xsd:double"&gt;42.48531&lt;/D&gt;&lt;D xsi:type="xsd:double"&gt;37.809776&lt;/D&gt;&lt;D xsi:type="xsd:double"&gt;29.848003&lt;/D&gt;&lt;D xsi:type="xsd:double"&gt;17.275846&lt;/D&gt;&lt;D xsi:type="xsd:double"&gt;36.362423&lt;/D&gt;&lt;D xsi:type="xsd:double"&gt;52.196777&lt;/D&gt;&lt;D xsi:type="xsd:double"&gt;35.920586&lt;/D&gt;&lt;D xsi:type="xsd:double"&gt;22.163975&lt;/D&gt;&lt;D xsi:type="xsd:double"&gt;27.167439&lt;/D&gt;&lt;D xsi:type="xsd:double"&gt;0.700593&lt;/D&gt;&lt;D xsi:type="xsd:double"&gt;-7.2108865&lt;/D&gt;&lt;D xsi:type="xsd:double"&gt;-6.58983&lt;/D&gt;&lt;D xsi:type="xsd:double"&gt;-13.276201&lt;/D&gt;&lt;D xsi:type="xsd:double"&gt;-9.246129&lt;/D&gt;&lt;D xsi:type="xsd:double"&gt;-15.049303&lt;/D&gt;&lt;D xsi:type="xsd:double"&gt;-15.891981&lt;/D&gt;&lt;D xsi:type="xsd:double"&gt;-31.234402&lt;/D&gt;&lt;D xsi:type="xsd:double"&gt;-33.42516&lt;/D&gt;&lt;D xsi:type="xsd:double"&gt;-21.31461&lt;/D&gt;&lt;D xsi:type="xsd:double"&gt;-15.082031&lt;/D&gt;&lt;D xsi:type="xsd:double"&gt;-18.38504&lt;/D&gt;&lt;D xsi:type="xsd:double"&gt;2.450776&lt;/D&gt;&lt;D xsi:type="xsd:double"&gt;8.227646&lt;/D&gt;&lt;D xsi:type="xsd:double"&gt;6.775522&lt;/D&gt;&lt;D xsi:type="xsd:double"&gt;6.2599897&lt;/D&gt;&lt;D xsi:type="xsd:double"&gt;15.816736&lt;/D&gt;&lt;D xsi:type="xsd:double"&gt;31.603277&lt;/D&gt;&lt;D xsi:type="xsd:double"&gt;38.512314&lt;/D&gt;&lt;D xsi:type="xsd:double"&gt;50.196014&lt;/D&gt;&lt;D xsi:type="xsd:double"&gt;32.87127&lt;/D&gt;&lt;D xsi:type="xsd:double"&gt;-3.2773674&lt;/D&gt;&lt;D xsi:type="xsd:double"&gt;-27.597390999999998&lt;/D&gt;&lt;D xsi:type="xsd:double"&gt;-25.21677&lt;/D&gt;&lt;D xsi:type="xsd:double"&gt;-23.261135&lt;/D&gt;&lt;D xsi:type="xsd:double"&gt;-29.352743&lt;/D&gt;&lt;D xsi:type="xsd:double"&gt;-30.402517&lt;/D&gt;&lt;D xsi:type="xsd:double"&gt;-23.235495&lt;/D&gt;&lt;D xsi:type="xsd:double"&gt;-26.823532&lt;/D&gt;&lt;D xsi:type="xsd:double"&gt;-38.29748&lt;/D&gt;&lt;D xsi:type="xsd:double"&gt;-20.580791&lt;/D&gt;&lt;D xsi:type="xsd:double"&gt;-13.907951&lt;/D&gt;&lt;D xsi:type="xsd:double"&gt;-18.240946&lt;/D&gt;&lt;D xsi:type="xsd:double"&gt;5.433488&lt;/D&gt;&lt;D xsi:type="xsd:double"&gt;59.17077&lt;/D&gt;&lt;D xsi:type="xsd:double"&gt;57.23113&lt;/D&gt;&lt;D xsi:type="xsd:double"&gt;47.32424&lt;/D&gt;&lt;D xsi:type="xsd:double"&gt;43.81336&lt;/D&gt;&lt;D xsi:type="xsd:double"&gt;39.215267&lt;/D&gt;&lt;D xsi:type="xsd:double"&gt;43.814182&lt;/D&gt;&lt;D xsi:type="xsd:double"&gt;38.07515&lt;/D&gt;&lt;D xsi:type="xsd:double"&gt;60.07646&lt;/D&gt;&lt;D xsi:type="xsd:double"&gt;14.872492&lt;/D&gt;&lt;D xsi:type="xsd:double"&gt;6.1587214&lt;/D&gt;&lt;D xsi:type="xsd:double"&gt;24.824608&lt;/D&gt;&lt;D xsi:type="xsd:double"&gt;11.306763&lt;/D&gt;&lt;D xsi:type="xsd:double"&gt;2.7649999&lt;/D&gt;&lt;D xsi:type="xsd:double"&gt;-7.1269093&lt;/D&gt;&lt;D xsi:type="xsd:double"&gt;-4.278028&lt;/D&gt;&lt;D xsi:type="xsd:double"&gt;-12.751543&lt;/D&gt;&lt;D xsi:type="xsd:double"&gt;-10.731917&lt;/D&gt;&lt;D xsi:type="xsd:double"&gt;-17.564&lt;/D&gt;&lt;D xsi:type="xsd:double"&gt;-19.582468&lt;/D&gt;&lt;D xsi:type="xsd:double"&gt;-12.277788&lt;/D&gt;&lt;D xsi:type="xsd:double"&gt;4.6972275&lt;/D&gt;&lt;D xsi:type="xsd:double"&gt;4.6273947&lt;/D&gt;&lt;D xsi:type="xsd:double"&gt;10.409403&lt;/D&gt;&lt;D xsi:type="xsd:double"&gt;23.62951&lt;/D&gt;&lt;D xsi:type="xsd:double"&gt;17.443811&lt;/D&gt;&lt;D xsi:type="xsd:double"&gt;18.608952&lt;/D&gt;&lt;D xsi:type="xsd:double"&gt;31.9216&lt;/D&gt;&lt;D xsi:type="xsd:double"&gt;61.612976&lt;/D&gt;&lt;D xsi:type="xsd:double"&gt;68.14232&lt;/D&gt;&lt;D xsi:type="xsd:double"&gt;65.73863&lt;/D&gt;&lt;D xsi:type="xsd:double"&gt;60.70105&lt;/D&gt;&lt;D xsi:type="xsd:double"&gt;44.67875&lt;/D&gt;&lt;D xsi:type="xsd:double"&gt;45.594406&lt;/D&gt;&lt;D xsi:type="xsd:double"&gt;43.157898&lt;/D&gt;&lt;D xsi:type="xsd:double"&gt;31.43618&lt;/D&gt;&lt;D xsi:type="xsd:double"&gt;26.453745&lt;/D&gt;&lt;D xsi:type="xsd:double"&gt;38.6709&lt;/D&gt;&lt;D xsi:type="xsd:double"&gt;32.40094&lt;/D&gt;&lt;D xsi:type="xsd:double"&gt;24.267376&lt;/D&gt;&lt;/FQL&gt;&lt;FQL&gt;&lt;Q&gt;EWT^FMA_PE(LTMA,-10AY,0,AM,"PORTAGG","MEANR")&lt;/Q&gt;&lt;R&gt;121&lt;/R&gt;&lt;C&gt;1&lt;/C&gt;&lt;D xsi:type="xsd:double"&gt;15.4662873577644&lt;/D&gt;&lt;D xsi:type="xsd:double"&gt;15.52723520718&lt;/D&gt;&lt;D xsi:type="xsd:double"&gt;15.1426374468233&lt;/D&gt;&lt;D xsi:type="xsd:double"&gt;15.0453813551795&lt;/D&gt;&lt;D xsi:type="xsd:double"&gt;14.2897261973442&lt;/D&gt;&lt;D xsi:type="xsd:double"&gt;14.1621199648253&lt;/D&gt;&lt;D xsi:type="xsd:double"&gt;14.1869948093887&lt;/D&gt;&lt;D xsi:type="xsd:double"&gt;13.9839622628956&lt;/D&gt;&lt;D xsi:type="xsd:double"&gt;14.0301184726465&lt;/D&gt;&lt;D xsi:type="xsd:double"</t>
        </r>
      </text>
    </comment>
    <comment ref="A17" authorId="0" shapeId="0" xr:uid="{651FD83F-9EC9-4DE4-A168-46127472484F}">
      <text>
        <r>
          <rPr>
            <b/>
            <sz val="9"/>
            <color indexed="81"/>
            <rFont val="Tahoma"/>
            <charset val="1"/>
          </rPr>
          <t>&gt;14.3500265669233&lt;/D&gt;&lt;D xsi:type="xsd:double"&gt;14.1567856335848&lt;/D&gt;&lt;D xsi:type="xsd:double"&gt;14.1669377139686&lt;/D&gt;&lt;D xsi:type="xsd:double"&gt;14.0504356496739&lt;/D&gt;&lt;D xsi:type="xsd:double"&gt;13.7841585055063&lt;/D&gt;&lt;D xsi:type="xsd:double"&gt;13.414035125197&lt;/D&gt;&lt;D xsi:type="xsd:double"&gt;12.8359421244376&lt;/D&gt;&lt;D xsi:type="xsd:double"&gt;12.5081878439488&lt;/D&gt;&lt;D xsi:type="xsd:double"&gt;12.7179130317991&lt;/D&gt;&lt;D xsi:type="xsd:double"&gt;12.5080797126392&lt;/D&gt;&lt;D xsi:type="xsd:double"&gt;12.0778804272651&lt;/D&gt;&lt;D xsi:type="xsd:double"&gt;11.78189068483&lt;/D&gt;&lt;D xsi:type="xsd:double"&gt;12.3596971935085&lt;/D&gt;&lt;D xsi:type="xsd:double"&gt;12.5700225505028&lt;/D&gt;&lt;D xsi:type="xsd:double"&gt;12.4586770113357&lt;/D&gt;&lt;D xsi:type="xsd:double"&gt;12.7707646686366&lt;/D&gt;&lt;D xsi:type="xsd:double"&gt;13.0237019609199&lt;/D&gt;&lt;D xsi:type="xsd:double"&gt;13.464026488515&lt;/D&gt;&lt;D xsi:type="xsd:double"&gt;13.7964314398371&lt;/D&gt;&lt;D xsi:type="xsd:double"&gt;14.1218239008421&lt;/D&gt;&lt;D xsi:type="xsd:double"&gt;14.2692522571506&lt;/D&gt;&lt;D xsi:type="xsd:double"&gt;14.1083110411958&lt;/D&gt;&lt;D xsi:type="xsd:double"&gt;14.3431929654894&lt;/D&gt;&lt;D xsi:type="xsd:double"&gt;14.3029155885396&lt;/D&gt;&lt;D xsi:type="xsd:double"&gt;14.5468041912956&lt;/D&gt;&lt;D xsi:type="xsd:double"&gt;14.4089809027654&lt;/D&gt;&lt;D xsi:type="xsd:double"&gt;14.3575389344517&lt;/D&gt;&lt;D xsi:type="xsd:double"&gt;14.326985877866&lt;/D&gt;&lt;D xsi:type="xsd:double"&gt;14.6252086244181&lt;/D&gt;&lt;D xsi:type="xsd:double"&gt;14.7140921586596&lt;/D&gt;&lt;D xsi:type="xsd:double"&gt;14.6964451834048&lt;/D&gt;&lt;D xsi:type="xsd:double"&gt;14.287491530681&lt;/D&gt;&lt;D xsi:type="xsd:double"&gt;14.8623409885417&lt;/D&gt;&lt;D xsi:type="xsd:double"&gt;14.5328645521697&lt;/D&gt;&lt;D xsi:type="xsd:double"&gt;14.6473960362492&lt;/D&gt;&lt;D xsi:type="xsd:double"&gt;14.9690612441551&lt;/D&gt;&lt;D xsi:type="xsd:double"&gt;14.4670932570349&lt;/D&gt;&lt;D xsi:type="xsd:double"&gt;14.3896491464374&lt;/D&gt;&lt;D xsi:type="xsd:double"&gt;14.2593280765651&lt;/D&gt;&lt;D xsi:type="xsd:double"&gt;14.243349358046&lt;/D&gt;&lt;D xsi:type="xsd:double"&gt;14.1370333278988&lt;/D&gt;&lt;D xsi:type="xsd:double"&gt;14.2866706441662&lt;/D&gt;&lt;D xsi:type="xsd:double"&gt;14.1982864737458&lt;/D&gt;&lt;D xsi:type="xsd:double"&gt;13.8577852483696&lt;/D&gt;&lt;D xsi:type="xsd:double"&gt;12.6089183667359&lt;/D&gt;&lt;D xsi:type="xsd:double"&gt;12.6344477821981&lt;/D&gt;&lt;D xsi:type="xsd:double"&gt;12.5051364159622&lt;/D&gt;&lt;D xsi:type="xsd:double"&gt;13.2438166155166&lt;/D&gt;&lt;D xsi:type="xsd:double"&gt;14.0790637500466&lt;/D&gt;&lt;D xsi:type="xsd:double"&gt;14.2546969560971&lt;/D&gt;&lt;D xsi:type="xsd:double"&gt;14.5610543120359&lt;/D&gt;&lt;D xsi:type="xsd:double"&gt;14.4580994118048&lt;/D&gt;&lt;D xsi:type="xsd:double"&gt;14.8086231048369&lt;/D&gt;&lt;D xsi:type="xsd:double"&gt;15.1693982804424&lt;/D&gt;&lt;D xsi:type="xsd:double"&gt;14.961183711109&lt;/D&gt;&lt;D xsi:type="xsd:double"&gt;15.5817696218647&lt;/D&gt;&lt;D xsi:type="xsd:double"&gt;16.3996493915864&lt;/D&gt;&lt;D xsi:type="xsd:double"&gt;16.4657309630137&lt;/D&gt;&lt;D xsi:type="xsd:double"&gt;17.469726084729&lt;/D&gt;&lt;D xsi:type="xsd:double"&gt;16.6938881802561&lt;/D&gt;&lt;D xsi:type="xsd:double"&gt;16.3576136671733&lt;/D&gt;&lt;D xsi:type="xsd:double"&gt;15.9809637041621&lt;/D&gt;&lt;D xsi:type="xsd:double"&gt;16.5056234058591&lt;/D&gt;&lt;D xsi:type="xsd:double"&gt;16.5734877152266&lt;/D&gt;&lt;D xsi:type="xsd:double"&gt;17.1916968879715&lt;/D&gt;&lt;D xsi:type="xsd:double"&gt;17.9457244018163&lt;/D&gt;&lt;D xsi:type="xsd:double"&gt;17.2371698168052&lt;/D&gt;&lt;D xsi:type="xsd:double"&gt;17.0162995022106&lt;/D&gt;&lt;D xsi:type="xsd:double"&gt;16.5119365712775&lt;/D&gt;&lt;D xsi:type="xsd:double"&gt;17.1263015671121&lt;/D&gt;&lt;D xsi:type="xsd:double"&gt;18.3866639981013&lt;/D&gt;&lt;D xsi:type="xsd:double"&gt;18.287150895918&lt;/D&gt;&lt;D xsi:type="xsd:double"&gt;18.6682635635784&lt;/D&gt;&lt;D xsi:type="xsd:double"&gt;18.3114387592853&lt;/D&gt;&lt;D xsi:type="xsd:double"&gt;17.8532282854881&lt;/D&gt;&lt;D xsi:type="xsd:double"&gt;17.0374439256745&lt;/D&gt;&lt;D xsi:type="xsd:double"&gt;16.5798532149767&lt;/D&gt;&lt;D xsi:type="xsd:double"&gt;15.6888888047668&lt;/D&gt;&lt;D xsi:type="xsd:double"&gt;14.9223044398463&lt;/D&gt;&lt;D xsi:type="xsd:double"&gt;14.1932842096344&lt;/D&gt;&lt;D xsi:type="xsd:double"&gt;13.5474808194301&lt;/D&gt;&lt;D xsi:type="xsd:double"&gt;13.0106650661766&lt;/D&gt;&lt;D xsi:type="xsd:double"&gt;13.0338300978085&lt;/D&gt;&lt;D xsi:type="xsd:double"&gt;12.4717393713389&lt;/D&gt;&lt;D xsi:type="xsd:double"&gt;12.3496928576953&lt;/D&gt;&lt;D xsi:type="xsd:double"&gt;12.3255051611188&lt;/D&gt;&lt;D xsi:type="xsd:double"&gt;12.0788932234997&lt;/D&gt;&lt;D xsi:type="xsd:double"&gt;12.0822970293299&lt;/D&gt;&lt;D xsi:type="xsd:double"&gt;11.3196250710698&lt;/D&gt;&lt;D xsi:type="xsd:double"&gt;11.1789927721922&lt;/D&gt;&lt;D xsi:type="xsd:double"&gt;11.207825315952&lt;/D&gt;&lt;D xsi:type="xsd:double"&gt;10.2836472027021&lt;/D&gt;&lt;D xsi:type="xsd:double"&gt;9.97396741678132&lt;/D&gt;&lt;D xsi:type="xsd:double"&gt;11.1717346032843&lt;/D&gt;&lt;D xsi:type="xsd:double"&gt;10.6723766388157&lt;/D&gt;&lt;D xsi:type="xsd:double"&gt;11.9139384607601&lt;/D&gt;&lt;D xsi:type="xsd:double"&gt;12.4381012024331&lt;/D&gt;&lt;D xsi:type="xsd:double"&gt;12.9227893305696&lt;/D&gt;&lt;D xsi:type="xsd:double"&gt;13.2864892201194&lt;/D&gt;&lt;D xsi:type="xsd:double"&gt;14.3226579947188&lt;/D&gt;&lt;D xsi:type="xsd:double"&gt;14.9510079404634&lt;/D&gt;&lt;D xsi:type="xsd:double"&gt;16.0077404499543&lt;/D&gt;&lt;D xsi:type="xsd:double"&gt;16.0237228206456&lt;/D&gt;&lt;D xsi:type="xsd:double"&gt;16.2775885757975&lt;/D&gt;&lt;D xsi:type="xsd:double"&gt;16.2253460466353&lt;/D&gt;&lt;D xsi:type="xsd:double"&gt;17.6963829038635&lt;/D&gt;&lt;D xsi:type="xsd:double"&gt;19.0503582217712&lt;/D&gt;&lt;D xsi:type="xsd:double"&gt;18.8797961717886&lt;/D&gt;&lt;D xsi:type="xsd:double"&gt;19.8150820338042&lt;/D&gt;&lt;D xsi:type="xsd:double"&gt;19.8138275152876&lt;/D&gt;&lt;D xsi:type="xsd:double"&gt;19.6000578210099&lt;/D&gt;&lt;D xsi:type="xsd:double"&gt;19.7301093446561&lt;/D&gt;&lt;/FQL&gt;&lt;FQL&gt;&lt;Q&gt;EZA^PERCENT_CHANGE(FMA_EPS(+1,0,,,,"PORTAGG","MEAN"),FMA_EPS(+1,-3AM,,,,"PORTAGG","MEAN"))&lt;/Q&gt;&lt;R&gt;1&lt;/R&gt;&lt;C&gt;1&lt;/C&gt;&lt;D xsi:type="xsd:double"&gt;5.72908761534939&lt;/D&gt;&lt;/FQL&gt;&lt;FQL&gt;&lt;Q&gt;TUR^FMA_RBICS_REV_CURRENT(30, LOC, "PORTAGG")&lt;/Q&gt;&lt;R&gt;1&lt;/R&gt;&lt;C&gt;1&lt;/C&gt;&lt;D xsi:type="xsd:double"&gt;22.3640930641428&lt;/D&gt;&lt;/FQL&gt;&lt;FQL&gt;&lt;Q&gt;KSA^FMA_DIV_YLD(NTMA,NOW,NOW,M,"PORTAGG","MEANR")&lt;/Q&gt;&lt;R&gt;1&lt;/R&gt;&lt;C&gt;1&lt;/C&gt;&lt;D xsi:type="xsd:double"&gt;3.7389035587206&lt;/D&gt;&lt;/FQL&gt;&lt;FQL&gt;&lt;Q&gt;PASP-FDS^FG_PRICE(0)&lt;/Q&gt;&lt;R&gt;1&lt;/R&gt;&lt;C&gt;1&lt;/C&gt;&lt;D xsi:type="xsd:double"&gt;960&lt;/D&gt;&lt;/FQL&gt;&lt;FQL&gt;&lt;Q&gt;SET-BKK^FG_PRICE_MAVG(0,,,,60)&lt;/Q&gt;&lt;R&gt;1&lt;/R&gt;&lt;C&gt;1&lt;/C&gt;&lt;D xsi:type="xsd:double"&gt;1372.2898&lt;/D&gt;&lt;/FQL&gt;&lt;FQL&gt;&lt;Q&gt;MCHI^FG_TOTAL_RETURNC(0,-6AM)&lt;/Q&gt;&lt;R&gt;1&lt;/R&gt;&lt;C&gt;1&lt;/C&gt;&lt;D xsi:type="xsd:double"&gt;5.2695155&lt;/D&gt;&lt;/FQL&gt;&lt;FQL&gt;&lt;Q&gt;EWJ^PERCENT_CHANGE(FMA_EPS(+1,0,,,,"PORTAGG","MEAN"),FMA_EPS(+1,-1AM,,,,"PORTAGG","MEAN"))&lt;/Q&gt;&lt;R&gt;1&lt;/R&gt;&lt;C&gt;1&lt;/C&gt;&lt;D xsi:type="xsd:double"&gt;0.111296983303716&lt;/D&gt;&lt;/FQL&gt;&lt;FQL&gt;&lt;Q&gt;EWW^SIZE(FG_CONSTITUENTS)&lt;/Q&gt;&lt;R&gt;1&lt;/R&gt;&lt;C&gt;1&lt;/C&gt;&lt;D xsi:type="xsd:long"&gt;44&lt;/D&gt;&lt;/FQL&gt;&lt;FQL&gt;&lt;Q&gt;REFVNDISC-FDS^FG_YIELD(NOW,,,0)&lt;/Q&gt;&lt;R&gt;1&lt;/R&gt;&lt;C&gt;1&lt;/C&gt;&lt;D xsi:type="xsd:double"&gt;3&lt;/D&gt;&lt;/FQL&gt;&lt;FQL&gt;&lt;Q&gt;TRYVN10Y-FDS^PCTCHG(FG_YIELD(0,,,,"YTM"),FG_YIELD(-1AM,,,,"YTM"))&lt;/Q&gt;&lt;R&gt;1&lt;/R&gt;&lt;C&gt;1&lt;/C&gt;&lt;D xsi:type="xsd:double"&gt;-5.64744&lt;/D&gt;&lt;/FQL&gt;&lt;FQL&gt;&lt;Q&gt;TRYIN10Y-FDS^FG_YIELD_NAME&lt;/Q&gt;&lt;R&gt;1&lt;/R&gt;&lt;C&gt;1&lt;/C&gt;&lt;D xsi:type="xsd:string"&gt;India Benchmark Bond - 10 Year&lt;/D&gt;&lt;/FQL&gt;&lt;FQL&gt;&lt;Q&gt;EZA^FMA_PE(NTMA,0,,,"PORTAGG","MEANR")&lt;/Q&gt;&lt;R&gt;1&lt;/R&gt;&lt;C&gt;1&lt;/C&gt;&lt;D xsi:type="xsd:double"&gt;9.63746331141498&lt;/D&gt;&lt;/FQL&gt;&lt;FQL&gt;&lt;Q&gt;EWT^FMA_DIV_YLD(NTMA,NOW,NOW,M,"PORTAGG","MEANR")&lt;/Q&gt;&lt;R&gt;1&lt;/R&gt;&lt;C&gt;1&lt;/C&gt;&lt;D xsi:type="xsd:double"&gt;3.04795635383508&lt;/D&gt;&lt;/FQL&gt;&lt;FQL&gt;&lt;Q&gt;EIDO^FG_FCF_YIELD_NTM(0)&lt;/Q&gt;&lt;R&gt;0&lt;/R&gt;&lt;C&gt;0&lt;/C&gt;&lt;/FQL&gt;&lt;FQL&gt;&lt;Q&gt;GREK^FG_COMPANY_NAME&lt;/Q&gt;&lt;R&gt;1&lt;/R&gt;&lt;C&gt;1&lt;/C&gt;&lt;D xsi:type="xsd:string"&gt;Global X MSCI Greece ETF&lt;/D&gt;&lt;/FQL&gt;&lt;FQL&gt;&lt;Q&gt;EIDO^FMA_ROE(NTMA,-20AY,NOW,FY,"PORTAGG","MEANR")&lt;/Q&gt;&lt;R&gt;20&lt;/R&gt;&lt;C&gt;1&lt;/C&gt;&lt;D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xsi:type="xsd:double"&gt;15.6524440626644&lt;/D&gt;&lt;D xsi:type="xsd:double"&gt;14.0234033144087&lt;/D&gt;&lt;/FQL&gt;&lt;FQL&gt;&lt;Q&gt;USDMXN^FG_PRICE_CHANGE(0,-1AM)&lt;/Q&gt;&lt;R&gt;1&lt;/R&gt;&lt;C&gt;1&lt;/C&gt;&lt;D xsi:type="xsd:double"&gt;0.08803606&lt;/D&gt;&lt;/FQL&gt;&lt;FQL&gt;&lt;Q&gt;USDPLN^FG_PRICE_CHANGE(0,-6AM)&lt;/Q&gt;&lt;R&gt;1&lt;/R&gt;&lt;C&gt;1&lt;/C&gt;&lt;D xsi:type="xsd:double"&gt;-1.3345063&lt;/D&gt;&lt;/FQL&gt;&lt;FQL&gt;&lt;Q&gt;EZA^P_PRICE_RETURNS_PR('52W',2,-10AY,0,AM)&lt;/Q&gt;&lt;R&gt;121&lt;/R&gt;&lt;C&gt;1&lt;/C&gt;&lt;D xsi:type="xsd:double"&gt;16.523193&lt;/D&gt;&lt;D xsi:type="xsd:double"&gt;20.409595&lt;/D&gt;&lt;D xsi:type="xsd:double"&gt;18.782257&lt;/D&gt;&lt;D xsi:type="xsd:double"&gt;26.121258&lt;/D&gt;&lt;D xsi:type="xsd:double"&gt;3.8860202&lt;/D&gt;&lt;D xsi:type="xsd:double"&gt;6.7352176&lt;/D&gt;&lt;D xsi:type="xsd:double"&gt;10.775614&lt;/D&gt;&lt;D xsi:type="xsd:double"&gt;2.746594&lt;/D&gt;&lt;D xsi:type="xsd:double"&gt;21.304024&lt;/D&gt;&lt;D xsi:type="xsd:double"&gt;11.100494&lt;/D&gt;&lt;D xsi:type="xsd:double"&gt;3.4740806&lt;/D&gt;&lt;D xsi:type="xsd:double"&gt;7.7569246&lt;/D&gt;&lt;D xsi:type="xsd:double"&gt;-4.408079&lt;/D&gt;&lt;D xsi:type="xsd:double"&gt;-2.6898384&lt;/D&gt;&lt;D xsi:type="xsd:double"&gt;-7.9780874&lt;/D&gt;&lt;D xsi:type="xsd:double"&gt;-16.773909&lt;/D&gt;&lt;D xsi:type="xsd:double"&gt;-14.48971&lt;/D&gt;&lt;D xsi:type="xsd:double"&gt;-15.102023&lt;/D&gt;&lt;D xsi:type="xsd:double"&gt;-19.873678&lt;/D&gt;&lt;D xsi:type="xsd:double"&gt;-26.030678&lt;/D&gt;&lt;D xsi:type="xsd:double"&gt;-31.8406&lt;/D&gt;&lt;D xsi:type="xsd:double"&gt;-32.82744&lt;/D&gt;&lt;D xsi:type="xsd:double"&gt;-18.809689&lt;/D&gt;&lt;D xsi:type="xsd:double"&gt;-20.402372&lt;/D&gt;&lt;D xsi:type="xsd:double"&gt;-20.64156&lt;/D&gt;&lt;D xsi:type="xsd:double"&gt;-15.244246&lt;/D&gt;&lt;D xsi:type="xsd:double"&gt;-2.3978055&lt;/D&gt;&lt;D xsi:type="xsd:double"&gt;-4.1971445&lt;/D&gt;&lt;D xsi:type="xsd:double"&gt;9.536028&lt;/D&gt;&lt;D xsi:type="xsd:double"&gt;1.8108606&lt;/D&gt;&lt;D xsi:type="xsd:double"&gt;-0.14160872&lt;/D&gt;&lt;D xsi:type="xsd:double"&gt;16.252481&lt;/D&gt;&lt;D xsi:type="xsd:double"&gt;24.673439&lt;/D&gt;&lt;D xsi:type="xsd:double"&gt;30.25527&lt;/D&gt;&lt;D xsi:type="xsd:double"&gt;8.435286&lt;/D&gt;&lt;D xsi:type="xsd:double"&gt;9.863186&lt;/D&gt;&lt;D xsi:type="xsd:double"&gt;23.237694&lt;/D&gt;&lt;D xsi:type="xsd:double"&gt;9.304166&lt;/D&gt;&lt;D xsi:type="xsd:double"&gt;6.122458&lt;/D&gt;&lt;D xsi:type="xsd:double"&gt;21.306932&lt;/D&gt;&lt;D xsi:type="xsd:double"&gt;8.3605175&lt;/D&gt;&lt;D xsi:type="xsd:double"&gt;10.420132&lt;/D&gt;&lt;D xsi:type="xsd:double"&gt;28.346539&lt;/D&gt;&lt;D xsi:type="xsd:double"&gt;32.451214&lt;/D&gt;&lt;D xsi:type="xsd:double"&gt;33.832336&lt;/D&gt;&lt;D xsi:type="xsd:double"&gt;32.07233&lt;/D&gt;&lt;D xsi:type="xsd:double"&gt;20.384586&lt;/D&gt;&lt;D xsi:type="xsd:double"&gt;14.58379&lt;/D&gt;&lt;D xsi:type="xsd:double"&gt;6.498289&lt;/D&gt;&lt;D xsi:type="xsd:double"&gt;4.6560526&lt;/D&gt;&lt;D xsi:type="xsd:double"&gt;4.264486&lt;/D&gt;&lt;D xsi:type="xsd:double"&gt;-10.04867&lt;/D&gt;&lt;D xsi:type="xsd:double"&gt;-5.276191&lt;/D&gt;&lt;D xsi:type="xsd:double"&gt;-17.421001&lt;/D&gt;&lt;D xsi:type="xsd:double"&gt;-15.40615&lt;/D&gt;&lt;D xsi:type="xsd:double"&gt;-25.22586&lt;/D&gt;&lt;D xsi:type="xsd:double"&gt;-17.172886&lt;/D&gt;&lt;D xsi:type="xsd:double"&gt;-21.951462&lt;/D&gt;&lt;D xsi:type="xsd:double"&gt;-20.983051&lt;/D&gt;&lt;D xsi:type="xsd:double"&gt;-10.791487&lt;/D&gt;&lt;D xsi:type="xsd:double"&gt;-11.884242&lt;/D&gt;&lt;D xsi:type="xsd:double"&gt;3.2091022&lt;/D&gt;&lt;D xsi:type="xsd:double"&gt;-11.5399&lt;/D&gt;&lt;D xsi:type="xsd:double"&gt;-7.6281366&lt;/D&gt;&lt;D xsi:type="xsd:double"&gt;-7.3656917&lt;/D&gt;&lt;D xsi:type="xsd:double"&gt;7.6241493&lt;/D&gt;&lt;D xsi:type="xsd:double"&gt;-5.4340243&lt;/D&gt;&lt;D xsi:type="xsd:double"&gt;9.6224785&lt;/D&gt;&lt;D xsi:type="xsd:double"&gt;-12.578541&lt;/D&gt;&lt;D xsi:type="xsd:double"&gt;-15.410227&lt;/D&gt;&lt;D xsi:type="xsd:double"&gt;-38.85184&lt;/D&gt;&lt;D xsi:type="xsd:double"&gt;-37.610382&lt;/D&gt;&lt;D xsi:type="xsd:double"&gt;-26.51789&lt;/D&gt;&lt;D xsi:type="xsd:double"&gt;-27.81034&lt;/D&gt;&lt;D xsi:type="xsd:double"&gt;-18.671244&lt;/D&gt;&lt;D xsi:type="xsd:double"&gt;-13.058626&lt;/D&gt;&lt;D xsi:type="xsd:double"&gt;-12.837201&lt;/D&gt;&lt;D xsi:type="xsd:double"&gt;-16.969692&lt;/D&gt;&lt;D xsi:type="xsd:double"&gt;-7.1289005&lt;/D&gt;&lt;D xsi:type="xsd:double"&gt;-5.1910696&lt;/D&gt;&lt;D xsi:type="xsd:double"&gt;0.90785027&lt;/D&gt;&lt;D xsi:type="xsd:double"&gt;13.539017&lt;/D&gt;&lt;D xsi:type="xsd:double"&gt;84.567986&lt;/D&gt;&lt;D xsi:type="xsd:double"&gt;67.01999&lt;/D&gt;&lt;D xsi:type="xsd:double"&gt;65.8787&lt;/D&gt;&lt;D xsi:type="xsd:double"&gt;45.75578&lt;/D&gt;&lt;D xsi:type="xsd:double"&gt;31.842686&lt;/D&gt;&lt;D xsi:type="xsd:double"&gt;39.77144&lt;/D&gt;&lt;D xsi:type="xsd:double"&gt;33.876347&lt;/D&gt;&lt;D xsi:type="xsd:double"&gt;34.56869&lt;/D&gt;&lt;D xsi:type="xsd:double"&gt;14.847541&lt;/D&gt;&lt;D xsi:type="xsd:double"&gt;7.9168916&lt;/D&gt;&lt;D xsi:type="xsd:double"&gt;17.745853&lt;/D&gt;&lt;D xsi:type="xsd:double"&gt;16.09434&lt;/D&gt;&lt;D xsi:type="xsd:double"&gt;14.661741&lt;/D&gt;&lt;D xsi:type="xsd:double"&gt;-4.323763&lt;/D&gt;&lt;D xsi:type="xsd:double"&gt;-7.102227&lt;/D&gt;&lt;D xsi:type="xsd:double"&gt;-10.17189&lt;/D&gt;&lt;D xsi:type="xsd:double"&gt;-9.8134575&lt;/D&gt;&lt;D xsi:type="xsd:double"&gt;-16.728651&lt;/D&gt;&lt;D xsi:type="xsd:double"&gt;-20.843094&lt;/D&gt;&lt;D xsi:type="xsd:double"&gt;-16.560184&lt;/D&gt;&lt;D xsi:type="xsd:double"&gt;2.2824526&lt;/D&gt;&lt;D xsi:type="xsd:double"&gt;-6.335914&lt;/D&gt;&lt;D xsi:type="xsd:double"&gt;-7.575333&lt;/D&gt;&lt;D xsi:type="xsd:double"&gt;-19.221878&lt;/D&gt;&lt;D xsi:type="xsd:double"&gt;-21.078878&lt;/D&gt;&lt;D xsi:type="xsd:double"&gt;-6.7308664&lt;/D&gt;&lt;D xsi:type="xsd:double"&gt;-20.51273&lt;/D&gt;&lt;D xsi:type="xsd:double"&gt;-3.2981575&lt;/D&gt;&lt;D xsi:type="xsd:double"&gt;8.521021&lt;/D&gt;&lt;D xsi:type="xsd:double"&gt;1.3970375&lt;/D&gt;&lt;D xsi:type="xsd:double"&gt;6.5466404&lt;/D&gt;&lt;D xsi:type="xsd:double"&gt;1.6583204&lt;/D&gt;&lt;D xsi:type="xsd:double"&gt;-6.028509&lt;/D&gt;&lt;D xsi:type="xsd:double"&gt;-1.3390064&lt;/D&gt;&lt;D xsi:type="xsd:double"&gt;-10.563278&lt;/D&gt;&lt;D xsi:type="xsd:double"&gt;-6.6218615&lt;/D&gt;&lt;D xsi:type="xsd:double"&gt;-3.9355814&lt;/D&gt;&lt;D xsi:type="xsd:double"&gt;-3.7820578&lt;/D&gt;&lt;D xsi:type="xsd:double"&gt;12.877237&lt;/D&gt;&lt;/FQL&gt;&lt;FQL&gt;&lt;Q&gt;CNYA^FG_PRICE_MAVG(0,,,,60)&lt;/Q&gt;&lt;R&gt;1&lt;/R&gt;&lt;C&gt;1&lt;/C&gt;&lt;D xsi:type="xsd:double"&gt;26.53432&lt;/D&gt;&lt;/FQL&gt;&lt;FQL&gt;&lt;Q&gt;CNYA^FG_TOTAL_RETURNC(0,-1AM)&lt;/Q&gt;&lt;R&gt;1&lt;/R&gt;&lt;C&gt;1&lt;/C&gt;&lt;D xsi:type="xsd:double"&gt;-0.9781778&lt;/D&gt;&lt;/FQL&gt;&lt;FQL&gt;&lt;Q&gt;SET-BKK^FMA_RBICS_REV_CURRENT(30, LOC, "PORTAGG")&lt;/Q&gt;&lt;R&gt;1&lt;/R&gt;&lt;C&gt;1&lt;/C&gt;&lt;D xsi:type="xsd:double"&gt;23.9085220140595&lt;/D&gt;&lt;/FQL&gt;&lt;FQL&gt;&lt;Q&gt;USDTRY^FG_PRICE_CHANGE(0,-1AM)&lt;/Q&gt;&lt;R&gt;1&lt;/R&gt;&lt;C&gt;1&lt;/C&gt;&lt;D xsi:type="xsd:double"&gt;-0.5165696&lt;/D&gt;&lt;/FQL&gt;&lt;FQL&gt;&lt;Q&gt;USDINR^FG_PRICE_CHANGE(0,-1AY)&lt;/Q&gt;&lt;R&gt;1&lt;/R&gt;&lt;C&gt;1&lt;/C&gt;&lt;D xsi:type="xsd:double"&gt;0.89366436&lt;/D&gt;&lt;/FQL&gt;&lt;FQL&gt;&lt;Q&gt;EWM^JULIAN(FMA_ROE(NTMA,-20AY,NOW,FY,"PORTAGG","MEANR").DATES)&lt;/Q&gt;&lt;R&gt;20&lt;/R&gt;&lt;C&gt;1&lt;/C&gt;&lt;D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xsi:type="xsd:long"&gt;45289&lt;/D&gt;&lt;/FQL&gt;&lt;FQL&gt;&lt;Q&gt;CAGDPY@VN^EE_ACTUAL_ANNUAL(MED,0)&lt;/Q&gt;&lt;R&gt;0&lt;/R&gt;&lt;C&gt;0&lt;/C&gt;&lt;/FQL&gt;&lt;FQL&gt;&lt;Q&gt;USDZAR^STD(FG_PRICE_CHANGE(0,-1AY,AM))&lt;/Q&gt;&lt;R&gt;1&lt;/R&gt;&lt;C&gt;1&lt;/C&gt;&lt;D xsi:type="xsd:double"&gt;4.03919231004774&lt;/D&gt;&lt;/FQL&gt;&lt;FQL&gt;&lt;Q&gt;USDPLN^FG_PRICE_CHANGE(0,-3AM)&lt;/Q&gt;&lt;R&gt;1&lt;/R&gt;&lt;C&gt;1&lt;/C&gt;&lt;D xsi:type="xsd:double"&gt;-1.276362&lt;/D&gt;&lt;/FQL&gt;&lt;FQL&gt;&lt;Q&gt;INDA^FMA_DIV_YLD(NTMA,-10AY,0,AM,"PORTAGG","MEANR")&lt;/Q&gt;&lt;R&gt;121&lt;/R&gt;&lt;C&gt;1&lt;/C&gt;&lt;D xsi:type="xsd:double"&gt;1.61187316592736&lt;/D&gt;&lt;D xsi:type="xsd:double"&gt;1.55104195914924&lt;/D&gt;&lt;D xsi:type="xsd:double"&gt;1.61073557212239&lt;/D&gt;&lt;D xsi:type="xsd:double"&gt;1.5676547955397&lt;/D&gt;&lt;D xsi:type="xsd:double"&gt;1.57300068663908&lt;/D&gt;&lt;D xsi:type="xsd:double"&gt;1.55100498549469&lt;/D&gt;&lt;D xsi:type="xsd:double"&gt;1.50702225810179&lt;/D&gt;&lt;D xsi:type="xsd:double"&gt;1.57895154303934&lt;/D&gt;&lt;D xsi:type="xsd:double"&gt;1.49076769815316&lt;/D&gt;&lt;D xsi:type="xsd:double"&gt;1.47254169625089&lt;/D&gt;&lt;D xsi:type="xsd:double"&gt;1.54478252738548&lt;/D&gt;&lt;D xsi:type="xsd:double"&gt;1.6852012743371&lt;/D&gt;&lt;D xsi:type="xsd:double"&gt;1.63900103230901&lt;/D&gt;&lt;D xsi:type="xsd:double"&gt;1.5705218649559&lt;/D&gt;&lt;D xsi:type="xsd:double"&gt;1.53695733518756&lt;/D&gt;&lt;D xsi:type="xsd:double"&gt;1.64170555892575&lt;/D&gt;&lt;D xsi:type="xsd:double"&gt;1.67908517228752&lt;/D&gt;&lt;D xsi:type="xsd:double"&gt;1.67596327215094&lt;/D&gt;&lt;D xsi:type="xsd:double"&gt;1.71204348904113&lt;/D&gt;&lt;D xsi:type="xsd:double"&gt;1.67767143822674&lt;/D&gt;&lt;D xsi:type="xsd:double"&gt;1.7602057312509&lt;/D&gt;&lt;D xsi:type="xsd:double"&gt;1.87495033847875&lt;/D&gt;&lt;D xsi:type="xsd:double"&gt;1.73600634079987&lt;/D&gt;&lt;D xsi:type="xsd:double"&gt;1.70319934209896&lt;/D&gt;&lt;D xsi:type="xsd:double"&gt;1.64721529624321&lt;/D&gt;&lt;D xsi:type="xsd:double"&gt;1.59512156958611&lt;/D&gt;&lt;D xsi:type="xsd:double"&gt;1.52939079974745&lt;/D&gt;&lt;D xsi:type="xsd:double"&gt;1.53215644406408&lt;/D&gt;&lt;D xsi:type="xsd:double"&gt;1.54978548476503&lt;/D&gt;&lt;D xsi:type="xsd:double"&gt;1.57025564051324&lt;/D&gt;&lt;D xsi:type="xsd:double"&gt;1.66458569732241&lt;/D&gt;&lt;D xsi:type="xsd:double"&gt;1.6921091701205&lt;/D&gt;&lt;D xsi:type="xsd:double"&gt;1.63854547202921&lt;/D&gt;&lt;D xsi:type="xsd:double"&gt;1.58709013129702&lt;/D&gt;&lt;D xsi:type="xsd:double"&gt;1.55345955185792&lt;/D&gt;&lt;D xsi:type="xsd:double"&gt;1.56878802167138&lt;/D&gt;&lt;D xsi:type="xsd:double"&gt;1.57745377715503&lt;/D&gt;&lt;D xsi:type="xsd:double"&gt;1.6402747810455&lt;/D&gt;&lt;D xsi:type="xsd:double"&gt;1.51949409053636&lt;/D&gt;&lt;D xsi:type="xsd:double"&gt;1.53673236711055&lt;/D&gt;&lt;D xsi:type="xsd:double"&gt;1.58534516852307&lt;/D&gt;&lt;D xsi:type="xsd:double"&gt;1.51339652436396&lt;/D&gt;&lt;D xsi:type="xsd:double"&gt;1.53820514884927&lt;/D&gt;&lt;D xsi:type="xsd:double"&gt;1.50087211725894&lt;/D&gt;&lt;D xsi:type="xsd:double"&gt;1.47118514041385&lt;/D&gt;&lt;D xsi:type="xsd:double"&gt;1.572230372169&lt;/D&gt;&lt;D xsi:type="xsd:double"&gt;1.62265292677285&lt;/D&gt;&lt;D xsi:type="xsd:double"&gt;1.58038987478893&lt;/D&gt;&lt;D xsi:type="xsd:double"&gt;1.62095060417045&lt;/D&gt;&lt;D xsi:type="xsd:double"&gt;1.62017888397458&lt;/D&gt;&lt;D xsi:type="xsd:double"&gt;1.51808493010088&lt;/D&gt;&lt;D xsi:type="xsd:double"&gt;1.47496246810014&lt;/D&gt;&lt;D xsi:type="xsd:double"&gt;1.59062229352705&lt;/D&gt;&lt;D xsi:type="xsd:double"&gt;1.68377422529669&lt;/D&gt;&lt;D xsi:type="xsd:double"&gt;1.6319295469451&lt;/D&gt;&lt;D xsi:type="xsd:double"&gt;1.63730118578133&lt;/D&gt;&lt;D xsi:type="xsd:double"&gt;1.64721643980929&lt;/D&gt;&lt;D xsi:type="xsd:double"&gt;1.65067532882832&lt;/D&gt;&lt;D xsi:type="xsd:double"&gt;1.57389464893989&lt;/D&gt;&lt;D xsi:type="xsd:double"&gt;1.62585679238714&lt;/D&gt;&lt;D xsi:type="xsd:double"&gt;1.65178347930532&lt;/D&gt;&lt;D xsi:type="xsd:double"&gt;1.69774288154899&lt;/D&gt;&lt;D xsi:type="xsd:double"&gt;1.82264109354467&lt;/D&gt;&lt;D xsi:type="xsd:double"&gt;1.81143052280395&lt;/D&gt;&lt;D xsi:type="xsd:double"&gt;1.77898155652746&lt;/D&gt;&lt;D xsi:type="xsd:double"&gt;1.7502698279056&lt;/D&gt;&lt;D xsi:type="xsd:double"&gt;1.66628417663894&lt;/D&gt;&lt;D xsi:type="xsd:double"&gt;1.66995050057539&lt;/D&gt;&lt;D xsi:type="xsd:double"&gt;1.68239686336877&lt;/D&gt;&lt;D xsi:type="xsd:double"&gt;1.8079552170123&lt;/D&gt;&lt;D xsi:type="xsd:double"&gt;2.28583200378189&lt;/D&gt;&lt;D xsi:type="xsd:double"&gt;1.90341497833289&lt;/D&gt;&lt;D xsi:type="xsd:double"&gt;1.82927885418835&lt;/D&gt;&lt;D xsi:type="xsd:double"&gt;1.65009444776542&lt;/D&gt;&lt;D xsi:type="xsd:double"&gt;1.54748335411147&lt;/D&gt;&lt;D xsi:type="xsd:double"&gt;1.54233756228637&lt;/D&gt;&lt;D xsi:type="xsd:double"&gt;1.5640705650701&lt;/D&gt;&lt;D xsi:type="xsd:double"&gt;1.57382147242135&lt;/D&gt;&lt;D xsi:type="xsd:double"&gt;1.41582197631019&lt;/D&gt;&lt;D xsi:type="xsd:double"&gt;1.34138354587959&lt;/D&gt;&lt;D xsi:type="xsd:double"&gt;1.41890441673645&lt;/D&gt;&lt;D xsi:type="xsd:double"&gt;1.38947432637859&lt;/D&gt;&lt;D xsi:type="xsd:double"&gt;1.3859442634914&lt;/D&gt;&lt;D xsi:type="xsd:double"&gt;1.41596213013683&lt;/D&gt;&lt;D xsi:type="xsd:double"&gt;1.41696662124484&lt;/D&gt;&lt;D xsi:type="xsd:double"&gt;1.40237270164146&lt;/D&gt;&lt;D xsi:type="xsd:double"&gt;1.39019340075403&lt;/D&gt;&lt;D xsi:type="xsd:double"&gt;1.3015908097623&lt;/D&gt;&lt;D xsi:type="xsd:double"&gt;1.29051550729509&lt;/D&gt;&lt;D xsi:type="xsd:double"&gt;1.34380045600125&lt;/D&gt;&lt;D xsi:type="xsd:double"&gt;1.41859392158703&lt;/D&gt;&lt;D xsi:type="xsd:double"&gt;1.3661547646749&lt;/D&gt;&lt;D xsi:type="xsd:double"&gt;1.40284227193781&lt;/D&gt;&lt;D xsi:type="xsd:double"&gt;1.49529972918666&lt;/D&gt;&lt;D xsi:type="xsd:double"&gt;1.45584401807996&lt;/D&gt;&lt;D xsi:type="xsd:double"&gt;1.51359239082103&lt;/D&gt;&lt;D xsi:type="xsd:double"&gt;1.63803307212422&lt;/D&gt;&lt;D xsi:type="xsd:double"&gt;1.69262037883521&lt;/D&gt;&lt;D xsi:type="xsd:double"&gt;1.52152943584082&lt;/D&gt;&lt;D xsi:type="xsd:double"&gt;1.4746018949195001&lt;/D&gt;&lt;D xsi:type="xsd:double"&gt;1.55550280220118&lt;/D&gt;&lt;D xsi:type="xsd:double"&gt;1.50016341903069&lt;/D&gt;&lt;D xsi:type="xsd:double"&gt;1.44750501102813&lt;/D&gt;&lt;D xsi:type="xsd:double"&gt;1.49342736200284&lt;/D&gt;&lt;D xsi:type="xsd:double"&gt;1.55025560262503&lt;/D&gt;&lt;D xsi:type="xsd:double"&gt;1.60538611142169&lt;/D&gt;&lt;D xsi:type="xsd:double"&gt;1.61964133091974&lt;/D&gt;&lt;D xsi:type="xsd:double"&gt;1.60343536608936&lt;/D&gt;&lt;D xsi:type="xsd:double"&gt;1.59154168827201&lt;/D&gt;&lt;D xsi:type="xsd:double"&gt;1.51865812189161&lt;/D&gt;&lt;D xsi:type="xsd:double"&gt;1.47176125631069&lt;/D&gt;&lt;D xsi:type="xsd:double"&gt;1.51667484060598&lt;/D&gt;&lt;D xsi:type="xsd:double"&gt;1.51988593947825&lt;/D&gt;&lt;D xsi:type="xsd:double"&gt;1.55727292238396&lt;/D&gt;&lt;D xsi:type="xsd:double"&gt;1.48001189718327&lt;/D&gt;&lt;D xsi:type="xsd:double"&gt;1.37187427732511&lt;/D&gt;&lt;D xsi:type="xsd:double"&gt;1.37980138892859&lt;/D&gt;&lt;D xsi:type="xsd:double"&gt;1.35322146944592&lt;/D&gt;&lt;D xsi:type="xsd:double"&gt;1.34417193992261&lt;/D&gt;&lt;D xsi:type="xsd:double"&gt;1.33490389573596&lt;/D&gt;&lt;D xsi:type="xsd:double"&gt;1.33867807643584&lt;/D&gt;&lt;/FQL&gt;&lt;FQL&gt;&lt;Q&gt;VNM^FG_TOTAL_RETURNC(0,-12AM)&lt;/Q&gt;&lt;R&gt;1&lt;/R&gt;&lt;C&gt;1&lt;/C&gt;&lt;D xsi:type="xsd:double"&gt;6.9669604&lt;/D&gt;&lt;/FQL&gt;&lt;FQL&gt;&lt;Q&gt;EWW^FG_TOTAL_RETURNC(0,-12AM)&lt;/Q&gt;&lt;R&gt;1&lt;/R&gt;&lt;C&gt;1&lt;/C&gt;&lt;D xsi:type="xsd:double"&gt;10.926378&lt;/D&gt;&lt;/FQL&gt;&lt;FQL&gt;&lt;Q&gt;GREK^SIZE(FG_CONSTITUENTS)&lt;/Q&gt;&lt;R&gt;1&lt;/R&gt;&lt;C&gt;1&lt;/C&gt;&lt;D xsi:type="xsd:long"&gt;30&lt;/D&gt;&lt;/FQL&gt;&lt;FQL&gt;&lt;Q&gt;CNYA^FMA_RBICS_REV_CURRENT(30, LOC, "PORTAGG")&lt;/Q&gt;&lt;R&gt;1&lt;/R&gt;&lt;C&gt;1&lt;/C&gt;&lt;D xsi:type="xsd:double"&gt;20.1955514594947&lt;/D&gt;&lt;/FQL&gt;&lt;FQL&gt;&lt;Q&gt;REFAEREPO-FDS^PROPER_NAME(0,,,"SECURITY","NAME")&lt;/Q&gt;&lt;R&gt;1&lt;/R&gt;&lt;C&gt;1&lt;/C&gt;&lt;D xsi:type="xsd:string"&gt;United Arab Emirates Repo Rate&lt;/D&gt;&lt;/FQL&gt;&lt;FQL&gt;&lt;Q&gt;TRYAE10Y-FDS^PCTCHG(FG_YIELD(0,,,,"YTM"),FG_YIELD(-3AM,,,,"YTM"))&lt;/Q&gt;&lt;R&gt;0&lt;/R&gt;&lt;C&gt;0&lt;/C&gt;&lt;/FQL&gt;&lt;FQL&gt;&lt;Q&gt;ECH^FG_FCF_YIELD_NTM(0)&lt;/Q&gt;&lt;R&gt;1&lt;/R&gt;&lt;C&gt;1&lt;/C&gt;&lt;D xsi:type="xsd:double"&gt;9.15915526160515&lt;/D&gt;&lt;/FQL&gt;&lt;FQL&gt;&lt;Q&gt;ECH^FMA_PE(LTM,0,,,"PORTAGG","MEANR")&lt;/Q&gt;&lt;R&gt;1&lt;/R&gt;&lt;C&gt;1&lt;/C&gt;&lt;D xsi:type="xsd:double"&gt;14.4031696511179&lt;/D&gt;&lt;/FQL&gt;&lt;FQL&gt;&lt;Q&gt;^FG_YIELD(-10AY,0,Y,,"YTM")&lt;/Q&gt;&lt;R&gt;10&lt;/R&gt;&lt;C&gt;1&lt;/C&gt;&lt;D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xsi:type="xsd:string"&gt;@NA&lt;/D&gt;&lt;/FQL&gt;&lt;FQL&gt;&lt;Q&gt;USDZAR^FG_PRICE_CHANGE(0,-1AY)&lt;/Q&gt;&lt;R&gt;1&lt;/R&gt;&lt;C&gt;1&lt;/C&gt;&lt;D xsi:type="xsd:double"&gt;-4.9895945&lt;/D&gt;&lt;/FQL&gt;&lt;FQL&gt;&lt;Q&gt;FC0000MY^FMA_EPS(NTMA,-20AY,0,CY,,"PORTAGG","MEANR")&lt;/Q&gt;&lt;R&gt;20&lt;/R&gt;&lt;C&gt;1&lt;/C&gt;&lt;D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xsi:type="xsd:double"&gt;15.6987954720851&lt;/D&gt;&lt;D xsi:type="xsd:double"&gt;16.3882261582833&lt;/D&gt;&lt;D xsi:type="xsd:double"&gt;16.0085524498021&lt;/D&gt;&lt;D xsi:type="xsd:double"&gt;16.6997810143246&lt;/D&gt;&lt;D xsi:type="xsd:double"&gt;16.7576588263536&lt;/D&gt;&lt;/FQL&gt;&lt;FQL&gt;&lt;Q&gt;ECH^JULIAN(FMA_DIV_YLD(LTMA,-10AY,0,AM,"PORTAGG","MEANR").DATES)&lt;/Q&gt;&lt;R&gt;121&lt;/R&gt;&lt;C&gt;1&lt;/C&gt;&lt;D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xsi:type="xsd:long"&gt;43706&lt;/D&gt;&lt;D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xsi:type="xsd:long"&gt;44895&lt;/D&gt;&lt;D xsi:type="xsd:long"&gt;44925&lt;/D&gt;&lt;D xsi:type="xsd:long"&gt;44957&lt;/D&gt;&lt;D xsi:type="xsd:long"&gt;44985&lt;/D&gt;&lt;D xsi:type="xsd:long"&gt;45016&lt;/D&gt;&lt;D xsi:type="xsd:long"&gt;45044&lt;/D&gt;&lt;D xsi:type="xsd:long"&gt;45077&lt;/D&gt;&lt;D xsi:type="xsd:long"&gt;45107&lt;/D&gt;&lt;D xsi:type="xsd:long"&gt;45138&lt;/D&gt;&lt;D xsi:type="xsd:long"&gt;45169&lt;/D&gt;&lt;D xsi:type="xsd:long"&gt;45198&lt;/D&gt;&lt;D xsi:type="xsd:long"&gt;45230&lt;/D&gt;&lt;D xsi:type="xsd:long"&gt;45260&lt;/D&gt;&lt;D xsi:type="xsd:long"&gt;45289&lt;/D&gt;&lt;D xsi:type="xsd:long"&gt;45322&lt;/D&gt;&lt;D xsi:type="xsd:long"&gt;45351&lt;/D&gt;&lt;D xsi:type="xsd:long"&gt;45379&lt;/D&gt;&lt;D xsi:type="xsd:long"&gt;45412&lt;/D&gt;&lt;D xsi:type="xsd:long"&gt;45442&lt;/D&gt;&lt;/FQL&gt;&lt;FQL&gt;&lt;Q&gt;CC_CL^IMF_IFS_RCPI_Q(0)&lt;/Q&gt;&lt;R&gt;1&lt;/R&gt;&lt;C&gt;1&lt;/C&gt;&lt;D xsi:type="xsd:double"&gt;4.041295&lt;/D&gt;&lt;/FQL&gt;&lt;FQL&gt;&lt;Q&gt;EWM^FG_TOTAL_RETURNC(0,-12AM)&lt;/Q&gt;&lt;R&gt;1&lt;/R&gt;&lt;C&gt;1&lt;/C&gt;&lt;D xsi:type="xsd:double"&gt;15.978861&lt;/D&gt;&lt;/FQL&gt;&lt;FQL&gt;&lt;Q&gt;REFTHREPO-FDS^(SUBARRAY(NOT_NA(NO_REPEAT_F(FG_YIELD(NOW,-10AY,D))),0,1)-SUBARRAY(NOT_NA(NO_REPEAT_F(FG_YIELD(NOW,-10AY,D))),1,1))*100&lt;/Q&gt;&lt;R&gt;1&lt;/R&gt;&lt;C&gt;1&lt;/C&gt;&lt;D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xsi:type="xsd:double"&gt;25&lt;/D&gt;&lt;/FQL&gt;&lt;FQL&gt;&lt;Q&gt;EWW^FMA_PE(NTMA,0,,,"PORTAGG","MEANR")&lt;/Q&gt;&lt;R&gt;1&lt;/R&gt;&lt;C&gt;1&lt;/C&gt;&lt;D xsi:type="xsd:double"&gt;11.9721886943793&lt;/D&gt;&lt;/FQL&gt;&lt;FQL&gt;&lt;Q&gt;DDR3512M-FDS^MAX(FG_PRICE(0,-5AY))&lt;/Q&gt;&lt;R&gt;1&lt;/R&gt;&lt;C&gt;1&lt;/C&gt;&lt;D xsi:type="xsd:double"&gt;3.3053632&lt;/D&gt;&lt;/FQL&gt;&lt;FQL&gt;&lt;Q&gt;EWM^JULIAN(FMA_DIV_YLD(NTMA,NOW,NOW,M,"PORTAGG","MEANR").DATES)&lt;/Q&gt;&lt;R&gt;1&lt;/R&gt;&lt;C&gt;1&lt;/C&gt;&lt;D xsi:type="xsd:long"&gt;45442&lt;/D&gt;&lt;/FQL&gt;&lt;FQL&gt;&lt;Q&gt;EWZ^P_PRICE_RETURNS_PR('52W',2,-10AY,0,AM)&lt;/Q&gt;&lt;R&gt;121&lt;/R&gt;&lt;C&gt;1&lt;/C&gt;&lt;D xsi:type="xsd:double"&gt;-8.328205&lt;/D&gt;&lt;D xsi:type="xsd:double"&gt;12.574923&lt;/D&gt;&lt;D xsi:type="xsd:double"&gt;15.217018&lt;/D&gt;&lt;D xsi:type="xsd:double"&gt;31.00338&lt;/D&gt;&lt;D xsi:type="xsd:double"&gt;-6.2809706&lt;/D&gt;&lt;D xsi:type="xsd:double"&gt;-10.908633&lt;/D&gt;&lt;D xsi:type="xsd:double"&gt;-6.994927&lt;/D&gt;&lt;D xsi:type="xsd:double"&gt;-15.518724&lt;/D&gt;&lt;D xsi:type="xsd:double"&gt;-10.662097&lt;/D&gt;&lt;D xsi:type="xsd:double"&gt;-12.279701&lt;/D&gt;&lt;D xsi:type="xsd:double"&gt;-28.102625&lt;/D&gt;&lt;D xsi:type="xsd:double"&gt;-20.547087&lt;/D&gt;&lt;D xsi:type="xsd:double"&gt;-29.878038&lt;/D&gt;&lt;D xsi:type="xsd:double"&gt;-29.294527&lt;/D&gt;&lt;D xsi:type="xsd:double"&gt;-39.016617&lt;/D&gt;&lt;D xsi:type="xsd:double"&gt;-52.23621&lt;/D&gt;&lt;D xsi:type="xsd:double"&gt;-47.920418&lt;/D&gt;&lt;D xsi:type="xsd:double"&gt;-44.84908&lt;/D&gt;&lt;D xsi:type="xsd:double"&gt;-44.52521&lt;/D&gt;&lt;D xsi:type="xsd:double"&gt;-41.744633&lt;/D&gt;&lt;D xsi:type="xsd:double"&gt;-43.254616&lt;/D&gt;&lt;D xsi:type="xsd:double"&gt;-40.338463&lt;/D&gt;&lt;D xsi:type="xsd:double"&gt;-13.632256&lt;/D&gt;&lt;D xsi:type="xsd:double"&gt;-16.482365&lt;/D&gt;&lt;D xsi:type="xsd:double"&gt;-18.786448&lt;/D&gt;&lt;D xsi:type="xsd:double"&gt;-6.191504&lt;/D&gt;&lt;D xsi:type="xsd:double"&gt;16.409565&lt;/D&gt;&lt;D xsi:type="xsd:double"&gt;37.253986&lt;/D&gt;&lt;D xsi:type="xsd:double"&gt;56.550014&lt;/D&gt;&lt;D xsi:type="xsd:double"&gt;68.20431&lt;/D&gt;&lt;D xsi:type="xsd:double"&gt;51.501907&lt;/D&gt;&lt;D xsi:type="xsd:double"&gt;63.60248&lt;/D&gt;&lt;D xsi:type="xsd:double"&gt;89.68334&lt;/D&gt;&lt;D xsi:type="xsd:double"&gt;92.36166&lt;/D&gt;&lt;D xsi:type="xsd:double"&gt;45.308434&lt;/D&gt;&lt;D xsi:type="xsd:double"&gt;29.464865&lt;/D&gt;&lt;D xsi:type="xsd:double"&gt;41.037296&lt;/D&gt;&lt;D xsi:type="xsd:double"&gt;15.535343&lt;/D&gt;&lt;D xsi:type="xsd:double"&gt;16.125977&lt;/D&gt;&lt;D xsi:type="xsd:double"&gt;21.858156&lt;/D&gt;&lt;D xsi:type="xsd:double"&gt;26.779724&lt;/D&gt;&lt;D xsi:type="xsd:double"&gt;8.634674&lt;/D&gt;&lt;D xsi:type="xsd:double"&gt;18.003368&lt;/D&gt;&lt;D xsi:type="xsd:double"&gt;22.479868&lt;/D&gt;&lt;D xsi:type="xsd:double"&gt;28.789341&lt;/D&gt;&lt;D xsi:type="xsd:double"&gt;22.855318&lt;/D&gt;&lt;D xsi:type="xsd:double"&gt;20.499992&lt;/D&gt;&lt;D xsi:type="xsd:double"&gt;15.986681&lt;/D&gt;&lt;D xsi:type="xsd:double"&gt;3.2242775&lt;/D&gt;&lt;D xsi:type="xsd:double"&gt;-2.667272&lt;/D&gt;&lt;D xsi:type="xsd:double"&gt;-1.9111037&lt;/D&gt;&lt;D xsi:type="xsd:double"&gt;-16.678095&lt;/D&gt;&lt;D xsi:type="xsd:double"&gt;-15.441978&lt;/D&gt;&lt;D xsi:type="xsd:double"&gt;2.6569128&lt;/D&gt;&lt;D xsi:type="xsd:double"&gt;5.627382&lt;/D&gt;&lt;D xsi:type="xsd:double"&gt;-2.5662184&lt;/D&gt;&lt;D xsi:type="xsd:double"&gt;0.47101974&lt;/D&gt;&lt;D xsi:type="xsd:double"&gt;-2.4532676&lt;/D&gt;&lt;D xsi:type="xsd:double"&gt;-5.769867&lt;/D&gt;&lt;D xsi:type="xsd:double"&gt;0.95312595&lt;/D&gt;&lt;D xsi:type="xsd:double"&gt;20.638477&lt;/D&gt;&lt;D xsi:type="xsd:double"&gt;40.959835&lt;/D&gt;&lt;D xsi:type="xsd:double"&gt;26.742601&lt;/D&gt;&lt;D xsi:type="xsd:double"&gt;33.244263&lt;/D&gt;&lt;D xsi:type="xsd:double"&gt;28.423618&lt;/D&gt;&lt;D xsi:type="xsd:double"&gt;14.213907&lt;/D&gt;&lt;D xsi:type="xsd:double"&gt;9.660637&lt;/D&gt;&lt;D xsi:type="xsd:double"&gt;27.653265&lt;/D&gt;&lt;D xsi:type="xsd:double"&gt;-0.8785546&lt;/D&gt;&lt;D xsi:type="xsd:double"&gt;-8.321131&lt;/D&gt;&lt;D xsi:type="xsd:double"&gt;-40.931427&lt;/D&gt;&lt;D xsi:type="xsd:double"&gt;-38.746227&lt;/D&gt;&lt;D xsi:type="xsd:double"&gt;-31.713837&lt;/D&gt;&lt;D xsi:type="xsd:double"&gt;-32.438892&lt;/D&gt;&lt;D xsi:type="xsd:double"&gt;-24.899017&lt;/D&gt;&lt;D xsi:type="xsd:double"&gt;-25.283289&lt;/D&gt;&lt;D xsi:type="xsd:double"&gt;-32.570683&lt;/D&gt;&lt;D xsi:type="xsd:double"&gt;-39.076115&lt;/D&gt;&lt;D xsi:type="xsd:double"&gt;-19.592339&lt;/D&gt;&lt;D xsi:type="xsd:double"&gt;-20.327229&lt;/D&gt;&lt;D xsi:type="xsd:double"&gt;-22.447407&lt;/D&gt;&lt;D xsi:type="xsd:double"&gt;-17.009544&lt;/D&gt;&lt;D xsi:type="xsd:double"&gt;44.79195&lt;/D&gt;&lt;D xsi:type="xsd:double"&gt;46.999596&lt;/D&gt;&lt;D xsi:type="xsd:double"&gt;47.34943&lt;/D&gt;&lt;D xsi:type="xsd:double"&gt;44.209194&lt;/D&gt;&lt;D xsi:type="xsd:double"&gt;14.591753&lt;/D&gt;&lt;D xsi:type="xsd:double"&gt;24.879705&lt;/D&gt;&lt;D xsi:type="xsd:double"&gt;18.838358&lt;/D&gt;&lt;D xsi:type="xsd:double"&gt;8.996773&lt;/D&gt;&lt;D xsi:type="xsd:double"&gt;-10.80209&lt;/D&gt;&lt;D xsi:type="xsd:double"&gt;-17.275684&lt;/D&gt;&lt;D xsi:type="xsd:double"&gt;1.0359883&lt;/D&gt;&lt;D xsi:type="xsd:double"&gt;12.638402&lt;/D&gt;&lt;D xsi:type="xsd:double"&gt;23.487747&lt;/D&gt;&lt;D xsi:type="xsd:double"&gt;-2.023667&lt;/D&gt;&lt;D xsi:type="xsd:double"&gt;-1.0282636&lt;/D&gt;&lt;D xsi:type="xsd:double"&gt;-23.840015&lt;/D&gt;&lt;D xsi:type="xsd:double"&gt;-17.496426&lt;/D&gt;&lt;D xsi:type="xsd:double"&gt;-5.4847836&lt;/D&gt;&lt;D xsi:type="xsd:double"&gt;3.953588&lt;/D&gt;&lt;D xsi:type="xsd:double"&gt;25.60408&lt;/D&gt;&lt;D xsi:type="xsd:double"&gt;22.406673&lt;/D&gt;&lt;D xsi:type="xsd:double"&gt;12.7949&lt;/D&gt;&lt;D xsi:type="xsd:double"&gt;8.190191&lt;/D&gt;&lt;D xsi:type="xsd:double"&gt;-6.512088&lt;/D&gt;&lt;D xsi:type="xsd:double"&gt;-18.349112&lt;/D&gt;&lt;D xsi:type="xsd:double"&gt;-4.677868&lt;/D&gt;&lt;D xsi:type="xsd:double"&gt;-7.813138&lt;/D&gt;&lt;D xsi:type="xsd:double"&gt;30.56166&lt;/D&gt;&lt;D xsi:type="xsd:double"&gt;28.699982&lt;/D&gt;&lt;D xsi:type="xsd:double"&gt;11.463165&lt;/D&gt;&lt;D xsi:type="xsd:double"&gt;16.741705&lt;/D&gt;&lt;D xsi:type="xsd:double"&gt;0.48251152&lt;/D&gt;&lt;D xsi:type="xsd:double"&gt;19.133163&lt;/D&gt;&lt;D xsi:type="xsd:double"&gt;31.792318&lt;/D&gt;&lt;D xsi:type="xsd:double"&gt;15.184916&lt;/D&gt;&lt;D xsi:type="xsd:double"&gt;28.502537&lt;/D&gt;&lt;D xsi:type="xsd:double"&gt;28.996658&lt;/D&gt;&lt;D xsi:type="xsd:double"&gt;16.521835&lt;/D&gt;&lt;D xsi:type="xsd:double"&gt;9.030771&lt;/D&gt;&lt;/FQL&gt;&lt;FQL&gt;&lt;Q&gt;EWW^FMA_DIV_YLD(NTMA,-10AY,0,AM,"PORTAGG","MEANR")&lt;/Q&gt;&lt;R&gt;121&lt;/R&gt;&lt;C&gt;1&lt;/C&gt;&lt;D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xsi:type="xsd:double"&gt;2.11512736343309&lt;/D&gt;&lt;D xsi:type="xsd:double"&gt;2.10724838305092&lt;/D&gt;&lt;D xsi:type="xsd:double"&gt;2.012523730423&lt;/D&gt;&lt;D xsi:type="xsd:double"&gt;2.02562867069927&lt;/D&gt;&lt;D xsi:type="xsd:double"&gt;2.09275754988373&lt;/D&gt;&lt;D xsi:type="xsd:double"&gt;2.10854057351408&lt;/D&gt;&lt;D xsi:type="xsd:double"&gt;2.09089660649589&lt;/D&gt;&lt;D xsi:type="xsd:double"&gt;2.07023281374375&lt;/D&gt;&lt;D xsi:type="xsd:double"&gt;2.08981311584942&lt;/D&gt;&lt;D xsi:type="xsd:double"&gt;2.09791318339711&lt;/D&gt;&lt;D xsi:type="xsd:double"&gt;2.34387866769137&lt;/D&gt;&lt;D xsi:type="xsd:double"&gt;2.37902352286866&lt;/D&gt;&lt;D xsi:type="xsd:double"&gt;2.38750443748252&lt;/D&gt;&lt;D xsi:type="xsd:double"&gt;2.38395611933613&lt;/D&gt;&lt;D xsi:type="xsd:double"&gt;2.3</t>
        </r>
      </text>
    </comment>
    <comment ref="A18" authorId="0" shapeId="0" xr:uid="{1BEB9789-6F91-4711-A3D6-C39A57029F31}">
      <text>
        <r>
          <rPr>
            <b/>
            <sz val="9"/>
            <color indexed="81"/>
            <rFont val="Tahoma"/>
            <charset val="1"/>
          </rPr>
          <t>773351354342&lt;/D&gt;&lt;D xsi:type="xsd:double"&gt;2.38508016041764&lt;/D&gt;&lt;D xsi:type="xsd:double"&gt;2.4374685311813&lt;/D&gt;&lt;D xsi:type="xsd:double"&gt;2.44016143424219&lt;/D&gt;&lt;D xsi:type="xsd:double"&gt;2.40597305921637&lt;/D&gt;&lt;D xsi:type="xsd:double"&gt;2.36783060445102&lt;/D&gt;&lt;D xsi:type="xsd:double"&gt;2.45578973975438&lt;/D&gt;&lt;D xsi:type="xsd:double"&gt;2.55322775046164&lt;/D&gt;&lt;D xsi:type="xsd:double"&gt;2.59627448581551&lt;/D&gt;&lt;D xsi:type="xsd:double"&gt;2.48859983516228&lt;/D&gt;&lt;D xsi:type="xsd:double"&gt;2.48193936451957&lt;/D&gt;&lt;D xsi:type="xsd:double"&gt;2.65658452348469&lt;/D&gt;&lt;D xsi:type="xsd:double"&gt;2.69457731838024&lt;/D&gt;&lt;D xsi:type="xsd:double"&gt;2.66518171678222&lt;/D&gt;&lt;D xsi:type="xsd:double"&gt;2.97395497026611&lt;/D&gt;&lt;D xsi:type="xsd:double"&gt;2.77860526776776&lt;/D&gt;&lt;D xsi:type="xsd:double"&gt;2.70217215208628&lt;/D&gt;&lt;D xsi:type="xsd:double"&gt;2.77277376084093&lt;/D&gt;&lt;D xsi:type="xsd:double"&gt;2.77434173526884&lt;/D&gt;&lt;D xsi:type="xsd:double"&gt;3.25526412890899&lt;/D&gt;&lt;D xsi:type="xsd:double"&gt;3.46795110801709&lt;/D&gt;&lt;D xsi:type="xsd:double"&gt;3.44980560551898&lt;/D&gt;&lt;D xsi:type="xsd:double"&gt;3.24742168398052&lt;/D&gt;&lt;D xsi:type="xsd:double"&gt;3.357805777245&lt;/D&gt;&lt;D xsi:type="xsd:double"&gt;3.42599990510982&lt;/D&gt;&lt;D xsi:type="xsd:double"&gt;3.33275556207072&lt;/D&gt;&lt;D xsi:type="xsd:double"&gt;3.56244866808181&lt;/D&gt;&lt;D xsi:type="xsd:double"&gt;3.555972389699&lt;/D&gt;&lt;D xsi:type="xsd:double"&gt;3.79049321608565&lt;/D&gt;&lt;D xsi:type="xsd:double"&gt;3.74480660932941&lt;/D&gt;&lt;D xsi:type="xsd:double"&gt;3.60734940360821&lt;/D&gt;&lt;D xsi:type="xsd:double"&gt;3.55137860171178&lt;/D&gt;&lt;D xsi:type="xsd:double"&gt;3.5545604578883&lt;/D&gt;&lt;D xsi:type="xsd:double"&gt;3.49507828903948&lt;/D&gt;&lt;D xsi:type="xsd:double"&gt;3.48886280769272&lt;/D&gt;&lt;D xsi:type="xsd:double"&gt;3.59606248162547&lt;/D&gt;&lt;D xsi:type="xsd:double"&gt;4.48634618487394&lt;/D&gt;&lt;D xsi:type="xsd:double"&gt;3.84187656672378&lt;/D&gt;&lt;D xsi:type="xsd:double"&gt;3.25397145942804&lt;/D&gt;&lt;D xsi:type="xsd:double"&gt;3.04011039804148&lt;/D&gt;&lt;D xsi:type="xsd:double"&gt;3.06020732647458&lt;/D&gt;&lt;D xsi:type="xsd:double"&gt;3.16238686935121&lt;/D&gt;&lt;D xsi:type="xsd:double"&gt;3.34151981309636&lt;/D&gt;&lt;D xsi:type="xsd:double"&gt;3.47990231562136&lt;/D&gt;&lt;D xsi:type="xsd:double"&gt;3.41095123414893&lt;/D&gt;&lt;D xsi:type="xsd:double"&gt;3.46560078057792&lt;/D&gt;&lt;D xsi:type="xsd:double"&gt;3.62860960791144&lt;/D&gt;&lt;D xsi:type="xsd:double"&gt;3.48362538670616&lt;/D&gt;&lt;D xsi:type="xsd:double"&gt;3.39040915310197&lt;/D&gt;&lt;D xsi:type="xsd:double"&gt;3.16812381400033&lt;/D&gt;&lt;D xsi:type="xsd:double"&gt;3.11886095279737&lt;/D&gt;&lt;D xsi:type="xsd:double"&gt;3.14784477346244&lt;/D&gt;&lt;D xsi:type="xsd:double"&gt;3.11837794315424&lt;/D&gt;&lt;D xsi:type="xsd:double"&gt;3.03918984605982&lt;/D&gt;&lt;D xsi:type="xsd:double"&gt;3.2725977885967&lt;/D&gt;&lt;D xsi:type="xsd:double"&gt;3.46868053298839&lt;/D&gt;&lt;D xsi:type="xsd:double"&gt;3.59079679576675&lt;/D&gt;&lt;D xsi:type="xsd:double"&gt;3.3778505786939&lt;/D&gt;&lt;D xsi:type="xsd:double"&gt;3.68643009470955&lt;/D&gt;&lt;D xsi:type="xsd:double"&gt;3.61361643403122&lt;/D&gt;&lt;D xsi:type="xsd:double"&gt;3.33524546199147&lt;/D&gt;&lt;D xsi:type="xsd:double"&gt;3.74667959591225&lt;/D&gt;&lt;D xsi:type="xsd:double"&gt;3.71600454541519&lt;/D&gt;&lt;D xsi:type="xsd:double"&gt;4.17831594526511&lt;/D&gt;&lt;D xsi:type="xsd:double"&gt;3.98375423466505&lt;/D&gt;&lt;D xsi:type="xsd:double"&gt;4.31841274246225&lt;/D&gt;&lt;D xsi:type="xsd:double"&gt;4.24917015844018&lt;/D&gt;&lt;D xsi:type="xsd:double"&gt;3.79687882971081&lt;/D&gt;&lt;D xsi:type="xsd:double"&gt;3.74374854463867&lt;/D&gt;&lt;D xsi:type="xsd:double"&gt;3.96902277985434&lt;/D&gt;&lt;D xsi:type="xsd:double"&gt;3.57620534626469&lt;/D&gt;&lt;D xsi:type="xsd:double"&gt;3.64203299717428&lt;/D&gt;&lt;D xsi:type="xsd:double"&gt;3.68954523323828&lt;/D&gt;&lt;D xsi:type="xsd:double"&gt;3.57804085667101&lt;/D&gt;&lt;D xsi:type="xsd:double"&gt;3.78631608737739&lt;/D&gt;&lt;D xsi:type="xsd:double"&gt;3.88320741820295&lt;/D&gt;&lt;D xsi:type="xsd:double"&gt;3.81679072579183&lt;/D&gt;&lt;D xsi:type="xsd:double"&gt;3.99164988201349&lt;/D&gt;&lt;D xsi:type="xsd:double"&gt;4.23259359370246&lt;/D&gt;&lt;D xsi:type="xsd:double"&gt;4.38112292455935&lt;/D&gt;&lt;D xsi:type="xsd:double"&gt;3.96145896252677&lt;/D&gt;&lt;D xsi:type="xsd:double"&gt;3.72617985909843&lt;/D&gt;&lt;D xsi:type="xsd:double"&gt;3.75086597211203&lt;/D&gt;&lt;D xsi:type="xsd:double"&gt;4.01292820823269&lt;/D&gt;&lt;D xsi:type="xsd:double"&gt;3.9830868829837&lt;/D&gt;&lt;D xsi:type="xsd:double"&gt;4.17985143666063&lt;/D&gt;&lt;D xsi:type="xsd:double"&gt;4.38722429776284&lt;/D&gt;&lt;/FQL&gt;&lt;FQL&gt;&lt;Q&gt;BRENT-FDS^FG_PRICE_CHANGE(0,-1AM)&lt;/Q&gt;&lt;R&gt;1&lt;/R&gt;&lt;C&gt;1&lt;/C&gt;&lt;D xsi:type="xsd:double"&gt;0&lt;/D&gt;&lt;/FQL&gt;&lt;FQL&gt;&lt;Q&gt;VNM^PERCENT_CHANGE(FMA_EPS(+1,0,,,,"PORTAGG","MEAN"),FMA_EPS(+1,-3AM,,,,"PORTAGG","MEAN"))&lt;/Q&gt;&lt;R&gt;1&lt;/R&gt;&lt;C&gt;1&lt;/C&gt;&lt;D xsi:type="xsd:double"&gt;-2.06569691774318&lt;/D&gt;&lt;/FQL&gt;&lt;FQL&gt;&lt;Q&gt;UAE^FG_ROE(0)&lt;/Q&gt;&lt;R&gt;1&lt;/R&gt;&lt;C&gt;1&lt;/C&gt;&lt;D xsi:type="xsd:double"&gt;13.9277637557001&lt;/D&gt;&lt;/FQL&gt;&lt;FQL&gt;&lt;Q&gt;USDVND^FG_PRICE_CHANGE(0,-6AM)&lt;/Q&gt;&lt;R&gt;1&lt;/R&gt;&lt;C&gt;1&lt;/C&gt;&lt;D xsi:type="xsd:double"&gt;4.905188&lt;/D&gt;&lt;/FQL&gt;&lt;FQL&gt;&lt;Q&gt;REFINREPO-FDS^(SUBARRAY(NOT_NA(NO_REPEAT_F(FG_YIELD(NOW,-10AY,D))),0,1)-SUBARRAY(NOT_NA(NO_REPEAT_F(FG_YIELD(NOW,-10AY,D))),1,1))*100&lt;/Q&gt;&lt;R&gt;1&lt;/R&gt;&lt;C&gt;1&lt;/C&gt;&lt;D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xsi:type="xsd:double"&gt;25&lt;/D&gt;&lt;/FQL&gt;&lt;FQL&gt;&lt;Q&gt;CAGDPY@TW^EE_ACTUAL_ANNUAL(MED,0)&lt;/Q&gt;&lt;R&gt;1&lt;/R&gt;&lt;C&gt;1&lt;/C&gt;&lt;D xsi:type="xsd:double"&gt;13.5674535548706&lt;/D&gt;&lt;/FQL&gt;&lt;FQL&gt;&lt;Q&gt;EWT^FMA_DIV_YLD(NTMA,-10AY,0,AM,"PORTAGG","MEANR")&lt;/Q&gt;&lt;R&gt;121&lt;/R&gt;&lt;C&gt;1&lt;/C&gt;&lt;D xsi:type="xsd:double"&gt;3.23060773970065&lt;/D&gt;&lt;D xsi:type="xsd:double"&gt;3.11107055047169&lt;/D&gt;&lt;D xsi:type="xsd:double"&gt;3.23481231479111&lt;/D&gt;&lt;D xsi:type="xsd:double"&gt;3.23236590273981&lt;/D&gt;&lt;D xsi:type="xsd:double"&gt;3.4940210479232&lt;/D&gt;&lt;D xsi:type="xsd:double"&gt;3.47790873871195&lt;/D&gt;&lt;D xsi:type="xsd:double"&gt;3.38023990755614&lt;/D&gt;&lt;D xsi:type="xsd:double"&gt;3.41371726402922&lt;/D&gt;&lt;D xsi:type="xsd:double"&gt;3.47149294799539&lt;/D&gt;&lt;D xsi:type="xsd:double"&gt;3.38703874236579&lt;/D&gt;&lt;D xsi:type="xsd:double"&gt;3.54265533610633&lt;/D&gt;&lt;D xsi:type="xsd:double"&gt;3.50137653229881&lt;/D&gt;&lt;D xsi:type="xsd:double"&gt;3.69550965333853&lt;/D&gt;&lt;D xsi:type="xsd:double"&gt;3.86059736702787&lt;/D&gt;&lt;D xsi:type="xsd:double"&gt;4.09768166234625&lt;/D&gt;&lt;D xsi:type="xsd:double"&gt;4.29947324643579&lt;/D&gt;&lt;D xsi:type="xsd:double"&gt;4.37487936629622&lt;/D&gt;&lt;D xsi:type="xsd:double"&gt;4.12656909112864&lt;/D&gt;&lt;D xsi:type="xsd:double"&gt;4.21920780985414&lt;/D&gt;&lt;D xsi:type="xsd:double"&gt;4.2164750136622&lt;/D&gt;&lt;D xsi:type="xsd:double"&gt;4.4213941555301&lt;/D&gt;&lt;D xsi:type="xsd:double"&gt;4.28349485426579&lt;/D&gt;&lt;D xsi:type="xsd:double"&gt;4.09948513676887&lt;/D&gt;&lt;D xsi:type="xsd:double"&gt;4.42318090514047&lt;/D&gt;&lt;D xsi:type="xsd:double"&gt;4.29588174678376&lt;/D&gt;&lt;D xsi:type="xsd:double"&gt;4.18302142803305&lt;/D&gt;&lt;D xsi:type="xsd:double"&gt;4.08150271834887&lt;/D&gt;&lt;D xsi:type="xsd:double"&gt;4.07770987451133&lt;/D&gt;&lt;D xsi:type="xsd:double"&gt;4.03980156899108&lt;/D&gt;&lt;D xsi:type="xsd:double"&gt;3.99493504391599&lt;/D&gt;&lt;D xsi:type="xsd:double"&gt;4.19570917834285&lt;/D&gt;&lt;D xsi:type="xsd:double"&gt;4.22321705266493&lt;/D&gt;&lt;D xsi:type="xsd:double"&gt;4.16627110014586&lt;/D&gt;&lt;D xsi:type="xsd:double"&gt;4.11427330340036&lt;/D&gt;&lt;D xsi:type="xsd:double"&gt;4.13740844218173&lt;/D&gt;&lt;D xsi:type="xsd:double"&gt;4.0902816492297&lt;/D&gt;&lt;D xsi:type="xsd:double"&gt;4.09331217478916&lt;/D&gt;&lt;D xsi:type="xsd:double"&gt;3.98330038953852&lt;/D&gt;&lt;D xsi:type="xsd:double"&gt;3.9719672138326&lt;/D&gt;&lt;D xsi:type="xsd:double"&gt;4.01075479673768&lt;/D&gt;&lt;D xsi:type="xsd:double"&gt;4.16083771597113&lt;/D&gt;&lt;D xsi:type="xsd:double"&gt;4.04195928997284&lt;/D&gt;&lt;D xsi:type="xsd:double"&gt;4.16934987074607&lt;/D&gt;&lt;D xsi:type="xsd:double"&gt;4.18038844855756&lt;/D&gt;&lt;D xsi:type="xsd:double"&gt;4.06374999476616&lt;/D&gt;&lt;D xsi:type="xsd:double"&gt;4.210010093867&lt;/D&gt;&lt;D xsi:type="xsd:double"&gt;4.18294940152614&lt;/D&gt;&lt;D xsi:type="xsd:double"&gt;4.36678179286184&lt;/D&gt;&lt;D xsi:type="xsd:double"&gt;4.38353550980816&lt;/D&gt;&lt;D xsi:type="xsd:double"&gt;4.43689195553976&lt;/D&gt;&lt;D xsi:type="xsd:double"&gt;4.32134939514421&lt;/D&gt;&lt;D xsi:type="xsd:double"&gt;4.33327656900937&lt;/D&gt;&lt;D xsi:type="xsd:double"&gt;4.40672962161278&lt;/D&gt;&lt;D xsi:type="xsd:double"&gt;4.94526816244836&lt;/D&gt;&lt;D xsi:type="xsd:double"&gt;4.88880955850504&lt;/D&gt;&lt;D xsi:type="xsd:double"&gt;4.91482940540386&lt;/D&gt;&lt;D xsi:type="xsd:double"&gt;4.63990873607853&lt;/D&gt;&lt;D xsi:type="xsd:double"&gt;4.43297736712052&lt;/D&gt;&lt;D xsi:type="xsd:double"&gt;4.30028503206994&lt;/D&gt;&lt;D xsi:type="xsd:double"&gt;4.20274850900239&lt;/D&gt;&lt;D xsi:type="xsd:double"&gt;4.49092197063027&lt;/D&gt;&lt;D xsi:type="xsd:double"&gt;4.36272917337803&lt;/D&gt;&lt;D xsi:type="xsd:double"&gt;4.2832335674029&lt;/D&gt;&lt;D xsi:type="xsd:double"&gt;4.44923212998717&lt;/D&gt;&lt;D xsi:type="xsd:double"&gt;4.2756805028723&lt;/D&gt;&lt;D xsi:type="xsd:double"&gt;4.11356263126389&lt;/D&gt;&lt;D xsi:type="xsd:double"&gt;4.1385759139415&lt;/D&gt;&lt;D xsi:type="xsd:double"&gt;4.02611823666393&lt;/D&gt;&lt;D xsi:type="xsd:double"&gt;4.18275011248241&lt;/D&gt;&lt;D xsi:type="xsd:double"&gt;4.25007290803681&lt;/D&gt;&lt;D xsi:type="xsd:double"&gt;4.72038779408114&lt;/D&gt;&lt;D xsi:type="xsd:double"&gt;4.06981168243651&lt;/D&gt;&lt;D xsi:type="xsd:double"&gt;4.1244645437752&lt;/D&gt;&lt;D xsi:type="xsd:double"&gt;3.8860098578769&lt;/D&gt;&lt;D xsi:type="xsd:double"&gt;3.61258551185464&lt;/D&gt;&lt;D xsi:type="xsd:double"&gt;3.81950696139761&lt;/D&gt;&lt;D xsi:type="xsd:double"&gt;3.9123827367779&lt;/D&gt;&lt;D xsi:type="xsd:double"&gt;3.98906423167192&lt;/D&gt;&lt;D xsi:type="xsd:double"&gt;3.78638543144346&lt;/D&gt;&lt;D xsi:type="xsd:double"&gt;3.61849771593655&lt;/D&gt;&lt;D xsi:type="xsd:double"&gt;3.60780106247066&lt;/D&gt;&lt;D xsi:type="xsd:double"&gt;3.59157855893426&lt;/D&gt;&lt;D xsi:type="xsd:double"&gt;3.67095439742426&lt;/D&gt;&lt;D xsi:type="xsd:double"&gt;3.70599572061058&lt;/D&gt;&lt;D xsi:type="xsd:double"&gt;4.00625881094025&lt;/D&gt;&lt;D xsi:type="xsd:double"&gt;3.97806775658582&lt;/D&gt;&lt;D xsi:type="xsd:double"&gt;4.21169001063268&lt;/D&gt;&lt;D xsi:type="xsd:double"&gt;4.2313642017724&lt;/D&gt;&lt;D xsi:type="xsd:double"&gt;4.38783936406554&lt;/D&gt;&lt;D xsi:type="xsd:double"&gt;4.40262757309831&lt;/D&gt;&lt;D xsi:type="xsd:double"&gt;4.33334386002951&lt;/D&gt;&lt;D xsi:type="xsd:double"&gt;4.09246205174052&lt;/D&gt;&lt;D xsi:type="xsd:double"&gt;4.40176339756416&lt;/D&gt;&lt;D xsi:type="xsd:double"&gt;4.3884325803817&lt;/D&gt;&lt;D xsi:type="xsd:double"&gt;4.46207355690661&lt;/D&gt;&lt;D xsi:type="xsd:double"&gt;4.7471177501181&lt;/D&gt;&lt;D xsi:type="xsd:double"&gt;4.63099384847278&lt;/D&gt;&lt;D xsi:type="xsd:double"&gt;5.19017928470574&lt;/D&gt;&lt;D xsi:type="xsd:double"&gt;5.09890290643429&lt;/D&gt;&lt;D xsi:type="xsd:double"&gt;4.97034093237926&lt;/D&gt;&lt;D xsi:type="xsd:double"&gt;5.43297135073835&lt;/D&gt;&lt;D xsi:type="xsd:double"&gt;5.14666620476865&lt;/D&gt;&lt;D xsi:type="xsd:double"&gt;4.36111089099843&lt;/D&gt;&lt;D xsi:type="xsd:double"&gt;4.54647116160962&lt;/D&gt;&lt;D xsi:type="xsd:double"&gt;4.11965196478379&lt;/D&gt;&lt;D xsi:type="xsd:double"&gt;3.9998202079722&lt;/D&gt;&lt;D xsi:type="xsd:double"&gt;3.85759984178469&lt;/D&gt;&lt;D xsi:type="xsd:double"&gt;3.80101377525288&lt;/D&gt;&lt;D xsi:type="xsd:double"&gt;3.58358226891061&lt;/D&gt;&lt;D xsi:type="xsd:double"&gt;3.50908241106286&lt;/D&gt;&lt;D xsi:type="xsd:double"&gt;3.42554975628175&lt;/D&gt;&lt;D xsi:type="xsd:double"&gt;3.58396731886773&lt;/D&gt;&lt;D xsi:type="xsd:double"&gt;3.65679316331226&lt;/D&gt;&lt;D xsi:type="xsd:double"&gt;3.71403628033802&lt;/D&gt;&lt;D xsi:type="xsd:double"&gt;3.4183046347223&lt;/D&gt;&lt;D xsi:type="xsd:double"&gt;3.30210422160365&lt;/D&gt;&lt;D xsi:type="xsd:double"&gt;3.40214941403778&lt;/D&gt;&lt;D xsi:type="xsd:double"&gt;3.24249949452072&lt;/D&gt;&lt;D xsi:type="xsd:double"&gt;3.09675927624478&lt;/D&gt;&lt;D xsi:type="xsd:double"&gt;3.16931360420137&lt;/D&gt;&lt;D xsi:type="xsd:double"&gt;3.04795635383508&lt;/D&gt;&lt;/FQL&gt;&lt;FQL&gt;&lt;Q&gt;VNM^PERCENT_CHANGE(FMA_EPS(+1,0,,,,"PORTAGG","MEAN"),FMA_EPS(+1,-1AM,,,,"PORTAGG","MEAN"))&lt;/Q&gt;&lt;R&gt;1&lt;/R&gt;&lt;C&gt;1&lt;/C&gt;&lt;D xsi:type="xsd:double"&gt;-1.22605575150369&lt;/D&gt;&lt;/FQL&gt;&lt;FQL&gt;&lt;Q&gt;VGK^FMA_EVAL_EBITDA(NTMA,0,,,"PORTAGG","MEANR")&lt;/Q&gt;&lt;R&gt;1&lt;/R&gt;&lt;C&gt;1&lt;/C&gt;&lt;D xsi:type="xsd:double"&gt;8.84202842781328&lt;/D&gt;&lt;/FQL&gt;&lt;FQL&gt;&lt;Q&gt;EWM^FG_PRICE_MAVG(0,,,,200)&lt;/Q&gt;&lt;R&gt;1&lt;/R&gt;&lt;C&gt;1&lt;/C&gt;&lt;D xsi:type="xsd:double"&gt;21.46455&lt;/D&gt;&lt;/FQL&gt;&lt;FQL&gt;&lt;Q&gt;CNYA^JULIAN(FMA_DIV_YLD(NTMA,NOW,NOW,M,"PORTAGG","MEANR").DATES)&lt;/Q&gt;&lt;R&gt;1&lt;/R&gt;&lt;C&gt;1&lt;/C&gt;&lt;D xsi:type="xsd:long"&gt;45441&lt;/D&gt;&lt;/FQL&gt;&lt;FQL&gt;&lt;Q&gt;TUR^PERCENT_CHANGE(FMA_EPS(+1,0,,,,"PORTAGG","MEAN"),FMA_EPS(+1,-3AM,,,,"PORTAGG","MEAN"))&lt;/Q&gt;&lt;R&gt;1&lt;/R&gt;&lt;C&gt;1&lt;/C&gt;&lt;D xsi:type="xsd:double"&gt;-9.47772461395783&lt;/D&gt;&lt;/FQL&gt;&lt;FQL&gt;&lt;Q&gt;EWM^FG_TOTAL_RETURNC(0,-6AM)&lt;/Q&gt;&lt;R&gt;1&lt;/R&gt;&lt;C&gt;1&lt;/C&gt;&lt;D xsi:type="xsd:double"&gt;10.056472&lt;/D&gt;&lt;/FQL&gt;&lt;FQL&gt;&lt;Q&gt;VGK^FG_FCF_YIELD_NTM(0)&lt;/Q&gt;&lt;R&gt;1&lt;/R&gt;&lt;C&gt;1&lt;/C&gt;&lt;D xsi:type="xsd:double"&gt;5.34893392825677&lt;/D&gt;&lt;/FQL&gt;&lt;FQL&gt;&lt;Q&gt;MCHI^JULIAN(FMA_DIV_YLD(NTMA,NOW,NOW,M,"PORTAGG","MEANR").DATES)&lt;/Q&gt;&lt;R&gt;1&lt;/R&gt;&lt;C&gt;1&lt;/C&gt;&lt;D xsi:type="xsd:long"&gt;45442&lt;/D&gt;&lt;/FQL&gt;&lt;FQL&gt;&lt;Q&gt;USDIDR^FG_PRICE_CHANGE(0,-3AM)&lt;/Q&gt;&lt;R&gt;1&lt;/R&gt;&lt;C&gt;1&lt;/C&gt;&lt;D xsi:type="xsd:double"&gt;3.4043908&lt;/D&gt;&lt;/FQL&gt;&lt;FQL&gt;&lt;Q&gt;WL-FDS^FG_PRICE(0)/MAX(FG_PRICE(0,-1AY))&lt;/Q&gt;&lt;R&gt;1&lt;/R&gt;&lt;C&gt;1&lt;/C&gt;&lt;D xsi:type="xsd:double"&gt;0.709588682211161&lt;/D&gt;&lt;/FQL&gt;&lt;FQL&gt;&lt;Q&gt;VNM^FG_PRICE_MAVG(0,,,,200)&lt;/Q&gt;&lt;R&gt;1&lt;/R&gt;&lt;C&gt;1&lt;/C&gt;&lt;D xsi:type="xsd:double"&gt;13.27785&lt;/D&gt;&lt;/FQL&gt;&lt;FQL&gt;&lt;Q&gt;EPU^FMA_COS_UP("EPS","1M",+1,NOW,,,"PORTAGG","MEANR")&lt;/Q&gt;&lt;R&gt;1&lt;/R&gt;&lt;C&gt;1&lt;/C&gt;&lt;D xsi:type="xsd:double"&gt;12&lt;/D&gt;&lt;/FQL&gt;&lt;FQL&gt;&lt;Q&gt;EZA^FG_COMPANY_NAME&lt;/Q&gt;&lt;R&gt;1&lt;/R&gt;&lt;C&gt;1&lt;/C&gt;&lt;D xsi:type="xsd:string"&gt;iShares MSCI South Africa ETF&lt;/D&gt;&lt;/FQL&gt;&lt;FQL&gt;&lt;Q&gt;USDTHB^FG_PRICE_CHANGE(0,-6AM)&lt;/Q&gt;&lt;R&gt;1&lt;/R&gt;&lt;C&gt;1&lt;/C&gt;&lt;D xsi:type="xsd:double"&gt;4.583895&lt;/D&gt;&lt;/FQL&gt;&lt;FQL&gt;&lt;Q&gt;TUR^PERCENT_CHANGE(FMA_EPS(+1,0,,,,"PORTAGG","MEAN"),FMA_EPS(+1,-1AM,,,,"PORTAGG","MEAN"))&lt;/Q&gt;&lt;R&gt;1&lt;/R&gt;&lt;C&gt;1&lt;/C&gt;&lt;D xsi:type="xsd:double"&gt;-3.91224214208672&lt;/D&gt;&lt;/FQL&gt;&lt;FQL&gt;&lt;Q&gt;EWM^FG_TOTAL_RETURNC(0,-3AM)&lt;/Q&gt;&lt;R&gt;1&lt;/R&gt;&lt;C&gt;1&lt;/C&gt;&lt;D xsi:type="xsd:double"&gt;5.7063937&lt;/D&gt;&lt;/FQL&gt;&lt;FQL&gt;&lt;Q&gt;URTH^FMA_COS_UP("EPS","1M",+1,NOW,,,"PORTAGG","MEANR")&lt;/Q&gt;&lt;R&gt;1&lt;/R&gt;&lt;C&gt;1&lt;/C&gt;&lt;D xsi:type="xsd:double"&gt;711&lt;/D&gt;&lt;/FQL&gt;&lt;FQL&gt;&lt;Q&gt;USDTHB^FG_PRICE_CHANGE(0,-1AY)&lt;/Q&gt;&lt;R&gt;1&lt;/R&gt;&lt;C&gt;1&lt;/C&gt;&lt;D xsi:type="xsd:double"&gt;5.718398&lt;/D&gt;&lt;/FQL&gt;&lt;FQL&gt;&lt;Q&gt;WL-FDS^FG_PRICE_CHANGE(0,-1AY)&lt;/Q&gt;&lt;R&gt;1&lt;/R&gt;&lt;C&gt;1&lt;/C&gt;&lt;D xsi:type="xsd:double"&gt;-22.1807211607528&lt;/D&gt;&lt;/FQL&gt;&lt;FQL&gt;&lt;Q&gt;EWM^FG_PRICE_MAVG(0,,,,30)&lt;/Q&gt;&lt;R&gt;1&lt;/R&gt;&lt;C&gt;1&lt;/C&gt;&lt;D xsi:type="xsd:double"&gt;22.730333&lt;/D&gt;&lt;/FQL&gt;&lt;FQL&gt;&lt;Q&gt;EWM^P_PRICE_RETURNS_PR('52W',2,-10AY,0,AM)&lt;/Q&gt;&lt;R&gt;121&lt;/R&gt;&lt;C&gt;1&lt;/C&gt;&lt;D xsi:type="xsd:double"&gt;1.7654657&lt;/D&gt;&lt;D xsi:type="xsd:double"&gt;5.51039&lt;/D&gt;&lt;D xsi:type="xsd:double"&gt;7.967448&lt;/D&gt;&lt;D xsi:type="xsd:double"&gt;17.108095&lt;/D&gt;&lt;D xsi:type="xsd:double"&gt;5.7908297&lt;/D&gt;&lt;D xsi:type="xsd:double"&gt;0.15733242&lt;/D&gt;&lt;D xsi:type="xsd:double"&gt;-3.7415862&lt;/D&gt;&lt;D xsi:type="xsd:double"&gt;-11.552155&lt;/D&gt;&lt;D xsi:type="xsd:double"&gt;-8.289772&lt;/D&gt;&lt;D xsi:type="xsd:double"&gt;-8.770269&lt;/D&gt;&lt;D xsi:type="xsd:double"&gt;-11.851579&lt;/D&gt;&lt;D xsi:type="xsd:double"&gt;-11.148477&lt;/D&gt;&lt;D xsi:type="xsd:double"&gt;-17.421806&lt;/D&gt;&lt;D xsi:type="xsd:double"&gt;-21.110558&lt;/D&gt;&lt;D xsi:type="xsd:double"&gt;-20.398838&lt;/D&gt;&lt;D xsi:type="xsd:double"&gt;-34.321316&lt;/D&gt;&lt;D xsi:type="xsd:double"&gt;-33.430054&lt;/D&gt;&lt;D xsi:type="xsd:double"&gt;-30.922276&lt;/D&gt;&lt;D xsi:type="xsd:double"&gt;-24.841887&lt;/D&gt;&lt;D xsi:type="xsd:double"&gt;-20.667912&lt;/D&gt;&lt;D xsi:type="xsd:double"&gt;-15.176571&lt;/D&gt;&lt;D xsi:type="xsd:double"&gt;-20.277721&lt;/D&gt;&lt;D xsi:type="xsd:double"&gt;-7.3702455&lt;/D&gt;&lt;D xsi:type="xsd:double"&gt;-15.8611&lt;/D&gt;&lt;D xsi:type="xsd:double"&gt;-14.776778&lt;/D&gt;&lt;D xsi:type="xsd:double"&gt;-5.4292736&lt;/D&gt;&lt;D xsi:type="xsd:double"&gt;-4.7691464&lt;/D&gt;&lt;D xsi:type="xsd:double"&gt;10.898447&lt;/D&gt;&lt;D xsi:type="xsd:double"&gt;13.055968&lt;/D&gt;&lt;D xsi:type="xsd:double"&gt;7.135606&lt;/D&gt;&lt;D xsi:type="xsd:double"&gt;-4.5667353&lt;/D&gt;&lt;D xsi:type="xsd:double"&gt;-3.9110065&lt;/D&gt;&lt;D xsi:type="xsd:double"&gt;-4.6937346&lt;/D&gt;&lt;D xsi:type="xsd:double"&gt;0.43023825&lt;/D&gt;&lt;D xsi:type="xsd:double"&gt;-9.479284&lt;/D&gt;&lt;D xsi:type="xsd:double"&gt;-3.2805383&lt;/D&gt;&lt;D xsi:type="xsd:double"&gt;6.5801263&lt;/D&gt;&lt;D xsi:type="xsd:double"&gt;1.0202527&lt;/D&gt;&lt;D xsi:type="xsd:double"&gt;1.9402742&lt;/D&gt;&lt;D xsi:type="xsd:double"&gt;3.1212807&lt;/D&gt;&lt;D xsi:type="xsd:double"&gt;5.476773&lt;/D&gt;&lt;D xsi:type="xsd:double"&gt;6.4338684&lt;/D&gt;&lt;D xsi:type="xsd:double"&gt;18.15474&lt;/D&gt;&lt;D xsi:type="xsd:double"&gt;23.437702&lt;/D&gt;&lt;D xsi:type="xsd:double"&gt;29.031313&lt;/D&gt;&lt;D xsi:type="xsd:double"&gt;25.545084&lt;/D&gt;&lt;D xsi:type="xsd:double"&gt;24.030483&lt;/D&gt;&lt;D xsi:type="xsd:double"&gt;17.096626&lt;/D&gt;&lt;D xsi:type="xsd:double"&gt;8.362782&lt;/D&gt;&lt;D xsi:type="xsd:double"&gt;5.5328846&lt;/D&gt;&lt;D xsi:type="xsd:double"&gt;11.334276&lt;/D&gt;&lt;D xsi:type="xsd:double"&gt;8.690882&lt;/D&gt;&lt;D xsi:type="xsd:double"&gt;7.349324&lt;/D&gt;&lt;D xsi:type="xsd:double"&gt;0.40997267&lt;/D&gt;&lt;D xsi:type="xsd:double"&gt;-2.0157635&lt;/D&gt;&lt;D xsi:type="xsd:double"&gt;-6.2693834&lt;/D&gt;&lt;D xsi:type="xsd:double"&gt;-10.332322&lt;/D&gt;&lt;D xsi:type="xsd:double"&gt;-9.310889&lt;/D&gt;&lt;D xsi:type="xsd:double"&gt;-14.002609&lt;/D&gt;&lt;D xsi:type="xsd:double"&gt;-12.034523&lt;/D&gt;&lt;D xsi:type="xsd:double"&gt;-5.856478&lt;/D&gt;&lt;D xsi:type="xsd:double"&gt;0.19321442&lt;/D&gt;&lt;D xsi:type="xsd:double"&gt;-9.415317&lt;/D&gt;&lt;D xsi:type="xsd:double"&gt;-10.755044&lt;/D&gt;&lt;D xsi:type="xsd:double"&gt;-10.8136835&lt;/D&gt;&lt;D xsi:type="xsd:double"&gt;-3.6657274&lt;/D&gt;&lt;D xsi:type="xsd:double"&gt;-6.056571&lt;/D&gt;&lt;D xsi:type="xsd:double"&gt;-1.4161229&lt;/D&gt;&lt;D xsi:type="xsd:double"&gt;-10.211259&lt;/D&gt;&lt;D xsi:type="xsd:double"&gt;-14.204777&lt;/D&gt;&lt;D xsi:type="xsd:double"&gt;-20.23291&lt;/D&gt;&lt;D xsi:type="xsd:double"&gt;-18.402695&lt;/D&gt;&lt;D xsi:type="xsd:double"&gt;-10.995043&lt;/D&gt;&lt;D xsi:type="xsd:double"&gt;-12.4258995&lt;/D&gt;&lt;D xsi:type="xsd:double"&gt;-2.372563&lt;/D&gt;&lt;D xsi:type="xsd:double"&gt;-1.865983&lt;/D&gt;&lt;D xsi:type="xsd:double"&gt;-2.8801441&lt;/D&gt;&lt;D xsi:type="xsd:double"&gt;-6.4618053&lt;/D&gt;&lt;D xsi:type="xsd:double"&gt;3.988111&lt;/D&gt;&lt;D xsi:type="xsd:double"&gt;3.1663656&lt;/D&gt;&lt;D xsi:type="xsd:double"&gt;0.31044483&lt;/D&gt;&lt;D xsi:type="xsd:double"&gt;8.256793&lt;/D&gt;&lt;D xsi:type="xsd:double"&gt;19.295525&lt;/D&gt;&lt;D xsi:type="xsd:double"&gt;20.558203&lt;/D&gt;&lt;D xsi:type="xsd:double"&gt;12.879968&lt;/D&gt;&lt;D xsi:type="xsd:double"&gt;4.4999957&lt;/D&gt;&lt;D xsi:type="xsd:double"&gt;-7.457572&lt;/D&gt;&lt;D xsi:type="xsd:double"&gt;3.1886458&lt;/D&gt;&lt;D xsi:type="xsd:double"&gt;-0.19798279&lt;/D&gt;&lt;D xsi:type="xsd:double"&gt;5.563557&lt;/D&gt;&lt;D xsi:type="xsd:double"&gt;-7.4888287&lt;/D&gt;&lt;D xsi:type="xsd:double"&gt;-7.4061813&lt;/D&gt;&lt;D xsi:type="xsd:double"&gt;-3.5820723&lt;/D&gt;&lt;D xsi:type="xsd:double"&gt;1.5657425&lt;/D&gt;&lt;D xsi:type="xsd:double"&gt;0.6824851&lt;/D&gt;&lt;D xsi:type="xsd:double"&gt;-5.3272543&lt;/D&gt;&lt;D xsi:type="xsd:double"&gt;-6.019068&lt;/D&gt;&lt;D xsi:type="xsd:double"&gt;-9.416455&lt;/D&gt;&lt;D xsi:type="xsd:double"&gt;-4.3407383&lt;/D&gt;&lt;D xsi:type="xsd:double"&gt;-11.360168&lt;/D&gt;&lt;D xsi:type="xsd:double"&gt;-16.022026&lt;/D&gt;&lt;D xsi:type="xsd:double"&gt;-15.769333&lt;/D&gt;&lt;D xsi:type="xsd:double"&gt;-3.7976325&lt;/D&gt;&lt;D xsi:type="xsd:double"&gt;-5.567336&lt;/D&gt;&lt;D xsi:type="xsd:double"&gt;0.086295605&lt;/D&gt;&lt;D xsi:type="xsd:double"&gt;-13.616425&lt;/D&gt;&lt;D xsi:type="xsd:double"&gt;-10.807109&lt;/D&gt;&lt;D xsi:type="xsd:double"&gt;-9.116006&lt;/D&gt;&lt;D xsi:type="xsd:double"&gt;-12.5268345&lt;/D&gt;&lt;D xsi:type="xsd:double"&gt;-6.29074&lt;/D&gt;&lt;D xsi:type="xsd:double"&gt;-0.117754936&lt;/D&gt;&lt;D xsi:type="xsd:double"&gt;-2.9162765&lt;/D&gt;&lt;D xsi:type="xsd:double"&gt;4.211676&lt;/D&gt;&lt;D xsi:type="xsd:double"&gt;1.1278391&lt;/D&gt;&lt;D xsi:type="xsd:double"&gt;-3.8169444&lt;/D&gt;&lt;D xsi:type="xsd:double"&gt;-3.8147748&lt;/D&gt;&lt;D xsi:type="xsd:double"&gt;-7.893914&lt;/D&gt;&lt;D xsi:type="xsd:double"&gt;3.5608053&lt;/D&gt;&lt;D xsi:type="xsd:double"&gt;2.5262594&lt;/D&gt;&lt;D xsi:type="xsd:double"&gt;5.179&lt;/D&gt;&lt;D xsi:type="xsd:double"&gt;15.978861&lt;/D&gt;&lt;/FQL&gt;&lt;FQL&gt;&lt;Q&gt;GREK^PERCENT_CHANGE(FMA_EPS(+1,0,,,,"PORTAGG","MEAN"),FMA_EPS(+1,-3AM,,,,"PORTAGG","MEAN"))&lt;/Q&gt;&lt;R&gt;1&lt;/R&gt;&lt;C&gt;1&lt;/C&gt;&lt;D xsi:type="xsd:double"&gt;5.52525501217108&lt;/D&gt;&lt;/FQL&gt;&lt;FQL&gt;&lt;Q&gt;TRYGR10Y-FDS^PCTCHG(FG_YIELD(0,,,,"YTM"),FG_YIELD(-3AM,,,,"YTM"))&lt;/Q&gt;&lt;R&gt;1&lt;/R&gt;&lt;C&gt;1&lt;/C&gt;&lt;D xsi:type="xsd:double"&gt;4.8442907&lt;/D&gt;&lt;/FQL&gt;&lt;FQL&gt;&lt;Q&gt;VNM^FMA_EVAL_EBIT(LTMA,NOW,NOW,M,"PORTAGG","MEANR")&lt;/Q&gt;&lt;R&gt;1&lt;/R&gt;&lt;C&gt;1&lt;/C&gt;&lt;D xsi:type="xsd:double"&gt;18.3706549782161&lt;/D&gt;&lt;/FQL&gt;&lt;FQL&gt;&lt;Q&gt;USDTWD^STD(FG_PRICE_CHANGE(0,-3AY,M))&lt;/Q&gt;&lt;R&gt;1&lt;/R&gt;&lt;C&gt;1&lt;/C&gt;&lt;D xsi:type="xsd:double"&gt;1.68486576084959&lt;/D&gt;&lt;/FQL&gt;&lt;FQL&gt;&lt;Q&gt;EWY^FMA_PE(NTMA,-10AY,0,AM,"PORTAGG","MEANR")&lt;/Q&gt;&lt;R&gt;121&lt;/R&gt;&lt;C&gt;1&lt;/C&gt;&lt;D xsi:type="xsd:double"&gt;9.53093339236406&lt;/D&gt;&lt;D xsi:type="xsd:double"&gt;9.74503262773071&lt;/D&gt;&lt;D xsi:type="xsd:double"&gt;10.4537658226181&lt;/D&gt;&lt;D xsi:type="xsd:double"&gt;10.312444636621&lt;/D&gt;&lt;D xsi:type="xsd:double"&gt;10.0603214856878&lt;/D&gt;&lt;D xsi:type="xsd:double"&gt;9.83767160255259&lt;/D&gt;&lt;D xsi:type="xsd:double"&gt;9.8870192086381&lt;/D&gt;&lt;D xsi:type="xsd:double"&gt;9.43482997126441&lt;/D&gt;&lt;D xsi:type="xsd:double"&gt;9.62720967797828&lt;/D&gt;&lt;D xsi:type="xsd:double"&gt;9.85450697972138&lt;/D&gt;&lt;D xsi:type="xsd:double"&gt;9.99404553977147&lt;/D&gt;&lt;D xsi:type="xsd:double"&gt;10.1379288603231&lt;/D&gt;&lt;D xsi:type="xsd:double"&gt;9.79236635838387&lt;/D&gt;&lt;D xsi:type="xsd:double"&gt;9.58134454432709&lt;/D&gt;&lt;D xsi:type="xsd:double"&gt;9.80530366914228&lt;/D&gt;&lt;D xsi:type="xsd:double"&gt;9.3361010735055&lt;/D&gt;&lt;D xsi:type="xsd:double"&gt;9.66375005713079&lt;/D&gt;&lt;D xsi:type="xsd:double"&gt;10.3590032478923&lt;/D&gt;&lt;D xsi:type="xsd:double"&gt;10.0985478691652&lt;/D&gt;&lt;D xsi:type="xsd:double"&gt;10.1001639262629&lt;/D&gt;&lt;D xsi:type="xsd:double"&gt;10.2578487929648&lt;/D&gt;&lt;D xsi:type="xsd:double"&gt;10.253593678909&lt;/D&gt;&lt;D xsi:type="xsd:double"&gt;10.6759268508887&lt;/D&gt;&lt;D xsi:type="xsd:double"&gt;10.1769278657596&lt;/D&gt;&lt;D xsi:type="xsd:double"&gt;10.0034765315592&lt;/D&gt;&lt;D xsi:type="xsd:double"&gt;9.91400488799985&lt;/D&gt;&lt;D xsi:type="xsd:double"&gt;9.94070912626563&lt;/D&gt;&lt;D xsi:type="xsd:double"&gt;10.0469358479054&lt;/D&gt;&lt;D xsi:type="xsd:double"&gt;10.0189525763305&lt;/D&gt;&lt;D xsi:type="xsd:double"&gt;9.87011657086349&lt;/D&gt;&lt;D xsi:type="xsd:double"&gt;9.68788396080572&lt;/D&gt;&lt;D xsi:type="xsd:double"&gt;9.69046045481247&lt;/D&gt;&lt;D xsi:type="xsd:double"&gt;9.46682550495673&lt;/D&gt;&lt;D xsi:type="xsd:double"&gt;9.43555790460964&lt;/D&gt;&lt;D xsi:type="xsd:double"&gt;9.42291619354343&lt;/D&gt;&lt;D xsi:type="xsd:double"&gt;9.0251066861339&lt;/D&gt;&lt;D xsi:type="xsd:double"&gt;9.52822063232609&lt;/D&gt;&lt;D xsi:type="xsd:double"&gt;9.55620321357865&lt;/D&gt;&lt;D xsi:type="xsd:double"&gt;9.38964511242725&lt;/D&gt;&lt;D xsi:type="xsd:double"&gt;9.09775327489126&lt;/D&gt;&lt;D xsi:type="xsd:double"&gt;9.191624380137&lt;/D&gt;&lt;D xsi:type="xsd:double"&gt;9.38860094556808&lt;/D&gt;&lt;D xsi:type="xsd:double"&gt;9.06920827426535&lt;/D&gt;&lt;D xsi:type="xsd:double"&gt;9.09050375517102&lt;/D&gt;&lt;D xsi:type="xsd:double"&gt;9.44929463337996&lt;/D&gt;&lt;D xsi:type="xsd:double"&gt;8.98385337111577&lt;/D&gt;&lt;D xsi:type="xsd:double"&gt;8.92367796977927&lt;/D&gt;&lt;D xsi:type="xsd:double"&gt;9.05443903006826&lt;/D&gt;&lt;D xsi:type="xsd:double"&gt;8.62586678328209&lt;/D&gt;&lt;D xsi:type="xsd:double"&gt;8.38849095293584&lt;/D&gt;&lt;D xsi:type="xsd:double"&gt;8.33504568535074&lt;/D&gt;&lt;D xsi:type="xsd:double"&gt;8.37842951526403&lt;/D&gt;&lt;D xsi:type="xsd:double"&gt;8.43019039811309&lt;/D&gt;&lt;D xsi:type="xsd:double"&gt;7.7146620575677&lt;/D&gt;&lt;D xsi:type="xsd:double"&gt;7.96254796350405&lt;/D&gt;&lt;D xsi:type="xsd:double"&gt;8.24126157664664&lt;/D&gt;&lt;D xsi:type="xsd:double"&gt;10.1908495467662&lt;/D&gt;&lt;D xsi:type="xsd:double"&gt;10.3162578287691&lt;/D&gt;&lt;D xsi:type="xsd:double"&gt;10.5950600444764&lt;/D&gt;&lt;D xsi:type="xsd:double"&gt;11.3454574994902&lt;/D&gt;&lt;D xsi:type="xsd:double"&gt;10.6257073791335&lt;/D&gt;&lt;D xsi:type="xsd:double"&gt;11.2676940381793&lt;/D&gt;&lt;D xsi:type="xsd:double"&gt;10.9597042641605&lt;/D&gt;&lt;D xsi:type="xsd:double"&gt;10.42427238075&lt;/D&gt;&lt;D xsi:type="xsd:double"&gt;10.9943484983344&lt;/D&gt;&lt;D xsi:type="xsd:double"&gt;11.1930413417662&lt;/D&gt;&lt;D xsi:type="xsd:double"&gt;11.0076312957891&lt;/D&gt;&lt;D xsi:type="xsd:double"&gt;11.34408518518&lt;/D&gt;&lt;D xsi:type="xsd:double"&gt;10.8755929071269&lt;/D&gt;&lt;D xsi:type="xsd:double"&gt;10.2069272384898&lt;/D&gt;&lt;D xsi:type="xsd:double"&gt;9.49262791055981&lt;/D&gt;&lt;D xsi:type="xsd:double"&gt;11.520435151763&lt;/D&gt;&lt;D xsi:type="xsd:double"&gt;12.1579820562695&lt;/D&gt;&lt;D xsi:type="xsd:double"&gt;12.4070254016728&lt;/D&gt;&lt;D xsi:type="xsd:double"&gt;12.7306436330457&lt;/D&gt;&lt;D xsi:type="xsd:double"&gt;12.7214322086286&lt;/D&gt;&lt;D xsi:type="xsd:double"&gt;12.3404254787843&lt;/D&gt;&lt;D xsi:type="xsd:double"&gt;11.4141400641534&lt;/D&gt;&lt;D xsi:type="xsd:double"&gt;12.5895461630814&lt;/D&gt;&lt;D xsi:type="xsd:double"&gt;13.4407753850193&lt;/D&gt;&lt;D xsi:type="xsd:double"&gt;13.5815761274243&lt;/D&gt;&lt;D xsi:type="xsd:double"&gt;13.3076501163872&lt;/D&gt;&lt;D xsi:type="xsd:double"&gt;12.9756209863421&lt;/D&gt;&lt;D xsi:type="xsd:double"&gt;11.2813392951454&lt;/D&gt;&lt;D xsi:type="xsd:double"&gt;11.1573430446783&lt;/D&gt;&lt;D xsi:type="xsd:double"&gt;11.3122446784616&lt;/D&gt;&lt;D xsi:type="xsd:double"&gt;10.4816300651483&lt;/D&gt;&lt;D xsi:type="xsd:double"&gt;10.5113942910875&lt;/D&gt;&lt;D xsi:type="xsd:double"&gt;10.0517114873978&lt;/D&gt;&lt;D xsi:type="xsd:double"&gt;9.96497708401371&lt;/D&gt;&lt;D xsi:type="xsd:double"&gt;9.64825305966744&lt;/D&gt;&lt;D xsi:type="xsd:double"&gt;10.1773038456972&lt;/D&gt;&lt;D xsi:type="xsd:double"&gt;9.09261964794873&lt;/D&gt;&lt;D xsi:type="xsd:double"&gt;9.38372244969744&lt;/D&gt;&lt;D xsi:type="xsd:double"&gt;9.43849769420152&lt;/D&gt;&lt;D xsi:type="xsd:double"&gt;8.98175208513642&lt;/D&gt;&lt;D xsi:type="xsd:double"&gt;8.99912565462837&lt;/D&gt;&lt;D xsi:type="xsd:double"&gt;8.08193784756904&lt;/D&gt;&lt;D xsi:type="xsd:double"&gt;8.67213884982694&lt;/D&gt;&lt;D xsi:type="xsd:double"&gt;8.76442951775961&lt;/D&gt;&lt;D xsi:type="xsd:double"&gt;8.17185716674697&lt;/D&gt;&lt;D xsi:type="xsd:double"&gt;9.74544568147293&lt;/D&gt;&lt;D xsi:type="xsd:double"&gt;10.8910132151883&lt;/D&gt;&lt;D xsi:type="xsd:double"&gt;10.3129128027964&lt;/D&gt;&lt;D xsi:type="xsd:double"&gt;12.1043548897225&lt;/D&gt;&lt;D xsi:type="xsd:double"&gt;12.6533977244514&lt;/D&gt;&lt;D xsi:type="xsd:double"&gt;13.5035665641645&lt;/D&gt;&lt;D xsi:type="xsd:double"&gt;13.3440251767615&lt;/D&gt;&lt;D xsi:type="xsd:double"&gt;12.967881975922&lt;/D&gt;&lt;D xsi:type="xsd:double"&gt;12.0795098366366&lt;/D&gt;&lt;D xsi:type="xsd:double"&gt;12.0278768854484&lt;/D&gt;&lt;D xsi:type="xsd:double"&gt;11.0781635012792&lt;/D&gt;&lt;D xsi:type="xsd:double"&gt;10.5568401031986&lt;/D&gt;&lt;D xsi:type="xsd:double"&gt;9.50697643593753&lt;/D&gt;&lt;D xsi:type="xsd:double"&gt;10.2774578280569&lt;/D&gt;&lt;D xsi:type="xsd:double"&gt;10.3889948425234&lt;/D&gt;&lt;D xsi:type="xsd:double"&gt;9.81065430413654&lt;/D&gt;&lt;D xsi:type="xsd:double"&gt;10.3826867659251&lt;/D&gt;&lt;D xsi:type="xsd:double"&gt;10.6589722269728&lt;/D&gt;&lt;D xsi:type="xsd:double"&gt;9.7272888688355&lt;/D&gt;&lt;D xsi:type="xsd:double"&gt;9.61780762001906&lt;/D&gt;&lt;/FQL&gt;&lt;FQL&gt;&lt;Q&gt;COPP-FDS^FG_PRICE_CHANGE(0,-1AM)&lt;/Q&gt;&lt;R&gt;1&lt;/R&gt;&lt;C&gt;1&lt;/C&gt;&lt;D xsi:type="xsd:double"&gt;0.996823310329731&lt;/D&gt;&lt;/FQL&gt;&lt;FQL&gt;&lt;Q&gt;EWY^FG_COMPANY_NAME&lt;/Q&gt;&lt;R&gt;1&lt;/R&gt;&lt;C&gt;1&lt;/C&gt;&lt;D xsi:type="xsd:string"&gt;iShares MSCI South Korea ETF&lt;/D&gt;&lt;/FQL&gt;&lt;FQL&gt;&lt;Q&gt;EPU^P_PRICE_RETURNS_PR('52W',2,-10AY,0,AM)&lt;/Q&gt;&lt;R&gt;121&lt;/R&gt;&lt;C&gt;1&lt;/C&gt;&lt;D xsi:type="xsd:double"&gt;-3.564465&lt;/D&gt;&lt;D xsi:type="xsd:double"&gt;5.7016134&lt;/D&gt;&lt;D xsi:type="xsd:double"&gt;13.940371&lt;/D&gt;&lt;D xsi:type="xsd:double"&gt;8.346701&lt;/D&gt;&lt;D xsi:type="xsd:double"&gt;6.523049&lt;/D&gt;&lt;D xsi:type="xsd:double"&gt;-4.107201&lt;/D&gt;&lt;D xsi:type="xsd:double"&gt;6.863904&lt;/D&gt;&lt;D xsi:type="xsd:double"&gt;-3.5588026&lt;/D&gt;&lt;D xsi:type="xsd:double"&gt;-6.589782&lt;/D&gt;&lt;D xsi:type="xsd:double"&gt;-8.757174&lt;/D&gt;&lt;D xsi:type="xsd:double"&gt;-10.50427&lt;/D&gt;&lt;D xsi:type="xsd:double"&gt;-10.181451&lt;/D&gt;&lt;D xsi:type="xsd:double"&gt;-13.681137&lt;/D&gt;&lt;D xsi:type="xsd:double"&gt;-16.942852&lt;/D&gt;&lt;D xsi:type="xsd:double"&gt;-24.379248&lt;/D&gt;&lt;D xsi:type="xsd:double"&gt;-35.421043&lt;/D&gt;&lt;D xsi:type="xsd:double"&gt;-34.53557&lt;/D&gt;&lt;D xsi:type="xsd:double"&gt;-29.58436&lt;/D&gt;&lt;D xsi:type="xsd:double"&gt;-34.598316&lt;/D&gt;&lt;D xsi:type="xsd:double"&gt;-35.884315&lt;/D&gt;&lt;D xsi:type="xsd:double"&gt;-33.537357&lt;/D&gt;&lt;D xsi:type="xsd:double"&gt;-25.458061&lt;/D&gt;&lt;D xsi:type="xsd:double"&gt;-5.985326&lt;/D&gt;&lt;D xsi:type="xsd:double"&gt;4.3080926&lt;/D&gt;&lt;D xsi:type="xsd:double"&gt;0.20327568&lt;/D&gt;&lt;D xsi:type="xsd:double"&gt;7.4733615&lt;/D&gt;&lt;D xsi:type="xsd:double"&gt;28.237343&lt;/D&gt;&lt;D xsi:type="xsd:double"&gt;40.030586&lt;/D&gt;&lt;D xsi:type="xsd:double"&gt;51.99834&lt;/D&gt;&lt;D xsi:type="xsd:double"&gt;44.941032&lt;/D&gt;&lt;D xsi:type="xsd:double"&gt;51.219368&lt;/D&gt;&lt;D xsi:type="xsd:double"&gt;63.849197&lt;/D&gt;&lt;D xsi:type="xsd:double"&gt;80.48933&lt;/D&gt;&lt;D xsi:type="xsd:double"&gt;57.765316&lt;/D&gt;&lt;D xsi:type="xsd:double"&gt;30.509113&lt;/D&gt;&lt;D xsi:type="xsd:double"&gt;8.694291&lt;/D&gt;&lt;D xsi:type="xsd:double"&gt;18.92997&lt;/D&gt;&lt;D xsi:type="xsd:double"&gt;11.96438&lt;/D&gt;&lt;D xsi:type="xsd:double"&gt;5.742216&lt;/D&gt;&lt;D xsi:type="xsd:double"&gt;19.547344&lt;/D&gt;&lt;D xsi:type="xsd:double"&gt;18.94828&lt;/D&gt;&lt;D xsi:type="xsd:double"&gt;30.106676&lt;/D&gt;&lt;D xsi:type="xsd:double"&gt;30.340588&lt;/D&gt;&lt;D xsi:type="xsd:double"&gt;29.609526&lt;/D&gt;&lt;D xsi:type="xsd:double"&gt;28.152157&lt;/D&gt;&lt;D xsi:type="xsd:double"&gt;27.084042&lt;/D&gt;&lt;D xsi:type="xsd:double"&gt;29.470516&lt;/D&gt;&lt;D xsi:type="xsd:double"&gt;36.161648&lt;/D&gt;&lt;D xsi:type="xsd:double"&gt;27.230787&lt;/D&gt;&lt;D xsi:type="xsd:double"&gt;19.962608&lt;/D&gt;&lt;D xsi:type="xsd:double"&gt;17.584383&lt;/D&gt;&lt;D xsi:type="xsd:double"&gt;1.5887141&lt;/D&gt;&lt;D xsi:type="xsd:double"&gt;-1.7236173&lt;/D&gt;&lt;D xsi:type="xsd:double"&gt;-14.263803&lt;/D&gt;&lt;D xsi:type="xsd:double"&gt;-11.531663&lt;/D&gt;&lt;D xsi:type="xsd:double"&gt;-12.157291&lt;/D&gt;&lt;D xsi:type="xsd:double"&gt;-11.489505&lt;/D&gt;&lt;D xsi:type="xsd:double"&gt;-6.386381&lt;/D&gt;&lt;D xsi:type="xsd:double"&gt;-6.4103785&lt;/D&gt;&lt;D xsi:type="xsd:double"&gt;-11.643434&lt;/D&gt;&lt;D xsi:type="xsd:double"&gt;-15.754473&lt;/D&gt;&lt;D xsi:type="xsd:double"&gt;-2.5167644&lt;/D&gt;&lt;D xsi:type="xsd:double"&gt;-9.639901&lt;/D&gt;&lt;D xsi:type="xsd:double"&gt;-5.9258223&lt;/D&gt;&lt;D xsi:type="xsd:double"&gt;-2.8292716&lt;/D&gt;&lt;D xsi:type="xsd:double"&gt;3.8232803&lt;/D&gt;&lt;D xsi:type="xsd:double"&gt;-0.6812155&lt;/D&gt;&lt;D xsi:type="xsd:double"&gt;7.3103666&lt;/D&gt;&lt;D xsi:type="xsd:double"&gt;-6.2194166&lt;/D&gt;&lt;D xsi:type="xsd:double"&gt;-16.999287&lt;/D&gt;&lt;D xsi:type="xsd:double"&gt;-39.600193&lt;/D&gt;&lt;D xsi:type="xsd:double"&gt;-31.830193&lt;/D&gt;&lt;D xsi:type="xsd:double"&gt;-19.29794&lt;/D&gt;&lt;D xsi:type="xsd:double"&gt;-21.23177&lt;/D&gt;&lt;D xsi:type="xsd:double"&gt;-12.713117&lt;/D&gt;&lt;D xsi:type="xsd:double"&gt;-4.5598927&lt;/D&gt;&lt;D xsi:type="xsd:double"&gt;-13.650227&lt;/D&gt;&lt;D xsi:type="xsd:double"&gt;-14.420849&lt;/D&gt;&lt;D xsi:type="xsd:double"&gt;-0.21505952&lt;/D&gt;&lt;D xsi:type="xsd:double"&gt;-4.3082952&lt;/D&gt;&lt;D xsi:type="xsd:double"&gt;-0.38844943&lt;/D&gt;&lt;D xsi:type="xsd:double"&gt;15.364086&lt;/D&gt;&lt;D xsi:type="xsd:double"&gt;50.578392&lt;/D&gt;&lt;D xsi:type="xsd:double"&gt;28.314697&lt;/D&gt;&lt;D xsi:type="xsd:double"&gt;23.646772&lt;/D&gt;&lt;D xsi:type="xsd:double"&gt;3.6432505&lt;/D&gt;&lt;D xsi:type="xsd:double"&gt;-10.925168&lt;/D&gt;&lt;D xsi:type="xsd:double"&gt;-13.447637&lt;/D&gt;&lt;D xsi:type="xsd:double"&gt;-9.382105&lt;/D&gt;&lt;D xsi:type="xsd:double"&gt;3.817141&lt;/D&gt;&lt;D xsi:type="xsd:double"&gt;-13.054151&lt;/D&gt;&lt;D xsi:type="xsd:double"&gt;-11.824953&lt;/D&gt;&lt;D xsi:type="xsd:double"&gt;-0.93601346&lt;/D&gt;&lt;D xsi:type="xsd:double"&gt;-2.9724061&lt;/D&gt;&lt;D xsi:type="xsd:double"&gt;12.971174&lt;/D&gt;&lt;D xsi:type="xsd:double"&gt;3.2380342&lt;/D&gt;&lt;D xsi:type="xsd:double"&gt;-2.8790832&lt;/D&gt;&lt;D xsi:type="xsd:double"&gt;-6.7793903&lt;/D&gt;&lt;D xsi:type="xsd:double"&gt;-5.199492&lt;/D&gt;&lt;D xsi:type="xsd:double"&gt;0.46497583&lt;/D&gt;&lt;D xsi:type="xsd:double"&gt;-1.1943281&lt;/D&gt;&lt;D xsi:type="xsd:double"&gt;-7.10845&lt;/D&gt;&lt;D xsi:type="xsd:double"&gt;10.006344&lt;/D&gt;&lt;D xsi:type="xsd:double"&gt;1.7513275&lt;/D&gt;&lt;D xsi:type="xsd:double"&gt;-0.38235188&lt;/D&gt;&lt;D xsi:type="xsd:double"&gt;-12.05203&lt;/D&gt;&lt;D xsi:type="xsd:double"&gt;-13.5471525&lt;/D&gt;&lt;D xsi:type="xsd:double"&gt;2.8282523&lt;/D&gt;&lt;D xsi:type="xsd:double"&gt;0.29901266&lt;/D&gt;&lt;D xsi:type="xsd:double"&gt;25.127125&lt;/D&gt;&lt;D xsi:type="xsd:double"&gt;36.21607&lt;/D&gt;&lt;D xsi:type="xsd:double"&gt;31.172108&lt;/D&gt;&lt;D xsi:type="xsd:double"&gt;29.128468&lt;/D&gt;&lt;D xsi:type="xsd:double"&gt;14.416182&lt;/D&gt;&lt;D xsi:type="xsd:double"&gt;7.483804&lt;/D&gt;&lt;D xsi:type="xsd:double"&gt;25.130165&lt;/D&gt;&lt;D xsi:type="xsd:double"&gt;13.1844635&lt;/D&gt;&lt;D xsi:type="xsd:double"&gt;26.526905&lt;/D&gt;&lt;D xsi:type="xsd:double"&gt;36.435722&lt;/D&gt;&lt;D xsi:type="xsd:double"&gt;37.620926&lt;/D&gt;&lt;D xsi:type="xsd:double"&gt;55.747055&lt;/D&gt;&lt;/FQL&gt;&lt;FQL&gt;&lt;Q&gt;EPU^FG_PRICE_MAVG(0,,,,60)&lt;/Q&gt;&lt;R&gt;1&lt;/R&gt;&lt;C&gt;1&lt;/C&gt;&lt;D xsi:type="xsd:double"&gt;40.6355&lt;/D&gt;&lt;/FQL&gt;&lt;FQL&gt;&lt;Q&gt;SET-BKK^FG_TOTAL_RETURNC(0,-12AM)&lt;/Q&gt;&lt;R&gt;1&lt;/R&gt;&lt;C&gt;1&lt;/C&gt;&lt;D xsi:type="xsd:double"&gt;-12.251395&lt;/D&gt;&lt;/FQL&gt;&lt;FQL&gt;&lt;Q&gt;UAE^FMA_EVAL_EBIT(LTMA,NOW,NOW,M,"PORTAGG","MEANR")&lt;/Q&gt;&lt;R&gt;1&lt;/R&gt;&lt;C&gt;1&lt;/C&gt;&lt;D xsi:type="xsd:double"&gt;9.41473582942332&lt;/D&gt;&lt;/FQL&gt;&lt;FQL&gt;&lt;Q&gt;INDA^FG_FCF_YIELD_NTM(0)&lt;/Q&gt;&lt;R&gt;1&lt;/R&gt;&lt;C&gt;1&lt;/C&gt;&lt;D xsi:type="xsd:double"&gt;2.88639538407051&lt;/D&gt;&lt;/FQL&gt;&lt;FQL&gt;&lt;Q&gt;USDIDR^FG_PRICE(0)&lt;/Q&gt;&lt;R&gt;1&lt;/R&gt;&lt;C&gt;1&lt;/C&gt;&lt;D xsi:type="xsd:double"&gt;16250&lt;/D&gt;&lt;/FQL&gt;&lt;FQL&gt;&lt;Q&gt;EIDO^FG_COMPANY_NAME&lt;/Q&gt;&lt;R&gt;1&lt;/R&gt;&lt;C&gt;1&lt;/C&gt;&lt;D xsi:type="xsd:string"&gt;iShares MSCI Indonesia ETF&lt;/D&gt;&lt;/FQL&gt;&lt;FQL&gt;&lt;Q&gt;USDQAR^STD(FG_PRICE_CHANGE(0,-3AY,M))&lt;/Q&gt;&lt;R&gt;1&lt;/R&gt;&lt;C&gt;1&lt;/C&gt;&lt;D xsi:type="xsd:double"&gt;0.0107041017789577&lt;/D&gt;&lt;/FQL&gt;&lt;FQL&gt;&lt;Q&gt;USDTWD^FG_PRICE_CHANGE(0,-6AM)&lt;/Q&gt;&lt;R&gt;1&lt;/R&gt;&lt;C&gt;1&lt;/C&gt;&lt;D xsi:type="xsd:double"&gt;3.693986&lt;/D&gt;&lt;/FQL&gt;&lt;FQL&gt;&lt;Q&gt;FC0000SA^FMA_EPS(NTMA,-20AY,0,CY,,"PORTAGG","MEANR")&lt;/Q&gt;&lt;R&gt;20&lt;/R&gt;&lt;C&gt;1&lt;/C&gt;&lt;D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xsi:type="xsd:double"&gt;2.35315851132985&lt;/D&gt;&lt;D xsi:type="xsd:double"&gt;1.9330314992946&lt;/D&gt;&lt;D xsi:type="xsd:double"&gt;3.07367882795657&lt;/D&gt;&lt;D xsi:type="xsd:double"&gt;3.62874668911127&lt;/D&gt;&lt;D xsi:type="xsd:double"&gt;3.01142146553402&lt;/D&gt;&lt;/FQL&gt;&lt;FQL&gt;&lt;Q&gt;REFMYON-FDS^FG_YIELD(NOW,,,0)&lt;/Q&gt;&lt;R&gt;1&lt;/R&gt;&lt;C&gt;1&lt;/C&gt;&lt;D xsi:type="xsd:double"&gt;3&lt;/D&gt;&lt;/FQL&gt;&lt;FQL&gt;&lt;Q&gt;EPU^JULIAN(FMA_DIV_YLD(NTMA,NOW,NOW,M,"PORTAGG","MEANR").DATES)&lt;/Q&gt;&lt;R&gt;1&lt;/R&gt;&lt;C&gt;1&lt;/C&gt;&lt;D xsi:type="xsd:long"&gt;45441&lt;/D&gt;&lt;/FQL&gt;&lt;FQL&gt;&lt;Q&gt;EWZ^PERCENT_CHANGE(FMA_EPS(+1,0,,,,"PORTAGG","MEAN"),FMA_EPS(+1,-1AM,,,,"PORTAGG","MEAN"))&lt;/Q&gt;&lt;R&gt;1&lt;/R&gt;&lt;C&gt;1&lt;/C&gt;&lt;D xsi:type="xsd:double"&gt;2.23477556818681&lt;/D&gt;&lt;/FQL&gt;&lt;FQL&gt;&lt;Q&gt;TRYPH10Y-FDS^PCTCHG(FG_YIELD(0,,,,"YTM"),FG_YIELD(-1AM,,,,"YTM"))&lt;/Q&gt;&lt;R&gt;1&lt;/R&gt;&lt;C&gt;1&lt;/C&gt;&lt;D xsi:type="xsd:double"&gt;-3.7582884&lt;/D&gt;&lt;/FQL&gt;&lt;FQL&gt;&lt;Q&gt;TRYZA10Y-FDS^FG_YIELD(-10AY,0,Y,,"YTM")&lt;/Q&gt;&lt;R&gt;10&lt;/R&gt;&lt;C&gt;1&lt;/C&gt;&lt;D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xsi:type="xsd:double"&gt;11.358896&lt;/D&gt;&lt;/FQL&gt;&lt;FQL&gt;&lt;Q&gt;TRYID10Y-FDS^FG_YIELD(0,,,,"YTM")&lt;/Q&gt;&lt;R&gt;1&lt;/R&gt;&lt;C&gt;1&lt;/C&gt;&lt;D xsi:type="xsd:double"&gt;6.920557&lt;/D&gt;&lt;/FQL&gt;&lt;FQL&gt;&lt;Q&gt;USDSAR^FG_COMPANY_NAME&lt;/Q&gt;&lt;R&gt;1&lt;/R&gt;&lt;C&gt;1&lt;/C&gt;&lt;D xsi:type="xsd:string"&gt;Saudi Arabian Riyal per U.S. Dollar&lt;/D&gt;&lt;/FQL&gt;&lt;FQL&gt;&lt;Q&gt;USDZAR^FG_PRICE_CHANGE(0,-1AM)&lt;/Q&gt;&lt;R&gt;1&lt;/R&gt;&lt;C&gt;1&lt;/C&gt;&lt;D xsi:type="xsd:double"&gt;-0.04326701&lt;/D&gt;&lt;/FQL&gt;&lt;FQL&gt;&lt;Q&gt;FC0000TW^FMA_EPS(NTMA,-20AY,0,CY,,"PORTAGG","MEANR")&lt;/Q&gt;&lt;R&gt;20&lt;/R&gt;&lt;C&gt;1&lt;/C&gt;&lt;D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xsi:type="xsd:double"&gt;12.9786240188185&lt;/D&gt;&lt;D xsi:type="xsd:double"&gt;15.9439970068329&lt;/D&gt;&lt;D xsi:type="xsd:double"&gt;24.3051164427367&lt;/D&gt;&lt;D xsi:type="xsd:double"&gt;19.7601608611466&lt;/D&gt;&lt;D xsi:type="xsd:double"&gt;19.0980372403794&lt;/D&gt;&lt;/FQL&gt;&lt;FQL&gt;&lt;Q&gt;EPOL^FMA_PE(LTMA,-10AY,0,AM,"PORTAGG","MEANR")&lt;/Q&gt;&lt;R&gt;121&lt;/R&gt;&lt;C&gt;1&lt;/C&gt;&lt;D xsi:type="xsd:double"&gt;15.1341039372286&lt;/D&gt;&lt;D xsi:type="xsd:double"&gt;14.9006106215302&lt;/D&gt;&lt;D xsi:type="xsd:double"&gt;14.4863228877879&lt;/D&gt;&lt;D xsi:type="xsd:double"&gt;14.6256756537466&lt;/D&gt;&lt;D xsi:type="xsd:double"&gt;14.8264162113038&lt;/D&gt;&lt;D xsi:type="xsd:double"&gt;14.8251855457884&lt;/D&gt;&lt;D xsi:type="xsd:double"&gt;14.6165065836233&lt;/D&gt;&lt;D xsi:type="xsd:double"&gt;14.2894</t>
        </r>
      </text>
    </comment>
    <comment ref="A19" authorId="0" shapeId="0" xr:uid="{B24F31A6-6974-47F7-8DC9-4C4FE239894C}">
      <text>
        <r>
          <rPr>
            <b/>
            <sz val="9"/>
            <color indexed="81"/>
            <rFont val="Tahoma"/>
            <charset val="1"/>
          </rPr>
          <t>66193429&lt;/D&gt;&lt;D xsi:type="xsd:double"&gt;18.7330223237393&lt;/D&gt;&lt;D xsi:type="xsd:double"&gt;20.4343330270215&lt;/D&gt;&lt;D xsi:type="xsd:double"&gt;19.8610320500387&lt;/D&gt;&lt;D xsi:type="xsd:double"&gt;19.5287818299102&lt;/D&gt;&lt;D xsi:type="xsd:double"&gt;18.6923417793638&lt;/D&gt;&lt;D xsi:type="xsd:double"&gt;17.6014718002776&lt;/D&gt;&lt;D xsi:type="xsd:double"&gt;16.4694910757431&lt;/D&gt;&lt;D xsi:type="xsd:double"&gt;15.3888476197528&lt;/D&gt;&lt;D xsi:type="xsd:double"&gt;14.0448515571516&lt;/D&gt;&lt;D xsi:type="xsd:double"&gt;13.3915745964644&lt;/D&gt;&lt;D xsi:type="xsd:double"&gt;12.1231464387821&lt;/D&gt;&lt;D xsi:type="xsd:double"&gt;11.2430459405723&lt;/D&gt;&lt;D xsi:type="xsd:double"&gt;11.6617744031903&lt;/D&gt;&lt;D xsi:type="xsd:double"&gt;12.2097856641356&lt;/D&gt;&lt;D xsi:type="xsd:double"&gt;12.4926174051418&lt;/D&gt;&lt;D xsi:type="xsd:double"&gt;12.3017747025431&lt;/D&gt;&lt;D xsi:type="xsd:double"&gt;12.0454348842811&lt;/D&gt;&lt;D xsi:type="xsd:double"&gt;11.8090800528554&lt;/D&gt;&lt;D xsi:type="xsd:double"&gt;11.8891348677517&lt;/D&gt;&lt;D xsi:type="xsd:double"&gt;12.3397990368515&lt;/D&gt;&lt;D xsi:type="xsd:double"&gt;11.9232581940035&lt;/D&gt;&lt;D xsi:type="xsd:double"&gt;12.8836991777178&lt;/D&gt;&lt;D xsi:type="xsd:double"&gt;12.6398646062444&lt;/D&gt;&lt;D xsi:type="xsd:double"&gt;13.7497269986925&lt;/D&gt;&lt;D xsi:type="xsd:double"&gt;14.2848286261493&lt;/D&gt;&lt;D xsi:type="xsd:double"&gt;15.7847443903929&lt;/D&gt;&lt;D xsi:type="xsd:double"&gt;15.3908122797065&lt;/D&gt;&lt;D xsi:type="xsd:double"&gt;15.3445431579033&lt;/D&gt;&lt;D xsi:type="xsd:double"&gt;14.7409583531357&lt;/D&gt;&lt;D xsi:type="xsd:double"&gt;14.646798342958&lt;/D&gt;&lt;D xsi:type="xsd:double"&gt;14.3977093103763&lt;/D&gt;&lt;D xsi:type="xsd:double"&gt;14.3928691117275&lt;/D&gt;&lt;D xsi:type="xsd:double"&gt;13.560415059814&lt;/D&gt;&lt;D xsi:type="xsd:double"&gt;13.3872630756504&lt;/D&gt;&lt;D xsi:type="xsd:double"&gt;12.4139579851698&lt;/D&gt;&lt;D xsi:type="xsd:double"&gt;12.3531760101645&lt;/D&gt;&lt;D xsi:type="xsd:double"&gt;12.8580584407943&lt;/D&gt;&lt;D xsi:type="xsd:double"&gt;11.7666170547398&lt;/D&gt;&lt;D xsi:type="xsd:double"&gt;11.6113067408708&lt;/D&gt;&lt;D xsi:type="xsd:double"&gt;11.7614985088674&lt;/D&gt;&lt;D xsi:type="xsd:double"&gt;11.5008170913243&lt;/D&gt;&lt;D xsi:type="xsd:double"&gt;11.2643036386627&lt;/D&gt;&lt;D xsi:type="xsd:double"&gt;11.707555295117&lt;/D&gt;&lt;D xsi:type="xsd:double"&gt;11.8774927147217&lt;/D&gt;&lt;D xsi:type="xsd:double"&gt;11.6361409885646&lt;/D&gt;&lt;D xsi:type="xsd:double"&gt;11.0660441828209&lt;/D&gt;&lt;D xsi:type="xsd:double"&gt;11.6821596256102&lt;/D&gt;&lt;D xsi:type="xsd:double"&gt;11.436272153713&lt;/D&gt;&lt;D xsi:type="xsd:double"&gt;11.7625648289587&lt;/D&gt;&lt;D xsi:type="xsd:double"&gt;11.5051836429408&lt;/D&gt;&lt;D xsi:type="xsd:double"&gt;11.581151662333&lt;/D&gt;&lt;D xsi:type="xsd:double"&gt;11.6367787831113&lt;/D&gt;&lt;D xsi:type="xsd:double"&gt;11.358826048973&lt;/D&gt;&lt;D xsi:type="xsd:double"&gt;11.5965689358367&lt;/D&gt;&lt;D xsi:type="xsd:double"&gt;11.3909709549097&lt;/D&gt;&lt;D xsi:type="xsd:double"&gt;10.7565341554097&lt;/D&gt;&lt;D xsi:type="xsd:double"&gt;10.9950599169527&lt;/D&gt;&lt;D xsi:type="xsd:double"&gt;10.9539577331055&lt;/D&gt;&lt;D xsi:type="xsd:double"&gt;10.7809213077613&lt;/D&gt;&lt;D xsi:type="xsd:double"&gt;10.9365176731236&lt;/D&gt;&lt;D xsi:type="xsd:double"&gt;10.689732554908&lt;/D&gt;&lt;D xsi:type="xsd:double"&gt;9.66367170537993&lt;/D&gt;&lt;D xsi:type="xsd:double"&gt;9.55277559729078&lt;/D&gt;&lt;D xsi:type="xsd:double"&gt;10.7470572283602&lt;/D&gt;&lt;D xsi:type="xsd:double"&gt;11.7400817207299&lt;/D&gt;&lt;D xsi:type="xsd:double"&gt;12.0264711379735&lt;/D&gt;&lt;D xsi:type="xsd:double"&gt;11.6946516517504&lt;/D&gt;&lt;D xsi:type="xsd:double"&gt;12.6315676033416&lt;/D&gt;&lt;D xsi:type="xsd:double"&gt;13.0576519217123&lt;/D&gt;&lt;D xsi:type="xsd:double"&gt;15.3660584185286&lt;/D&gt;&lt;D xsi:type="xsd:double"&gt;20.4443658777301&lt;/D&gt;&lt;D xsi:type="xsd:double"&gt;22.6626117382696&lt;/D&gt;&lt;D xsi:type="xsd:double"&gt;15.609090515361&lt;/D&gt;&lt;D xsi:type="xsd:double"&gt;17.1839565329869&lt;/D&gt;&lt;D xsi:type="xsd:double"&gt;16.7245340308716&lt;/D&gt;&lt;D xsi:type="xsd:double"&gt;16.4441361999813&lt;/D&gt;&lt;D xsi:type="xsd:double"&gt;16.3271033246732&lt;/D&gt;&lt;D xsi:type="xsd:double"&gt;15.4240797692573&lt;/D&gt;&lt;D xsi:type="xsd:double"&gt;14.8065153649323&lt;/D&gt;&lt;D xsi:type="xsd:double"&gt;14.2760097216654&lt;/D&gt;&lt;D xsi:type="xsd:double"&gt;13.8414462259674&lt;/D&gt;&lt;D xsi:type="xsd:double"&gt;14.2122858716638&lt;/D&gt;&lt;D xsi:type="xsd:double"&gt;11.777840773713&lt;/D&gt;&lt;D xsi:type="xsd:double"&gt;10.7990808999331&lt;/D&gt;&lt;D xsi:type="xsd:double"&gt;11.816297130755&lt;/D&gt;&lt;D xsi:type="xsd:double"&gt;9.84394723240103&lt;/D&gt;&lt;D xsi:type="xsd:double"&gt;9.8021982608255&lt;/D&gt;&lt;D xsi:type="xsd:double"&gt;9.16833726147522&lt;/D&gt;&lt;D xsi:type="xsd:double"&gt;8.60755631196289&lt;/D&gt;&lt;D xsi:type="xsd:double"&gt;8.13161208630588&lt;/D&gt;&lt;D xsi:type="xsd:double"&gt;7.45013012946955&lt;/D&gt;&lt;D xsi:type="xsd:double"&gt;6.83068435221529&lt;/D&gt;&lt;D xsi:type="xsd:double"&gt;6.03620532157585&lt;/D&gt;&lt;D xsi:type="xsd:double"&gt;6.25103989379084&lt;/D&gt;&lt;D xsi:type="xsd:double"&gt;6.09505895552487&lt;/D&gt;&lt;D xsi:type="xsd:double"&gt;5.89291333444759&lt;/D&gt;&lt;D xsi:type="xsd:double"&gt;6.38163028213299&lt;/D&gt;&lt;D xsi:type="xsd:double"&gt;6.09575534280449&lt;/D&gt;&lt;D xsi:type="xsd:double"&gt;5.94243704037506&lt;/D&gt;&lt;D xsi:type="xsd:double"&gt;6.11219654896643&lt;/D&gt;&lt;D xsi:type="xsd:double"&gt;6.1409055723477&lt;/D&gt;&lt;D xsi:type="xsd:double"&gt;6.75452136166451&lt;/D&gt;&lt;D xsi:type="xsd:double"&gt;6.68731498374487&lt;/D&gt;&lt;D xsi:type="xsd:double"&gt;6.90505522113336&lt;/D&gt;&lt;D xsi:type="xsd:double"&gt;6.82748546216927&lt;/D&gt;&lt;D xsi:type="xsd:double"&gt;7.62131031996146&lt;/D&gt;&lt;D xsi:type="xsd:double"&gt;8.31123559623411&lt;/D&gt;&lt;D xsi:type="xsd:double"&gt;9.02998146838741&lt;/D&gt;&lt;D xsi:type="xsd:double"&gt;8.73246509929596&lt;/D&gt;&lt;D xsi:type="xsd:double"&gt;8.91129132218155&lt;/D&gt;&lt;D xsi:type="xsd:double"&gt;8.75134328085312&lt;/D&gt;&lt;D xsi:type="xsd:double"&gt;8.88445713930939&lt;/D&gt;&lt;D xsi:type="xsd:double"&gt;8.88615081067749&lt;/D&gt;&lt;/FQL&gt;&lt;FQL&gt;&lt;Q&gt;CPALM-FDS^FG_PRICE_CHANGE(0,-1AY)&lt;/Q&gt;&lt;R&gt;1&lt;/R&gt;&lt;C&gt;1&lt;/C&gt;&lt;D xsi:type="xsd:double"&gt;25.0076804915515&lt;/D&gt;&lt;/FQL&gt;&lt;FQL&gt;&lt;Q&gt;EZA^FG_PRICE_MAVG(0,,,,200)&lt;/Q&gt;&lt;R&gt;1&lt;/R&gt;&lt;C&gt;1&lt;/C&gt;&lt;D xsi:type="xsd:double"&gt;39.39435&lt;/D&gt;&lt;/FQL&gt;&lt;FQL&gt;&lt;Q&gt;MCHI^FMA_PCT_ABOVE_MAVG(200,0,,,,"PORTAGG")&lt;/Q&gt;&lt;R&gt;1&lt;/R&gt;&lt;C&gt;1&lt;/C&gt;&lt;D xsi:type="xsd:double"&gt;52.8158295281583&lt;/D&gt;&lt;/FQL&gt;&lt;FQL&gt;&lt;Q&gt;EIDO^FG_TOTAL_RETURNC(0,-3AM)&lt;/Q&gt;&lt;R&gt;1&lt;/R&gt;&lt;C&gt;1&lt;/C&gt;&lt;D xsi:type="xsd:double"&gt;-11.667413&lt;/D&gt;&lt;/FQL&gt;&lt;FQL&gt;&lt;Q&gt;URTH^FMA_PCT_ABOVE_MAVG(200,0,,,,"PORTAGG")&lt;/Q&gt;&lt;R&gt;1&lt;/R&gt;&lt;C&gt;1&lt;/C&gt;&lt;D xsi:type="xsd:double"&gt;64.8630136986301&lt;/D&gt;&lt;/FQL&gt;&lt;FQL&gt;&lt;Q&gt;CC_PL^IMF_IFS_RCPI_Q(0)&lt;/Q&gt;&lt;R&gt;1&lt;/R&gt;&lt;C&gt;1&lt;/C&gt;&lt;D xsi:type="xsd:double"&gt;3.0719981&lt;/D&gt;&lt;/FQL&gt;&lt;FQL&gt;&lt;Q&gt;MCHI^FMA_EVAL_EBIT(LTMA,NOW,NOW,M,"PORTAGG","MEANR")&lt;/Q&gt;&lt;R&gt;1&lt;/R&gt;&lt;C&gt;1&lt;/C&gt;&lt;D xsi:type="xsd:double"&gt;13.8134325136634&lt;/D&gt;&lt;/FQL&gt;&lt;FQL&gt;&lt;Q&gt;VGK^PERCENT_CHANGE(FMA_EPS(+1,0,,,,"PORTAGG","MEAN"),FMA_EPS(+1,-3AM,,,,"PORTAGG","MEAN"))&lt;/Q&gt;&lt;R&gt;1&lt;/R&gt;&lt;C&gt;1&lt;/C&gt;&lt;D xsi:type="xsd:double"&gt;-1.87391517084022&lt;/D&gt;&lt;/FQL&gt;&lt;FQL&gt;&lt;Q&gt;EWT^FMA_COS_UP("EPS","1M",+1,NOW,,,"PORTAGG","MEANR")&lt;/Q&gt;&lt;R&gt;1&lt;/R&gt;&lt;C&gt;1&lt;/C&gt;&lt;D xsi:type="xsd:double"&gt;39&lt;/D&gt;&lt;/FQL&gt;&lt;FQL&gt;&lt;Q&gt;REFTR1WREPO-FDS^PROPER_NAME(0,,,"SECURITY","NAME")&lt;/Q&gt;&lt;R&gt;1&lt;/R&gt;&lt;C&gt;1&lt;/C&gt;&lt;D xsi:type="xsd:string"&gt;Turkey Repo Rate - 1 Week&lt;/D&gt;&lt;/FQL&gt;&lt;FQL&gt;&lt;Q&gt;EWW^FMA_DIV_YLD(NTMA,NOW,NOW,M,"PORTAGG","MEANR")&lt;/Q&gt;&lt;R&gt;1&lt;/R&gt;&lt;C&gt;1&lt;/C&gt;&lt;D xsi:type="xsd:double"&gt;4.38722429776284&lt;/D&gt;&lt;/FQL&gt;&lt;FQL&gt;&lt;Q&gt;USDVND^STD(FG_PRICE_CHANGE(0,-3AY,M))&lt;/Q&gt;&lt;R&gt;1&lt;/R&gt;&lt;C&gt;1&lt;/C&gt;&lt;D xsi:type="xsd:double"&gt;1.26443339337883&lt;/D&gt;&lt;/FQL&gt;&lt;FQL&gt;&lt;Q&gt;MCHI^FMA_EVAL_EBITDA(NTMA,0,,,"PORTAGG","MEANR")&lt;/Q&gt;&lt;R&gt;1&lt;/R&gt;&lt;C&gt;1&lt;/C&gt;&lt;D xsi:type="xsd:double"&gt;8.93308505128883&lt;/D&gt;&lt;/FQL&gt;&lt;FQL&gt;&lt;Q&gt;VNM^FG_TOTAL_RETURNC(0,-1AM)&lt;/Q&gt;&lt;R&gt;1&lt;/R&gt;&lt;C&gt;1&lt;/C&gt;&lt;D xsi:type="xsd:double"&gt;3.4030318&lt;/D&gt;&lt;/FQL&gt;&lt;FQL&gt;&lt;Q&gt;INDA^FG_TOTAL_RETURNC(0,-3AM)&lt;/Q&gt;&lt;R&gt;1&lt;/R&gt;&lt;C&gt;1&lt;/C&gt;&lt;D xsi:type="xsd:double"&gt;3.6161065&lt;/D&gt;&lt;/FQL&gt;&lt;FQL&gt;&lt;Q&gt;VGK^PERCENT_CHANGE(FMA_EPS(+1,0,,,,"PORTAGG","MEAN"),FMA_EPS(+1,-1AM,,,,"PORTAGG","MEAN"))&lt;/Q&gt;&lt;R&gt;1&lt;/R&gt;&lt;C&gt;1&lt;/C&gt;&lt;D xsi:type="xsd:double"&gt;0&lt;/D&gt;&lt;/FQL&gt;&lt;FQL&gt;&lt;Q&gt;VNM^FG_ROE(0)&lt;/Q&gt;&lt;R&gt;1&lt;/R&gt;&lt;C&gt;1&lt;/C&gt;&lt;D xsi:type="xsd:double"&gt;9.45120373973327&lt;/D&gt;&lt;/FQL&gt;&lt;FQL&gt;&lt;Q&gt;TRYSA10Y-FDS^FG_YIELD(-10AY,0,Y,,"YTM")&lt;/Q&gt;&lt;R&gt;10&lt;/R&gt;&lt;C&gt;1&lt;/C&gt;&lt;D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xsi:type="xsd:double"&gt;4.608568&lt;/D&gt;&lt;/FQL&gt;&lt;FQL&gt;&lt;Q&gt;EWT^FG_PRICE_MAVG(0,,,,30)&lt;/Q&gt;&lt;R&gt;1&lt;/R&gt;&lt;C&gt;1&lt;/C&gt;&lt;D xsi:type="xsd:double"&gt;49.145332&lt;/D&gt;&lt;/FQL&gt;&lt;FQL&gt;&lt;Q&gt;EIDO^PERCENT_CHANGE(FMA_EPS(+1,0,,,,"PORTAGG","MEAN"),FMA_EPS(+1,-3AM,,,,"PORTAGG","MEAN"))&lt;/Q&gt;&lt;R&gt;1&lt;/R&gt;&lt;C&gt;1&lt;/C&gt;&lt;D xsi:type="xsd:double"&gt;-0.663202905914514&lt;/D&gt;&lt;/FQL&gt;&lt;FQL&gt;&lt;Q&gt;TRYQA10Y-FDS^PCTCHG(FG_YIELD(0,,,,"YTM"),FG_YIELD(-3AM,,,,"YTM"))&lt;/Q&gt;&lt;R&gt;0&lt;/R&gt;&lt;C&gt;0&lt;/C&gt;&lt;/FQL&gt;&lt;FQL&gt;&lt;Q&gt;CAGDPY@TW^EE_ACTUAL_ANNUAL(MED,+1)&lt;/Q&gt;&lt;R&gt;1&lt;/R&gt;&lt;C&gt;1&lt;/C&gt;&lt;D xsi:type="xsd:double"&gt;13.5&lt;/D&gt;&lt;/FQL&gt;&lt;FQL&gt;&lt;Q&gt;EWJ^FMA_COS_UP("EPS","1M",+1,NOW,,,"PORTAGG","MEANR")&lt;/Q&gt;&lt;R&gt;1&lt;/R&gt;&lt;C&gt;1&lt;/C&gt;&lt;D xsi:type="xsd:double"&gt;128&lt;/D&gt;&lt;/FQL&gt;&lt;FQL&gt;&lt;Q&gt;TRYID10Y-FDS^FG_YIELD(-10AY,0,Y,,"YTM")&lt;/Q&gt;&lt;R&gt;10&lt;/R&gt;&lt;C&gt;1&lt;/C&gt;&lt;D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xsi:type="xsd:double"&gt;6.498571&lt;/D&gt;&lt;/FQL&gt;&lt;FQL&gt;&lt;Q&gt;USDIDR^STD(FG_PRICE_CHANGE(0,-1AY,AM))&lt;/Q&gt;&lt;R&gt;1&lt;/R&gt;&lt;C&gt;1&lt;/C&gt;&lt;D xsi:type="xsd:double"&gt;1.51288732388301&lt;/D&gt;&lt;/FQL&gt;&lt;FQL&gt;&lt;Q&gt;DDR3512M-FDS^FG_PRICE(0)&lt;/Q&gt;&lt;R&gt;1&lt;/R&gt;&lt;C&gt;1&lt;/C&gt;&lt;D xsi:type="xsd:double"&gt;0.96178806&lt;/D&gt;&lt;/FQL&gt;&lt;FQL&gt;&lt;Q&gt;EWT^FG_PRICE(0)&lt;/Q&gt;&lt;R&gt;1&lt;/R&gt;&lt;C&gt;1&lt;/C&gt;&lt;D xsi:type="xsd:double"&gt;50.32&lt;/D&gt;&lt;/FQL&gt;&lt;FQL&gt;&lt;Q&gt;GREK^P_PRICE(0)/P_PRICE_LOW_PR(0,,,,,,"PRICE","INTRA","52W")-1&lt;/Q&gt;&lt;R&gt;1&lt;/R&gt;&lt;C&gt;1&lt;/C&gt;&lt;D xsi:type="xsd:double"&gt;0.34234965&lt;/D&gt;&lt;/FQL&gt;&lt;FQL&gt;&lt;Q&gt;EIDO^PERCENT_CHANGE(FMA_EPS(+1,0,,,,"PORTAGG","MEAN"),FMA_EPS(+1,-1AM,,,,"PORTAGG","MEAN"))&lt;/Q&gt;&lt;R&gt;1&lt;/R&gt;&lt;C&gt;1&lt;/C&gt;&lt;D xsi:type="xsd:double"&gt;1.58906401370831&lt;/D&gt;&lt;/FQL&gt;&lt;FQL&gt;&lt;Q&gt;TRYQA10Y-FDS^PCTCHG(FG_YIELD(0,,,,"YTM"),FG_YIELD(-1AM,,,,"YTM"))&lt;/Q&gt;&lt;R&gt;0&lt;/R&gt;&lt;C&gt;0&lt;/C&gt;&lt;/FQL&gt;&lt;FQL&gt;&lt;Q&gt;TRYTW10Y-FDS^FG_YIELD(0,,,,"YTM")&lt;/Q&gt;&lt;R&gt;1&lt;/R&gt;&lt;C&gt;1&lt;/C&gt;&lt;D xsi:type="xsd:double"&gt;1.62&lt;/D&gt;&lt;/FQL&gt;&lt;FQL&gt;&lt;Q&gt;VWO^JULIAN(FMA_DIV_YLD(NTMA,NOW,NOW,M,"PORTAGG","MEANR").DATES)&lt;/Q&gt;&lt;R&gt;1&lt;/R&gt;&lt;C&gt;1&lt;/C&gt;&lt;D xsi:type="xsd:long"&gt;45412&lt;/D&gt;&lt;/FQL&gt;&lt;FQL&gt;&lt;Q&gt;EPU^FMA_EVAL_EBIT(LTMA,NOW,NOW,M,"PORTAGG","MEANR")&lt;/Q&gt;&lt;R&gt;1&lt;/R&gt;&lt;C&gt;1&lt;/C&gt;&lt;D xsi:type="xsd:double"&gt;13.2370839627055&lt;/D&gt;&lt;/FQL&gt;&lt;FQL&gt;&lt;Q&gt;CNYA^FMA_PE(LTM,0,,,"PORTAGG","MEANR")&lt;/Q&gt;&lt;R&gt;1&lt;/R&gt;&lt;C&gt;1&lt;/C&gt;&lt;D xsi:type="xsd:double"&gt;15.1700343713908&lt;/D&gt;&lt;/FQL&gt;&lt;FQL&gt;&lt;Q&gt;USDBRL^STD(FG_PRICE_CHANGE(0,-1AY,AM))&lt;/Q&gt;&lt;R&gt;1&lt;/R&gt;&lt;C&gt;1&lt;/C&gt;&lt;D xsi:type="xsd:double"&gt;2.63104938221546&lt;/D&gt;&lt;/FQL&gt;&lt;FQL&gt;&lt;Q&gt;EWY^P_PRICE_RETURNS_PR('52W',2,-10AY,0,AM)&lt;/Q&gt;&lt;R&gt;121&lt;/R&gt;&lt;C&gt;1&lt;/C&gt;&lt;D xsi:type="xsd:double"&gt;12.322771&lt;/D&gt;&lt;D xsi:type="xsd:double"&gt;23.96077&lt;/D&gt;&lt;D xsi:type="xsd:double"&gt;20.083344&lt;/D&gt;&lt;D xsi:type="xsd:double"&gt;18.028046&lt;/D&gt;&lt;D xsi:type="xsd:double"&gt;-0.20679832&lt;/D&gt;&lt;D xsi:type="xsd:double"&gt;-6.9389343&lt;/D&gt;&lt;D xsi:type="xsd:double"&gt;-10.264325&lt;/D&gt;&lt;D xsi:type="xsd:double"&gt;-13.477903&lt;/D&gt;&lt;D xsi:type="xsd:double"&gt;-4.432106&lt;/D&gt;&lt;D xsi:type="xsd:double"&gt;-6.6309395&lt;/D&gt;&lt;D xsi:type="xsd:double"&gt;-5.8246613&lt;/D&gt;&lt;D xsi:type="xsd:double"&gt;-1.0320842&lt;/D&gt;&lt;D xsi:type="xsd:double"&gt;-10.682589&lt;/D&gt;&lt;D xsi:type="xsd:double"&gt;-14.223808&lt;/D&gt;&lt;D xsi:type="xsd:double"&gt;-21.64222&lt;/D&gt;&lt;D xsi:type="xsd:double"&gt;-27.086771&lt;/D&gt;&lt;D xsi:type="xsd:double"&gt;-18.417328&lt;/D&gt;&lt;D xsi:type="xsd:double"&gt;-7.305181&lt;/D&gt;&lt;D xsi:type="xsd:double"&gt;-6.022888&lt;/D&gt;&lt;D xsi:type="xsd:double"&gt;-8.033323&lt;/D&gt;&lt;D xsi:type="xsd:double"&gt;-14.153194&lt;/D&gt;&lt;D xsi:type="xsd:double"&gt;-15.77732&lt;/D&gt;&lt;D xsi:type="xsd:double"&gt;-5.532658&lt;/D&gt;&lt;D xsi:type="xsd:double"&gt;-13.670778&lt;/D&gt;&lt;D xsi:type="xsd:double"&gt;-11.86763&lt;/D&gt;&lt;D xsi:type="xsd:double"&gt;-3.274703&lt;/D&gt;&lt;D xsi:type="xsd:double"&gt;9.577847&lt;/D&gt;&lt;D xsi:type="xsd:double"&gt;20.582878&lt;/D&gt;&lt;D xsi:type="xsd:double"&gt;21.99484&lt;/D&gt;&lt;D xsi:type="xsd:double"&gt;4.1984677&lt;/D&gt;&lt;D xsi:type="xsd:double"&gt;3.2251835&lt;/D&gt;&lt;D xsi:type="xsd:double"&gt;7.555568&lt;/D&gt;&lt;D xsi:type="xsd:double"&gt;22.706736&lt;/D&gt;&lt;D xsi:type="xsd:double"&gt;28.00957&lt;/D&gt;&lt;D xsi:type="xsd:double"&gt;18.550694&lt;/D&gt;&lt;D xsi:type="xsd:double"&gt;18.923843&lt;/D&gt;&lt;D xsi:type="xsd:double"&gt;37.739635&lt;/D&gt;&lt;D xsi:type="xsd:double"&gt;31.803978&lt;/D&gt;&lt;D xsi:type="xsd:double"&gt;26.73948&lt;/D&gt;&lt;D xsi:type="xsd:double"&gt;22.978378&lt;/D&gt;&lt;D xsi:type="xsd:double"&gt;20.905458&lt;/D&gt;&lt;D xsi:type="xsd:double"&gt;36.70173&lt;/D&gt;&lt;D xsi:type="xsd:double"&gt;42.80722&lt;/D&gt;&lt;D xsi:type="xsd:double"&gt;44.132187&lt;/D&gt;&lt;D xsi:type="xsd:double"&gt;39.214314&lt;/D&gt;&lt;D xsi:type="xsd:double"&gt;26.781988&lt;/D&gt;&lt;D xsi:type="xsd:double"&gt;24.306356&lt;/D&gt;&lt;D xsi:type="xsd:double"&gt;25.375832&lt;/D&gt;&lt;D xsi:type="xsd:double"&gt;9.709144&lt;/D&gt;&lt;D xsi:type="xsd:double"&gt;3.553152&lt;/D&gt;&lt;D xsi:type="xsd:double"&gt;-0.6180048&lt;/D&gt;&lt;D xsi:type="xsd:double"&gt;1.2575507&lt;/D&gt;&lt;D xsi:type="xsd:double"&gt;3.3050537&lt;/D&gt;&lt;D xsi:type="xsd:double"&gt;-19.728874&lt;/D&gt;&lt;D xsi:type="xsd:double"&gt;-16.924965&lt;/D&gt;&lt;D xsi:type="xsd:double"&gt;-20.384365&lt;/D&gt;&lt;D xsi:type="xsd:double"&gt;-16.161495&lt;/D&gt;&lt;D xsi:type="xsd:double"&gt;-11.469579&lt;/D&gt;&lt;D xsi:type="xsd:double"&gt;-18.125557&lt;/D&gt;&lt;D xsi:type="xsd:double"&gt;-17.577475&lt;/D&gt;&lt;D xsi:type="xsd:double"&gt;-21.9275&lt;/D&gt;&lt;D xsi:type="xsd:double"&gt;-9.270853&lt;/D&gt;&lt;D xsi:type="xsd:double"&gt;-16.519176&lt;/D&gt;&lt;D xsi:type="xsd:double"&gt;-19.142807&lt;/D&gt;&lt;D xsi:type="xsd:double"&gt;-16.358698&lt;/D&gt;&lt;D xsi:type="xsd:double"&gt;2.5003195&lt;/D&gt;&lt;D xsi:type="xsd:double"&gt;-3.2320023&lt;/D&gt;&lt;D xsi:type="xsd:double"&gt;7.948339&lt;/D&gt;&lt;D xsi:type="xsd:double"&gt;-8.992654&lt;/D&gt;&lt;D xsi:type="xsd:double"&gt;-10.8279705&lt;/D&gt;&lt;D xsi:type="xsd:double"&gt;-21.349781&lt;/D&gt;&lt;D xsi:type="xsd:double"&gt;-14.217287&lt;/D&gt;&lt;D xsi:type="xsd:double"&gt;-0.36183&lt;/D&gt;&lt;D xsi:type="xsd:double"&gt;-2.507633&lt;/D&gt;&lt;D xsi:type="xsd:double"&gt;11.130941&lt;/D&gt;&lt;D xsi:type="xsd:double"&gt;20.986605&lt;/D&gt;&lt;D xsi:type="xsd:double"&gt;18.488968&lt;/D&gt;&lt;D xsi:type="xsd:double"&gt;11.646997&lt;/D&gt;&lt;D xsi:type="xsd:double"&gt;33.533287&lt;/D&gt;&lt;D xsi:type="xsd:double"&gt;39.43831&lt;/D&gt;&lt;D xsi:type="xsd:double"&gt;46.26452&lt;/D&gt;&lt;D xsi:type="xsd:double"&gt;58.419514&lt;/D&gt;&lt;D xsi:type="xsd:double"&gt;92.65762&lt;/D&gt;&lt;D xsi:type="xsd:double"&gt;76.795074&lt;/D&gt;&lt;D xsi:type="xsd:double"&gt;76.2505&lt;/D&gt;&lt;D xsi:type="xsd:double"&gt;64.36534&lt;/D&gt;&lt;D xsi:type="xsd:double"&gt;46.9563&lt;/D&gt;&lt;D xsi:type="xsd:double"&gt;38.515366&lt;/D&gt;&lt;D xsi:type="xsd:double"&gt;24.403023&lt;/D&gt;&lt;D xsi:type="xsd:double"&gt;20.71407&lt;/D&gt;&lt;D xsi:type="xsd:double"&gt;-0.13513565&lt;/D&gt;&lt;D xsi:type="xsd:double"&gt;-7.559472&lt;/D&gt;&lt;D xsi:type="xsd:double"&gt;-16.06447&lt;/D&gt;&lt;D xsi:type="xsd:double"&gt;-15.917212&lt;/D&gt;&lt;D xsi:type="xsd:double"&gt;-18.882668&lt;/D&gt;&lt;D xsi:type="xsd:double"&gt;-26.565796&lt;/D&gt;&lt;D xsi:type="xsd:double"&gt;-24.477207&lt;/D&gt;&lt;D xsi:type="xsd:double"&gt;-36.207623&lt;/D&gt;&lt;D xsi:type="xsd:double"&gt;-31.737667&lt;/D&gt;&lt;D xsi:type="xsd:double"&gt;-31.761778&lt;/D&gt;&lt;D xsi:type="xsd:double"&gt;-40.021366&lt;/D&gt;&lt;D xsi:type="xsd:double"&gt;-33.419926&lt;/D&gt;&lt;D xsi:type="xsd:double"&gt;-18.122637&lt;/D&gt;&lt;D xsi:type="xsd:double"&gt;-26.863443&lt;/D&gt;&lt;D xsi:type="xsd:double"&gt;-11.272394&lt;/D&gt;&lt;D xsi:type="xsd:double"&gt;-18.242771&lt;/D&gt;&lt;D xsi:type="xsd:double"&gt;-13.02405&lt;/D&gt;&lt;D xsi:type="xsd:double"&gt;-7.4658813&lt;/D&gt;&lt;D xsi:type="xsd:double"&gt;-6.626034&lt;/D&gt;&lt;D xsi:type="xsd:double"&gt;10.223139&lt;/D&gt;&lt;D xsi:type="xsd:double"&gt;12.92981&lt;/D&gt;&lt;D xsi:type="xsd:double"&gt;9.130896&lt;/D&gt;&lt;D xsi:type="xsd:double"&gt;23.617983&lt;/D&gt;&lt;D xsi:type="xsd:double"&gt;7.3304415&lt;/D&gt;&lt;D xsi:type="xsd:double"&gt;5.09845&lt;/D&gt;&lt;D xsi:type="xsd:double"&gt;17.70357&lt;/D&gt;&lt;D xsi:type="xsd:double"&gt;-3.8513541&lt;/D&gt;&lt;D xsi:type="xsd:double"&gt;12.456274&lt;/D&gt;&lt;D xsi:type="xsd:double"&gt;14.718283&lt;/D&gt;&lt;D xsi:type="xsd:double"&gt;6.6411495&lt;/D&gt;&lt;D xsi:type="xsd:double"&gt;1.6349792&lt;/D&gt;&lt;/FQL&gt;&lt;FQL&gt;&lt;Q&gt;MCHI^FMA_PE(LTM,0,,,"PORTAGG","MEANR")&lt;/Q&gt;&lt;R&gt;1&lt;/R&gt;&lt;C&gt;1&lt;/C&gt;&lt;D xsi:type="xsd:double"&gt;13.1443156642614&lt;/D&gt;&lt;/FQL&gt;&lt;FQL&gt;&lt;Q&gt;KSA^FG_PRICE(0)&lt;/Q&gt;&lt;R&gt;1&lt;/R&gt;&lt;C&gt;1&lt;/C&gt;&lt;D xsi:type="xsd:double"&gt;40.11&lt;/D&gt;&lt;/FQL&gt;&lt;FQL&gt;&lt;Q&gt;EPU^FMA_COS_DOWN("EPS","1M",+1,NOW,,,"PORTAGG","MEANR")&lt;/Q&gt;&lt;R&gt;1&lt;/R&gt;&lt;C&gt;1&lt;/C&gt;&lt;D xsi:type="xsd:double"&gt;4&lt;/D&gt;&lt;/FQL&gt;&lt;FQL&gt;&lt;Q&gt;USDTHB^STD(FG_PRICE_CHANGE(0,-1AY,AM))&lt;/Q&gt;&lt;R&gt;1&lt;/R&gt;&lt;C&gt;1&lt;/C&gt;&lt;D xsi:type="xsd:double"&gt;2.47239606372871&lt;/D&gt;&lt;/FQL&gt;&lt;FQL&gt;&lt;Q&gt;URTH^FMA_COS_DOWN("EPS","1M",+1,NOW,,,"PORTAGG","MEANR")&lt;/Q&gt;&lt;R&gt;1&lt;/R&gt;&lt;C&gt;1&lt;/C&gt;&lt;D xsi:type="xsd:double"&gt;506&lt;/D&gt;&lt;/FQL&gt;&lt;FQL&gt;&lt;Q&gt;EZA^FMA_PE(NTMA,-10AY,0,AM,"PORTAGG","MEANR")&lt;/Q&gt;&lt;R&gt;121&lt;/R&gt;&lt;C&gt;1&lt;/C&gt;&lt;D xsi:type="xsd:double"&gt;14.3493540237567&lt;/D&gt;&lt;D xsi:type="xsd:double"&gt;14.7485468897389&lt;/D&gt;&lt;D xsi:type="xsd:double"&gt;14.9950520580753&lt;/D&gt;&lt;D xsi:type="xsd:double"&gt;15.1205545619697&lt;/D&gt;&lt;D xsi:type="xsd:double"&gt;14.4024872721021&lt;/D&gt;&lt;D xsi:type="xsd:double"&gt;15.0744751077704&lt;/D&gt;&lt;D xsi:type="xsd:double"&gt;15.0927039831895&lt;/D&gt;&lt;D xsi:type="xsd:double"&gt;15.7882195566223&lt;/D&gt;&lt;D xsi:type="xsd:double"&gt;16.8432949860645&lt;/D&gt;&lt;D xsi:type="xsd:double"&gt;16.895802477581&lt;/D&gt;&lt;D xsi:type="xsd:double"&gt;17.0101681633626&lt;/D&gt;&lt;D xsi:type="xsd:double"&gt;17.5870467379658&lt;/D&gt;&lt;D xsi:type="xsd:double"&gt;16.2351054274375&lt;/D&gt;&lt;D xsi:type="xsd:double"&gt;16.3702583502557&lt;/D&gt;&lt;D xsi:type="xsd:double"&gt;15.9093290058123&lt;/D&gt;&lt;D xsi:type="xsd:double"&gt;15.2823903752302&lt;/D&gt;&lt;D xsi:type="xsd:double"&gt;14.9843122045612&lt;/D&gt;&lt;D xsi:type="xsd:double"&gt;15.7386291014276&lt;/D&gt;&lt;D xsi:type="xsd:double"&gt;15.1968544836255&lt;/D&gt;&lt;D xsi:type="xsd:double"&gt;14.5667936099609&lt;/D&gt;&lt;D xsi:type="xsd:double"&gt;14.2848142767289&lt;/D&gt;&lt;D xsi:type="xsd:double"&gt;13.9739233464441&lt;/D&gt;&lt;D xsi:type="xsd:double"&gt;14.9947343130463&lt;/D&gt;&lt;D xsi:type="xsd:double"&gt;15.1256848179848&lt;/D&gt;&lt;D xsi:type="xsd:double"&gt;14.553365597592&lt;/D&gt;&lt;D xsi:type="xsd:double"&gt;14.9211392753054&lt;/D&gt;&lt;D xsi:type="xsd:double"&gt;15.3440974265594&lt;/D&gt;&lt;D xsi:type="xsd:double"&gt;14.8804173317405&lt;/D&gt;&lt;D xsi:type="xsd:double"&gt;14.9531587196649&lt;/D&gt;&lt;D xsi:type="xsd:double"&gt;14.6791491733651&lt;/D&gt;&lt;D xsi:type="xsd:double"&gt;13.8827930647308&lt;/D&gt;&lt;D xsi:type="xsd:double"&gt;14.6250486558175&lt;/D&gt;&lt;D xsi:type="xsd:double"&gt;14.8668381807976&lt;/D&gt;&lt;D xsi:type="xsd:double"&gt;15.2309953297831&lt;/D&gt;&lt;D xsi:type="xsd:double"&gt;15.5934408155983&lt;/D&gt;&lt;D xsi:type="xsd:double"&gt;16.2079834669641&lt;/D&gt;&lt;D xsi:type="xsd:double"&gt;15.9562603246881&lt;/D&gt;&lt;D xsi:type="xsd:double"&gt;15.0460253124456&lt;/D&gt;&lt;D xsi:type="xsd:double"&gt;15.8336403261044&lt;/D&gt;&lt;D xsi:type="xsd:double"&gt;15.9943231527766&lt;/D&gt;&lt;D xsi:type="xsd:double"&gt;14.8104716991246&lt;/D&gt;&lt;D xsi:type="xsd:double"&gt;15.4519076487367&lt;/D&gt;&lt;D xsi:type="xsd:double"&gt;15.7586127448824&lt;/D&gt;&lt;D xsi:type="xsd:double"&gt;15.2279631503867&lt;/D&gt;&lt;D xsi:type="xsd:double"&gt;15.0250369416799&lt;/D&gt;&lt;D xsi:type="xsd:double"&gt;15.1469102530475&lt;/D&gt;&lt;D xsi:type="xsd:double"&gt;15.0663062964221&lt;/D&gt;&lt;D xsi:type="xsd:double"&gt;15.3327370847292&lt;/D&gt;&lt;D xsi:type="xsd:double"&gt;14.1821310129227&lt;/D&gt;&lt;D xsi:type="xsd:double"&gt;14.3238277877556&lt;/D&gt;&lt;D xsi:type="xsd:double"&gt;14.0614685172162&lt;/D&gt;&lt;D xsi:type="xsd:double"&gt;13.813078452242&lt;/D&gt;&lt;D xsi:type="xsd:double"&gt;12.9641923736685&lt;/D&gt;&lt;D xsi:type="xsd:double"&gt;11.8999144028083&lt;/D&gt;&lt;D xsi:type="xsd:double"&gt;12.3528334066442&lt;/D&gt;&lt;D xsi:type="xsd:double"&gt;12.6283225620759&lt;/D&gt;&lt;D xsi:type="xsd:double"&gt;13.2804778268107&lt;/D&gt;&lt;D xsi:type="xsd:double"&gt;13.1750013682846&lt;/D&gt;&lt;D xsi:type="xsd:double"&gt;12.9715401037923&lt;/D&gt;&lt;D xsi:type="xsd:double"&gt;13.5867427725552&lt;/D&gt;&lt;D xsi:type="xsd:double"&gt;12.8673405110606&lt;/D&gt;&lt;D xsi:type="xsd:double"&gt;13.1841224001996&lt;/D&gt;&lt;D xsi:type="xsd:double"&gt;12.7015213638642&lt;/D&gt;&lt;D xsi:type="xsd:double"&gt;11.6603120598317&lt;/D&gt;&lt;D xsi:type="xsd:double"&gt;11.4159539440749&lt;/D&gt;&lt;D xsi:type="xsd:double"&gt;11.6020856228483&lt;/D&gt;&lt;D xsi:type="xsd:double"&gt;11.9957838978134&lt;/D&gt;&lt;D xsi:type="xsd:double"&gt;12.3110998927727&lt;/D&gt;&lt;D xsi:type="xsd:double"&gt;11.501742042448&lt;/D&gt;&lt;D xsi:type="xsd:double"&gt;10.4412357988791&lt;/D&gt;&lt;D xsi:type="xsd:double"&gt;8.32090710122919&lt;/D&gt;&lt;D xsi:type="xsd:double"&gt;10.3844277990496&lt;/D&gt;&lt;D xsi:type="xsd:double"&gt;10.6352980836315&lt;/D&gt;&lt;D xsi:type="xsd:double"&gt;11.1892776517708&lt;/D&gt;&lt;D xsi:type="xsd:double"&gt;11.5700011623002&lt;/D&gt;&lt;D xsi:type="xsd:double"&gt;10.8862033320733&lt;/D&gt;&lt;D xsi:type="xsd:double"&gt;10.4723925724087&lt;/D&gt;&lt;D xsi:type="xsd:double"&gt;9.72869239342622&lt;/D&gt;&lt;D xsi:type="xsd:double"&gt;9.8460491943979&lt;/D&gt;&lt;D xsi:type="xsd:double"&gt;9.82492495032783&lt;/D&gt;&lt;D xsi:type="xsd:double"&gt;9.87941682493332&lt;/D&gt;&lt;D xsi:type="xsd:double"&gt;10.0332236641992&lt;/D&gt;&lt;D xsi:type="xsd:double"&gt;9.9790683174854&lt;/D&gt;&lt;D xsi:type="xsd:double"&gt;9.50745466482223&lt;/D&gt;&lt;D xsi:type="xsd:double"&gt;10.1731071036415&lt;/D&gt;&lt;D xsi:type="xsd:double"&gt;9.48683952778091&lt;/D&gt;&lt;D xsi:type="xsd:double"&gt;9.53894366269423&lt;/D&gt;&lt;D xsi:type="xsd:double"&gt;9.0688956620882&lt;/D&gt;&lt;D xsi:type="xsd:double"&gt;9.37444517959452&lt;/D&gt;&lt;D xsi:type="xsd:double"&gt;9.46940651751713&lt;/D&gt;&lt;D xsi:type="xsd:double"&gt;9.44522781054776&lt;/D&gt;&lt;D xsi:type="xsd:double"&gt;9.7583153417996&lt;/D&gt;&lt;D xsi:type="xsd:double"&gt;9.75945117441528&lt;/D&gt;&lt;D xsi:type="xsd:double"&gt;10.1060610143583&lt;/D&gt;&lt;D xsi:type="xsd:double"&gt;9.96152839871927&lt;/D&gt;&lt;D xsi:type="xsd:double"&gt;9.33723454251009&lt;/D&gt;&lt;D xsi:type="xsd:double"&gt;9.32145111061825&lt;/D&gt;&lt;D xsi:type="xsd:double"&gt;8.4884343972816&lt;/D&gt;&lt;D xsi:type="xsd:double"&gt;8.76168422884169&lt;/D&gt;&lt;D xsi:type="xsd:double"&gt;8.39505376131915&lt;/D&gt;&lt;D xsi:type="xsd:double"&gt;7.82911710543805&lt;/D&gt;&lt;D xsi:type="xsd:double"&gt;8.33118535086042&lt;/D&gt;&lt;D xsi:type="xsd:double"&gt;9.36961101593083&lt;/D&gt;&lt;D xsi:type="xsd:double"&gt;8.79811497294398&lt;/D&gt;&lt;D xsi:type="xsd:double"&gt;9.29860950478948&lt;/D&gt;&lt;D xsi:type="xsd:double"&gt;8.88444383173098&lt;/D&gt;&lt;D xsi:type="xsd:double"&gt;8.9708418708763&lt;/D&gt;&lt;D xsi:type="xsd:double"&gt;9.14531746164451&lt;/D&gt;&lt;D xsi:type="xsd:double"&gt;8.53597428083141&lt;/D&gt;&lt;D xsi:type="xsd:double"&gt;9.44252956764258&lt;/D&gt;&lt;D xsi:type="xsd:double"&gt;10.2008973901293&lt;/D&gt;&lt;D xsi:type="xsd:double"&gt;9.61432926023128&lt;/D&gt;&lt;D xsi:type="xsd:double"&gt;9.27382600722052&lt;/D&gt;&lt;D xsi:type="xsd:double"&gt;9.07908202250078&lt;/D&gt;&lt;D xsi:type="xsd:double"&gt;9.74553624849384&lt;/D&gt;&lt;D xsi:type="xsd:double"&gt;10.064555935841&lt;/D&gt;&lt;D xsi:type="xsd:double"&gt;9.59236136316228&lt;/D&gt;&lt;D xsi:type="xsd:double"&gt;9.29198363226387&lt;/D&gt;&lt;D xsi:type="xsd:double"&gt;9.41935796641937&lt;/D&gt;&lt;D xsi:type="xsd:double"&gt;9.36113671091178&lt;/D&gt;&lt;D xsi:type="xsd:double"&gt;9.63746331141498&lt;/D&gt;&lt;/FQL&gt;&lt;FQL&gt;&lt;Q&gt;EWM^FG_PRICE_MAVG(0,,,,60)&lt;/Q&gt;&lt;R&gt;1&lt;/R&gt;&lt;C&gt;1&lt;/C&gt;&lt;D xsi:type="xsd:double"&gt;22.303333&lt;/D&gt;&lt;/FQL&gt;&lt;FQL&gt;&lt;Q&gt;TRYMY10Y-FDS^FG_YIELD(0,,,,"YTM")&lt;/Q&gt;&lt;R&gt;1&lt;/R&gt;&lt;C&gt;1&lt;/C&gt;&lt;D xsi:type="xsd:double"&gt;3.891778&lt;/D&gt;&lt;/FQL&gt;&lt;FQL&gt;&lt;Q&gt;COPP-FDS^MAX(FG_PRICE(0,-5AY))&lt;/Q&gt;&lt;R&gt;1&lt;/R&gt;&lt;C&gt;1&lt;/C&gt;&lt;D xsi:type="xsd:double"&gt;5.119&lt;/D&gt;&lt;/FQL&gt;&lt;FQL&gt;&lt;Q&gt;CAGDPY@PE^EE_ACTUAL_ANNUAL(MED,0)&lt;/Q&gt;&lt;R&gt;1&lt;/R&gt;&lt;C&gt;1&lt;/C&gt;&lt;D xsi:type="xsd:double"&gt;0.830176564820384&lt;/D&gt;&lt;/FQL&gt;&lt;FQL&gt;&lt;Q&gt;VNM^FG_PRICE_MAVG(0,,,,60)&lt;/Q&gt;&lt;R&gt;1&lt;/R&gt;&lt;C&gt;1&lt;/C&gt;&lt;D xsi:type="xsd:double"&gt;12.946&lt;/D&gt;&lt;/FQL&gt;&lt;FQL&gt;&lt;Q&gt;SPY^FG_TOTAL_RETURNC(0,-6AM)&lt;/Q&gt;&lt;R&gt;1&lt;/R&gt;&lt;C&gt;1&lt;/C&gt;&lt;D xsi:type="xsd:double"&gt;16.382195&lt;/D&gt;&lt;/FQL&gt;&lt;FQL&gt;&lt;Q&gt;EPOL^SIZE(FG_CONSTITUENTS)&lt;/Q&gt;&lt;R&gt;1&lt;/R&gt;&lt;C&gt;1&lt;/C&gt;&lt;D xsi:type="xsd:long"&gt;33&lt;/D&gt;&lt;/FQL&gt;&lt;FQL&gt;&lt;Q&gt;REFKRBASE-FDS^FG_YIELD(NOW,,,0)&lt;/Q&gt;&lt;R&gt;1&lt;/R&gt;&lt;C&gt;1&lt;/C&gt;&lt;D xsi:type="xsd:double"&gt;3.5&lt;/D&gt;&lt;/FQL&gt;&lt;FQL&gt;&lt;Q&gt;EPU^FMA_DIV_YLD(NTMA,NOW,NOW,M,"PORTAGG","MEANR")&lt;/Q&gt;&lt;R&gt;1&lt;/R&gt;&lt;C&gt;1&lt;/C&gt;&lt;D xsi:type="xsd:double"&gt;3.42957184502685&lt;/D&gt;&lt;/FQL&gt;&lt;FQL&gt;&lt;Q&gt;USDTHB^FG_PRICE(0)&lt;/Q&gt;&lt;R&gt;1&lt;/R&gt;&lt;C&gt;1&lt;/C&gt;&lt;D xsi:type="xsd:double"&gt;36.79&lt;/D&gt;&lt;/FQL&gt;&lt;FQL&gt;&lt;Q&gt;EWM^FG_PRICE(0)&lt;/Q&gt;&lt;R&gt;1&lt;/R&gt;&lt;C&gt;1&lt;/C&gt;&lt;D xsi:type="xsd:double"&gt;22.97&lt;/D&gt;&lt;/FQL&gt;&lt;FQL&gt;&lt;Q&gt;UAE^SIZE(FG_CONSTITUENTS)&lt;/Q&gt;&lt;R&gt;1&lt;/R&gt;&lt;C&gt;1&lt;/C&gt;&lt;D xsi:type="xsd:long"&gt;43&lt;/D&gt;&lt;/FQL&gt;&lt;FQL&gt;&lt;Q&gt;EWM^PERCENT_CHANGE(FMA_EPS(+1,0,,,,"PORTAGG","MEAN"),FMA_EPS(+1,-3AM,,,,"PORTAGG","MEAN"))&lt;/Q&gt;&lt;R&gt;1&lt;/R&gt;&lt;C&gt;1&lt;/C&gt;&lt;D xsi:type="xsd:double"&gt;4.1416034092086&lt;/D&gt;&lt;/FQL&gt;&lt;FQL&gt;&lt;Q&gt;USDTWD^STD(FG_PRICE_CHANGE(0,-1AY,AM))&lt;/Q&gt;&lt;R&gt;1&lt;/R&gt;&lt;C&gt;1&lt;/C&gt;&lt;D xsi:type="xsd:double"&gt;1.60067530243579&lt;/D&gt;&lt;/FQL&gt;&lt;FQL&gt;&lt;Q&gt;EWW^FMA_PE(NTMA,-10AY,0,AM,"PORTAGG","MEANR")&lt;/Q&gt;&lt;R&gt;121&lt;/R&gt;&lt;C&gt;1&lt;/C&gt;&lt;D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xsi:type="xsd:double"&gt;17.2734329237304&lt;/D&gt;&lt;D xsi:type="xsd:double"&gt;17.7068276781454&lt;/D&gt;&lt;D xsi:type="xsd:double"&gt;18.6681466622675&lt;/D&gt;&lt;D xsi:type="xsd:double"&gt;19.5717784066378&lt;/D&gt;&lt;D xsi:type="xsd:double"&gt;18.9046362631133&lt;/D&gt;&lt;D xsi:type="xsd:double"&gt;18.4977777401586&lt;/D&gt;&lt;D xsi:type="xsd:double"&gt;18.4880294743809&lt;/D&gt;&lt;D xsi:type="xsd:double"&gt;18.3287894827283&lt;/D&gt;&lt;D xsi:type="xsd:double"&gt;17.7830006297311&lt;/D&gt;&lt;D xsi:type="xsd:double"&gt;18.2279008324361&lt;/D&gt;&lt;D xsi:type="xsd:double"&gt;16.5931209303081&lt;/D&gt;&lt;D xsi:type="xsd:double"&gt;16.2290657451996&lt;/D&gt;&lt;D xsi:type="xsd:double"&gt;16.3690248186876&lt;/D&gt;&lt;D xsi:type="xsd:double"&gt;16.3488453232643&lt;/D&gt;&lt;D xsi:type="xsd:double"&gt;16.9740168901844&lt;/D&gt;&lt;D xsi:type="xsd:double"&gt;16.7907752910439&lt;/D&gt;&lt;D xsi:type="xsd:double"&gt;16.2569463023908&lt;/D&gt;&lt;D xsi:type="xsd:double"&gt;16.7403400745319&lt;/D&gt;&lt;D xsi:type="xsd:double"&gt;17.3368548748259&lt;/D&gt;&lt;D xsi:type="xsd:double"&gt;17.1243812227625&lt;/D&gt;&lt;D xsi:type="xsd:double"&gt;16.7217465994608&lt;/D&gt;&lt;D xsi:type="xsd:double"&gt;15.8621275630457&lt;/D&gt;&lt;D xsi:type="xsd:double"&gt;15.4396913862846&lt;/D&gt;&lt;D xsi:type="xsd:double"&gt;15.9911490045651&lt;/D&gt;&lt;D xsi:type="xsd:double"&gt;16.1950123220473&lt;/D&gt;&lt;D xsi:type="xsd:double"&gt;15.3587816477678&lt;/D&gt;&lt;D xsi:type="xsd:double"&gt;14.902714612336&lt;/D&gt;&lt;D xsi:type="xsd:double"&gt;15.5300421021185&lt;/D&gt;&lt;D xsi:type="xsd:double"&gt;14.1244274905575&lt;/D&gt;&lt;D xsi:type="xsd:double"&gt;15.1335498461619&lt;/D&gt;&lt;D xsi:type="xsd:double"&gt;15.5551510798072&lt;/D&gt;&lt;D xsi:type="xsd:double"&gt;15.1779867556597&lt;/D&gt;&lt;D xsi:type="xsd:double"&gt;15.0579521412802&lt;/D&gt;&lt;D xsi:type="xsd:double"&gt;13.1783891445294&lt;/D&gt;&lt;D xsi:type="xsd:double"&gt;12.4549491667858&lt;/D&gt;&lt;D xsi:type="xsd:double"&gt;12.4045977466727&lt;/D&gt;&lt;D xsi:type="xsd:double"&gt;13.2641457247042&lt;/D&gt;&lt;D xsi:type="xsd:double"&gt;12.9155347525031&lt;/D&gt;&lt;D xsi:type="xsd:double"&gt;13.0633496208189&lt;/D&gt;&lt;D xsi:type="xsd:double"&gt;13.5104366217232&lt;/D&gt;&lt;D xsi:type="xsd:double"&gt;12.8228544206532&lt;/D&gt;&lt;D xsi:type="xsd:double"&gt;12.9305071273584&lt;/D&gt;&lt;D xsi:type="xsd:double"&gt;12.5024228514837&lt;/D&gt;&lt;D xsi:type="xsd:double"&gt;12.8705328047048&lt;/D&gt;&lt;D xsi:type="xsd:double"&gt;13.3705137400651&lt;/D&gt;&lt;D xsi:type="xsd:double"&gt;13.6791712281875&lt;/D&gt;&lt;D xsi:type="xsd:double"&gt;13.675665563348&lt;/D&gt;&lt;D xsi:type="xsd:double"&gt;13.8024161642778&lt;/D&gt;&lt;D xsi:type="xsd:double"&gt;14.1172310070124&lt;/D&gt;&lt;D xsi:type="xsd:double"&gt;13.0852643999205&lt;/D&gt;&lt;D xsi:type="xsd:double"&gt;10.7717249510312&lt;/D&gt;&lt;D xsi:type="xsd:double"&gt;14.229338925258&lt;/D&gt;&lt;D xsi:type="xsd:double"&gt;15.1962273379612&lt;/D&gt;&lt;D xsi:type="xsd:double"&gt;16.9132397823955&lt;/D&gt;&lt;D xsi:type="xsd:double"&gt;16.6810043163461&lt;/D&gt;&lt;D xsi:type="xsd:double"&gt;16.1557979285537&lt;/D&gt;&lt;D xsi:type="xsd:double"&gt;15.4006759005727&lt;/D&gt;&lt;D xsi:type="xsd:double"&gt;14.1587957277632&lt;/D&gt;&lt;D xsi:type="xsd:double"&gt;15.2982913753831&lt;/D&gt;&lt;D xsi:type="xsd:double"&gt;14.9333513031001&lt;/D&gt;&lt;D xsi:type="xsd:double"&gt;14.0342100102067&lt;/D&gt;&lt;D xsi:type="xsd:double"&gt;14.1540724895346&lt;/D&gt;&lt;D xsi:type="xsd:double"&gt;14.7477728647392&lt;/D&gt;&lt;D xsi:type="xsd:double"&gt;14.6394094888748&lt;/D&gt;&lt;D xsi:type="xsd:double"&gt;14.9984488316199&lt;/D&gt;&lt;D xsi:type="xsd:double"&gt;14.85463029634&lt;/D&gt;&lt;D xsi:type="xsd:double"&gt;14.48038599981&lt;/D&gt;&lt;D xsi:type="xsd:double"&gt;14.9284243580938&lt;/D&gt;&lt;D xsi:type="xsd:double"&gt;13.9089411094158&lt;/D&gt;&lt;D xsi:type="xsd:double"&gt;13.8321057926217&lt;/D&gt;&lt;D xsi:type="xsd:double"&gt;12.9202669084359&lt;/D&gt;&lt;D xsi:type="xsd:double"&gt;13.9039834984315&lt;/D&gt;&lt;D xsi:type="xsd:double"&gt;13.3264680339096&lt;/D&gt;&lt;D xsi:type="xsd:double"&gt;13.6274112184376&lt;/D&gt;&lt;D xsi:type="xsd:double"&gt;14.3137594111604&lt;/D&gt;&lt;D xsi:type="xsd:double"&gt;12.8184778315166&lt;/D&gt;&lt;D xsi:type="xsd:double"&gt;12.8120133038781&lt;/D&gt;&lt;D xsi:type="xsd:double"&gt;11.5458366892931&lt;/D&gt;&lt;D xsi:type="xsd:double"&gt;11.7794448534506&lt;/D&gt;&lt;D xsi:type="xsd:double"&gt;10.8908033141619&lt;/D&gt;&lt;D xsi:type="xsd:double"&gt;11.0294677604469&lt;/D&gt;&lt;D xsi:type="xsd:double"&gt;12.2088128534859&lt;/D&gt;&lt;D xsi:type="xsd:double"&gt;12.5873910864772&lt;/D&gt;&lt;D xsi:type="xsd:double"&gt;11.7311094509325&lt;/D&gt;&lt;D xsi:type="xsd:double"&gt;13.039926735486&lt;/D&gt;&lt;D xsi:type="xsd:double"&gt;12.652043895043&lt;/D&gt;&lt;D xsi:type="xsd:double"&gt;12.656089147773&lt;/D&gt;&lt;D xsi:type="xsd:double"&gt;12.6365721037966&lt;/D&gt;&lt;D xsi:type="xsd:double"&gt;11.5918421074293&lt;/D&gt;&lt;D xsi:type="xsd:double"&gt;11.761883321822&lt;/D&gt;&lt;D xsi:type="xsd:double"&gt;12.1648633367553&lt;/D&gt;&lt;D xsi:type="xsd:double"&gt;11.7100677215221&lt;/D&gt;&lt;D xsi:type="xsd:double"&gt;11.3230454526089&lt;/D&gt;&lt;D xsi:type="xsd:double"&gt;11.0551434050923&lt;/D&gt;&lt;D xsi:type="xsd:double"&gt;12.2683333980781&lt;/D&gt;&lt;D xsi:type="xsd:double"&gt;12.9772545625303&lt;/D&gt;&lt;D xsi:type="xsd:double"&gt;12.9293900196841&lt;/D&gt;&lt;D xsi:type="xsd:double"&gt;12.4661226881125&lt;/D&gt;&lt;D xsi:type="xsd:double"&gt;12.6668391192043&lt;/D&gt;&lt;D xsi:type="xsd:double"&gt;12.4193795309221&lt;/D&gt;&lt;D xsi:type="xsd:double"&gt;11.9721886943793&lt;/D&gt;&lt;/FQL&gt;&lt;FQL&gt;&lt;Q&gt;QAT^FG_PRICE(0)&lt;/Q&gt;&lt;R&gt;1&lt;/R&gt;&lt;C&gt;1&lt;/C&gt;&lt;D xsi:type="xsd:double"&gt;16.65&lt;/D&gt;&lt;/FQL&gt;&lt;FQL&gt;&lt;Q&gt;EPU^FG_TOTAL_RETURNC(0,-1AM)&lt;/Q&gt;&lt;R&gt;1&lt;/R&gt;&lt;C&gt;1&lt;/C&gt;&lt;D xsi:type="xsd:double"&gt;7.3702216&lt;/D&gt;&lt;/FQL&gt;&lt;FQL&gt;&lt;Q&gt;SET-BKK^FMA_COS_DOWN("EPS","1M",+1,NOW,,,"PORTAGG","MEANR")&lt;/Q&gt;&lt;R&gt;1&lt;/R&gt;&lt;C&gt;1&lt;/C&gt;&lt;D xsi:type="xsd:double"&gt;94&lt;/D&gt;&lt;/FQL&gt;&lt;FQL&gt;&lt;Q&gt;EIDO^FMA_COS_UP("EPS","1M",+1,NOW,,,"PORTAGG","MEANR")&lt;/Q&gt;&lt;R&gt;1&lt;/R&gt;&lt;C&gt;1&lt;/C&gt;&lt;D xsi:type="xsd:double"&gt;15&lt;/D&gt;&lt;/FQL&gt;&lt;FQL&gt;&lt;Q&gt;REFMYON-FDS^(SUBARRAY(NOT_NA(NO_REPEAT_F(FG_YIELD(NOW,-10AY,D))),0,1)-SUBARRAY(NOT_NA(NO_REPEAT_F(FG_YIELD(NOW,-10AY,D))),1,1))*100&lt;/Q&gt;&lt;R&gt;1&lt;/R&gt;&lt;C&gt;1&lt;/C&gt;&lt;D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xsi:type="xsd:double"&gt;25&lt;/D&gt;&lt;/FQL&gt;&lt;FQL&gt;&lt;Q&gt;TRYKR10Y-FDS^PCTCHG(FG_YIELD(0,,,,"YTM"),FG_YIELD(-3AM,,,,"YTM"))&lt;/Q&gt;&lt;R&gt;1&lt;/R&gt;&lt;C&gt;1&lt;/C&gt;&lt;D xsi:type="xsd:double"&gt;1.821519&lt;/D&gt;&lt;/FQL&gt;&lt;FQL&gt;&lt;Q&gt;EPU^FMA_PE(LTM,0,,,"PORTAGG","MEANR")&lt;/Q&gt;&lt;R&gt;1&lt;/R&gt;&lt;C&gt;1&lt;/C&gt;&lt;D xsi:type="xsd:double"&gt;20.3637261032719&lt;/D&gt;&lt;/FQL&gt;&lt;FQL&gt;&lt;Q&gt;UAE^FG_TOTAL_RETURNC(-10AY,0,AM)&lt;/Q&gt;&lt;R&gt;121&lt;/R&gt;&lt;C&gt;1&lt;/C&gt;&lt;D xsi:type="xsd:string"&gt;@NA&lt;/D&gt;&lt;D xsi:type="xsd:double"&gt;-19.030178&lt;/D&gt;&lt;D xsi:type="xsd:double"&gt;15.97122&lt;/D&gt;&lt;D xsi:type="xsd:double"&gt;0.24813414&lt;/D&gt;&lt;D xsi:type="xsd:double"&gt;0.8255005&lt;/D&gt;&lt;D xsi:type="xsd:double"&gt;-7.4164987&lt;/D&gt;&lt;D xsi:type="xsd:double"&gt;-0.60766935&lt;/D&gt;&lt;D xsi:type="xsd:double"&gt;-12.345028&lt;/D&gt;&lt;D xsi:type="xsd:double"&gt;-4.77674&lt;/D&gt;&lt;D xsi:type="xsd:double"&gt;6.052351&lt;/D&gt;&lt;D xsi:type="xsd:double"&gt;-7.0437074&lt;/D&gt;&lt;D xsi:type="xsd:double"&gt;18.700731&lt;/D&gt;&lt;D xsi:type="xsd:double"&gt;-5.8430195&lt;/D&gt;&lt;D xsi:type="xsd:double"&gt;1.3633251&lt;/D&gt;&lt;D xsi:type="xsd:double"&gt;2.6091337&lt;/D&gt;&lt;D xsi:type="xsd:double"&gt;-8.850861&lt;/D&gt;&lt;D xsi:type="xsd:double"&gt;-5.4720936&lt;/D&gt;&lt;D xsi:type="xsd:double"&gt;-3.611803&lt;/D&gt;&lt;D xsi:type="xsd:double"&gt;-6.3213944&lt;/D&gt;&lt;D xsi:type="xsd:double"&gt;-0.23534298&lt;/D&gt;&lt;D xsi:type="xsd:double"&gt;-9.108162&lt;/D&gt;&lt;D xsi:type="xsd:double"&gt;12.177456&lt;/D&gt;&lt;D xsi:type="xsd:double"&gt;3.2884836&lt;/D&gt;&lt;D xsi:type="xsd:double"&gt;3.9639592&lt;/D&gt;&lt;D xsi:type="xsd:double"&gt;-4.910457&lt;/D&gt;&lt;D xsi:type="xsd:double"&gt;3.2482982&lt;/D&gt;&lt;D xsi:type="xsd:double"&gt;5.889249&lt;/D&gt;&lt;D xsi:type="xsd:double"&gt;-1.791805&lt;/D&gt;&lt;D xsi:type="xsd:double"&gt;-0.039941072&lt;/D&gt;&lt;D xsi:type="xsd:double"&gt;-4.303116&lt;/D&gt;&lt;D xsi:type="xsd:double"&gt;-2.401477&lt;/D&gt;&lt;D xsi:type="xsd:double"&gt;5.064416&lt;/D&gt;&lt;D xsi:type="xsd:double"&gt;2.8415918&lt;/D&gt;&lt;D xsi:type="xsd:double"&gt;-0.88183284&lt;/D&gt;&lt;D xsi:type="xsd:double"&gt;-0.44484735&lt;/D&gt;&lt;D xsi:type="xsd:double"&gt;1.1021733&lt;/D&gt;&lt;D xsi:type="xsd:double"&gt;-0.4714191&lt;/D&gt;&lt;D xsi:type="xsd:double"&gt;1.7583251&lt;/D&gt;&lt;D xsi:type="xsd:double"&gt;5.9175134&lt;/D&gt;&lt;D xsi:type="xsd:double"&gt;0.2821684&lt;/D&gt;&lt;D xsi:type="xsd:double"&gt;-2.2791266&lt;/D&gt;&lt;D xsi:type="xsd:double"&gt;2.101922&lt;/D&gt;&lt;D xsi:type="xsd:double"&gt;-5.978566&lt;/D&gt;&lt;D xsi:type="xsd:double"&gt;1.3945818&lt;/D&gt;&lt;D xsi:type="xsd:double"&gt;4.5666695&lt;/D&gt;&lt;D xsi:type="xsd:double"&gt;-4.9364686&lt;/D&gt;&lt;D xsi:type="xsd:double"&gt;0.2395153&lt;/D&gt;&lt;D xsi:type="xsd:double"&gt;-1.2550771&lt;/D&gt;&lt;D xsi:type="xsd:double"&gt;-1.2698174&lt;/D&gt;&lt;D xsi:type="xsd:double"&gt;-2.6480556&lt;/D&gt;&lt;D xsi:type="xsd:double"&gt;3.7444115&lt;/D&gt;&lt;D xsi:type="xsd:double"&gt;-1.5193224&lt;/D&gt;&lt;D xsi:type="xsd:double"&gt;-1.8006384&lt;/D&gt;&lt;D xsi:type="xsd:double"&gt;-0.58939457&lt;/D&gt;&lt;D xsi:type="xsd:double"&gt;-4.677206&lt;/D&gt;&lt;D xsi:type="xsd:double"&gt;-4.818386&lt;/D&gt;&lt;D xsi:type="xsd:double"&gt;3.8686156&lt;/D&gt;&lt;D xsi:type="xsd:double"&gt;3.7245274&lt;/D&gt;&lt;D xsi:type="xsd:double"&gt;-0.22493601&lt;/D&gt;&lt;D xsi:type="xsd:double"&gt;4.971218&lt;/D&gt;&lt;D xsi:type="xsd:double"&gt;-8.72572&lt;/D&gt;&lt;D xsi:type="xsd:double"&gt;-0.63751936&lt;/D&gt;&lt;D xsi:type="xsd:double"&gt;6.9401383&lt;/D&gt;&lt;D xsi:type="xsd:double"&gt;-3.7639081&lt;/D&gt;&lt;D xsi:type="xsd:double"&gt;-2.760625&lt;/D&gt;&lt;D xsi:type="xsd:double"&gt;2.334571&lt;/D&gt;&lt;D xsi:type="xsd:double"&gt;-3.0751765&lt;/D&gt;&lt;D xsi:type="xsd:double"&gt;0&lt;/D&gt;&lt;D xsi:type="xsd:double"&gt;-1.6507864&lt;/D&gt;&lt;D xsi:type="xsd:double"&gt;-7.7852488&lt;/D&gt;&lt;D xsi:type="xsd:double"&gt;-23.152716&lt;/D&gt;&lt;D xsi:type="xsd:double"&gt;11.75214&lt;/D&gt;&lt;D xsi:type="xsd:double"&gt;-1.3384342&lt;/D&gt;&lt;D xsi:type="xsd:double"&gt;2.417612&lt;/D&gt;&lt;D xsi:type="xsd:double"&gt;3.493011&lt;/D&gt;&lt;D xsi:type="xsd:double"&gt;3.7608504&lt;/D&gt;&lt;D xsi:type="xsd:double"&gt;-0.09294152&lt;/D&gt;&lt;D xsi:type="xsd:double"&gt;-2.372092&lt;/D&gt;&lt;D xsi:type="xsd:double"&gt;12.053358&lt;/D&gt;&lt;D xsi:type="xsd:double"&gt;0.40271282&lt;/D&gt;&lt;D xsi:type="xsd:double"&gt;10.051691&lt;/D&gt;&lt;D xsi:type="xsd:double"&gt;-1.3560653&lt;/D&gt;&lt;D xsi:type="xsd:double"&gt;4.60577&lt;/D&gt;&lt;D xsi:type="xsd:double"&gt;0.373137&lt;/D&gt;&lt;D xsi:type="xsd:double"&gt;10.483265&lt;/D&gt;&lt;D xsi:type="xsd:double"&gt;-1.5745103&lt;/D&gt;&lt;D xsi:type="xsd:double"&gt;0.070774555&lt;/D&gt;&lt;D xsi:type="xsd:double"&gt;5.44554&lt;/D&gt;&lt;D xsi:type="xsd:double"&gt;-0.46948195&lt;/D&gt;&lt;D xsi:type="xsd:double"&gt;-0.27021766&lt;/D&gt;&lt;D xsi:type="xsd:double"&gt;12.027788&lt;/D&gt;&lt;D xsi:type="xsd:double"&gt;-0.9246707&lt;/D&gt;&lt;D xsi:type="xsd:double"&gt;3.4653425&lt;/D&gt;&lt;D xsi:type="xsd:double"&gt;4.904318&lt;/D&gt;&lt;D xsi:type="xsd:double"&gt;8.32212&lt;/D&gt;&lt;D xsi:type="xsd:double"&gt;-0.9458065&lt;/D&gt;&lt;D xsi:type="xsd:double"&gt;-7.810837&lt;/D&gt;&lt;D xsi:type="xsd:double"&gt;-8.460463&lt;/D&gt;&lt;D xsi:type="xsd:double"&gt;6.181586&lt;/D&gt;&lt;D xsi:type="xsd:double"&gt;-1.0309279&lt;/D&gt;&lt;D xsi:type="xsd:double"&gt;-6.9240212&lt;/D&gt;&lt;D xsi:type="xsd:double"&gt;3.2916427&lt;/D&gt;&lt;D xsi:type="xsd:double"&gt;1.4659047&lt;/D&gt;&lt;D xsi:type="xsd:double"&gt;-6.01396&lt;/D&gt;&lt;D xsi:type="xsd:double"&gt;-2.210313&lt;/D&gt;&lt;D xsi:type="xsd:double"&gt;0.34246445&lt;/D&gt;&lt;D xsi:type="xsd:double"&gt;-3.3447087&lt;/D&gt;&lt;D xsi:type="xsd:double"&gt;9.180796&lt;/D&gt;&lt;D xsi:type="xsd:double"&gt;-5.6274233&lt;/D&gt;&lt;D xsi:type="xsd:double"&gt;3.143978&lt;/D&gt;&lt;D xsi:type="xsd:double"&gt;4.914677&lt;/D&gt;&lt;D xsi:type="xsd:double"&gt;-2.2121012&lt;/D&gt;&lt;D xsi:type="xsd:double"&gt;1.7298698&lt;/D&gt;&lt;D xsi:type="xsd:double"&gt;-9.74493&lt;/D&gt;&lt;D xsi:type="xsd:double"&gt;7.391298&lt;/D&gt;&lt;D xsi:type="xsd:double"&gt;0.92475414&lt;/D&gt;&lt;D xsi:type="xsd:double"&gt;-0.80753</t>
        </r>
      </text>
    </comment>
    <comment ref="A20" authorId="0" shapeId="0" xr:uid="{00C83306-E5E7-4505-9F78-5004DB52F69D}">
      <text>
        <r>
          <rPr>
            <b/>
            <sz val="9"/>
            <color indexed="81"/>
            <rFont val="Tahoma"/>
            <charset val="1"/>
          </rPr>
          <t>565&lt;/D&gt;&lt;D xsi:type="xsd:double"&gt;-1.2211621&lt;/D&gt;&lt;D xsi:type="xsd:double"&gt;1.5796661&lt;/D&gt;&lt;D xsi:type="xsd:double"&gt;-3.110212&lt;/D&gt;&lt;D xsi:type="xsd:double"&gt;-3.279835&lt;/D&gt;&lt;/FQL&gt;&lt;FQL&gt;&lt;Q&gt;NI-FDS^FG_PRICE_CHANGE(0,-1AM)&lt;/Q&gt;&lt;R&gt;1&lt;/R&gt;&lt;C&gt;1&lt;/C&gt;&lt;D xsi:type="xsd:double"&gt;4.50592885375494&lt;/D&gt;&lt;/FQL&gt;&lt;FQL&gt;&lt;Q&gt;TIOS-FDS^FG_PRICE_CHANGE(0,-6AM)&lt;/Q&gt;&lt;R&gt;1&lt;/R&gt;&lt;C&gt;1&lt;/C&gt;&lt;D xsi:type="xsd:double"&gt;-9.84209719454239&lt;/D&gt;&lt;/FQL&gt;&lt;FQL&gt;&lt;Q&gt;EPHE^FG_PRICE_MAVG(0,,,,200)&lt;/Q&gt;&lt;R&gt;1&lt;/R&gt;&lt;C&gt;1&lt;/C&gt;&lt;D xsi:type="xsd:double"&gt;25.66902&lt;/D&gt;&lt;/FQL&gt;&lt;FQL&gt;&lt;Q&gt;SET-BKK^P_PRICE(0)/P_PRICE_LOW_PR(0,,,,,,"PRICE","INTRA","52W")-1&lt;/Q&gt;&lt;R&gt;1&lt;/R&gt;&lt;C&gt;1&lt;/C&gt;&lt;D xsi:type="xsd:double"&gt;0.011591911&lt;/D&gt;&lt;/FQL&gt;&lt;FQL&gt;&lt;Q&gt;UAE^FMA_EVAL_EBITDA(NTMA,0,,,"PORTAGG","MEANR")&lt;/Q&gt;&lt;R&gt;1&lt;/R&gt;&lt;C&gt;1&lt;/C&gt;&lt;D xsi:type="xsd:double"&gt;5.72024023794735&lt;/D&gt;&lt;/FQL&gt;&lt;FQL&gt;&lt;Q&gt;TRYPL10Y-FDS^FG_YIELD(-10AY,0,Y,,"YTM")&lt;/Q&gt;&lt;R&gt;10&lt;/R&gt;&lt;C&gt;1&lt;/C&gt;&lt;D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xsi:type="xsd:double"&gt;5.1912&lt;/D&gt;&lt;/FQL&gt;&lt;FQL&gt;&lt;Q&gt;EPU^PERCENT_CHANGE(FMA_EPS(+1,0,,,,"PORTAGG","MEAN"),FMA_EPS(+1,-3AM,,,,"PORTAGG","MEAN"))&lt;/Q&gt;&lt;R&gt;1&lt;/R&gt;&lt;C&gt;1&lt;/C&gt;&lt;D xsi:type="xsd:double"&gt;0.658459928303442&lt;/D&gt;&lt;/FQL&gt;&lt;FQL&gt;&lt;Q&gt;SET-BKK^FMA_COS_UP("EPS","1M",+1,NOW,,,"PORTAGG","MEANR")&lt;/Q&gt;&lt;R&gt;1&lt;/R&gt;&lt;C&gt;1&lt;/C&gt;&lt;D xsi:type="xsd:double"&gt;75&lt;/D&gt;&lt;/FQL&gt;&lt;FQL&gt;&lt;Q&gt;ECH^SIZE(FG_CONSTITUENTS)&lt;/Q&gt;&lt;R&gt;1&lt;/R&gt;&lt;C&gt;1&lt;/C&gt;&lt;D xsi:type="xsd:long"&gt;29&lt;/D&gt;&lt;/FQL&gt;&lt;FQL&gt;&lt;Q&gt;TRYPL10Y-FDS^FG_YIELD(0,,,,"YTM")&lt;/Q&gt;&lt;R&gt;1&lt;/R&gt;&lt;C&gt;1&lt;/C&gt;&lt;D xsi:type="xsd:double"&gt;5.7375&lt;/D&gt;&lt;/FQL&gt;&lt;FQL&gt;&lt;Q&gt;CC_AE^FG_COMPANY_NAME&lt;/Q&gt;&lt;R&gt;1&lt;/R&gt;&lt;C&gt;1&lt;/C&gt;&lt;D xsi:type="xsd:string"&gt;United Arab Emirates&lt;/D&gt;&lt;/FQL&gt;&lt;FQL&gt;&lt;Q&gt;EPHE^FG_PRICE(0)&lt;/Q&gt;&lt;R&gt;1&lt;/R&gt;&lt;C&gt;1&lt;/C&gt;&lt;D xsi:type="xsd:double"&gt;24.5&lt;/D&gt;&lt;/FQL&gt;&lt;FQL&gt;&lt;Q&gt;UAE^FG_FCF_YIELD_NTM(0)&lt;/Q&gt;&lt;R&gt;1&lt;/R&gt;&lt;C&gt;1&lt;/C&gt;&lt;D xsi:type="xsd:double"&gt;10.4333925835803&lt;/D&gt;&lt;/FQL&gt;&lt;FQL&gt;&lt;Q&gt;VNM^FMA_EPS(NTMA,-20AY,0,CY,,"PORTAGG","MEANR")&lt;/Q&gt;&lt;R&gt;20&lt;/R&gt;&lt;C&gt;1&lt;/C&gt;&lt;D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xsi:type="xsd:double"&gt;1.2888433357324&lt;/D&gt;&lt;D xsi:type="xsd:double"&gt;1.11127493091418&lt;/D&gt;&lt;D xsi:type="xsd:double"&gt;0.88605729269349&lt;/D&gt;&lt;/FQL&gt;&lt;FQL&gt;&lt;Q&gt;EWJ^FG_TOTAL_RETURNC(0,-6AM)&lt;/Q&gt;&lt;R&gt;1&lt;/R&gt;&lt;C&gt;1&lt;/C&gt;&lt;D xsi:type="xsd:double"&gt;11.710798&lt;/D&gt;&lt;/FQL&gt;&lt;FQL&gt;&lt;Q&gt;QAT^FMA_RBICS_REV_CURRENT(30, LOC, "PORTAGG")&lt;/Q&gt;&lt;R&gt;1&lt;/R&gt;&lt;C&gt;1&lt;/C&gt;&lt;D xsi:type="xsd:double"&gt;59.8743264359566&lt;/D&gt;&lt;/FQL&gt;&lt;FQL&gt;&lt;Q&gt;REFMYON-FDS^PROPER_NAME(0,,,"SECURITY","NAME")&lt;/Q&gt;&lt;R&gt;1&lt;/R&gt;&lt;C&gt;1&lt;/C&gt;&lt;D xsi:type="xsd:string"&gt;Malaysia Policy Rate - Overnight&lt;/D&gt;&lt;/FQL&gt;&lt;FQL&gt;&lt;Q&gt;CAGDPY@AE^EE_ACTUAL_ANNUAL(MED,+1)&lt;/Q&gt;&lt;R&gt;1&lt;/R&gt;&lt;C&gt;1&lt;/C&gt;&lt;D xsi:type="xsd:double"&gt;8.85&lt;/D&gt;&lt;/FQL&gt;&lt;FQL&gt;&lt;Q&gt;USDPLN^FG_PRICE_CHANGE(0,-1AM)&lt;/Q&gt;&lt;R&gt;1&lt;/R&gt;&lt;C&gt;1&lt;/C&gt;&lt;D xsi:type="xsd:double"&gt;-2.7012289&lt;/D&gt;&lt;/FQL&gt;&lt;FQL&gt;&lt;Q&gt;EWZ^FMA_DIV_YLD(NTMA,-10AY,0,AM,"PORTAGG","MEANR")&lt;/Q&gt;&lt;R&gt;121&lt;/R&gt;&lt;C&gt;1&lt;/C&gt;&lt;D xsi:type="xsd:double"&gt;4.21844912426709&lt;/D&gt;&lt;D xsi:type="xsd:double"&gt;4.05833200281856&lt;/D&gt;&lt;D xsi:type="xsd:double"&gt;3.89449453240249&lt;/D&gt;&lt;D xsi:type="xsd:double"&gt;3.51187063750626&lt;/D&gt;&lt;D xsi:type="xsd:double"&gt;3.9001271298475&lt;/D&gt;&lt;D xsi:type="xsd:double"&gt;3.7355575612146&lt;/D&gt;&lt;D xsi:type="xsd:double"&gt;3.70579599981418&lt;/D&gt;&lt;D xsi:type="xsd:double"&gt;4.11904986756231&lt;/D&gt;&lt;D xsi:type="xsd:double"&gt;4.25354238966141&lt;/D&gt;&lt;D xsi:type="xsd:double"&gt;3.92647278045223&lt;/D&gt;&lt;D xsi:type="xsd:double"&gt;3.87416350904515&lt;/D&gt;&lt;D xsi:type="xsd:double"&gt;3.57941851914559&lt;/D&gt;&lt;D xsi:type="xsd:double"&gt;3.86678055264863&lt;/D&gt;&lt;D xsi:type="xsd:double"&gt;3.82190797090494&lt;/D&gt;&lt;D xsi:type="xsd:double"&gt;3.97837436036076&lt;/D&gt;&lt;D xsi:type="xsd:double"&gt;4.29767897511307&lt;/D&gt;&lt;D xsi:type="xsd:double"&gt;4.22037372179387&lt;/D&gt;&lt;D xsi:type="xsd:double"&gt;4.10079460122474&lt;/D&gt;&lt;D xsi:type="xsd:double"&gt;4.09081633939895&lt;/D&gt;&lt;D xsi:type="xsd:double"&gt;4.13705983542538&lt;/D&gt;&lt;D xsi:type="xsd:double"&gt;4.61100729504415&lt;/D&gt;&lt;D xsi:type="xsd:double"&gt;4.14397118357939&lt;/D&gt;&lt;D xsi:type="xsd:double"&gt;3.29241600156116&lt;/D&gt;&lt;D xsi:type="xsd:double"&gt;3.10686903805837&lt;/D&gt;&lt;D xsi:type="xsd:double"&gt;3.52365807410074&lt;/D&gt;&lt;D xsi:type="xsd:double"&gt;3.32721986404492&lt;/D&gt;&lt;D xsi:type="xsd:double"&gt;2.90544406680237&lt;/D&gt;&lt;D xsi:type="xsd:double"&gt;3.14630091391658&lt;/D&gt;&lt;D xsi:type="xsd:double"&gt;3.16100014235476&lt;/D&gt;&lt;D xsi:type="xsd:double"&gt;2.82195821267959&lt;/D&gt;&lt;D xsi:type="xsd:double"&gt;3.21059868831039&lt;/D&gt;&lt;D xsi:type="xsd:double"&gt;3.53091390279198&lt;/D&gt;&lt;D xsi:type="xsd:double"&gt;3.39972264232905&lt;/D&gt;&lt;D xsi:type="xsd:double"&gt;3.41339154920404&lt;/D&gt;&lt;D xsi:type="xsd:double"&gt;3.60530920083467&lt;/D&gt;&lt;D xsi:type="xsd:double"&gt;3.60209814864686&lt;/D&gt;&lt;D xsi:type="xsd:double"&gt;3.80098433997763&lt;/D&gt;&lt;D xsi:type="xsd:double"&gt;3.62298865698243&lt;/D&gt;&lt;D xsi:type="xsd:double"&gt;3.48425092470711&lt;/D&gt;&lt;D xsi:type="xsd:double"&gt;3.33078875731341&lt;/D&gt;&lt;D xsi:type="xsd:double"&gt;3.20976064825536&lt;/D&gt;&lt;D xsi:type="xsd:double"&gt;3.31328108369804&lt;/D&gt;&lt;D xsi:type="xsd:double"&gt;3.63961766048281&lt;/D&gt;&lt;D xsi:type="xsd:double"&gt;3.42759500293127&lt;/D&gt;&lt;D xsi:type="xsd:double"&gt;3.17753677652059&lt;/D&gt;&lt;D xsi:type="xsd:double"&gt;3.37089567466124&lt;/D&gt;&lt;D xsi:type="xsd:double"&gt;3.46343449112101&lt;/D&gt;&lt;D xsi:type="xsd:double"&gt;3.66435806751606&lt;/D&gt;&lt;D xsi:type="xsd:double"&gt;4.06287199968509&lt;/D&gt;&lt;D xsi:type="xsd:double"&gt;4.47629562945803&lt;/D&gt;&lt;D xsi:type="xsd:double"&gt;4.18131292908432&lt;/D&gt;&lt;D xsi:type="xsd:double"&gt;4.41207407042605&lt;/D&gt;&lt;D xsi:type="xsd:double"&gt;4.29716502438738&lt;/D&gt;&lt;D xsi:type="xsd:double"&gt;3.90034720099204&lt;/D&gt;&lt;D xsi:type="xsd:double"&gt;3.89041072771378&lt;/D&gt;&lt;D xsi:type="xsd:double"&gt;4.00251500484012&lt;/D&gt;&lt;D xsi:type="xsd:double"&gt;3.60108808905558&lt;/D&gt;&lt;D xsi:type="xsd:double"&gt;3.57518304657292&lt;/D&gt;&lt;D xsi:type="xsd:double"&gt;3.35201571693553&lt;/D&gt;&lt;D xsi:type="xsd:double"&gt;3.40804392167323&lt;/D&gt;&lt;D xsi:type="xsd:double"&gt;3.37709056665713&lt;/D&gt;&lt;D xsi:type="xsd:double"&gt;3.10799652149131&lt;/D&gt;&lt;D xsi:type="xsd:double"&gt;3.21046735837191&lt;/D&gt;&lt;D xsi:type="xsd:double"&gt;3.39088352867706&lt;/D&gt;&lt;D xsi:type="xsd:double"&gt;3.242090763572&lt;/D&gt;&lt;D xsi:type="xsd:double"&gt;3.23629346112151&lt;/D&gt;&lt;D xsi:type="xsd:double"&gt;3.28376028012812&lt;/D&gt;&lt;D xsi:type="xsd:double"&gt;3.14600134729294&lt;/D&gt;&lt;D xsi:type="xsd:double"&gt;3.15628920147063&lt;/D&gt;&lt;D xsi:type="xsd:double"&gt;3.47802145839884&lt;/D&gt;&lt;D xsi:type="xsd:double"&gt;4.55280839478582&lt;/D&gt;&lt;D xsi:type="xsd:double"&gt;3.77361423843933&lt;/D&gt;&lt;D xsi:type="xsd:double"&gt;3.22056747603301&lt;/D&gt;&lt;D xsi:type="xsd:double"&gt;2.99072783534491&lt;/D&gt;&lt;D xsi:type="xsd:double"&gt;2.74282651797008&lt;/D&gt;&lt;D xsi:type="xsd:double"&gt;2.94581508150165&lt;/D&gt;&lt;D xsi:type="xsd:double"&gt;3.55945237962775&lt;/D&gt;&lt;D xsi:type="xsd:double"&gt;3.62281797061188&lt;/D&gt;&lt;D xsi:type="xsd:double"&gt;3.37412345263356&lt;/D&gt;&lt;D xsi:type="xsd:double"&gt;3.37456562215401&lt;/D&gt;&lt;D xsi:type="xsd:double"&gt;3.6744935545679&lt;/D&gt;&lt;D xsi:type="xsd:double"&gt;4.14674588169819&lt;/D&gt;&lt;D xsi:type="xsd:double"&gt;4.47878122467447&lt;/D&gt;&lt;D xsi:type="xsd:double"&gt;4.87456238639406&lt;/D&gt;&lt;D xsi:type="xsd:double"&gt;4.61426951964163&lt;/D&gt;&lt;D xsi:type="xsd:double"&gt;4.98534896640248&lt;/D&gt;&lt;D xsi:type="xsd:double"&gt;5.69754194908119&lt;/D&gt;&lt;D xsi:type="xsd:double"&gt;6.08860791144989&lt;/D&gt;&lt;D xsi:type="xsd:double"&gt;6.51864827210216&lt;/D&gt;&lt;D xsi:type="xsd:double"&gt;7.22090576241198&lt;/D&gt;&lt;D xsi:type="xsd:double"&gt;7.94100139172594&lt;/D&gt;&lt;D xsi:type="xsd:double"&gt;7.52100488993633&lt;/D&gt;&lt;D xsi:type="xsd:double"&gt;6.92283647352123&lt;/D&gt;&lt;D xsi:type="xsd:double"&gt;7.8977236902315&lt;/D&gt;&lt;D xsi:type="xsd:double"&gt;8.32646791352051&lt;/D&gt;&lt;D xsi:type="xsd:double"&gt;9.12835485684696&lt;/D&gt;&lt;D xsi:type="xsd:double"&gt;9.88014069767971&lt;/D&gt;&lt;D xsi:type="xsd:double"&gt;11.6216803340855&lt;/D&gt;&lt;D xsi:type="xsd:double"&gt;11.3222950062997&lt;/D&gt;&lt;D xsi:type="xsd:double"&gt;10.5428746459159&lt;/D&gt;&lt;D xsi:type="xsd:double"&gt;10.1028380574675&lt;/D&gt;&lt;D xsi:type="xsd:double"&gt;8.46416671483931&lt;/D&gt;&lt;D xsi:type="xsd:double"&gt;7.40423308850172&lt;/D&gt;&lt;D xsi:type="xsd:double"&gt;6.67620452859757&lt;/D&gt;&lt;D xsi:type="xsd:double"&gt;6.49964884666409&lt;/D&gt;&lt;D xsi:type="xsd:double"&gt;6.5390954571753&lt;/D&gt;&lt;D xsi:type="xsd:double"&gt;6.73789168960164&lt;/D&gt;&lt;D xsi:type="xsd:double"&gt;6.81124578252141&lt;/D&gt;&lt;D xsi:type="xsd:double"&gt;6.63025848464385&lt;/D&gt;&lt;D xsi:type="xsd:double"&gt;6.07123597068485&lt;/D&gt;&lt;D xsi:type="xsd:double"&gt;5.80805677396373&lt;/D&gt;&lt;D xsi:type="xsd:double"&gt;5.99771426504942&lt;/D&gt;&lt;D xsi:type="xsd:double"&gt;5.92437243511871&lt;/D&gt;&lt;D xsi:type="xsd:double"&gt;6.43697398783405&lt;/D&gt;&lt;D xsi:type="xsd:double"&gt;6.0503041701182&lt;/D&gt;&lt;D xsi:type="xsd:double"&gt;5.67229051904575&lt;/D&gt;&lt;D xsi:type="xsd:double"&gt;5.86985909823715&lt;/D&gt;&lt;D xsi:type="xsd:double"&gt;5.98532221618496&lt;/D&gt;&lt;D xsi:type="xsd:double"&gt;6.31391101561573&lt;/D&gt;&lt;D xsi:type="xsd:double"&gt;6.69669259927823&lt;/D&gt;&lt;D xsi:type="xsd:double"&gt;7.26660022139796&lt;/D&gt;&lt;/FQL&gt;&lt;FQL&gt;&lt;Q&gt;INDA^FG_TOTAL_RETURNC(0,-6AM)&lt;/Q&gt;&lt;R&gt;1&lt;/R&gt;&lt;C&gt;1&lt;/C&gt;&lt;D xsi:type="xsd:double"&gt;15.189039&lt;/D&gt;&lt;/FQL&gt;&lt;FQL&gt;&lt;Q&gt;EWT^FMA_PCT_ABOVE_MAVG(200,0,,,,"PORTAGG")&lt;/Q&gt;&lt;R&gt;1&lt;/R&gt;&lt;C&gt;1&lt;/C&gt;&lt;D xsi:type="xsd:double"&gt;73.3333333333333&lt;/D&gt;&lt;/FQL&gt;&lt;FQL&gt;&lt;Q&gt;KSA^FG_ROE(0)&lt;/Q&gt;&lt;R&gt;1&lt;/R&gt;&lt;C&gt;1&lt;/C&gt;&lt;D xsi:type="xsd:double"&gt;10.6567277034582&lt;/D&gt;&lt;/FQL&gt;&lt;FQL&gt;&lt;Q&gt;CPALM-FDS^FG_PRICE_CHANGE(0,-6AM)&lt;/Q&gt;&lt;R&gt;1&lt;/R&gt;&lt;C&gt;1&lt;/C&gt;&lt;D xsi:type="xsd:double"&gt;8.39104954714971&lt;/D&gt;&lt;/FQL&gt;&lt;FQL&gt;&lt;Q&gt;EWT^FG_PRICE_MAVG(0,,,,60)&lt;/Q&gt;&lt;R&gt;1&lt;/R&gt;&lt;C&gt;1&lt;/C&gt;&lt;D xsi:type="xsd:double"&gt;48.819668&lt;/D&gt;&lt;/FQL&gt;&lt;FQL&gt;&lt;Q&gt;EIDO^FG_TOTAL_RETURNC(0,-1AM)&lt;/Q&gt;&lt;R&gt;1&lt;/R&gt;&lt;C&gt;1&lt;/C&gt;&lt;D xsi:type="xsd:double"&gt;-4.8627853&lt;/D&gt;&lt;/FQL&gt;&lt;FQL&gt;&lt;Q&gt;TRYTH10Y-FDS^PCTCHG(FG_YIELD(0,,,,"YTM"),FG_YIELD(-1AM,,,,"YTM"))&lt;/Q&gt;&lt;R&gt;1&lt;/R&gt;&lt;C&gt;1&lt;/C&gt;&lt;D xsi:type="xsd:double"&gt;1.2519654&lt;/D&gt;&lt;/FQL&gt;&lt;FQL&gt;&lt;Q&gt;TRYTH10Y-FDS^FG_YIELD(0,,,,"YTM")&lt;/Q&gt;&lt;R&gt;1&lt;/R&gt;&lt;C&gt;1&lt;/C&gt;&lt;D xsi:type="xsd:double"&gt;2.811445&lt;/D&gt;&lt;/FQL&gt;&lt;FQL&gt;&lt;Q&gt;CAGDPY@MX^EE_ACTUAL_ANNUAL(MED,0)&lt;/Q&gt;&lt;R&gt;1&lt;/R&gt;&lt;C&gt;1&lt;/C&gt;&lt;D xsi:type="xsd:double"&gt;-0.4575&lt;/D&gt;&lt;/FQL&gt;&lt;FQL&gt;&lt;Q&gt;USDPLN^FG_PRICE_CHANGE(0,-1AY)&lt;/Q&gt;&lt;R&gt;1&lt;/R&gt;&lt;C&gt;1&lt;/C&gt;&lt;D xsi:type="xsd:double"&gt;-7.4354944&lt;/D&gt;&lt;/FQL&gt;&lt;FQL&gt;&lt;Q&gt;EWY^FMA_DIV_YLD(NTMA,-10AY,0,AM,"PORTAGG","MEANR")&lt;/Q&gt;&lt;R&gt;121&lt;/R&gt;&lt;C&gt;1&lt;/C&gt;&lt;D xsi:type="xsd:double"&gt;1.2654862584916&lt;/D&gt;&lt;D xsi:type="xsd:double"&gt;1.26481422125154&lt;/D&gt;&lt;D xsi:type="xsd:double"&gt;1.24738837560717&lt;/D&gt;&lt;D xsi:type="xsd:double"&gt;1.29560082341519&lt;/D&gt;&lt;D xsi:type="xsd:double"&gt;1.37003095781342&lt;/D&gt;&lt;D xsi:type="xsd:double"&gt;1.41036237572669&lt;/D&gt;&lt;D xsi:type="xsd:double"&gt;1.380343561442&lt;/D&gt;&lt;D xsi:type="xsd:double"&gt;1.46045910386832&lt;/D&gt;&lt;D xsi:type="xsd:double"&gt;1.59361963636928&lt;/D&gt;&lt;D xsi:type="xsd:double"&gt;1.57782996013108&lt;/D&gt;&lt;D xsi:type="xsd:double"&gt;1.53872214516111&lt;/D&gt;&lt;D xsi:type="xsd:double"&gt;1.5308503428205&lt;/D&gt;&lt;D xsi:type="xsd:double"&gt;1.59003682127649&lt;/D&gt;&lt;D xsi:type="xsd:double"&gt;1.65557651607886&lt;/D&gt;&lt;D xsi:type="xsd:double"&gt;1.73791775374831&lt;/D&gt;&lt;D xsi:type="xsd:double"&gt;1.84710809668589&lt;/D&gt;&lt;D xsi:type="xsd:double"&gt;1.80236725987912&lt;/D&gt;&lt;D xsi:type="xsd:double"&gt;1.7927496308739&lt;/D&gt;&lt;D xsi:type="xsd:double"&gt;1.88368818041696&lt;/D&gt;&lt;D xsi:type="xsd:double"&gt;1.94932871584188&lt;/D&gt;&lt;D xsi:type="xsd:double"&gt;1.95726121355773&lt;/D&gt;&lt;D xsi:type="xsd:double"&gt;1.96866069074087&lt;/D&gt;&lt;D xsi:type="xsd:double"&gt;1.91302451990581&lt;/D&gt;&lt;D xsi:type="xsd:double"&gt;1.94442706465805&lt;/D&gt;&lt;D xsi:type="xsd:double"&gt;1.9750358511015&lt;/D&gt;&lt;D xsi:type="xsd:double"&gt;1.96941237772022&lt;/D&gt;&lt;D xsi:type="xsd:double"&gt;1.92039978193988&lt;/D&gt;&lt;D xsi:type="xsd:double"&gt;1.88221320417109&lt;/D&gt;&lt;D xsi:type="xsd:double"&gt;1.87184205001383&lt;/D&gt;&lt;D xsi:type="xsd:double"&gt;1.94715096207716&lt;/D&gt;&lt;D xsi:type="xsd:double"&gt;1.99955982136458&lt;/D&gt;&lt;D xsi:type="xsd:double"&gt;1.96165352062101&lt;/D&gt;&lt;D xsi:type="xsd:double"&gt;1.92812170311398&lt;/D&gt;&lt;D xsi:type="xsd:double"&gt;1.93121976126595&lt;/D&gt;&lt;D xsi:type="xsd:double"&gt;1.89093874113149&lt;/D&gt;&lt;D xsi:type="xsd:double"&gt;1.90807625207123&lt;/D&gt;&lt;D xsi:type="xsd:double"&gt;1.79262236589233&lt;/D&gt;&lt;D xsi:type="xsd:double"&gt;1.75904972786987&lt;/D&gt;&lt;D xsi:type="xsd:double"&gt;1.78625306689961&lt;/D&gt;&lt;D xsi:type="xsd:double"&gt;1.84278528429971&lt;/D&gt;&lt;D xsi:type="xsd:double"&gt;1.79332433088298&lt;/D&gt;&lt;D xsi:type="xsd:double"&gt;1.95293132847246&lt;/D&gt;&lt;D xsi:type="xsd:double"&gt;2.04197379045424&lt;/D&gt;&lt;D xsi:type="xsd:double"&gt;2.06621336712635&lt;/D&gt;&lt;D xsi:type="xsd:double"&gt;2.00402640638389&lt;/D&gt;&lt;D xsi:type="xsd:double"&gt;2.17514916921874&lt;/D&gt;&lt;D xsi:type="xsd:double"&gt;2.2128714709165&lt;/D&gt;&lt;D xsi:type="xsd:double"&gt;2.18146451245547&lt;/D&gt;&lt;D xsi:type="xsd:double"&gt;2.27202661828836&lt;/D&gt;&lt;D xsi:type="xsd:double"&gt;2.35672963245622&lt;/D&gt;&lt;D xsi:type="xsd:double"&gt;2.3643836906093&lt;/D&gt;&lt;D xsi:type="xsd:double"&gt;2.36362505720363&lt;/D&gt;&lt;D xsi:type="xsd:double"&gt;2.37882683885163&lt;/D&gt;&lt;D xsi:type="xsd:double"&gt;2.67466076009166&lt;/D&gt;&lt;D xsi:type="xsd:double"&gt;2.60887098937597&lt;/D&gt;&lt;D xsi:type="xsd:double"&gt;2.66521128781989&lt;/D&gt;&lt;D xsi:type="xsd:double"&gt;2.44218630205384&lt;/D&gt;&lt;D xsi:type="xsd:double"&gt;2.48368007988719&lt;/D&gt;&lt;D xsi:type="xsd:double"&gt;2.5401262739045&lt;/D&gt;&lt;D xsi:type="xsd:double"&gt;2.43673468153135&lt;/D&gt;&lt;D xsi:type="xsd:double"&gt;2.60873557309341&lt;/D&gt;&lt;D xsi:type="xsd:double"&gt;2.49249439166264&lt;/D&gt;&lt;D xsi:type="xsd:double"&gt;2.59633375446497&lt;/D&gt;&lt;D xsi:type="xsd:double"&gt;2.69214486071977&lt;/D&gt;&lt;D xsi:type="xsd:double"&gt;2.50676760538654&lt;/D&gt;&lt;D xsi:type="xsd:double"&gt;2.46699392703877&lt;/D&gt;&lt;D xsi:type="xsd:double"&gt;2.44881513618226&lt;/D&gt;&lt;D xsi:type="xsd:double"&gt;2.33375757210357&lt;/D&gt;&lt;D xsi:type="xsd:double"&gt;2.37366682445936&lt;/D&gt;&lt;D xsi:type="xsd:double"&gt;2.50937388471834&lt;/D&gt;&lt;D xsi:type="xsd:double"&gt;2.80405329611316&lt;/D&gt;&lt;D xsi:type="xsd:double"&gt;2.46957288870603&lt;/D&gt;&lt;D xsi:type="xsd:double"&gt;2.36180188478086&lt;/D&gt;&lt;D xsi:type="xsd:double"&gt;2.29513248647637&lt;/D&gt;&lt;D xsi:type="xsd:double"&gt;2.19380294106189&lt;/D&gt;&lt;D xsi:type="xsd:double"&gt;2.14967016400723&lt;/D&gt;&lt;D xsi:type="xsd:double"&gt;2.15017926838469&lt;/D&gt;&lt;D xsi:type="xsd:double"&gt;2.23276476213711&lt;/D&gt;&lt;D xsi:type="xsd:double"&gt;1.97362578477604&lt;/D&gt;&lt;D xsi:type="xsd:double"&gt;1.80447773566277&lt;/D&gt;&lt;D xsi:type="xsd:double"&gt;1.69708196295229&lt;/D&gt;&lt;D xsi:type="xsd:double"&gt;1.70743936185468&lt;/D&gt;&lt;D xsi:type="xsd:double"&gt;1.70165139550755&lt;/D&gt;&lt;D xsi:type="xsd:double"&gt;1.73760041401323&lt;/D&gt;&lt;D xsi:type="xsd:double"&gt;1.70171217149405&lt;/D&gt;&lt;D xsi:type="xsd:double"&gt;1.67222268664084&lt;/D&gt;&lt;D xsi:type="xsd:double"&gt;1.75872919215271&lt;/D&gt;&lt;D xsi:type="xsd:double"&gt;1.79168110552774&lt;/D&gt;&lt;D xsi:type="xsd:double"&gt;1.88334558173046&lt;/D&gt;&lt;D xsi:type="xsd:double"&gt;1.97800792487458&lt;/D&gt;&lt;D xsi:type="xsd:double"&gt;2.06314616693449&lt;/D&gt;&lt;D xsi:type="xsd:double"&gt;1.95861537232617&lt;/D&gt;&lt;D xsi:type="xsd:double"&gt;2.25677537470684&lt;/D&gt;&lt;D xsi:type="xsd:double"&gt;2.22024326116753&lt;/D&gt;&lt;D xsi:type="xsd:double"&gt;2.22492303989903&lt;/D&gt;&lt;D xsi:type="xsd:double"&gt;2.29316960270655&lt;/D&gt;&lt;D xsi:type="xsd:double"&gt;2.30510647036512&lt;/D&gt;&lt;D xsi:type="xsd:double"&gt;2.63065756534928&lt;/D&gt;&lt;D xsi:type="xsd:double"&gt;2.52905924721748&lt;/D&gt;&lt;D xsi:type="xsd:double"&gt;2.53247157488356&lt;/D&gt;&lt;D xsi:type="xsd:double"&gt;2.88155268993127&lt;/D&gt;&lt;D xsi:type="xsd:double"&gt;2.65133135861091&lt;/D&gt;&lt;D xsi:type="xsd:double"&gt;2.4721010011562&lt;/D&gt;&lt;D xsi:type="xsd:double"&gt;2.68891509736293&lt;/D&gt;&lt;D xsi:type="xsd:double"&gt;2.51555512017573&lt;/D&gt;&lt;D xsi:type="xsd:double"&gt;2.50581987134336&lt;/D&gt;&lt;D xsi:type="xsd:double"&gt;2.39531088705838&lt;/D&gt;&lt;D xsi:type="xsd:double"&gt;2.42583635793732&lt;/D&gt;&lt;D xsi:type="xsd:double"&gt;2.36275420264507&lt;/D&gt;&lt;D xsi:type="xsd:double"&gt;2.37719234872174&lt;/D&gt;&lt;D xsi:type="xsd:double"&gt;2.30483154922734&lt;/D&gt;&lt;D xsi:type="xsd:double"&gt;2.44378220476906&lt;/D&gt;&lt;D xsi:type="xsd:double"&gt;2.4867922266589&lt;/D&gt;&lt;D xsi:type="xsd:double"&gt;2.69203870983077&lt;/D&gt;&lt;D xsi:type="xsd:double"&gt;2.37157711088674&lt;/D&gt;&lt;D xsi:type="xsd:double"&gt;2.23607472924709&lt;/D&gt;&lt;D xsi:type="xsd:double"&gt;2.39262376352957&lt;/D&gt;&lt;D xsi:type="xsd:double"&gt;2.26225842465463&lt;/D&gt;&lt;D xsi:type="xsd:double"&gt;2.15938181312101&lt;/D&gt;&lt;D xsi:type="xsd:double"&gt;2.21577763785306&lt;/D&gt;&lt;D xsi:type="xsd:double"&gt;2.22596777384327&lt;/D&gt;&lt;/FQL&gt;&lt;FQL&gt;&lt;Q&gt;BRENT-FDS^FG_PRICE_CHANGE(0,-3AM)&lt;/Q&gt;&lt;R&gt;1&lt;/R&gt;&lt;C&gt;1&lt;/C&gt;&lt;D xsi:type="xsd:double"&gt;0&lt;/D&gt;&lt;/FQL&gt;&lt;FQL&gt;&lt;Q&gt;EWM^SIZE(FG_CONSTITUENTS)&lt;/Q&gt;&lt;R&gt;1&lt;/R&gt;&lt;C&gt;1&lt;/C&gt;&lt;D xsi:type="xsd:long"&gt;33&lt;/D&gt;&lt;/FQL&gt;&lt;FQL&gt;&lt;Q&gt;ECH^JULIAN(FMA_DIV_YLD(NTMA,NOW,NOW,M,"PORTAGG","MEANR").DATES)&lt;/Q&gt;&lt;R&gt;1&lt;/R&gt;&lt;C&gt;1&lt;/C&gt;&lt;D xsi:type="xsd:long"&gt;45442&lt;/D&gt;&lt;/FQL&gt;&lt;FQL&gt;&lt;Q&gt;USDVND^STD(FG_PRICE_CHANGE(0,-1AY,AM))&lt;/Q&gt;&lt;R&gt;1&lt;/R&gt;&lt;C&gt;1&lt;/C&gt;&lt;D xsi:type="xsd:double"&gt;0.833079606215958&lt;/D&gt;&lt;/FQL&gt;&lt;FQL&gt;&lt;Q&gt;USDPHP^FG_PRICE_CHANGE(0,-6AM)&lt;/Q&gt;&lt;R&gt;1&lt;/R&gt;&lt;C&gt;1&lt;/C&gt;&lt;D xsi:type="xsd:double"&gt;5.460441&lt;/D&gt;&lt;/FQL&gt;&lt;FQL&gt;&lt;Q&gt;MCHI^FG_FCF_YIELD_NTM(0)&lt;/Q&gt;&lt;R&gt;1&lt;/R&gt;&lt;C&gt;1&lt;/C&gt;&lt;D xsi:type="xsd:double"&gt;6.92893038676756&lt;/D&gt;&lt;/FQL&gt;&lt;FQL&gt;&lt;Q&gt;USDBRL^STD(FG_PRICE_CHANGE(0,-3AY,M))&lt;/Q&gt;&lt;R&gt;1&lt;/R&gt;&lt;C&gt;1&lt;/C&gt;&lt;D xsi:type="xsd:double"&gt;3.61364547454738&lt;/D&gt;&lt;/FQL&gt;&lt;FQL&gt;&lt;Q&gt;EWM^P_PRICE(0)/P_PRICE_LOW_PR(0,,,,,,"PRICE","INTRA","52W")-1&lt;/Q&gt;&lt;R&gt;1&lt;/R&gt;&lt;C&gt;1&lt;/C&gt;&lt;D xsi:type="xsd:double"&gt;0.15776205&lt;/D&gt;&lt;/FQL&gt;&lt;FQL&gt;&lt;Q&gt;KSA^FG_PRICE_MAVG(0,,,,30)&lt;/Q&gt;&lt;R&gt;1&lt;/R&gt;&lt;C&gt;1&lt;/C&gt;&lt;D xsi:type="xsd:double"&gt;42.384666&lt;/D&gt;&lt;/FQL&gt;&lt;FQL&gt;&lt;Q&gt;EPU^SIZE(FG_CONSTITUENTS)&lt;/Q&gt;&lt;R&gt;1&lt;/R&gt;&lt;C&gt;1&lt;/C&gt;&lt;D xsi:type="xsd:long"&gt;27&lt;/D&gt;&lt;/FQL&gt;&lt;FQL&gt;&lt;Q&gt;BRENT-FDS^FG_PRICE_MAVG(0,,,,30)&lt;/Q&gt;&lt;R&gt;1&lt;/R&gt;&lt;C&gt;1&lt;/C&gt;&lt;D xsi:type="xsd:double"&gt;85.86&lt;/D&gt;&lt;/FQL&gt;&lt;FQL&gt;&lt;Q&gt;EWM^P_PRICE(0)/P_PRICE_HIGH_PR(0,,,,,,"PRICE","INTRA","52W")&lt;/Q&gt;&lt;R&gt;1&lt;/R&gt;&lt;C&gt;1&lt;/C&gt;&lt;D xsi:type="xsd:double"&gt;0.980367&lt;/D&gt;&lt;/FQL&gt;&lt;FQL&gt;&lt;Q&gt;URTH^SIZE(FG_CONSTITUENTS)&lt;/Q&gt;&lt;R&gt;1&lt;/R&gt;&lt;C&gt;1&lt;/C&gt;&lt;D xsi:type="xsd:long"&gt;1467&lt;/D&gt;&lt;/FQL&gt;&lt;FQL&gt;&lt;Q&gt;ECH^FG_ROE(0)&lt;/Q&gt;&lt;R&gt;1&lt;/R&gt;&lt;C&gt;1&lt;/C&gt;&lt;D xsi:type="xsd:double"&gt;8.11690217376952&lt;/D&gt;&lt;/FQL&gt;&lt;FQL&gt;&lt;Q&gt;USDIDR^FG_PRICE_CHANGE(0,-6AM)&lt;/Q&gt;&lt;R&gt;1&lt;/R&gt;&lt;C&gt;1&lt;/C&gt;&lt;D xsi:type="xsd:double"&gt;4.7711134&lt;/D&gt;&lt;/FQL&gt;&lt;FQL&gt;&lt;Q&gt;WL-FDS^MAX(FG_PRICE(0,-5AY))&lt;/Q&gt;&lt;R&gt;1&lt;/R&gt;&lt;C&gt;1&lt;/C&gt;&lt;D xsi:type="xsd:double"&gt;763.4&lt;/D&gt;&lt;/FQL&gt;&lt;FQL&gt;&lt;Q&gt;REFINREPO-FDS^FG_YIELD(NOW,,,0)&lt;/Q&gt;&lt;R&gt;1&lt;/R&gt;&lt;C&gt;1&lt;/C&gt;&lt;D xsi:type="xsd:double"&gt;6.5&lt;/D&gt;&lt;/FQL&gt;&lt;FQL&gt;&lt;Q&gt;EPU^FMA_EVAL_EBITDA(NTMA,0,,,"PORTAGG","MEANR")&lt;/Q&gt;&lt;R&gt;1&lt;/R&gt;&lt;C&gt;1&lt;/C&gt;&lt;D xsi:type="xsd:double"&gt;6.90243842807934&lt;/D&gt;&lt;/FQL&gt;&lt;FQL&gt;&lt;Q&gt;CAGDPY@MY^EE_ACTUAL_ANNUAL(MED,+1)&lt;/Q&gt;&lt;R&gt;1&lt;/R&gt;&lt;C&gt;1&lt;/C&gt;&lt;D xsi:type="xsd:double"&gt;2.3&lt;/D&gt;&lt;/FQL&gt;&lt;FQL&gt;&lt;Q&gt;USDBRL^FG_PRICE_CHANGE(0,-6AM)&lt;/Q&gt;&lt;R&gt;1&lt;/R&gt;&lt;C&gt;1&lt;/C&gt;&lt;D xsi:type="xsd:double"&gt;6.560898&lt;/D&gt;&lt;/FQL&gt;&lt;FQL&gt;&lt;Q&gt;EWW^P_PRICE_RETURNS_PR('52W',2,-10AY,0,AM)&lt;/Q&gt;&lt;R&gt;121&lt;/R&gt;&lt;C&gt;1&lt;/C&gt;&lt;D xsi:type="xsd:double"&gt;0.6221533&lt;/D&gt;&lt;D xsi:type="xsd:double"&gt;5.6246877&lt;/D&gt;&lt;D xsi:type="xsd:double"&gt;5.202782&lt;/D&gt;&lt;D xsi:type="xsd:double"&gt;19.281996&lt;/D&gt;&lt;D xsi:type="xsd:double"&gt;9.333301&lt;/D&gt;&lt;D xsi:type="xsd:double"&gt;6.3250065&lt;/D&gt;&lt;D xsi:type="xsd:double"&gt;0.14702082&lt;/D&gt;&lt;D xsi:type="xsd:double"&gt;-11.589074&lt;/D&gt;&lt;D xsi:type="xsd:double"&gt;-9.775215&lt;/D&gt;&lt;D xsi:type="xsd:double"&gt;0.65978765&lt;/D&gt;&lt;D xsi:type="xsd:double"&gt;-8.253527&lt;/D&gt;&lt;D xsi:type="xsd:double"&gt;-7.1071205&lt;/D&gt;&lt;D xsi:type="xsd:double"&gt;-11.730814&lt;/D&gt;&lt;D xsi:type="xsd:double"&gt;-14.415895&lt;/D&gt;&lt;D xsi:type="xsd:double"&gt;-16.285843&lt;/D&gt;&lt;D xsi:type="xsd:double"&gt;-25.180262&lt;/D&gt;&lt;D xsi:type="xsd:double"&gt;-23.767317&lt;/D&gt;&lt;D xsi:type="xsd:double"&gt;-18.358707&lt;/D&gt;&lt;D xsi:type="xsd:double"&gt;-16.642296&lt;/D&gt;&lt;D xsi:type="xsd:double"&gt;-14.249068&lt;/D&gt;&lt;D xsi:type="xsd:double"&gt;-14.716739&lt;/D&gt;&lt;D xsi:type="xsd:double"&gt;-17.708445&lt;/D&gt;&lt;D xsi:type="xsd:double"&gt;-5.309325&lt;/D&gt;&lt;D xsi:type="xsd:double"&gt;-7.6881113&lt;/D&gt;&lt;D xsi:type="xsd:double"&gt;-12.872017&lt;/D&gt;&lt;D xsi:type="xsd:double"&gt;-9.4515915&lt;/D&gt;&lt;D xsi:type="xsd:double"&gt;-7.568306&lt;/D&gt;&lt;D xsi:type="xsd:double"&gt;-1.9586325&lt;/D&gt;&lt;D xsi:type="xsd:double"&gt;-3.468126&lt;/D&gt;&lt;D xsi:type="xsd:double"&gt;-4.633677&lt;/D&gt;&lt;D xsi:type="xsd:double"&gt;-15.477413&lt;/D&gt;&lt;D xsi:type="xsd:double"&gt;-10.177249&lt;/D&gt;&lt;D xsi:type="xsd:double"&gt;-5.888587&lt;/D&gt;&lt;D xsi:type="xsd:double"&gt;-2.1291137&lt;/D&gt;&lt;D xsi:type="xsd:double"&gt;-3.1579196&lt;/D&gt;&lt;D xsi:type="xsd:double"&gt;-1.4909863&lt;/D&gt;&lt;D xsi:type="xsd:double"&gt;5.175483&lt;/D&gt;&lt;D xsi:type="xsd:double"&gt;8.764625&lt;/D&gt;&lt;D xsi:type="xsd:double"&gt;15.100039&lt;/D&gt;&lt;D xsi:type="xsd:double"&gt;13.640511&lt;/D&gt;&lt;D xsi:type="xsd:double"&gt;14.008701&lt;/D&gt;&lt;D xsi:type="xsd:double"&gt;0.56699514&lt;/D&gt;&lt;D xsi:type="xsd:double"&gt;15.539479&lt;/D&gt;&lt;D xsi:type="xsd:double"&gt;13.8805275&lt;/D&gt;&lt;D xsi:type="xsd:double"&gt;21.063316&lt;/D&gt;&lt;D xsi:type="xsd:double"&gt;10.633397&lt;/D&gt;&lt;D xsi:type="xsd:double"&gt;1.5914798&lt;/D&gt;&lt;D xsi:type="xsd:double"&gt;1.8278599&lt;/D&gt;&lt;D xsi:type="xsd:double"&gt;-11.588991&lt;/D&gt;&lt;D xsi:type="xsd:double"&gt;-9.999805&lt;/D&gt;&lt;D xsi:type="xsd:double"&gt;-5.51855&lt;/D&gt;&lt;D xsi:type="xsd:double"&gt;-8.77496&lt;/D&gt;&lt;D xsi:type="xsd:double"&gt;-3.70031&lt;/D&gt;&lt;D xsi:type="xsd:double"&gt;-14.44065&lt;/D&gt;&lt;D xsi:type="xsd:double"&gt;-17.770111&lt;/D&gt;&lt;D xsi:type="xsd:double"&gt;-14.586944&lt;/D&gt;&lt;D xsi:type="xsd:double"&gt;-13.377047&lt;/D&gt;&lt;D xsi:type="xsd:double"&gt;-10.772842&lt;/D&gt;&lt;D xsi:type="xsd:double"&gt;-13.501656&lt;/D&gt;&lt;D xsi:type="xsd:double"&gt;-8.563662&lt;/D&gt;&lt;D xsi:type="xsd:double"&gt;-1.7928123&lt;/D&gt;&lt;D xsi:type="xsd:double"&gt;-4.7832847&lt;/D&gt;&lt;D xsi:type="xsd:double"&gt;-18.232668&lt;/D&gt;&lt;D xsi:type="xsd:double"&gt;-15.22938&lt;/D&gt;&lt;D xsi:type="xsd:double"&gt;-14.120692&lt;/D&gt;&lt;D xsi:type="xsd:double"&gt;8.444524&lt;/D&gt;&lt;D xsi:type="xsd:double"&gt;10.014391&lt;/D&gt;&lt;D xsi:type="xsd:double"&gt;12.637949&lt;/D&gt;&lt;D xsi:type="xsd:double"&gt;4.9761653&lt;/D&gt;&lt;D xsi:type="xsd:double"&gt;-1.5800059&lt;/D&gt;&lt;D xsi:type="xsd:double"&gt;-33.006084&lt;/D&gt;&lt;D xsi:type="xsd:double"&gt;-34.66887&lt;/D&gt;&lt;D xsi:type="xsd:double"&gt;-25.1899&lt;/D&gt;&lt;D xsi:type="xsd:double"&gt;-25.530624&lt;/D&gt;&lt;D xsi:type="xsd:double"&gt;-20.127266&lt;/D&gt;&lt;D xsi:type="xsd:double"&gt;-19.661427&lt;/D&gt;&lt;D xsi:type="xsd:double"&gt;-20.869524&lt;/D&gt;&lt;D xsi:type="xsd:double"&gt;-22.871668&lt;/D&gt;&lt;D xsi:type="xsd:double"&gt;-5.536276&lt;/D&gt;&lt;D xsi:type="xsd:double"&gt;-3.0542254&lt;/D&gt;&lt;D xsi:type="xsd:double"&gt;-13.590121&lt;/D&gt;&lt;D xsi:type="xsd:double"&gt;-5.862623&lt;/D&gt;&lt;D xsi:type="xsd:double"&gt;56.993546&lt;/D&gt;&lt;D xsi:type="xsd:double"&gt;57.713924&lt;/D&gt;&lt;D xsi:type="xsd:double"&gt;53.00294&lt;/D&gt;&lt;D xsi:type="xsd:double"&gt;53.476906&lt;/D&gt;&lt;D xsi:type="xsd:double"&gt;51.818287&lt;/D&gt;&lt;D xsi:type="xsd:double"&gt;58.339237&lt;/D&gt;&lt;D xsi:type="xsd:double"&gt;47.49315&lt;/D&gt;&lt;D xsi:type="xsd:double"&gt;46.190598&lt;/D&gt;&lt;D xsi:type="xsd:double"&gt;13.86745&lt;/D&gt;&lt;D xsi:type="xsd:double"&gt;20.304382&lt;/D&gt;&lt;D xsi:type="xsd:double"&gt;23.47232&lt;/D&gt;&lt;D xsi:type="xsd:double"&gt;26.544773&lt;/D&gt;&lt;D xsi:type="xsd:double"&gt;28.18954&lt;/D&gt;&lt;D xsi:type="xsd:double"&gt;8.209419&lt;/D&gt;&lt;D xsi:type="xsd:double"&gt;10.624313&lt;/D&gt;&lt;D xsi:type="xsd:double"&gt;-0.03183484&lt;/D&gt;&lt;D xsi:type="xsd:double"&gt;-3.1142652&lt;/D&gt;&lt;D xsi:type="xsd:double"&gt;-10.848803&lt;/D&gt;&lt;D xsi:type="xsd:double"&gt;-5.6266365&lt;/D&gt;&lt;D xsi:type="xsd:double"&gt;7.7001452&lt;/D&gt;&lt;D xsi:type="xsd:double"&gt;22.493912&lt;/D&gt;&lt;D xsi:type="xsd:double"&gt;1.098752&lt;/D&gt;&lt;D xsi:type="xsd:double"&gt;23.034286&lt;/D&gt;&lt;D xsi:type="xsd:double"&gt;18.638824&lt;/D&gt;&lt;D xsi:type="xsd:double"&gt;12.208629&lt;/D&gt;&lt;D xsi:type="xsd:double"&gt;24.885893&lt;/D&gt;&lt;D xsi:type="xsd:double"&gt;19.094765&lt;/D&gt;&lt;D xsi:type="xsd:double"&gt;37.203682&lt;/D&gt;&lt;D xsi:type="xsd:double"&gt;42.84849&lt;/D&gt;&lt;D xsi:type="xsd:double"&gt;43.25111&lt;/D&gt;&lt;D xsi:type="xsd:double"&gt;33.502365&lt;/D&gt;&lt;D xsi:type="xsd:double"&gt;11.402607&lt;/D&gt;&lt;D xsi:type="xsd:double"&gt;20.617653&lt;/D&gt;&lt;D xsi:type="xsd:double"&gt;37.521564&lt;/D&gt;&lt;D xsi:type="xsd:double"&gt;18.282436&lt;/D&gt;&lt;D xsi:type="xsd:double"&gt;15.782845&lt;/D&gt;&lt;D xsi:type="xsd:double"&gt;21.530067&lt;/D&gt;&lt;D xsi:type="xsd:double"&gt;10.024225&lt;/D&gt;&lt;D xsi:type="xsd:double"&gt;10.926378&lt;/D&gt;&lt;/FQL&gt;&lt;FQL&gt;&lt;Q&gt;EWM^FMA_DIV_YLD(NTMA,-10AY,0,AM,"PORTAGG","MEANR")&lt;/Q&gt;&lt;R&gt;121&lt;/R&gt;&lt;C&gt;1&lt;/C&gt;&lt;D xsi:type="xsd:double"&gt;3.10922020479484&lt;/D&gt;&lt;D xsi:type="xsd:double"&gt;3.13009791103526&lt;/D&gt;&lt;D xsi:type="xsd:double"&gt;3.16318037429689&lt;/D&gt;&lt;D xsi:type="xsd:double"&gt;3.15591276364408&lt;/D&gt;&lt;D xsi:type="xsd:double"&gt;3.19519271902907&lt;/D&gt;&lt;D xsi:type="xsd:double"&gt;3.19325883802302&lt;/D&gt;&lt;D xsi:type="xsd:double"&gt;3.20371677768658&lt;/D&gt;&lt;D xsi:type="xsd:double"&gt;3.30265899280379&lt;/D&gt;&lt;D xsi:type="xsd:double"&gt;3.26695667204503&lt;/D&gt;&lt;D xsi:type="xsd:double"&gt;3.14140983906306&lt;/D&gt;&lt;D xsi:type="xsd:double"&gt;3.15128790913482&lt;/D&gt;&lt;D xsi:type="xsd:double"&gt;3.14420514069054&lt;/D&gt;&lt;D xsi:type="xsd:double"&gt;3.24230074571379&lt;/D&gt;&lt;D xsi:type="xsd:double"&gt;3.30383353595197&lt;/D&gt;&lt;D xsi:type="xsd:double"&gt;3.25973727883836&lt;/D&gt;&lt;D xsi:type="xsd:double"&gt;3.47451683113874&lt;/D&gt;&lt;D xsi:type="xsd:double"&gt;3.41381899757242&lt;/D&gt;&lt;D xsi:type="xsd:double"&gt;3.29277390654376&lt;/D&gt;&lt;D xsi:type="xsd:double"&gt;3.28175705798736&lt;/D&gt;&lt;D xsi:type="xsd:double"&gt;3.2523709438498&lt;/D&gt;&lt;D xsi:type="xsd:double"&gt;3.26438291702153&lt;/D&gt;&lt;D xsi:type="xsd:double"&gt;3.17752125764887&lt;/D&gt;&lt;D xsi:type="xsd:double"&gt;3.04596058907295&lt;/D&gt;&lt;D xsi:type="xsd:double"&gt;3.14093100208418&lt;/D&gt;&lt;D xsi:type="xsd:double"&gt;3.17348953256383&lt;/D&gt;&lt;D xsi:type="xsd:double"&gt;3.045912865002&lt;/D&gt;&lt;D xsi:type="xsd:double"&gt;3.02890962132134&lt;/D&gt;&lt;D xsi:type="xsd:double"&gt;2.94245597601956&lt;/D&gt;&lt;D xsi:type="xsd:double"&gt;2.98573787558088&lt;/D&gt;&lt;D xsi:type="xsd:double"&gt;2.93893083643886&lt;/D&gt;&lt;D xsi:type="xsd:double"&gt;3.01169247343674&lt;/D&gt;&lt;D xsi:type="xsd:double"&gt;3.03225441916189&lt;/D&gt;&lt;D xsi:type="xsd:double"&gt;3.01347115604404&lt;/D&gt;&lt;D xsi:type="xsd:double"&gt;3.01201147409562&lt;/D&gt;&lt;D xsi:type="xsd:double"&gt;2.97952537223897&lt;/D&gt;&lt;D xsi:type="xsd:double"&gt;2.94933868852452&lt;/D&gt;&lt;D xsi:type="xsd:double"&gt;2.99909891721967&lt;/D&gt;&lt;D xsi:type="xsd:double"&gt;3.03945651380963&lt;/D&gt;&lt;D xsi:type="xsd:double"&gt;3.04654917240897&lt;/D&gt;&lt;D xsi:type="xsd:double"&gt;3.02100015736804&lt;/D&gt;&lt;D xsi:type="xsd:double"&gt;3.07725096477853&lt;/D&gt;&lt;D xsi:type="xsd:double"&gt;3.19575058355024&lt;/D&gt;&lt;D xsi:type="xsd:double"&gt;3.26816360543484&lt;/D&gt;&lt;D xsi:type="xsd:double"&gt;3.14154028928361&lt;/D&gt;&lt;D xsi:type="xsd:double"&gt;3.06289587559103&lt;/D&gt;&lt;D xsi:type="xsd:double"&gt;3.14842387876147&lt;/D&gt;&lt;D xsi:type="xsd:double"&gt;3.19485732378776&lt;/D&gt;&lt;D xsi:type="xsd:double"&gt;3.17784495313726&lt;/D&gt;&lt;D xsi:type="xsd:double"&gt;3.39516623769108&lt;/D&gt;&lt;D xsi:type="xsd:double"&gt;3.37268227915974&lt;/D&gt;&lt;D xsi:type="xsd:double"&gt;3.19970572685582&lt;/D&gt;&lt;D xsi:type="xsd:double"&gt;3.15494099078328&lt;/D&gt;&lt;D xsi:type="xsd:double"&gt;3.22275748655689&lt;/D&gt;&lt;D xsi:type="xsd:double"&gt;3.3980286956427&lt;/D&gt;&lt;D xsi:type="xsd:double"&gt;3.37479522990327&lt;/D&gt;&lt;D xsi:type="xsd:double"&gt;3.28867208670578&lt;/D&gt;&lt;D xsi:type="xsd:double"&gt;3.27793956409447&lt;/D&gt;&lt;D xsi:type="xsd:double"&gt;3.25632385774838&lt;/D&gt;&lt;D xsi:type="xsd:double"&gt;3.38012125542455&lt;/D&gt;&lt;D xsi:type="xsd:double"&gt;3.37893171665793&lt;/D&gt;&lt;D xsi:type="xsd:double"&gt;3.32134347718404&lt;/D&gt;&lt;D xsi:type="xsd:double"&gt;3.42697706895065&lt;/D&gt;&lt;D xsi:type="xsd:double"&gt;3.45139086865592&lt;/D&gt;&lt;D xsi:type="xsd:double"&gt;3.51779578120578&lt;/D&gt;&lt;D xsi:type="xsd:double"&gt;3.54358524702431&lt;/D&gt;&lt;D xsi:type="xsd:double"&gt;3.50214667679734&lt;/D&gt;&lt;D xsi:type="xsd:double"&gt;3.53646781029889&lt;/D&gt;&lt;D xsi:type="xsd:double"&gt;3.47655128426169&lt;/D&gt;&lt;D xsi:type="xsd:double"&gt;3.62951280999077&lt;/D&gt;&lt;D xsi:type="xsd:double"&gt;3.77739741955009&lt;/D&gt;&lt;D xsi:type="xsd:double"&gt;4.02738739720641&lt;/D&gt;&lt;D xsi:type="xsd:double"&gt;3.68940284456711&lt;/D&gt;&lt;D xsi:type="xsd:double"&gt;3.17858026656061&lt;/D&gt;&lt;D xsi:type="xsd:double"&gt;3.13001140996284&lt;/D&gt;&lt;D xsi:type="xsd:double"&gt;3.0087339638556&lt;/D&gt;&lt;D xsi:type="xsd:double"&gt;3.09466631910482&lt;/D&gt;&lt;D xsi:type="xsd:double"&gt;3.30855651447885&lt;/D&gt;&lt;D xsi:type="xsd:double"&gt;3.5313672649909&lt;/D&gt;&lt;D xsi:type="xsd:double"&gt;3.524262298822&lt;/D&gt;&lt;D xsi:type="xsd:double"&gt;3.62279158033101&lt;/D&gt;&lt;D xsi:type="xsd:double"&gt;3.83922567121083&lt;/D&gt;&lt;D xsi:type="xsd:double"&gt;4.01487580657477&lt;/D&gt;&lt;D xsi:type="xsd:double"&gt;4.08880386316463&lt;/D&gt;&lt;D xsi:type="xsd:double"&gt;3.97735664517198&lt;/D&gt;&lt;D xsi:type="xsd:double"&gt;4.10676258843488&lt;/D&gt;&lt;D xsi:type="xsd:double"&gt;4.21518142739246&lt;/D&gt;&lt;D xsi:type="xsd:double"&gt;4.29938991760241&lt;/D&gt;&lt;D xsi:type="xsd:double"&gt;3.97746917674762&lt;/D&gt;&lt;D xsi:type="xsd:double"&gt;4.03946211516655&lt;/D&gt;&lt;D xsi:type="xsd:double"&gt;3.91299687459212&lt;/D&gt;&lt;D xsi:type="xsd:double"&gt;3.94822373991266&lt;/D&gt;&lt;D xsi:type="xsd:double"&gt;3.70725096796477&lt;/D&gt;&lt;D xsi:type="xsd:double"&gt;3.89268062578693&lt;/D&gt;&lt;D xsi:type="xsd:double"&gt;3.75672146357554&lt;/D&gt;&lt;D xsi:type="xsd:double"&gt;3.80470927311483&lt;/D&gt;&lt;D xsi:type="xsd:double"&gt;3.82986399456452&lt;/D&gt;&lt;D xsi:type="xsd:double"&gt;3.8992057387075&lt;/D&gt;&lt;D xsi:type="xsd:double"&gt;4.19717067562781&lt;/D&gt;&lt;D xsi:type="xsd:double"&gt;4.06354862351843&lt;/D&gt;&lt;D xsi:type="xsd:double"&gt;4.05084066391603&lt;/D&gt;&lt;D xsi:type="xsd:double"&gt;4.42005565170897&lt;/D&gt;&lt;D xsi:type="xsd:double"&gt;4.2511419003296&lt;/D&gt;&lt;D xsi:type="xsd:double"&gt;4.14845416374495&lt;/D&gt;&lt;D xsi:type="xsd:double"&gt;4.16953907491476&lt;/D&gt;&lt;D xsi:type="xsd:double"&gt;4.23028325589503&lt;/D&gt;&lt;D xsi:type="xsd:double"&gt;4.30146274443841&lt;/D&gt;&lt;D xsi:type="xsd:double"&gt;4.4343530455087&lt;/D&gt;&lt;D xsi:type="xsd:double"&gt;4.43711833174927&lt;/D&gt;&lt;D xsi:type="xsd:double"&gt;4.44632989225305&lt;/D&gt;&lt;D xsi:type="xsd:double"&gt;4.48185740845796&lt;/D&gt;&lt;D xsi:type="xsd:double"&gt;4.23721443903888&lt;/D&gt;&lt;D xsi:type="xsd:double"&gt;4.26940300566814&lt;/D&gt;&lt;D xsi:type="xsd:double"&gt;4.36214601574006&lt;/D&gt;&lt;D xsi:type="xsd:double"&gt;4.32281713711307&lt;/D&gt;&lt;D xsi:type="xsd:double"&gt;4.27533994027341&lt;/D&gt;&lt;D xsi:type="xsd:double"&gt;4.31392884689741&lt;/D&gt;&lt;D xsi:type="xsd:double"&gt;4.23556259075893&lt;/D&gt;&lt;D xsi:type="xsd:double"&gt;4.14259023752395&lt;/D&gt;&lt;D xsi:type="xsd:double"&gt;4.19345248935773&lt;/D&gt;&lt;D xsi:type="xsd:double"&gt;4.10235444803374&lt;/D&gt;&lt;D xsi:type="xsd:double"&gt;4.07003586444056&lt;/D&gt;&lt;/FQL&gt;&lt;FQL&gt;&lt;Q&gt;BRENT-FDS^FG_PRICE(0)&lt;/Q&gt;&lt;R&gt;1&lt;/R&gt;&lt;C&gt;1&lt;/C&gt;&lt;D xsi:type="xsd:double"&gt;85.86&lt;/D&gt;&lt;/FQL&gt;&lt;FQL&gt;&lt;Q&gt;GREK^FG_TOTAL_RETURNC(0,-3AM)&lt;/Q&gt;&lt;R&gt;1&lt;/R&gt;&lt;C&gt;1&lt;/C&gt;&lt;D xsi:type="xsd:double"&gt;2.6171446&lt;/D&gt;&lt;/FQL&gt;&lt;FQL&gt;&lt;Q&gt;CNYA^FMA_PCT_ABOVE_MAVG(200,0,,,,"PORTAGG")&lt;/Q&gt;&lt;R&gt;1&lt;/R&gt;&lt;C&gt;1&lt;/C&gt;&lt;D xsi:type="xsd:double"&gt;47.2972972972973&lt;/D&gt;&lt;/FQL&gt;&lt;FQL&gt;&lt;Q&gt;CNYA^FG_ROE(0)&lt;/Q&gt;&lt;R&gt;1&lt;/R&gt;&lt;C&gt;1&lt;/C&gt;&lt;D xsi:type="xsd:double"&gt;9.78768752128547&lt;/D&gt;&lt;/FQL&gt;&lt;FQL&gt;&lt;Q&gt;SPY^P_PRICE(0)/P_PRICE_HIGH_PR(0,,,,,,"PRICE","INTRA","52W")&lt;/Q&gt;&lt;R&gt;1&lt;/R&gt;&lt;C&gt;1&lt;/C&gt;&lt;D xsi:type="xsd:double"&gt;0.9893072&lt;/D&gt;&lt;/FQL&gt;&lt;FQL&gt;&lt;Q&gt;REFINREPO-FDS^PROPER_NAME(0,,,"SECURITY","NAME")&lt;/Q&gt;&lt;R&gt;1&lt;/R&gt;&lt;C&gt;1&lt;/C&gt;&lt;D xsi:type="xsd:string"&gt;India Repo Rate&lt;/D&gt;&lt;/FQL&gt;&lt;FQL&gt;&lt;Q&gt;EPU^FG_FCF_YIELD_NTM(0)&lt;/Q&gt;&lt;R&gt;1&lt;/R&gt;&lt;C&gt;1&lt;/C&gt;&lt;D xsi:type="xsd:double"&gt;7.18061283325371&lt;/D&gt;&lt;/FQL&gt;&lt;FQL&gt;&lt;Q&gt;EWT^P_PRICE_RETURNS_PR('52W',2,-10AY,0,AM)&lt;/Q&gt;&lt;R&gt;121&lt;/R&gt;&lt;C&gt;1&lt;/C&gt;&lt;D xsi:type="xsd:double"&gt;11.613857&lt;/D&gt;&lt;D xsi:type="xsd:double"&gt;21.010601&lt;/D&gt;&lt;D xsi:type="xsd:double"&gt;17.706335&lt;/D&gt;&lt;D xsi:type="xsd:double"&gt;25.786388&lt;/D&gt;&lt;D xsi:type="xsd:double"&gt;11.74233&lt;/D&gt;&lt;D xsi:type="xsd:double"&gt;10.319805&lt;/D&gt;&lt;D xsi:type="xsd:double"&gt;13.733029&lt;/D&gt;&lt;D xsi:type="xsd:double"&gt;6.8594337&lt;/D&gt;&lt;D xsi:type="xsd:double"&gt;15.0056&lt;/D&gt;&lt;D xsi:type="xsd:double"&gt;15.968382&lt;/D&gt;&lt;D xsi:type="xsd:double"&gt;11.546922&lt;/D&gt;&lt;D xsi:type="xsd:double"&gt;14.518177&lt;/D&gt;&lt;D xsi:type="xsd:double"&gt;9.41223&lt;/D&gt;&lt;D xsi:type="xsd:double"&gt;1.8505931&lt;/D&gt;&lt;D xsi:type="xsd:double"&gt;-4.7536016&lt;/D&gt;&lt;D xsi:type="xsd:double"&gt;-17.477375&lt;/D&gt;&lt;D xsi:type="xsd:double"&gt;-12.111813&lt;/D&gt;&lt;D xsi:type="xsd:double"&gt;-8.723915&lt;/D&gt;&lt;D xsi:type="xsd:double"&gt;-12.727064&lt;/D&gt;&lt;D xsi:type="xsd:double"&gt;-12.875879&lt;/D&gt;&lt;D xsi:type="xsd:double"&gt;-18.7285&lt;/D&gt;&lt;D xsi:type="xsd:double"&gt;-17.271149&lt;/D&gt;&lt;D xsi:type="xsd:double"&gt;-9.224129&lt;/D&gt;&lt;D xsi:type="xsd:double"&gt;-19.573402&lt;/D&gt;&lt;D xsi:type="xsd:double"&gt;-15.838062&lt;/D&gt;&lt;D xsi:type="xsd:double"&gt;-8.212972&lt;/D&gt;&lt;D xsi:type="xsd:double"&gt;5.474901&lt;/D&gt;&lt;D xsi:type="xsd:double"&gt;15.975022&lt;/D&gt;&lt;D xsi:type="xsd:double"&gt;22.986008&lt;/D&gt;&lt;D xsi:type="xsd:double"&gt;16.883541&lt;/D&gt;&lt;D xsi:type="xsd:double"&gt;17.108393&lt;/D&gt;&lt;D xsi:type="xsd:double"&gt;17.90868&lt;/D&gt;&lt;D xsi:type="xsd:double"&gt;30.85041&lt;/D&gt;&lt;D xsi:type="xsd:double"&gt;29.626083&lt;/D&gt;&lt;D xsi:type="xsd:double"&gt;22.721064&lt;/D&gt;&lt;D xsi:type="xsd:double"&gt;30.862736&lt;/D&gt;&lt;D xsi:type="xsd:double"&gt;31.917393&lt;/D&gt;&lt;D xsi:type="xsd:double"&gt;30.278624&lt;/D&gt;&lt;D xsi:type="xsd:double"&gt;24.64478&lt;/D&gt;&lt;D xsi:type="xsd:double"&gt;27.6417&lt;/D&gt;&lt;D xsi:type="xsd:double"&gt;18.222511&lt;/D&gt;&lt;D xsi:type="xsd:double"&gt;23.743021&lt;/D&gt;&lt;D xsi:type="xsd:double"&gt;23.552631&lt;/D&gt;&lt;D xsi:type="xsd:double"&gt;26.033401&lt;/D&gt;&lt;D xsi:type="xsd:double"&gt;26.12827&lt;/D&gt;&lt;D xsi:type="xsd:double"&gt;16.419197&lt;/D&gt;&lt;D xsi:type="xsd:double"&gt;17.12284&lt;/D&gt;&lt;D xsi:type="xsd:double"&gt;10.628187&lt;/D&gt;&lt;D xsi:type="xsd:double"&gt;9.620714&lt;/D&gt;&lt;D xsi:type="xsd:double"&gt;4.014063&lt;/D&gt;&lt;D xsi:type="xsd:double"&gt;6.2605977&lt;/D&gt;&lt;D xsi:type="xsd:double"&gt;4.1225553&lt;/D&gt;&lt;D xsi:type="xsd:double"&gt;8.317482&lt;/D&gt;&lt;D xsi:type="xsd:double"&gt;-10.533995&lt;/D&gt;&lt;D xsi:type="xsd:double"&gt;-7.651067&lt;/D&gt;&lt;D xsi:type="xsd:double"&gt;-9.924311&lt;/D&gt;&lt;D xsi:type="xsd:double"&gt;-11.130869&lt;/D&gt;&lt;D xsi:type="xsd:double"&gt;-6.558818&lt;/D&gt;&lt;D xsi:type="xsd:double"&gt;-6.9648385&lt;/D&gt;&lt;D xsi:type="xsd:double"&gt;1.8440366&lt;/D&gt;&lt;D xsi:type="xsd:double"&gt;-6.8457184&lt;/D&gt;&lt;D xsi:type="xsd:double"&gt;2.099812&lt;/D&gt;&lt;D xsi:type="xsd:double"&gt;-3.7528455&lt;/D&gt;&lt;D xsi:type="xsd:double"&gt;-4.2814074&lt;/D&gt;&lt;D xsi:type="xsd:double"&gt;-0.51520467&lt;/D&gt;&lt;D xsi:type="xsd:double"&gt;20.867157&lt;/D&gt;&lt;D xsi:type="xsd:double"&gt;21.79929&lt;/D&gt;&lt;D xsi:type="xsd:double"&gt;33.33254&lt;/D&gt;&lt;D xsi:type="xsd:double"&gt;16.883087&lt;/D&gt;&lt;D xsi:type="xsd:double"&gt;15.532708&lt;/D&gt;&lt;D xsi:type="xsd:double"&gt;-2.2687912&lt;/D&gt;&lt;D xsi:type="xsd:double"&gt;5.9070826&lt;/D&gt;&lt;D xsi:type="xsd:double"&gt;17.44486&lt;/D&gt;&lt;D xsi:type="xsd:double"&gt;17.92611&lt;/D&gt;&lt;D xsi:type="xsd:double"&gt;29.619003&lt;/D&gt;&lt;D xsi:type="xsd:double"&gt;29.084099&lt;/D&gt;&lt;D xsi:type="xsd:double"&gt;26.579021&lt;/D&gt;&lt;D xsi:type="xsd:double"&gt;18.390406&lt;/D&gt;&lt;D xsi:type="xsd:double"&gt;28.5128&lt;/D&gt;&lt;D xsi:type="xsd:double"&gt;31.502247&lt;/D&gt;&lt;D xsi:type="xsd:double"&gt;41.78965&lt;/D&gt;&lt;D xsi:type="xsd:double"&gt;54.85891&lt;/D&gt;&lt;D xsi:type="xsd:double"&gt;85.31204&lt;/D&gt;&lt;D xsi:type="xsd:double"&gt;77.59725&lt;/D&gt;&lt;D xsi:type="xsd:double"&gt;71.784&lt;/D&gt;&lt;D xsi:type="xsd:double"&gt;62.01657&lt;/D&gt;&lt;D xsi:type="xsd:double"&gt;44.63446&lt;/D&gt;&lt;D xsi:type="xsd:double"&gt;50.608017&lt;/D&gt;&lt;D xsi:type="xsd:double"&gt;40.72664&lt;/D&gt;&lt;D xsi:type="xsd:double"&gt;41.22591&lt;/D&gt;&lt;D xsi:type="xsd:double"&gt;33.273567&lt;/D&gt;&lt;D xsi:type="xsd:double"&gt;28.94454&lt;/D&gt;&lt;D xsi:type="xsd:double"&gt;20.485008&lt;/D&gt;&lt;D xsi:type="xsd:double"&gt;12.369049&lt;/D&gt;&lt;D xsi:type="xsd:double"&gt;5.306375&lt;/D&gt;&lt;D xsi:type="xsd:double"&gt;-12.076532&lt;/D&gt;&lt;D xsi:type="xsd:double"&gt;-5.9800267&lt;/D&gt;&lt;D xsi:type="xsd:double"&gt;-18.98663&lt;/D&gt;&lt;D xsi:type="xsd:double"&gt;-17.730242&lt;/D&gt;&lt;D xsi:type="xsd:double"&gt;-20.546764&lt;/D&gt;&lt;D xsi:type="xsd:double"&gt;-28.581625&lt;/D&gt;&lt;D xsi:type="xsd:double"&gt;-32.07412&lt;/D&gt;&lt;D xsi:type="xsd:double"&gt;-19.277996&lt;/D&gt;&lt;D xsi:type="xsd:double"&gt;-28.982813&lt;/D&gt;&lt;D xsi:type="xsd:double"&gt;-18.500835&lt;/D&gt;&lt;D xsi:type="xsd:double"&gt;-19.33201&lt;/D&gt;&lt;D xsi:type="xsd:double"&gt;-12.9397</t>
        </r>
      </text>
    </comment>
    <comment ref="A21" authorId="0" shapeId="0" xr:uid="{7CC4A2AE-2E39-4679-BEE8-BB7E571CEFBC}">
      <text>
        <r>
          <rPr>
            <b/>
            <sz val="9"/>
            <color indexed="81"/>
            <rFont val="Tahoma"/>
            <charset val="1"/>
          </rPr>
          <t>63&lt;/D&gt;&lt;D xsi:type="xsd:double"&gt;-8.403551&lt;/D&gt;&lt;D xsi:type="xsd:double"&gt;-4.442191&lt;/D&gt;&lt;D xsi:type="xsd:double"&gt;10.061598&lt;/D&gt;&lt;D xsi:type="xsd:double"&gt;10.173571&lt;/D&gt;&lt;D xsi:type="xsd:double"&gt;7.141471&lt;/D&gt;&lt;D xsi:type="xsd:double"&gt;21.007942&lt;/D&gt;&lt;D xsi:type="xsd:double"&gt;23.289358&lt;/D&gt;&lt;D xsi:type="xsd:double"&gt;13.096786&lt;/D&gt;&lt;D xsi:type="xsd:double"&gt;27.645386&lt;/D&gt;&lt;D xsi:type="xsd:double"&gt;12.323654&lt;/D&gt;&lt;D xsi:type="xsd:double"&gt;19.537724&lt;/D&gt;&lt;D xsi:type="xsd:double"&gt;21.863413&lt;/D&gt;&lt;D xsi:type="xsd:double"&gt;21.042025&lt;/D&gt;&lt;D xsi:type="xsd:double"&gt;22.778797&lt;/D&gt;&lt;/FQL&gt;&lt;FQL&gt;&lt;Q&gt;GREK^FG_TOTAL_RETURNC(0,-1AM)&lt;/Q&gt;&lt;R&gt;1&lt;/R&gt;&lt;C&gt;1&lt;/C&gt;&lt;D xsi:type="xsd:double"&gt;1.8555164&lt;/D&gt;&lt;/FQL&gt;&lt;FQL&gt;&lt;Q&gt;INDA^FMA_EVAL_EBIT(LTMA,NOW,NOW,M,"PORTAGG","MEANR")&lt;/Q&gt;&lt;R&gt;1&lt;/R&gt;&lt;C&gt;1&lt;/C&gt;&lt;D xsi:type="xsd:double"&gt;22.7186203163359&lt;/D&gt;&lt;/FQL&gt;&lt;FQL&gt;&lt;Q&gt;USDMXN^FG_COMPANY_NAME&lt;/Q&gt;&lt;R&gt;1&lt;/R&gt;&lt;C&gt;1&lt;/C&gt;&lt;D xsi:type="xsd:string"&gt;Mexican Peso per U.S. Dollar&lt;/D&gt;&lt;/FQL&gt;&lt;FQL&gt;&lt;Q&gt;USDIDR^FG_PRICE_CHANGE(0,-1AM)&lt;/Q&gt;&lt;R&gt;1&lt;/R&gt;&lt;C&gt;1&lt;/C&gt;&lt;D xsi:type="xsd:double"&gt;-0.061500072&lt;/D&gt;&lt;/FQL&gt;&lt;FQL&gt;&lt;Q&gt;EWZ^FMA_PE(NTMA,-10AY,0,AM,"PORTAGG","MEANR")&lt;/Q&gt;&lt;R&gt;121&lt;/R&gt;&lt;C&gt;1&lt;/C&gt;&lt;D xsi:type="xsd:double"&gt;10.6575429580776&lt;/D&gt;&lt;D xsi:type="xsd:double"&gt;11.1184346977821&lt;/D&gt;&lt;D xsi:type="xsd:double"&gt;11.5635940774021&lt;/D&gt;&lt;D xsi:type="xsd:double"&gt;12.6558204944515&lt;/D&gt;&lt;D xsi:type="xsd:double"&gt;11.3424589852112&lt;/D&gt;&lt;D xsi:type="xsd:double"&gt;11.7523018776831&lt;/D&gt;&lt;D xsi:type="xsd:double"&gt;11.6293869769987&lt;/D&gt;&lt;D xsi:type="xsd:double"&gt;11.1054889887099&lt;/D&gt;&lt;D xsi:type="xsd:double"&gt;11.0264932453077&lt;/D&gt;&lt;D xsi:type="xsd:double"&gt;12.4040620489982&lt;/D&gt;&lt;D xsi:type="xsd:double"&gt;12.7330525210721&lt;/D&gt;&lt;D xsi:type="xsd:double"&gt;14.459442637951&lt;/D&gt;&lt;D xsi:type="xsd:double"&gt;13.2354715186724&lt;/D&gt;&lt;D xsi:type="xsd:double"&gt;12.8775734208746&lt;/D&gt;&lt;D xsi:type="xsd:double"&gt;12.3215884424453&lt;/D&gt;&lt;D xsi:type="xsd:double"&gt;11.1104985594475&lt;/D&gt;&lt;D xsi:type="xsd:double"&gt;10.7288500299899&lt;/D&gt;&lt;D xsi:type="xsd:double"&gt;10.9053096334426&lt;/D&gt;&lt;D xsi:type="xsd:double"&gt;10.5858524054883&lt;/D&gt;&lt;D xsi:type="xsd:double"&gt;10.2916844396165&lt;/D&gt;&lt;D xsi:type="xsd:double"&gt;10.2990336936277&lt;/D&gt;&lt;D xsi:type="xsd:double"&gt;11.2704359542846&lt;/D&gt;&lt;D xsi:type="xsd:double"&gt;13.2922291766547&lt;/D&gt;&lt;D xsi:type="xsd:double"&gt;13.5640621029485&lt;/D&gt;&lt;D xsi:type="xsd:double"&gt;11.9486347800994&lt;/D&gt;&lt;D xsi:type="xsd:double"&gt;12.5021859500441&lt;/D&gt;&lt;D xsi:type="xsd:double"&gt;13.69958760676&lt;/D&gt;&lt;D xsi:type="xsd:double"&gt;13.6957022616835&lt;/D&gt;&lt;D xsi:type="xsd:double"&gt;13.6211183485754&lt;/D&gt;&lt;D xsi:type="xsd:double"&gt;14.9147481091503&lt;/D&gt;&lt;D xsi:type="xsd:double"&gt;13.6376520393902&lt;/D&gt;&lt;D xsi:type="xsd:double"&gt;12.7319031251851&lt;/D&gt;&lt;D xsi:type="xsd:double"&gt;13.2883974620251&lt;/D&gt;&lt;D xsi:type="xsd:double"&gt;13.4842583906091&lt;/D&gt;&lt;D xsi:type="xsd:double"&gt;12.7503983264585&lt;/D&gt;&lt;D xsi:type="xsd:double"&gt;12.7270796389791&lt;/D&gt;&lt;D xsi:type="xsd:double"&gt;12.0112243430878&lt;/D&gt;&lt;D xsi:type="xsd:double"&gt;11.9151339260669&lt;/D&gt;&lt;D xsi:type="xsd:double"&gt;12.4021264495846&lt;/D&gt;&lt;D xsi:type="xsd:double"&gt;13.2804567045186&lt;/D&gt;&lt;D xsi:type="xsd:double"&gt;13.7668726081436&lt;/D&gt;&lt;D xsi:type="xsd:double"&gt;13.351245327441&lt;/D&gt;&lt;D xsi:type="xsd:double"&gt;12.8386582884173&lt;/D&gt;&lt;D xsi:type="xsd:double"&gt;13.495532822405&lt;/D&gt;&lt;D xsi:type="xsd:double"&gt;14.0185565809803&lt;/D&gt;&lt;D xsi:type="xsd:double"&gt;13.4644442279864&lt;/D&gt;&lt;D xsi:type="xsd:double"&gt;12.8767272910723&lt;/D&gt;&lt;D xsi:type="xsd:double"&gt;12.7873831783721&lt;/D&gt;&lt;D xsi:type="xsd:double"&gt;11.3024493081875&lt;/D&gt;&lt;D xsi:type="xsd:double"&gt;10.4917245363103&lt;/D&gt;&lt;D xsi:type="xsd:double"&gt;11.2195390934326&lt;/D&gt;&lt;D xsi:type="xsd:double"&gt;10.6056524883497&lt;/D&gt;&lt;D xsi:type="xsd:double"&gt;10.6241946564351&lt;/D&gt;&lt;D xsi:type="xsd:double"&gt;11.5251139571448&lt;/D&gt;&lt;D xsi:type="xsd:double"&gt;11.6073788568552&lt;/D&gt;&lt;D xsi:type="xsd:double"&gt;11.4597129413982&lt;/D&gt;&lt;D xsi:type="xsd:double"&gt;13.0587550404377&lt;/D&gt;&lt;D xsi:type="xsd:double"&gt;12.4622173131517&lt;/D&gt;&lt;D xsi:type="xsd:double"&gt;12.1210870137003&lt;/D&gt;&lt;D xsi:type="xsd:double"&gt;11.6978436084766&lt;/D&gt;&lt;D xsi:type="xsd:double"&gt;11.9095289824941&lt;/D&gt;&lt;D xsi:type="xsd:double"&gt;12.2198799945402&lt;/D&gt;&lt;D xsi:type="xsd:double"&gt;12.6135748960533&lt;/D&gt;&lt;D xsi:type="xsd:double"&gt;12.4196886182362&lt;/D&gt;&lt;D xsi:type="xsd:double"&gt;12.9689223070814&lt;/D&gt;&lt;D xsi:type="xsd:double"&gt;13.4131661240767&lt;/D&gt;&lt;D xsi:type="xsd:double"&gt;13.504292692829&lt;/D&gt;&lt;D xsi:type="xsd:double"&gt;14.3614632457532&lt;/D&gt;&lt;D xsi:type="xsd:double"&gt;13.9743043242432&lt;/D&gt;&lt;D xsi:type="xsd:double"&gt;12.8882226893665&lt;/D&gt;&lt;D xsi:type="xsd:double"&gt;10.5921893122572&lt;/D&gt;&lt;D xsi:type="xsd:double"&gt;13.54818473301&lt;/D&gt;&lt;D xsi:type="xsd:double"&gt;16.8812077023217&lt;/D&gt;&lt;D xsi:type="xsd:double"&gt;17.8817438084425&lt;/D&gt;&lt;D xsi:type="xsd:double"&gt;25.3842678454254&lt;/D&gt;&lt;D xsi:type="xsd:double"&gt;22.7487279559641&lt;/D&gt;&lt;D xsi:type="xsd:double"&gt;16.6539675769694&lt;/D&gt;&lt;D xsi:type="xsd:double"&gt;14.8019051689087&lt;/D&gt;&lt;D xsi:type="xsd:double"&gt;14.1871531688555&lt;/D&gt;&lt;D xsi:type="xsd:double"&gt;12.71637948164&lt;/D&gt;&lt;D xsi:type="xsd:double"&gt;11.0160923691014&lt;/D&gt;&lt;D xsi:type="xsd:double"&gt;9.86034201345268&lt;/D&gt;&lt;D xsi:type="xsd:double"&gt;9.37129136697136&lt;/D&gt;&lt;D xsi:type="xsd:double"&gt;8.79365612166679&lt;/D&gt;&lt;D xsi:type="xsd:double"&gt;9.18306045386543&lt;/D&gt;&lt;D xsi:type="xsd:double"&gt;9.06282363009415&lt;/D&gt;&lt;D xsi:type="xsd:double"&gt;8.23526472452889&lt;/D&gt;&lt;D xsi:type="xsd:double"&gt;7.81079160503921&lt;/D&gt;&lt;D xsi:type="xsd:double"&gt;7.52837256411664&lt;/D&gt;&lt;D xsi:type="xsd:double"&gt;7.33093776748996&lt;/D&gt;&lt;D xsi:type="xsd:double"&gt;7.56137892219783&lt;/D&gt;&lt;D xsi:type="xsd:double"&gt;7.74344653966413&lt;/D&gt;&lt;D xsi:type="xsd:double"&gt;8.0940797315729&lt;/D&gt;&lt;D xsi:type="xsd:double"&gt;8.10902731433653&lt;/D&gt;&lt;D xsi:type="xsd:double"&gt;7.86788332024579&lt;/D&gt;&lt;D xsi:type="xsd:double"&gt;6.59257125184585&lt;/D&gt;&lt;D xsi:type="xsd:double"&gt;6.71904473012665&lt;/D&gt;&lt;D xsi:type="xsd:double"&gt;5.8541838118338&lt;/D&gt;&lt;D xsi:type="xsd:double"&gt;6.19521448595898&lt;/D&gt;&lt;D xsi:type="xsd:double"&gt;6.3134826388204&lt;/D&gt;&lt;D xsi:type="xsd:double"&gt;6.56196265985112&lt;/D&gt;&lt;D xsi:type="xsd:double"&gt;6.99263412885926&lt;/D&gt;&lt;D xsi:type="xsd:double"&gt;6.86154845994641&lt;/D&gt;&lt;D xsi:type="xsd:double"&gt;6.99564791434026&lt;/D&gt;&lt;D xsi:type="xsd:double"&gt;7.28944377880987&lt;/D&gt;&lt;D xsi:type="xsd:double"&gt;6.80430039541437&lt;/D&gt;&lt;D xsi:type="xsd:double"&gt;6.55098759175653&lt;/D&gt;&lt;D xsi:type="xsd:double"&gt;6.79032472651637&lt;/D&gt;&lt;D xsi:type="xsd:double"&gt;6.96170334919255&lt;/D&gt;&lt;D xsi:type="xsd:double"&gt;7.87130601024833&lt;/D&gt;&lt;D xsi:type="xsd:double"&gt;8.12646264804413&lt;/D&gt;&lt;D xsi:type="xsd:double"&gt;7.81358602883676&lt;/D&gt;&lt;D xsi:type="xsd:double"&gt;7.7236958551841&lt;/D&gt;&lt;D xsi:type="xsd:double"&gt;7.15036473125033&lt;/D&gt;&lt;D xsi:type="xsd:double"&gt;7.68321237702216&lt;/D&gt;&lt;D xsi:type="xsd:double"&gt;7.99283213278095&lt;/D&gt;&lt;D xsi:type="xsd:double"&gt;7.72615858300773&lt;/D&gt;&lt;D xsi:type="xsd:double"&gt;7.8714559963818&lt;/D&gt;&lt;D xsi:type="xsd:double"&gt;7.74140093396653&lt;/D&gt;&lt;D xsi:type="xsd:double"&gt;7.53242039917238&lt;/D&gt;&lt;D xsi:type="xsd:double"&gt;7.12202110537239&lt;/D&gt;&lt;/FQL&gt;&lt;FQL&gt;&lt;Q&gt;COPP-FDS^FG_PRICE_CHANGE(0,-3AM)&lt;/Q&gt;&lt;R&gt;1&lt;/R&gt;&lt;C&gt;1&lt;/C&gt;&lt;D xsi:type="xsd:double"&gt;20.2242795670883&lt;/D&gt;&lt;/FQL&gt;&lt;FQL&gt;&lt;Q&gt;EWZ^FG_COMPANY_NAME&lt;/Q&gt;&lt;R&gt;1&lt;/R&gt;&lt;C&gt;1&lt;/C&gt;&lt;D xsi:type="xsd:string"&gt;iShares MSCI Brazil ETF&lt;/D&gt;&lt;/FQL&gt;&lt;FQL&gt;&lt;Q&gt;TUR^FMA_PCT_ABOVE_MAVG(200,0,,,,"PORTAGG")&lt;/Q&gt;&lt;R&gt;1&lt;/R&gt;&lt;C&gt;1&lt;/C&gt;&lt;D xsi:type="xsd:double"&gt;65.2631578947368&lt;/D&gt;&lt;/FQL&gt;&lt;FQL&gt;&lt;Q&gt;EWM^FG_TOTAL_RETURNC(0,-1AM)&lt;/Q&gt;&lt;R&gt;1&lt;/R&gt;&lt;C&gt;1&lt;/C&gt;&lt;D xsi:type="xsd:double"&gt;3.9366484&lt;/D&gt;&lt;/FQL&gt;&lt;FQL&gt;&lt;Q&gt;INDA^FMA_EVAL_EBITDA(NTMA,0,,,"PORTAGG","MEANR")&lt;/Q&gt;&lt;R&gt;1&lt;/R&gt;&lt;C&gt;1&lt;/C&gt;&lt;D xsi:type="xsd:double"&gt;15.0549595047755&lt;/D&gt;&lt;/FQL&gt;&lt;FQL&gt;&lt;Q&gt;USDIDR^FG_PRICE_CHANGE(0,-1AY)&lt;/Q&gt;&lt;R&gt;1&lt;/R&gt;&lt;C&gt;1&lt;/C&gt;&lt;D xsi:type="xsd:double"&gt;8.4056015&lt;/D&gt;&lt;/FQL&gt;&lt;FQL&gt;&lt;Q&gt;WL-FDS^FG_PRICE_CHANGE(0,-6AM)&lt;/Q&gt;&lt;R&gt;1&lt;/R&gt;&lt;C&gt;1&lt;/C&gt;&lt;D xsi:type="xsd:double"&gt;-24.4596290614977&lt;/D&gt;&lt;/FQL&gt;&lt;FQL&gt;&lt;Q&gt;VNM^FG_PRICE_MAVG(0,,,,30)&lt;/Q&gt;&lt;R&gt;1&lt;/R&gt;&lt;C&gt;1&lt;/C&gt;&lt;D xsi:type="xsd:double"&gt;12.532&lt;/D&gt;&lt;/FQL&gt;&lt;FQL&gt;&lt;Q&gt;SPY^FG_TOTAL_RETURNC(0,-3AM)&lt;/Q&gt;&lt;R&gt;1&lt;/R&gt;&lt;C&gt;1&lt;/C&gt;&lt;D xsi:type="xsd:double"&gt;4.121363&lt;/D&gt;&lt;/FQL&gt;&lt;FQL&gt;&lt;Q&gt;EPOL^FMA_COS_DOWN("EPS","1M",+1,NOW,,,"PORTAGG","MEANR")&lt;/Q&gt;&lt;R&gt;1&lt;/R&gt;&lt;C&gt;1&lt;/C&gt;&lt;D xsi:type="xsd:double"&gt;9&lt;/D&gt;&lt;/FQL&gt;&lt;FQL&gt;&lt;Q&gt;TRYPE10Y-FDS^FG_YIELD(0,,,,"YTM")&lt;/Q&gt;&lt;R&gt;1&lt;/R&gt;&lt;C&gt;1&lt;/C&gt;&lt;D xsi:type="xsd:double"&gt;7.030201&lt;/D&gt;&lt;/FQL&gt;&lt;FQL&gt;&lt;Q&gt;EPU^FMA_PE(NTMA,0,,,"PORTAGG","MEANR")&lt;/Q&gt;&lt;R&gt;1&lt;/R&gt;&lt;C&gt;1&lt;/C&gt;&lt;D xsi:type="xsd:double"&gt;13.3961046441236&lt;/D&gt;&lt;/FQL&gt;&lt;FQL&gt;&lt;Q&gt;CC_SA^FG_COMPANY_NAME&lt;/Q&gt;&lt;R&gt;1&lt;/R&gt;&lt;C&gt;1&lt;/C&gt;&lt;D xsi:type="xsd:string"&gt;Saudi Arabia&lt;/D&gt;&lt;/FQL&gt;&lt;FQL&gt;&lt;Q&gt;EWZ^FG_TOTAL_RETURNC(0,-1AM)&lt;/Q&gt;&lt;R&gt;1&lt;/R&gt;&lt;C&gt;1&lt;/C&gt;&lt;D xsi:type="xsd:double"&gt;-4.608446&lt;/D&gt;&lt;/FQL&gt;&lt;FQL&gt;&lt;Q&gt;TRYGR10Y-FDS^PCTCHG(FG_YIELD(0,,,,"YTM"),FG_YIELD(-1AM,,,,"YTM"))&lt;/Q&gt;&lt;R&gt;1&lt;/R&gt;&lt;C&gt;1&lt;/C&gt;&lt;D xsi:type="xsd:double"&gt;1.8202134&lt;/D&gt;&lt;/FQL&gt;&lt;FQL&gt;&lt;Q&gt;USDTHB^FG_COMPANY_NAME&lt;/Q&gt;&lt;R&gt;1&lt;/R&gt;&lt;C&gt;1&lt;/C&gt;&lt;D xsi:type="xsd:string"&gt;Thailand Baht per U.S. Dollar&lt;/D&gt;&lt;/FQL&gt;&lt;FQL&gt;&lt;Q&gt;EWJ^P_PRICE(0)/P_PRICE_LOW_PR(0,,,,,,"PRICE","INTRA","52W")-1&lt;/Q&gt;&lt;R&gt;1&lt;/R&gt;&lt;C&gt;1&lt;/C&gt;&lt;D xsi:type="xsd:double"&gt;0.20576918&lt;/D&gt;&lt;/FQL&gt;&lt;FQL&gt;&lt;Q&gt;CC_VN^FG_COMPANY_NAME&lt;/Q&gt;&lt;R&gt;1&lt;/R&gt;&lt;C&gt;1&lt;/C&gt;&lt;D xsi:type="xsd:string"&gt;Vietnam&lt;/D&gt;&lt;/FQL&gt;&lt;FQL&gt;&lt;Q&gt;EWZ^PERCENT_CHANGE(FMA_EPS(+1,0,,,,"PORTAGG","MEAN"),FMA_EPS(+1,-3AM,,,,"PORTAGG","MEAN"))&lt;/Q&gt;&lt;R&gt;1&lt;/R&gt;&lt;C&gt;1&lt;/C&gt;&lt;D xsi:type="xsd:double"&gt;-0.865445270796135&lt;/D&gt;&lt;/FQL&gt;&lt;FQL&gt;&lt;Q&gt;EZA^FMA_PE(LTM,0,,,"PORTAGG","MEANR")&lt;/Q&gt;&lt;R&gt;1&lt;/R&gt;&lt;C&gt;1&lt;/C&gt;&lt;D xsi:type="xsd:double"&gt;11.4123923416837&lt;/D&gt;&lt;/FQL&gt;&lt;FQL&gt;&lt;Q&gt;EWT^FMA_PE(NTMA,-10AY,0,AM,"PORTAGG","MEANR")&lt;/Q&gt;&lt;R&gt;121&lt;/R&gt;&lt;C&gt;1&lt;/C&gt;&lt;D xsi:type="xsd:double"&gt;14.1609063329975&lt;/D&gt;&lt;D xsi:type="xsd:double"&gt;14.4328048624714&lt;/D&gt;&lt;D xsi:type="xsd:double"&gt;13.7751257741608&lt;/D&gt;&lt;D xsi:type="xsd:double"&gt;13.8421690523342&lt;/D&gt;&lt;D xsi:type="xsd:double"&gt;13.005207670872&lt;/D&gt;&lt;D xsi:type="xsd:double"&gt;13.0496424010121&lt;/D&gt;&lt;D xsi:type="xsd:double"&gt;13.2259063543011&lt;/D&gt;&lt;D xsi:type="xsd:double"&gt;13.1330277626727&lt;/D&gt;&lt;D xsi:type="xsd:double"&gt;12.6071001289373&lt;/D&gt;&lt;D xsi:type="xsd:double"&gt;12.8525949143028&lt;/D&gt;&lt;D xsi:type="xsd:double"&gt;12.5827837698223&lt;/D&gt;&lt;D xsi:type="xsd:double"&gt;12.9917106509294&lt;/D&gt;&lt;D xsi:type="xsd:double"&gt;12.9015392130245&lt;/D&gt;&lt;D xsi:type="xsd:double"&gt;12.5551455672647&lt;/D&gt;&lt;D xsi:type="xsd:double"&gt;12.12654412492&lt;/D&gt;&lt;D xsi:type="xsd:double"&gt;11.5872267459532&lt;/D&gt;&lt;D xsi:type="xsd:double"&gt;11.5327111207534&lt;/D&gt;&lt;D xsi:type="xsd:double"&gt;12.082833900716&lt;/D&gt;&lt;D xsi:type="xsd:double"&gt;11.8656521550426&lt;/D&gt;&lt;D xsi:type="xsd:double"&gt;11.8252529920768&lt;/D&gt;&lt;D xsi:type="xsd:double"&gt;11.7022307052439&lt;/D&gt;&lt;D xsi:type="xsd:double"&gt;12.2223566721383&lt;/D&gt;&lt;D xsi:type="xsd:double"&gt;12.9212197134787&lt;/D&gt;&lt;D xsi:type="xsd:double"&gt;12.2962526284102&lt;/D&gt;&lt;D xsi:type="xsd:double"&gt;12.8123321231888&lt;/D&gt;&lt;D xsi:type="xsd:double"&gt;13.0973699505165&lt;/D&gt;&lt;D xsi:type="xsd:double"&gt;13.5192995672273&lt;/D&gt;&lt;D xsi:type="xsd:double"&gt;13.5400100907131&lt;/D&gt;&lt;D xsi:type="xsd:double"&gt;13.5985218410144&lt;/D&gt;&lt;D xsi:type="xsd:double"&gt;13.5342148278329&lt;/D&gt;&lt;D xsi:type="xsd:double"&gt;13.047720028408&lt;/D&gt;&lt;D xsi:type="xsd:double"&gt;12.9297427302687&lt;/D&gt;&lt;D xsi:type="xsd:double"&gt;13.0714485726912&lt;/D&gt;&lt;D xsi:type="xsd:double"&gt;13.1221894504159&lt;/D&gt;&lt;D xsi:type="xsd:double"&gt;13.0269208253071&lt;/D&gt;&lt;D xsi:type="xsd:double"&gt;13.1746398487127&lt;/D&gt;&lt;D xsi:type="xsd:double"&gt;13.3470355478548&lt;/D&gt;&lt;D xsi:type="xsd:double"&gt;13.9482329835106&lt;/D&gt;&lt;D xsi:type="xsd:double"&gt;14.0049461052724&lt;/D&gt;&lt;D xsi:type="xsd:double"&gt;13.9774432568964&lt;/D&gt;&lt;D xsi:type="xsd:double"&gt;13.2355902274505&lt;/D&gt;&lt;D xsi:type="xsd:double"&gt;13.8591871877074&lt;/D&gt;&lt;D xsi:type="xsd:double"&gt;13.381475834373&lt;/D&gt;&lt;D xsi:type="xsd:double"&gt;13.2643612808963&lt;/D&gt;&lt;D xsi:type="xsd:double"&gt;13.8012554575696&lt;/D&gt;&lt;D xsi:type="xsd:double"&gt;13.3955571856103&lt;/D&gt;&lt;D xsi:type="xsd:double"&gt;13.3732503610473&lt;/D&gt;&lt;D xsi:type="xsd:double"&gt;13.2479006601631&lt;/D&gt;&lt;D xsi:type="xsd:double"&gt;13.4008577256332&lt;/D&gt;&lt;D xsi:type="xsd:double"&gt;13.2885549731316&lt;/D&gt;&lt;D xsi:type="xsd:double"&gt;13.621115455082&lt;/D&gt;&lt;D xsi:type="xsd:double"&gt;13.5918597678094&lt;/D&gt;&lt;D xsi:type="xsd:double"&gt;13.2549228519608&lt;/D&gt;&lt;D xsi:type="xsd:double"&gt;12.1110088067918&lt;/D&gt;&lt;D xsi:type="xsd:double"&gt;12.5764711275064&lt;/D&gt;&lt;D xsi:type="xsd:double"&gt;12.4228725713577&lt;/D&gt;&lt;D xsi:type="xsd:double"&gt;13.5369559004944&lt;/D&gt;&lt;D xsi:type="xsd:double"&gt;14.3011463981842&lt;/D&gt;&lt;D xsi:type="xsd:double"&gt;14.7329731957998&lt;/D&gt;&lt;D xsi:type="xsd:double"&gt;15.2460863946122&lt;/D&gt;&lt;D xsi:type="xsd:double"&gt;14.496441868247&lt;/D&gt;&lt;D xsi:type="xsd:double"&gt;14.9438790984493&lt;/D&gt;&lt;D xsi:type="xsd:double"&gt;15.1097335714107&lt;/D&gt;&lt;D xsi:type="xsd:double"&gt;14.5481618397005&lt;/D&gt;&lt;D xsi:type="xsd:double"&gt;15.1004870572547&lt;/D&gt;&lt;D xsi:type="xsd:double"&gt;15.6133677990043&lt;/D&gt;&lt;D xsi:type="xsd:double"&gt;15.2039595435314&lt;/D&gt;&lt;D xsi:type="xsd:double"&gt;15.6772583718892&lt;/D&gt;&lt;D xsi:type="xsd:double"&gt;14.7777949073719&lt;/D&gt;&lt;D xsi:type="xsd:double"&gt;14.4034641579301&lt;/D&gt;&lt;D xsi:type="xsd:double"&gt;13.414740414347&lt;/D&gt;&lt;D xsi:type="xsd:double"&gt;15.40765670325&lt;/D&gt;&lt;D xsi:type="xsd:double"&gt;15.3886528091259&lt;/D&gt;&lt;D xsi:type="xsd:double"&gt;16.2665522944325&lt;/D&gt;&lt;D xsi:type="xsd:double"&gt;17.0603374811792&lt;/D&gt;&lt;D xsi:type="xsd:double"&gt;15.8244095477637&lt;/D&gt;&lt;D xsi:type="xsd:double"&gt;15.1958858618065&lt;/D&gt;&lt;D xsi:type="xsd:double"&gt;14.5543251720352&lt;/D&gt;&lt;D xsi:type="xsd:double"&gt;15.2938711313686&lt;/D&gt;&lt;D xsi:type="xsd:double"&gt;16.0057988629053&lt;/D&gt;&lt;D xsi:type="xsd:double"&gt;15.7617218718328&lt;/D&gt;&lt;D xsi:type="xsd:double"&gt;15.6214102298071&lt;/D&gt;&lt;D xsi:type="xsd:double"&gt;15.3718426499916&lt;/D&gt;&lt;D xsi:type="xsd:double"&gt;14.9118556446821&lt;/D&gt;&lt;D xsi:type="xsd:double"&gt;13.7832746602128&lt;/D&gt;&lt;D xsi:type="xsd:double"&gt;13.9552457043522&lt;/D&gt;&lt;D xsi:type="xsd:double"&gt;13.2569709649672&lt;/D&gt;&lt;D xsi:type="xsd:double"&gt;13.136970667784&lt;/D&gt;&lt;D xsi:type="xsd:double"&gt;12.8220283882895&lt;/D&gt;&lt;D xsi:type="xsd:double"&gt;12.8427287805311&lt;/D&gt;&lt;D xsi:type="xsd:double"&gt;13.0402226990003&lt;/D&gt;&lt;D xsi:type="xsd:double"&gt;13.8059884210028&lt;/D&gt;&lt;D xsi:type="xsd:double"&gt;12.5946266244095&lt;/D&gt;&lt;D xsi:type="xsd:double"&gt;12.4824827170357&lt;/D&gt;&lt;D xsi:type="xsd:double"&gt;12.3383122673692&lt;/D&gt;&lt;D xsi:type="xsd:double"&gt;11.6256518887404&lt;/D&gt;&lt;D xsi:type="xsd:double"&gt;11.7961351674352&lt;/D&gt;&lt;D xsi:type="xsd:double"&gt;10.4279155664919&lt;/D&gt;&lt;D xsi:type="xsd:double"&gt;10.6676305826976&lt;/D&gt;&lt;D xsi:type="xsd:double"&gt;11.0878201861237&lt;/D&gt;&lt;D xsi:type="xsd:double"&gt;10.1164717503836&lt;/D&gt;&lt;D xsi:type="xsd:double"&gt;10.6833907003547&lt;/D&gt;&lt;D xsi:type="xsd:double"&gt;12.8985763448285&lt;/D&gt;&lt;D xsi:type="xsd:double"&gt;12.526627517167&lt;/D&gt;&lt;D xsi:type="xsd:double"&gt;14.0456489739424&lt;/D&gt;&lt;D xsi:type="xsd:double"&gt;14.4236612875038&lt;/D&gt;&lt;D xsi:type="xsd:double"&gt;15.0913469100592&lt;/D&gt;&lt;D xsi:type="xsd:double"&gt;15.1029142697024&lt;/D&gt;&lt;D xsi:type="xsd:double"&gt;16.208307994698&lt;/D&gt;&lt;D xsi:type="xsd:double"&gt;16.1498291065527&lt;/D&gt;&lt;D xsi:type="xsd:double"&gt;16.686135482536&lt;/D&gt;&lt;D xsi:type="xsd:double"&gt;15.7427509598836&lt;/D&gt;&lt;D xsi:type="xsd:double"&gt;15.2695867747324&lt;/D&gt;&lt;D xsi:type="xsd:double"&gt;14.6851973952868&lt;/D&gt;&lt;D xsi:type="xsd:double"&gt;15.769375156753&lt;/D&gt;&lt;D xsi:type="xsd:double"&gt;16.241000141223&lt;/D&gt;&lt;D xsi:type="xsd:double"&gt;15.8226962096205&lt;/D&gt;&lt;D xsi:type="xsd:double"&gt;16.5197053824984&lt;/D&gt;&lt;D xsi:type="xsd:double"&gt;17.4017760143884&lt;/D&gt;&lt;D xsi:type="xsd:double"&gt;17.1402426709419&lt;/D&gt;&lt;D xsi:type="xsd:double"&gt;17.7090964795385&lt;/D&gt;&lt;/FQL&gt;&lt;FQL&gt;&lt;Q&gt;MCHI^FG_PRICE_MAVG(0,,,,200)&lt;/Q&gt;&lt;R&gt;1&lt;/R&gt;&lt;C&gt;1&lt;/C&gt;&lt;D xsi:type="xsd:double"&gt;41.5514&lt;/D&gt;&lt;/FQL&gt;&lt;FQL&gt;&lt;Q&gt;EWJ^P_PRICE(0)/P_PRICE_HIGH_PR(0,,,,,,"PRICE","INTRA","52W")&lt;/Q&gt;&lt;R&gt;1&lt;/R&gt;&lt;C&gt;1&lt;/C&gt;&lt;D xsi:type="xsd:double"&gt;0.95705265&lt;/D&gt;&lt;/FQL&gt;&lt;FQL&gt;&lt;Q&gt;ECH^FG_COMPANY_NAME&lt;/Q&gt;&lt;R&gt;1&lt;/R&gt;&lt;C&gt;1&lt;/C&gt;&lt;D xsi:type="xsd:string"&gt;iShares MSCI Chile ETF&lt;/D&gt;&lt;/FQL&gt;&lt;FQL&gt;&lt;Q&gt;QAT^FG_TOTAL_RETURNC(-10AY,0,AM)&lt;/Q&gt;&lt;R&gt;121&lt;/R&gt;&lt;C&gt;1&lt;/C&gt;&lt;D xsi:type="xsd:string"&gt;@NA&lt;/D&gt;&lt;D xsi:type="xsd:double"&gt;-19.521177&lt;/D&gt;&lt;D xsi:type="xsd:double"&gt;13.135004&lt;/D&gt;&lt;D xsi:type="xsd:double"&gt;3.0744314&lt;/D&gt;&lt;D xsi:type="xsd:double"&gt;2.9827356&lt;/D&gt;&lt;D xsi:type="xsd:double"&gt;-1.4028192&lt;/D&gt;&lt;D xsi:type="xsd:double"&gt;-0.9736419&lt;/D&gt;&lt;D xsi:type="xsd:double"&gt;-6.5964103&lt;/D&gt;&lt;D xsi:type="xsd:double"&gt;-3.928125&lt;/D&gt;&lt;D xsi:type="xsd:double"&gt;6.2201023&lt;/D&gt;&lt;D xsi:type="xsd:double"&gt;-4.690999&lt;/D&gt;&lt;D xsi:type="xsd:double"&gt;4.1567326&lt;/D&gt;&lt;D xsi:type="xsd:double"&gt;-0.8165002&lt;/D&gt;&lt;D xsi:type="xsd:double"&gt;-2.0923257&lt;/D&gt;&lt;D xsi:type="xsd:double"&gt;-3.9436042&lt;/D&gt;&lt;D xsi:type="xsd:double"&gt;0.4128456&lt;/D&gt;&lt;D xsi:type="xsd:double"&gt;-3.5724044&lt;/D&gt;&lt;D xsi:type="xsd:double"&gt;2.0939946&lt;/D&gt;&lt;D xsi:type="xsd:double"&gt;-12.528997&lt;/D&gt;&lt;D xsi:type="xsd:double"&gt;1.204896&lt;/D&gt;&lt;D xsi:type="xsd:double"&gt;-7.789147&lt;/D&gt;&lt;D xsi:type="xsd:double"&gt;6.769061&lt;/D&gt;&lt;D xsi:type="xsd:double"&gt;6.9259405&lt;/D&gt;&lt;D xsi:type="xsd:double"&gt;-3.039366&lt;/D&gt;&lt;D xsi:type="xsd:double"&gt;-6.115103&lt;/D&gt;&lt;D xsi:type="xsd:double"&gt;2.2831082&lt;/D&gt;&lt;D xsi:type="xsd:double"&gt;7.7691436&lt;/D&gt;&lt;D xsi:type="xsd:double"&gt;4.0679693&lt;/D&gt;&lt;D xsi:type="xsd:double"&gt;-3.882724&lt;/D&gt;&lt;D xsi:type="xsd:double"&gt;-2.215153&lt;/D&gt;&lt;D xsi:type="xsd:double"&gt;-6.3964186&lt;/D&gt;&lt;D xsi:type="xsd:double"&gt;7.1990967&lt;/D&gt;&lt;D xsi:type="xsd:double"&gt;1.7838359&lt;/D&gt;&lt;D xsi:type="xsd:double"&gt;1.5979409&lt;/D&gt;&lt;D xsi:type="xsd:double"&gt;-0.91323256&lt;/D&gt;&lt;D xsi:type="xsd:double"&gt;-2.1505356&lt;/D&gt;&lt;D xsi:type="xsd:double"&gt;-2.8780818&lt;/D&gt;&lt;D xsi:type="xsd:double"&gt;-8.294832&lt;/D&gt;&lt;D xsi:type="xsd:double"&gt;7.6405883&lt;/D&gt;&lt;D xsi:type="xsd:double"&gt;-7.0130644&lt;/D&gt;&lt;D xsi:type="xsd:double"&gt;-4.067177&lt;/D&gt;&lt;D xsi:type="xsd:double"&gt;-3.6857843&lt;/D&gt;&lt;D xsi:type="xsd:double"&gt;-8.261734&lt;/D&gt;&lt;D xsi:type="xsd:double"&gt;16.72082&lt;/D&gt;&lt;D xsi:type="xsd:double"&gt;4.5913577&lt;/D&gt;&lt;D xsi:type="xsd:double"&gt;-5.9242907&lt;/D&gt;&lt;D xsi:type="xsd:double"&gt;4.1160583&lt;/D&gt;&lt;D xsi:type="xsd:double"&gt;3.1212091&lt;/D&gt;&lt;D xsi:type="xsd:double"&gt;2.1964312&lt;/D&gt;&lt;D xsi:type="xsd:double"&gt;-2.2853732&lt;/D&gt;&lt;D xsi:type="xsd:double"&gt;8.609783&lt;/D&gt;&lt;D xsi:type="xsd:double"&gt;1.3644814&lt;/D&gt;&lt;D xsi:type="xsd:double"&gt;0.16666651&lt;/D&gt;&lt;D xsi:type="xsd:double"&gt;2.9905677&lt;/D&gt;&lt;D xsi:type="xsd:double"&gt;4.2586684&lt;/D&gt;&lt;D xsi:type="xsd:double"&gt;-3.8834572&lt;/D&gt;&lt;D xsi:type="xsd:double"&gt;5.1920056&lt;/D&gt;&lt;D xsi:type="xsd:double"&gt;-5.655527&lt;/D&gt;&lt;D xsi:type="xsd:double"&gt;0.81744194&lt;/D&gt;&lt;D xsi:type="xsd:double"&gt;2.4324417&lt;/D&gt;&lt;D xsi:type="xsd:double"&gt;-3.4300864&lt;/D&gt;&lt;D xsi:type="xsd:double"&gt;1.2714386&lt;/D&gt;&lt;D xsi:type="xsd:double"&gt;-1.3974309&lt;/D&gt;&lt;D xsi:type="xsd:double"&gt;-2.0085037&lt;/D&gt;&lt;D xsi:type="xsd:double"&gt;1.5868545&lt;/D&gt;&lt;D xsi:type="xsd:double"&gt;0.056946278&lt;/D&gt;&lt;D xsi:type="xsd:double"&gt;-0.3984034&lt;/D&gt;&lt;D xsi:type="xsd:double"&gt;1.6571522&lt;/D&gt;&lt;D xsi:type="xsd:double"&gt;1.1793017&lt;/D&gt;&lt;D xsi:type="xsd:double"&gt;-11.832351&lt;/D&gt;&lt;D xsi:type="xsd:double"&gt;-8.173281&lt;/D&gt;&lt;D xsi:type="xsd:double"&gt;9.370828&lt;/D&gt;&lt;D xsi:type="xsd:double"&gt;0.8250475&lt;/D&gt;&lt;D xsi:type="xsd:double"&gt;2.358985&lt;/D&gt;&lt;D xsi:type="xsd:double"&gt;5.2301884&lt;/D&gt;&lt;D xsi:type="xsd:double"&gt;4.1071415&lt;/D&gt;&lt;D xsi:type="xsd:double"&gt;2.4585485&lt;/D&gt;&lt;D xsi:type="xsd:double"&gt;-5.1434097&lt;/D&gt;&lt;D xsi:type="xsd:double"&gt;6.245911&lt;/D&gt;&lt;D xsi:type="xsd:double"&gt;2.1594763&lt;/D&gt;&lt;D xsi:type="xsd:double"&gt;1.0840058&lt;/D&gt;&lt;D xsi:type="xsd:double"&gt;-3.5924911&lt;/D&gt;&lt;D xsi:type="xsd:double"&gt;4.6162367&lt;/D&gt;&lt;D xsi:type="xsd:double"&gt;4.2530656&lt;/D&gt;&lt;D xsi:type="xsd:double"&gt;-1.3034165&lt;/D&gt;&lt;D xsi:type="xsd:double"&gt;-0.06633997&lt;/D&gt;&lt;D xsi:type="xsd:double"&gt;-0.15856624&lt;/D&gt;&lt;D xsi:type="xsd:double"&gt;4.3938637&lt;/D&gt;&lt;D xsi:type="xsd:double"&gt;2.7028441&lt;/D&gt;&lt;D xsi:type="xsd:double"&gt;2.2070885&lt;/D&gt;&lt;D xsi:type="xsd:double"&gt;-1.8396139&lt;/D&gt;&lt;D xsi:type="xsd:double"&gt;0.88552237&lt;/D&gt;&lt;D xsi:type="xsd:double"&gt;8.561647&lt;/D&gt;&lt;D xsi:type="xsd:double"&gt;3.5150886&lt;/D&gt;&lt;D xsi:type="xsd:double"&gt;4.6147227&lt;/D&gt;&lt;D xsi:type="xsd:double"&gt;0.5409837&lt;/D&gt;&lt;D xsi:type="xsd:double"&gt;-5.9188786&lt;/D&gt;&lt;D xsi:type="xsd:double"&gt;-4.8271837&lt;/D&gt;&lt;D xsi:type="xsd:double"&gt;6.408417&lt;/D&gt;&lt;D xsi:type="xsd:double"&gt;1.7078638&lt;/D&gt;&lt;D xsi:type="xsd:double"&gt;-6.874943&lt;/D&gt;&lt;D xsi:type="xsd:double"&gt;1.4036179&lt;/D&gt;&lt;D xsi:type="xsd:double"&gt;-4.3518963&lt;/D&gt;&lt;D xsi:type="xsd:double"&gt;-9.675037&lt;/D&gt;&lt;D xsi:type="xsd:double"&gt;4.057646&lt;/D&gt;&lt;D xsi:type="xsd:double"&gt;-4.295439&lt;/D&gt;&lt;D xsi:type="xsd:double"&gt;-0.4926145&lt;/D&gt;&lt;D xsi:type="xsd:double"&gt;1.4301419&lt;/D&gt;&lt;D xsi:type="xsd:double"&gt;-0.054228306&lt;/D&gt;&lt;D xsi:type="xsd:double"&gt;0.9380698&lt;/D&gt;&lt;D xsi:type="xsd:double"&gt;5.921781&lt;/D&gt;&lt;D xsi:type="xsd:double"&gt;-5.2215157&lt;/D&gt;&lt;D xsi:type="xsd:double"&gt;-3.2276034&lt;/D&gt;&lt;D xsi:type="xsd:double"&gt;-6.6129923&lt;/D&gt;&lt;D xsi:type="xsd:double"&gt;6.8965554&lt;/D&gt;&lt;D xsi:type="xsd:double"&gt;4.4354796&lt;/D&gt;&lt;D xsi:type="xsd:double"&gt;-4.8538265&lt;/D&gt;&lt;D xsi:type="xsd:double"&gt;5.3913116&lt;/D&gt;&lt;D xsi:type="xsd:double"&gt;-2.970302&lt;/D&gt;&lt;D xsi:type="xsd:double"&gt;-2.0974994&lt;/D&gt;&lt;D xsi:type="xsd:double"&gt;-3.5900474&lt;/D&gt;&lt;/FQL&gt;&lt;FQL&gt;&lt;Q&gt;PLATI-FDS^MAX(FG_PRICE(0,-5AY))&lt;/Q&gt;&lt;R&gt;1&lt;/R&gt;&lt;C&gt;1&lt;/C&gt;&lt;D xsi:type="xsd:double"&gt;1272.59&lt;/D&gt;&lt;/FQL&gt;&lt;FQL&gt;&lt;Q&gt;TIOS-FDS^FG_PRICE_MAVG(0,,,,30)&lt;/Q&gt;&lt;R&gt;1&lt;/R&gt;&lt;C&gt;1&lt;/C&gt;&lt;D xsi:type="xsd:double"&gt;115.35433&lt;/D&gt;&lt;/FQL&gt;&lt;FQL&gt;&lt;Q&gt;MCHI^FG_PRICE_MAVG(0,,,,30)&lt;/Q&gt;&lt;R&gt;1&lt;/R&gt;&lt;C&gt;1&lt;/C&gt;&lt;D xsi:type="xsd:double"&gt;44.15167&lt;/D&gt;&lt;/FQL&gt;&lt;FQL&gt;&lt;Q&gt;SET-BKK^P_PRICE(0)/P_PRICE_HIGH_PR(0,,,,,,"PRICE","INTRA","52W")&lt;/Q&gt;&lt;R&gt;1&lt;/R&gt;&lt;C&gt;1&lt;/C&gt;&lt;D xsi:type="xsd:double"&gt;0.8519909&lt;/D&gt;&lt;/FQL&gt;&lt;FQL&gt;&lt;Q&gt;USDTWD^FG_PRICE_CHANGE(0,-3AM)&lt;/Q&gt;&lt;R&gt;1&lt;/R&gt;&lt;C&gt;1&lt;/C&gt;&lt;D xsi:type="xsd:double"&gt;2.481854&lt;/D&gt;&lt;/FQL&gt;&lt;FQL&gt;&lt;Q&gt;QAT^SIZE(FG_CONSTITUENTS)&lt;/Q&gt;&lt;R&gt;1&lt;/R&gt;&lt;C&gt;1&lt;/C&gt;&lt;D xsi:type="xsd:long"&gt;34&lt;/D&gt;&lt;/FQL&gt;&lt;FQL&gt;&lt;Q&gt;EIDO^FMA_PE(NTMA,-10AY,0,AM,"PORTAGG","MEANR")&lt;/Q&gt;&lt;R&gt;121&lt;/R&gt;&lt;C&gt;1&lt;/C&gt;&lt;D xsi:type="xsd:double"&gt;14.2447334599051&lt;/D&gt;&lt;D xsi:type="xsd:double"&gt;13.7940862669355&lt;/D&gt;&lt;D xsi:type="xsd:double"&gt;14.5559460758426&lt;/D&gt;&lt;D xsi:type="xsd:double"&gt;14.6783336701972&lt;/D&gt;&lt;D xsi:type="xsd:double"&gt;14.5382315869861&lt;/D&gt;&lt;D xsi:type="xsd:double"&gt;14.4819525000174&lt;/D&gt;&lt;D xsi:type="xsd:double"&gt;14.9442153771435&lt;/D&gt;&lt;D xsi:type="xsd:double"&gt;14.9609650021232&lt;/D&gt;&lt;D xsi:type="xsd:double"&gt;15.131229285306&lt;/D&gt;&lt;D xsi:type="xsd:double"&gt;16.0589060250585&lt;/D&gt;&lt;D xsi:type="xsd:double"&gt;16.2928844900278&lt;/D&gt;&lt;D xsi:type="xsd:double"&gt;14.5569005622242&lt;/D&gt;&lt;D xsi:type="xsd:double"&gt;15.318828453358&lt;/D&gt;&lt;D xsi:type="xsd:double"&gt;14.4373898903001&lt;/D&gt;&lt;D xsi:type="xsd:double"&gt;14.3488080945941&lt;/D&gt;&lt;D xsi:type="xsd:double"&gt;13.3492688401036&lt;/D&gt;&lt;D xsi:type="xsd:double"&gt;12.7371814230146&lt;/D&gt;&lt;D xsi:type="xsd:double"&gt;13.8836220084854&lt;/D&gt;&lt;D xsi:type="xsd:double"&gt;14.0309433617075&lt;/D&gt;&lt;D xsi:type="xsd:double"&gt;14.4486119600486&lt;/D&gt;&lt;D xsi:type="xsd:double"&gt;14.5755000283982&lt;/D&gt;&lt;D xsi:type="xsd:double"&gt;14.9844999314352&lt;/D&gt;&lt;D xsi:type="xsd:double"&gt;15.1933474372835&lt;/D&gt;&lt;D xsi:type="xsd:double"&gt;14.8097547669101&lt;/D&gt;&lt;D xsi:type="xsd:double"&gt;14.6110937858956&lt;/D&gt;&lt;D xsi:type="xsd:double"&gt;15.6300261583136&lt;/D&gt;&lt;D xsi:type="xsd:double"&gt;16.358179026479&lt;/D&gt;&lt;D xsi:type="xsd:double"&gt;16.4414182352202&lt;/D&gt;&lt;D xsi:type="xsd:double"&gt;16.5534098782447&lt;/D&gt;&lt;D xsi:type="xsd:double"&gt;16.482809108026&lt;/D&gt;&lt;D xsi:type="xsd:double"&gt;14.7953490433976&lt;/D&gt;&lt;D xsi:type="xsd:double"&gt;15.3377740717851&lt;/D&gt;&lt;D xsi:type="xsd:double"&gt;15.0185827331258&lt;/D&gt;&lt;D xsi:type="xsd:double"&gt;15.2271914541782&lt;/D&gt;&lt;D xsi:type="xsd:double"&gt;15.4241693461588&lt;/D&gt;&lt;D xsi:type="xsd:double"&gt;15.6244039059283&lt;/D&gt;&lt;D xsi:type="xsd:double"&gt;15.7178225713716&lt;/D&gt;&lt;D xsi:type="xsd:double"&gt;15.7489530619909&lt;/D&gt;&lt;D xsi:type="xsd:double"&gt;15.6274131254523&lt;/D&gt;&lt;D xsi:type="xsd:double"&gt;15.659489601207&lt;/D&gt;&lt;D xsi:type="xsd:double"&gt;15.4672620467767&lt;/D&gt;&lt;D xsi:type="xsd:double"&gt;15.4719503274837&lt;/D&gt;&lt;D xsi:type="xsd:double"&gt;15.0093910427403&lt;/D&gt;&lt;D xsi:type="xsd:double"&gt;15.8948314981081&lt;/D&gt;&lt;D xsi:type="xsd:double"&gt;16.0433783242196&lt;/D&gt;&lt;D xsi:type="xsd:double"&gt;15.3823639826787&lt;/D&gt;&lt;D xsi:type="xsd:double"&gt;14.4137525839425&lt;/D&gt;&lt;D xsi:type="xsd:double"&gt;13.893013661688&lt;/D&gt;&lt;D xsi:type="xsd:double"&gt;13.6241317937551&lt;/D&gt;&lt;D xsi:type="xsd:double"&gt;12.5997421108996&lt;/D&gt;&lt;D xsi:type="xsd:double"&gt;13.0623640589856&lt;/D&gt;&lt;D xsi:type="xsd:double"&gt;13.7068558070206&lt;/D&gt;&lt;D xsi:type="xsd:double"&gt;13.474194926487&lt;/D&gt;&lt;D xsi:type="xsd:double"&gt;13.158175887024&lt;/D&gt;&lt;D xsi:type="xsd:double"&gt;13.8483827457308&lt;/D&gt;&lt;D xsi:type="xsd:double"&gt;14.0540723197511&lt;/D&gt;&lt;D xsi:type="xsd:double"&gt;14.8379015334503&lt;/D&gt;&lt;D xsi:type="xsd:double"&gt;14.3483990107587&lt;/D&gt;&lt;D xsi:type="xsd:double"&gt;14.3021084236247&lt;/D&gt;&lt;D xsi:type="xsd:double"&gt;14.2420215080974&lt;/D&gt;&lt;D xsi:type="xsd:double"&gt;13.6819266595194&lt;/D&gt;&lt;D xsi:type="xsd:double"&gt;14.1742362663067&lt;/D&gt;&lt;D xsi:type="xsd:double"&gt;14.92485339562&lt;/D&gt;&lt;D xsi:type="xsd:double"&gt;14.6545328074011&lt;/D&gt;&lt;D xsi:type="xsd:double"&gt;14.365102698948&lt;/D&gt;&lt;D xsi:type="xsd:double"&gt;14.68782222731&lt;/D&gt;&lt;D xsi:type="xsd:double"&gt;14.5984333811478&lt;/D&gt;&lt;D xsi:type="xsd:double"&gt;15.0346650239634&lt;/D&gt;&lt;D xsi:type="xsd:double"&gt;14.6979392646782&lt;/D&gt;&lt;D xsi:type="xsd:double"&gt;13.4028248836059&lt;/D&gt;&lt;D xsi:type="xsd:double"&gt;10.8345097777863&lt;/D&gt;&lt;D xsi:type="xsd:double"&gt;11.6664921338504&lt;/D&gt;&lt;D xsi:type="xsd:double"&gt;14.3216018793332&lt;/D&gt;&lt;D xsi:type="xsd:double"&gt;15.8702638823442&lt;/D&gt;&lt;D xsi:type="xsd:double"&gt;16.5520452787669&lt;/D&gt;&lt;D xsi:type="xsd:double"&gt;16.8547191061854&lt;/D&gt;&lt;D xsi:type="xsd:double"&gt;14.8366930450435&lt;/D&gt;&lt;D xsi:type="xsd:double"&gt;15.7338894781884&lt;/D&gt;&lt;D xsi:type="xsd:double"&gt;17.1570439890272&lt;/D&gt;&lt;D xsi:type="xsd:double"&gt;17.2940147997645&lt;/D&gt;&lt;D xsi:type="xsd:double"&gt;16.6192779784826&lt;/D&gt;&lt;D xsi:type="xsd:double"&gt;17.1935505963197&lt;/D&gt;&lt;D xsi:type="xsd:double"&gt;15.6999596597739&lt;/D&gt;&lt;D xsi:type="xsd:double"&gt;15.9783254775584&lt;/D&gt;&lt;D xsi:type="xsd:double"&gt;15.4874704549156&lt;/D&gt;&lt;D xsi:type="xsd:double"&gt;14.7981713151464&lt;/D&gt;&lt;D xsi:type="xsd:double"&gt;14.428803273201&lt;/D&gt;&lt;D xsi:type="xsd:double"&gt;14.9651281045864&lt;/D&gt;&lt;D xsi:type="xsd:double"&gt;14.941133798371&lt;/D&gt;&lt;D xsi:type="xsd:double"&gt;15.2821040816977&lt;/D&gt;&lt;D xsi:type="xsd:double"&gt;14.6825274911478&lt;/D&gt;&lt;D xsi:type="xsd:double"&gt;14.4689270362988&lt;/D&gt;&lt;D xsi:type="xsd:double"&gt;14.7046749273592&lt;/D&gt;&lt;D xsi:type="xsd:double"&gt;15.5471537709228&lt;/D&gt;&lt;D xsi:type="xsd:double"&gt;14.9017897430853&lt;/D&gt;&lt;D xsi:type="xsd:double"&gt;14.7474122318118&lt;/D&gt;&lt;D xsi:type="xsd:double"&gt;13.9000836312661&lt;/D&gt;&lt;D xsi:type="xsd:double"&gt;12.3379560646413&lt;/D&gt;&lt;D xsi:type="xsd:double"&gt;12.5749055488175&lt;/D&gt;&lt;D xsi:type="xsd:double"&gt;12.9044049780764&lt;/D&gt;&lt;D xsi:type="xsd:double"&gt;12.7910925729852&lt;/D&gt;&lt;D xsi:type="xsd:double"&gt;12.8666866248321&lt;/D&gt;&lt;D xsi:type="xsd:double"&gt;12.8528699635851&lt;/D&gt;&lt;D xsi:type="xsd:double"&gt;12.2095079280985&lt;/D&gt;&lt;D xsi:type="xsd:double"&gt;12.1233507336296&lt;/D&gt;&lt;D xsi:type="xsd:double"&gt;12.1595586326372&lt;/D&gt;&lt;D xsi:type="xsd:double"&gt;11.900627697227&lt;/D&gt;&lt;D xsi:type="xsd:double"&gt;12.2369006831745&lt;/D&gt;&lt;D xsi:type="xsd:double"&gt;11.7163949655899&lt;/D&gt;&lt;D xsi:type="xsd:double"&gt;13.3528071305871&lt;/D&gt;&lt;D xsi:type="xsd:double"&gt;13.5760928913847&lt;/D&gt;&lt;D xsi:type="xsd:double"&gt;13.7100226444632&lt;/D&gt;&lt;D xsi:type="xsd:double"&gt;13.144135635897&lt;/D&gt;&lt;D xsi:type="xsd:double"&gt;12.182860158786&lt;/D&gt;&lt;D xsi:type="xsd:double"&gt;12.5294765909697&lt;/D&gt;&lt;D xsi:type="xsd:double"&gt;12.8719955480918&lt;/D&gt;&lt;D xsi:type="xsd:double"&gt;12.807006622743&lt;/D&gt;&lt;D xsi:type="xsd:double"&gt;12.9997406968965&lt;/D&gt;&lt;D xsi:type="xsd:double"&gt;12.9614348575441&lt;/D&gt;&lt;D xsi:type="xsd:double"&gt;12.2097957639995&lt;/D&gt;&lt;D xsi:type="xsd:double"&gt;11.47854673513&lt;/D&gt;&lt;/FQL&gt;&lt;FQL&gt;&lt;Q&gt;REFPEMPR-FDS^PROPER_NAME(0,,,"SECURITY","NAME")&lt;/Q&gt;&lt;R&gt;1&lt;/R&gt;&lt;C&gt;1&lt;/C&gt;&lt;D xsi:type="xsd:string"&gt;Peru Policy Rate&lt;/D&gt;&lt;/FQL&gt;&lt;FQL&gt;&lt;Q&gt;TRYZA10Y-FDS^JULIAN(FG_YIELD(-10AY,0,CY,,"YTM").DATES)&lt;/Q&gt;&lt;R&gt;10&lt;/R&gt;&lt;C&gt;1&lt;/C&gt;&lt;D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xsi:type="xsd:long"&gt;45289&lt;/D&gt;&lt;/FQL&gt;&lt;FQL&gt;&lt;Q&gt;EWZ^FMA_PCT_ABOVE_MAVG(200,0,,,,"PORTAGG")&lt;/Q&gt;&lt;R&gt;1&lt;/R&gt;&lt;C&gt;1&lt;/C&gt;&lt;D xsi:type="xsd:double"&gt;28&lt;/D&gt;&lt;/FQL&gt;&lt;FQL&gt;&lt;Q&gt;REFPL7D-FDS^(SUBARRAY(NOT_NA(NO_REPEAT_F(FG_YIELD(NOW,-10AY,D))),0,1)-SUBARRAY(NOT_NA(NO_REPEAT_F(FG_YIELD(NOW,-10AY,D))),1,1))*100&lt;/Q&gt;&lt;R&gt;1&lt;/R&gt;&lt;C&gt;1&lt;/C&gt;&lt;D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xsi:type="xsd:double"&gt;-25&lt;/D&gt;&lt;/FQL&gt;&lt;FQL&gt;&lt;Q&gt;TUR^FG_FCF_YIELD_NTM(0)&lt;/Q&gt;&lt;R&gt;1&lt;/R&gt;&lt;C&gt;1&lt;/C&gt;&lt;D xsi:type="xsd:double"&gt;6.93422757661599&lt;/D&gt;&lt;/FQL&gt;&lt;FQL&gt;&lt;Q&gt;USDPEN^STD(FG_PRICE_CHANGE(0,-1AY,AM))&lt;/Q&gt;&lt;R&gt;1&lt;/R&gt;&lt;C&gt;1&lt;/C&gt;&lt;D xsi:type="xsd:double"&gt;1.73090149159971&lt;/D&gt;&lt;/FQL&gt;&lt;FQL&gt;&lt;Q&gt;TUR^FMA_DIV_YLD(NTMA,NOW,NOW,M,"PORTAGG","MEANR")&lt;/Q&gt;&lt;R&gt;1&lt;/R&gt;&lt;C&gt;1&lt;/C&gt;&lt;D xsi:type="xsd:double"&gt;4.30336830133558&lt;/D&gt;&lt;/FQL&gt;&lt;FQL&gt;&lt;Q&gt;CAGDPY@SA^EE_ACTUAL_ANNUAL(MED,0)&lt;/Q&gt;&lt;R&gt;1&lt;/R&gt;&lt;C&gt;1&lt;/C&gt;&lt;D xsi:type="xsd:double"&gt;3.19136442056759&lt;/D&gt;&lt;/FQL&gt;&lt;FQL&gt;&lt;Q&gt;PLATI-FDS^FG_PRICE(0)/MAX(FG_PRICE(0,-1AY))&lt;/Q&gt;&lt;R&gt;1&lt;/R&gt;&lt;C&gt;1&lt;/C&gt;&lt;D xsi:type="xsd:double"&gt;0.968194574368569&lt;/D&gt;&lt;/FQL&gt;&lt;FQL&gt;&lt;Q&gt;INDA^FG_PRICE_MAVG(0,,,,200)&lt;/Q&gt;&lt;R&gt;1&lt;/R&gt;&lt;C&gt;1&lt;/C&gt;&lt;D xsi:type="xsd:double"&gt;48.307774&lt;/D&gt;&lt;/FQL&gt;&lt;FQL&gt;&lt;Q&gt;EWZ^FMA_EVAL_EBITDA(NTMA,0,,,"PORTAGG","MEANR")&lt;/Q&gt;&lt;R&gt;1&lt;/R&gt;&lt;C&gt;1&lt;/C&gt;&lt;D xsi:type="xsd:double"&gt;4.54407098531733&lt;/D&gt;&lt;/FQL&gt;&lt;FQL&gt;&lt;Q&gt;CAGDPY@VN^EE_ACTUAL_ANNUAL(MED,+1)&lt;/Q&gt;&lt;R&gt;0&lt;/R&gt;&lt;C&gt;0&lt;/C&gt;&lt;/FQL&gt;&lt;FQL&gt;&lt;Q&gt;INDA^FG_PRICE_MAVG(0,,,,60)&lt;/Q&gt;&lt;R&gt;1&lt;/R&gt;&lt;C&gt;1&lt;/C&gt;&lt;D xsi:type="xsd:double"&gt;51.9345&lt;/D&gt;&lt;/FQL&gt;&lt;FQL&gt;&lt;Q&gt;INDA^FMA_COS_UP("EPS","1M",+1,NOW,,,"PORTAGG","MEANR")&lt;/Q&gt;&lt;R&gt;1&lt;/R&gt;&lt;C&gt;1&lt;/C&gt;&lt;D xsi:type="xsd:double"&gt;52&lt;/D&gt;&lt;/FQL&gt;&lt;FQL&gt;&lt;Q&gt;FC0000AE^FMA_EPS(NTMA,-20AY,0,CY,,"PORTAGG","MEANR")&lt;/Q&gt;&lt;R&gt;20&lt;/R&gt;&lt;C&gt;1&lt;/C&gt;&lt;D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xsi:type="xsd:double"&gt;7.02066550038881&lt;/D&gt;&lt;D xsi:type="xsd:double"&gt;5.12773396645605&lt;/D&gt;&lt;D xsi:type="xsd:double"&gt;7.54796836254383&lt;/D&gt;&lt;D xsi:type="xsd:double"&gt;11.3918613623253&lt;/D&gt;&lt;D xsi:type="xsd:double"&gt;11.0560462161177&lt;/D&gt;&lt;/FQL&gt;&lt;FQL&gt;&lt;Q&gt;GREK^FG_PRICE_MAVG(0,,,,60)&lt;/Q&gt;&lt;R&gt;1&lt;/R&gt;&lt;C&gt;1&lt;/C&gt;&lt;D xsi:type="xsd:double"&gt;40.67525&lt;/D&gt;&lt;/FQL&gt;&lt;FQL&gt;&lt;Q&gt;EWY^PERCENT_CHANGE(FMA_EPS(+1,0,,,,"PORTAGG","MEAN"),FMA_EPS(+1,-3AM,,,,"PORTAGG","MEAN"))&lt;/Q&gt;&lt;R&gt;1&lt;/R&gt;&lt;C&gt;1&lt;/C&gt;&lt;D xsi:type="xsd:double"&gt;1.67210350418504&lt;/D&gt;&lt;/FQL&gt;&lt;FQL&gt;&lt;Q&gt;TRYID10Y-FDS^PCTCHG(FG_YIELD(0,,,,"YTM"),FG_YIELD(-1AM,,,,"YTM"))&lt;/Q&gt;&lt;R&gt;1&lt;/R&gt;&lt;C&gt;1&lt;/C&gt;&lt;D xsi:type="xsd:double"&gt;-4.287719&lt;/D&gt;&lt;/FQL&gt;&lt;FQL&gt;&lt;Q&gt;FC0000QA^FMA_EPS(NTMA,-20AY,0,CY,,"PORTAGG","MEANR")&lt;/Q&gt;&lt;R&gt;20&lt;/R&gt;&lt;C&gt;1&lt;/C&gt;&lt;D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xsi:type="xsd:double"&gt;9.61320801792281&lt;/D&gt;&lt;/FQL&gt;&lt;FQL&gt;&lt;Q&gt;PLATI-FDS^FG_PRICE(0)&lt;/Q&gt;&lt;R&gt;1&lt;/R&gt;&lt;C&gt;1&lt;/C&gt;&lt;D xsi:type="xsd:double"&gt;1035&lt;/D&gt;&lt;/FQL&gt;&lt;FQL&gt;&lt;Q&gt;GREK^FG_PRICE_MAVG(0,,,,30)&lt;/Q&gt;&lt;R&gt;1&lt;/R&gt;&lt;C&gt;1&lt;/C&gt;&lt;D xsi:type="xsd:double"&gt;41.540833&lt;/D&gt;&lt;/FQL&gt;&lt;FQL&gt;&lt;Q&gt;USDSAR^FG_PRICE_CHANGE(0,-3AM)&lt;/Q&gt;&lt;R&gt;1&lt;/R&gt;&lt;C&gt;1&lt;/C&gt;&lt;D xsi:type="xsd:double"&gt;0.010669231&lt;/D&gt;&lt;/FQL&gt;&lt;FQL&gt;&lt;Q&gt;TRYAE10Y-FDS^FG_YIELD(0,,,,"YTM")&lt;/Q&gt;&lt;R&gt;1&lt;/R&gt;&lt;C&gt;1&lt;/C&gt;&lt;D xsi:type="xsd:double"&gt;4.998434&lt;/D&gt;&lt;/FQL&gt;&lt;FQL&gt;&lt;Q&gt;FC0000KR^FMA_EPS(NTMA,-20AY,0,CY,,"PORTAGG","MEANR")&lt;/Q&gt;&lt;R&gt;20&lt;/R&gt;&lt;C&gt;1&lt;/C&gt;&lt;D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xsi:type="xsd:double"&gt;42.8018507749476&lt;/D&gt;&lt;D xsi:type="xsd:double"&gt;51.305065810927&lt;/D&gt;&lt;D xsi:type="xsd:double"&gt;35.3894151930328&lt;/D&gt;&lt;D xsi:type="xsd:double"&gt;41.7033181461674&lt;/D&gt;&lt;/FQL&gt;&lt;FQL&gt;&lt;Q&gt;EIDO^FMA_RBICS_REV_CURRENT(30, LOC, "PORTAGG")&lt;/Q&gt;&lt;R&gt;1&lt;/R&gt;&lt;C&gt;1&lt;/C&gt;&lt;D xsi:type="xsd:double"&gt;53.5778783748979&lt;/D&gt;&lt;/FQL&gt;&lt;FQL&gt;&lt;Q&gt;USDSAR^FG_PRICE_CHANGE(0,-1AY)&lt;/Q&gt;&lt;R&gt;1&lt;/R&gt;&lt;C&gt;1&lt;/C&gt;&lt;D xsi:type="xsd:double"&gt;-0.0026643276&lt;/D&gt;&lt;/FQL&gt;&lt;FQL&gt;&lt;Q&gt;CNYA^FG_PRICE(0)&lt;/Q&gt;&lt;R&gt;1&lt;/R&gt;&lt;C&gt;1&lt;/C&gt;&lt;D xsi:type="xsd:double"&gt;26.32&lt;/D&gt;&lt;/FQL&gt;&lt;FQL&gt;&lt;Q&gt;ECH^FMA_RBICS_REV_CURRENT(30, LOC, "PORTAGG")&lt;/Q&gt;&lt;R&gt;1&lt;/R&gt;&lt;C&gt;1&lt;/C&gt;&lt;D xsi:type="xsd:double"&gt;31.370078380528&lt;/D&gt;&lt;/FQL&gt;&lt;FQL&gt;&lt;Q&gt;EPOL^FMA_EVAL_EBITDA(NTMA,0,,,"PORTAGG","MEANR")&lt;/Q&gt;&lt;R&gt;1&lt;/R&gt;&lt;C&gt;1&lt;/C&gt;&lt;D xsi:type="xsd:double"&gt;4.8750445210762&lt;/D&gt;&lt;/FQL&gt;&lt;FQL&gt;&lt;Q&gt;TUR^FMA_DIV_YLD(NTMA,-10AY,0,AM,"PORTAGG","MEANR")&lt;/Q&gt;&lt;R&gt;121&lt;/R&gt;&lt;C&gt;1&lt;/C&gt;&lt;D xsi:type="xsd:double"&gt;2.76176735925225&lt;/D&gt;&lt;D xsi:type="xsd:double"&gt;3.1479959312297&lt;/D&gt;&lt;D xsi:type="xsd:double"&gt;2.73071696626575&lt;/D&gt;&lt;D xsi:type="xsd:double"&gt;3.03607302172906&lt;/D&gt;&lt;D xsi:type="xsd:double"&gt;3.17059015885699&lt;/D&gt;&lt;D xsi:type="xsd:double"&gt;2.93741652587535&lt;/D&gt;&lt;D xsi:type="xsd:double"&gt;2.74258272052963&lt;/D&gt;&lt;D xsi:type="xsd:double"&gt;2.72222550055669&lt;/D&gt;&lt;D xsi:type="xsd:double"&gt;2.76520215944488&lt;/D&gt;&lt;D xsi:type="xsd:double"&gt;2.89773812291483&lt;/D&gt;&lt;D xsi:type="xsd:double"&gt;3.01660872196213&lt;/D&gt;&lt;D xsi:type="xsd:double"&gt;2.8983682547625&lt;/D&gt;&lt;D xsi:type="xsd:double"&gt;2.94250437112096&lt;/D&gt;&lt;D xsi:type="xsd:double"&gt;3.02209651197822&lt;/D&gt;&lt;D xsi:type="xsd:double"&gt;3.05763517585777&lt;/D&gt;&lt;D xsi:type="xsd:double"&gt;3.32154614472789&lt;/D&gt;&lt;D xsi:type="xsd:double"&gt;3.40269594545227&lt;/D&gt;&lt;D xsi:type="xsd:double"&gt;3.18707573019009&lt;/D&gt;&lt;D xsi:type="xsd:double"&gt;3.42913983668396&lt;/D&gt;&lt;D xsi:type="xsd:double"&gt;3.60788609777904&lt;/D&gt;&lt;D xsi:type="xsd:double"&gt;3.49212106090958&lt;/D&gt;&lt;D xsi:type="xsd:double"&gt;3.35883857597442&lt;/D&gt;&lt;D xsi:type="xsd:double"&gt;3.12797100539177&lt;/D&gt;&lt;D xsi:typ</t>
        </r>
      </text>
    </comment>
    <comment ref="A22" authorId="0" shapeId="0" xr:uid="{23EA4B54-18DA-4717-A749-7F2C8B8913AF}">
      <text>
        <r>
          <rPr>
            <b/>
            <sz val="9"/>
            <color indexed="81"/>
            <rFont val="Tahoma"/>
            <charset val="1"/>
          </rPr>
          <t>e="xsd:double"&gt;3.17407865855749&lt;/D&gt;&lt;D xsi:type="xsd:double"&gt;3.48844037276062&lt;/D&gt;&lt;D xsi:type="xsd:double"&gt;3.56246081010253&lt;/D&gt;&lt;D xsi:type="xsd:double"&gt;3.67527193677447&lt;/D&gt;&lt;D xsi:type="xsd:double"&gt;3.61546867842785&lt;/D&gt;&lt;D xsi:type="xsd:double"&gt;3.70097448048811&lt;/D&gt;&lt;D xsi:type="xsd:double"&gt;3.59096749608663&lt;/D&gt;&lt;D xsi:type="xsd:double"&gt;3.85801994372439&lt;/D&gt;&lt;D xsi:type="xsd:double"&gt;3.77935281274985&lt;/D&gt;&lt;D xsi:type="xsd:double"&gt;3.5384630237825&lt;/D&gt;&lt;D xsi:type="xsd:double"&gt;3.57187399499773&lt;/D&gt;&lt;D xsi:type="xsd:double"&gt;3.6289024878529&lt;/D&gt;&lt;D xsi:type="xsd:double"&gt;3.58626439024682&lt;/D&gt;&lt;D xsi:type="xsd:double"&gt;3.6492707097157&lt;/D&gt;&lt;D xsi:type="xsd:double"&gt;3.58782081411406&lt;/D&gt;&lt;D xsi:type="xsd:double"&gt;3.59747805317661&lt;/D&gt;&lt;D xsi:type="xsd:double"&gt;3.7580267685344&lt;/D&gt;&lt;D xsi:type="xsd:double"&gt;4.23435206207655&lt;/D&gt;&lt;D xsi:type="xsd:double"&gt;4.07504369370411&lt;/D&gt;&lt;D xsi:type="xsd:double"&gt;4.4087009897249&lt;/D&gt;&lt;D xsi:type="xsd:double"&gt;4.0842220852425&lt;/D&gt;&lt;D xsi:type="xsd:double"&gt;3.98286927847008&lt;/D&gt;&lt;D xsi:type="xsd:double"&gt;4.1596943560228&lt;/D&gt;&lt;D xsi:type="xsd:double"&gt;4.50014205065657&lt;/D&gt;&lt;D xsi:type="xsd:double"&gt;5.1918449087918&lt;/D&gt;&lt;D xsi:type="xsd:double"&gt;5.41643554107647&lt;/D&gt;&lt;D xsi:type="xsd:double"&gt;5.4890541564676&lt;/D&gt;&lt;D xsi:type="xsd:double"&gt;5.3259757172002&lt;/D&gt;&lt;D xsi:type="xsd:double"&gt;5.81668605384853&lt;/D&gt;&lt;D xsi:type="xsd:double"&gt;5.25881381516175&lt;/D&gt;&lt;D xsi:type="xsd:double"&gt;5.46318206740304&lt;/D&gt;&lt;D xsi:type="xsd:double"&gt;5.18845402712553&lt;/D&gt;&lt;D xsi:type="xsd:double"&gt;5.25744702983221&lt;/D&gt;&lt;D xsi:type="xsd:double"&gt;4.37213363277611&lt;/D&gt;&lt;D xsi:type="xsd:double"&gt;4.80364939973165&lt;/D&gt;&lt;D xsi:type="xsd:double"&gt;4.92944444407992&lt;/D&gt;&lt;D xsi:type="xsd:double"&gt;5.07347669159822&lt;/D&gt;&lt;D xsi:type="xsd:double"&gt;5.04927810551142&lt;/D&gt;&lt;D xsi:type="xsd:double"&gt;4.75775798149704&lt;/D&gt;&lt;D xsi:type="xsd:double"&gt;4.42399653307802&lt;/D&gt;&lt;D xsi:type="xsd:double"&gt;5.09491969968543&lt;/D&gt;&lt;D xsi:type="xsd:double"&gt;4.76394931398678&lt;/D&gt;&lt;D xsi:type="xsd:double"&gt;4.88856695530946&lt;/D&gt;&lt;D xsi:type="xsd:double"&gt;4.53823434437517&lt;/D&gt;&lt;D xsi:type="xsd:double"&gt;4.31103191799517&lt;/D&gt;&lt;D xsi:type="xsd:double"&gt;4.5248163137616&lt;/D&gt;&lt;D xsi:type="xsd:double"&gt;4.84980889543395&lt;/D&gt;&lt;D xsi:type="xsd:double"&gt;5.78474206879158&lt;/D&gt;&lt;D xsi:type="xsd:double"&gt;4.04244680153172&lt;/D&gt;&lt;D xsi:type="xsd:double"&gt;3.79971764087062&lt;/D&gt;&lt;D xsi:type="xsd:double"&gt;3.28580071627582&lt;/D&gt;&lt;D xsi:type="xsd:double"&gt;3.71561400579739&lt;/D&gt;&lt;D xsi:type="xsd:double"&gt;4.27009998058648&lt;/D&gt;&lt;D xsi:type="xsd:double"&gt;4.48054653796554&lt;/D&gt;&lt;D xsi:type="xsd:double"&gt;4.68978365246238&lt;/D&gt;&lt;D xsi:type="xsd:double"&gt;4.02742389488842&lt;/D&gt;&lt;D xsi:type="xsd:double"&gt;3.83486856609325&lt;/D&gt;&lt;D xsi:type="xsd:double"&gt;4.25532721736754&lt;/D&gt;&lt;D xsi:type="xsd:double"&gt;4.82881506095546&lt;/D&gt;&lt;D xsi:type="xsd:double"&gt;5.33400475926962&lt;/D&gt;&lt;D xsi:type="xsd:double"&gt;5.48814931825369&lt;/D&gt;&lt;D xsi:type="xsd:double"&gt;5.68418692898539&lt;/D&gt;&lt;D xsi:type="xsd:double"&gt;5.8220361539177&lt;/D&gt;&lt;D xsi:type="xsd:double"&gt;6.11993766383957&lt;/D&gt;&lt;D xsi:type="xsd:double"&gt;5.82140682466883&lt;/D&gt;&lt;D xsi:type="xsd:double"&gt;6.0768794357694&lt;/D&gt;&lt;D xsi:type="xsd:double"&gt;5.86291171675498&lt;/D&gt;&lt;D xsi:type="xsd:double"&gt;5.07875022356158&lt;/D&gt;&lt;D xsi:type="xsd:double"&gt;5.63648227056031&lt;/D&gt;&lt;D xsi:type="xsd:double"&gt;5.80108752997381&lt;/D&gt;&lt;D xsi:type="xsd:double"&gt;6.20020304421839&lt;/D&gt;&lt;D xsi:type="xsd:double"&gt;5.45886644103028&lt;/D&gt;&lt;D xsi:type="xsd:double"&gt;5.56788812897277&lt;/D&gt;&lt;D xsi:type="xsd:double"&gt;5.40018484484317&lt;/D&gt;&lt;D xsi:type="xsd:double"&gt;6.12815198759341&lt;/D&gt;&lt;D xsi:type="xsd:double"&gt;6.06504048437601&lt;/D&gt;&lt;D xsi:type="xsd:double"&gt;4.80208958195311&lt;/D&gt;&lt;D xsi:type="xsd:double"&gt;5.64602017943865&lt;/D&gt;&lt;D xsi:type="xsd:double"&gt;5.07800601137993&lt;/D&gt;&lt;D xsi:type="xsd:double"&gt;4.58751592429058&lt;/D&gt;&lt;D xsi:type="xsd:double"&gt;4.29654321414818&lt;/D&gt;&lt;D xsi:type="xsd:double"&gt;5.24072659033745&lt;/D&gt;&lt;D xsi:type="xsd:double"&gt;5.12082338841093&lt;/D&gt;&lt;D xsi:type="xsd:double"&gt;5.36514360720757&lt;/D&gt;&lt;D xsi:type="xsd:double"&gt;5.53184824782319&lt;/D&gt;&lt;D xsi:type="xsd:double"&gt;5.52201309941044&lt;/D&gt;&lt;D xsi:type="xsd:double"&gt;4.72683311613244&lt;/D&gt;&lt;D xsi:type="xsd:double"&gt;3.76659713142352&lt;/D&gt;&lt;D xsi:type="xsd:double"&gt;3.68216551102261&lt;/D&gt;&lt;D xsi:type="xsd:double"&gt;3.73437940201311&lt;/D&gt;&lt;D xsi:type="xsd:double"&gt;4.46782149250525&lt;/D&gt;&lt;D xsi:type="xsd:double"&gt;4.53275146162006&lt;/D&gt;&lt;D xsi:type="xsd:double"&gt;4.79460931699384&lt;/D&gt;&lt;D xsi:type="xsd:double"&gt;4.38624020564354&lt;/D&gt;&lt;D xsi:type="xsd:double"&gt;4.18047761167792&lt;/D&gt;&lt;D xsi:type="xsd:double"&gt;4.28115624663111&lt;/D&gt;&lt;D xsi:type="xsd:double"&gt;4.15922734408353&lt;/D&gt;&lt;D xsi:type="xsd:double"&gt;4.30336830133558&lt;/D&gt;&lt;/FQL&gt;&lt;FQL&gt;&lt;Q&gt;EWJ^FG_TOTAL_RETURNC(0,-3AM)&lt;/Q&gt;&lt;R&gt;1&lt;/R&gt;&lt;C&gt;1&lt;/C&gt;&lt;D xsi:type="xsd:double"&gt;-0.21701455&lt;/D&gt;&lt;/FQL&gt;&lt;FQL&gt;&lt;Q&gt;CC_TW^IMF_IFS_RCPI_Q(0)&lt;/Q&gt;&lt;R&gt;0&lt;/R&gt;&lt;C&gt;0&lt;/C&gt;&lt;/FQL&gt;&lt;FQL&gt;&lt;Q&gt;SET-BKK^FG_TOTAL_RETURNC(0,-6AM)&lt;/Q&gt;&lt;R&gt;1&lt;/R&gt;&lt;C&gt;1&lt;/C&gt;&lt;D xsi:type="xsd:double"&gt;-2.5011241&lt;/D&gt;&lt;/FQL&gt;&lt;FQL&gt;&lt;Q&gt;URTH^P_PRICE(0)/P_PRICE_LOW_PR(0,,,,,,"PRICE","INTRA","52W")-1&lt;/Q&gt;&lt;R&gt;1&lt;/R&gt;&lt;C&gt;1&lt;/C&gt;&lt;D xsi:type="xsd:double"&gt;0.2703575&lt;/D&gt;&lt;/FQL&gt;&lt;FQL&gt;&lt;Q&gt;CC_MY^IMF_IFS_RCPI_Q(0)&lt;/Q&gt;&lt;R&gt;1&lt;/R&gt;&lt;C&gt;1&lt;/C&gt;&lt;D xsi:type="xsd:double"&gt;1.6700923&lt;/D&gt;&lt;/FQL&gt;&lt;FQL&gt;&lt;Q&gt;EIDO^FMA_PE(LTM,0,,,"PORTAGG","MEANR")&lt;/Q&gt;&lt;R&gt;1&lt;/R&gt;&lt;C&gt;1&lt;/C&gt;&lt;D xsi:type="xsd:double"&gt;14.2454435336421&lt;/D&gt;&lt;/FQL&gt;&lt;FQL&gt;&lt;Q&gt;USDEUR^STD(FG_PRICE_CHANGE(0,-3AY,M))&lt;/Q&gt;&lt;R&gt;1&lt;/R&gt;&lt;C&gt;1&lt;/C&gt;&lt;D xsi:type="xsd:double"&gt;2.17066400551634&lt;/D&gt;&lt;/FQL&gt;&lt;FQL&gt;&lt;Q&gt;USDZAR^STD(FG_PRICE_CHANGE(0,-3AY,M))&lt;/Q&gt;&lt;R&gt;1&lt;/R&gt;&lt;C&gt;1&lt;/C&gt;&lt;D xsi:type="xsd:double"&gt;3.95679913842633&lt;/D&gt;&lt;/FQL&gt;&lt;FQL&gt;&lt;Q&gt;EPHE^FMA_PE(NTMA,-10AY,0,AM,"PORTAGG","MEANR")&lt;/Q&gt;&lt;R&gt;121&lt;/R&gt;&lt;C&gt;1&lt;/C&gt;&lt;D xsi:type="xsd:double"&gt;17.3251225969714&lt;/D&gt;&lt;D xsi:type="xsd:double"&gt;17.3397837258313&lt;/D&gt;&lt;D xsi:type="xsd:double"&gt;17.2303773145663&lt;/D&gt;&lt;D xsi:type="xsd:double"&gt;17.3830483256232&lt;/D&gt;&lt;D xsi:type="xsd:double"&gt;17.6858146937775&lt;/D&gt;&lt;D xsi:type="xsd:double"&gt;17.502554465867&lt;/D&gt;&lt;D xsi:type="xsd:double"&gt;17.5940966995845&lt;/D&gt;&lt;D xsi:type="xsd:double"&gt;17.2124418781652&lt;/D&gt;&lt;D xsi:type="xsd:double"&gt;18.1582845275793&lt;/D&gt;&lt;D xsi:type="xsd:double"&gt;18.2195601209288&lt;/D&gt;&lt;D xsi:type="xsd:double"&gt;18.4658223624489&lt;/D&gt;&lt;D xsi:type="xsd:double"&gt;17.7130715785213&lt;/D&gt;&lt;D xsi:type="xsd:double"&gt;17.5576539026135&lt;/D&gt;&lt;D xsi:type="xsd:double"&gt;17.5248775856324&lt;/D&gt;&lt;D xsi:type="xsd:double"&gt;17.6172089159248&lt;/D&gt;&lt;D xsi:type="xsd:double"&gt;16.59337413529&lt;/D&gt;&lt;D xsi:type="xsd:double"&gt;16.1876186046528&lt;/D&gt;&lt;D xsi:type="xsd:double"&gt;16.7494019133426&lt;/D&gt;&lt;D xsi:type="xsd:double"&gt;16.1223040812444&lt;/D&gt;&lt;D xsi:type="xsd:double"&gt;16.0363530994139&lt;/D&gt;&lt;D xsi:type="xsd:double"&gt;15.387308367837&lt;/D&gt;&lt;D xsi:type="xsd:double"&gt;14.8727558123385&lt;/D&gt;&lt;D xsi:type="xsd:double"&gt;16.9508435938326&lt;/D&gt;&lt;D xsi:type="xsd:double"&gt;16.1661635407493&lt;/D&gt;&lt;D xsi:type="xsd:double"&gt;16.3648546827859&lt;/D&gt;&lt;D xsi:type="xsd:double"&gt;17.5561771714194&lt;/D&gt;&lt;D xsi:type="xsd:double"&gt;17.7625889174117&lt;/D&gt;&lt;D xsi:type="xsd:double"&gt;18.2327124969208&lt;/D&gt;&lt;D xsi:type="xsd:double"&gt;17.0009820459732&lt;/D&gt;&lt;D xsi:type="xsd:double"&gt;16.4333954244727&lt;/D&gt;&lt;D xsi:type="xsd:double"&gt;15.2237199746365&lt;/D&gt;&lt;D xsi:type="xsd:double"&gt;15.5390140241249&lt;/D&gt;&lt;D xsi:type="xsd:double"&gt;16.5643278268059&lt;/D&gt;&lt;D xsi:type="xsd:double"&gt;16.2276073957647&lt;/D&gt;&lt;D xsi:type="xsd:double"&gt;16.7199174615374&lt;/D&gt;&lt;D xsi:type="xsd:double"&gt;17.5158929112367&lt;/D&gt;&lt;D xsi:type="xsd:double"&gt;17.3729098747695&lt;/D&gt;&lt;D xsi:type="xsd:double"&gt;17.0974215820054&lt;/D&gt;&lt;D xsi:type="xsd:double"&gt;16.6715752800135&lt;/D&gt;&lt;D xsi:type="xsd:double"&gt;16.6780138333741&lt;/D&gt;&lt;D xsi:type="xsd:double"&gt;17.1117346836334&lt;/D&gt;&lt;D xsi:type="xsd:double"&gt;17.7015721567147&lt;/D&gt;&lt;D xsi:type="xsd:double"&gt;17.0299995156173&lt;/D&gt;&lt;D xsi:type="xsd:double"&gt;17.6394341048122&lt;/D&gt;&lt;D xsi:type="xsd:double"&gt;17.6033050460849&lt;/D&gt;&lt;D xsi:type="xsd:double"&gt;17.206898209246&lt;/D&gt;&lt;D xsi:type="xsd:double"&gt;16.1127726658565&lt;/D&gt;&lt;D xsi:type="xsd:double"&gt;15.7782445133164&lt;/D&gt;&lt;D xsi:type="xsd:double"&gt;15.6250749745304&lt;/D&gt;&lt;D xsi:type="xsd:double"&gt;14.9936330985789&lt;/D&gt;&lt;D xsi:type="xsd:double"&gt;15.5921513867994&lt;/D&gt;&lt;D xsi:type="xsd:double"&gt;15.5153958674045&lt;/D&gt;&lt;D xsi:type="xsd:double"&gt;13.9957971125565&lt;/D&gt;&lt;D xsi:type="xsd:double"&gt;13.7917822461692&lt;/D&gt;&lt;D xsi:type="xsd:double"&gt;14.3663095796595&lt;/D&gt;&lt;D xsi:type="xsd:double"&gt;15.0030398139525&lt;/D&gt;&lt;D xsi:type="xsd:double"&gt;15.6238552300405&lt;/D&gt;&lt;D xsi:type="xsd:double"&gt;14.9419224828602&lt;/D&gt;&lt;D xsi:type="xsd:double"&gt;15.3330493853998&lt;/D&gt;&lt;D xsi:type="xsd:double"&gt;15.4650171158685&lt;/D&gt;&lt;D xsi:type="xsd:double"&gt;15.4490201068758&lt;/D&gt;&lt;D xsi:type="xsd:double"&gt;15.4401294214435&lt;/D&gt;&lt;D xsi:type="xsd:double"&gt;15.3047867956354&lt;/D&gt;&lt;D xsi:type="xsd:double"&gt;14.7215411075936&lt;/D&gt;&lt;D xsi:type="xsd:double"&gt;13.7706667687135&lt;/D&gt;&lt;D xsi:type="xsd:double"&gt;14.0209694746243&lt;/D&gt;&lt;D xsi:type="xsd:double"&gt;13.4923406421368&lt;/D&gt;&lt;D xsi:type="xsd:double"&gt;14.1338327030508&lt;/D&gt;&lt;D xsi:type="xsd:double"&gt;12.8995707727312&lt;/D&gt;&lt;D xsi:type="xsd:double"&gt;12.1103309942115&lt;/D&gt;&lt;D xsi:type="xsd:double"&gt;9.85022002012858&lt;/D&gt;&lt;D xsi:type="xsd:double"&gt;11.8214441268474&lt;/D&gt;&lt;D xsi:type="xsd:double"&gt;14.1832269406166&lt;/D&gt;&lt;D xsi:type="xsd:double"&gt;15.4956117232957&lt;/D&gt;&lt;D xsi:type="xsd:double"&gt;15.028799177759&lt;/D&gt;&lt;D xsi:type="xsd:double"&gt;15.8535914936201&lt;/D&gt;&lt;D xsi:type="xsd:double"&gt;15.5858908519418&lt;/D&gt;&lt;D xsi:type="xsd:double"&gt;16.4943195078507&lt;/D&gt;&lt;D xsi:type="xsd:double"&gt;16.5659030939016&lt;/D&gt;&lt;D xsi:type="xsd:double"&gt;16.5003016019617&lt;/D&gt;&lt;D xsi:type="xsd:double"&gt;15.4299489768155&lt;/D&gt;&lt;D xsi:type="xsd:double"&gt;15.5053820221085&lt;/D&gt;&lt;D xsi:type="xsd:double"&gt;14.7959431431085&lt;/D&gt;&lt;D xsi:type="xsd:double"&gt;14.6114332741822&lt;/D&gt;&lt;D xsi:type="xsd:double"&gt;16.1160822796745&lt;/D&gt;&lt;D xsi:type="xsd:double"&gt;16.2942769444938&lt;/D&gt;&lt;D xsi:type="xsd:double"&gt;14.5255266973821&lt;/D&gt;&lt;D xsi:type="xsd:double"&gt;15.8629071822983&lt;/D&gt;&lt;D xsi:type="xsd:double"&gt;15.7480570662577&lt;/D&gt;&lt;D xsi:type="xsd:double"&gt;16.0741389445322&lt;/D&gt;&lt;D xsi:type="xsd:double"&gt;15.6053101499841&lt;/D&gt;&lt;D xsi:type="xsd:double"&gt;15.1417421578551&lt;/D&gt;&lt;D xsi:type="xsd:double"&gt;15.2863395748847&lt;/D&gt;&lt;D xsi:type="xsd:double"&gt;14.8711469304816&lt;/D&gt;&lt;D xsi:type="xsd:double"&gt;14.7971277060681&lt;/D&gt;&lt;D xsi:type="xsd:double"&gt;13.6281210159433&lt;/D&gt;&lt;D xsi:type="xsd:double"&gt;13.3155011583834&lt;/D&gt;&lt;D xsi:type="xsd:double"&gt;12.5088114837227&lt;/D&gt;&lt;D xsi:type="xsd:double"&gt;12.7338528909029&lt;/D&gt;&lt;D xsi:type="xsd:double"&gt;12.9280272345802&lt;/D&gt;&lt;D xsi:type="xsd:double"&gt;11.1952577535293&lt;/D&gt;&lt;D xsi:type="xsd:double"&gt;11.838457184447&lt;/D&gt;&lt;D xsi:type="xsd:double"&gt;12.9330879818843&lt;/D&gt;&lt;D xsi:type="xsd:double"&gt;12.4727568105362&lt;/D&gt;&lt;D xsi:type="xsd:double"&gt;12.8107674685986&lt;/D&gt;&lt;D xsi:type="xsd:double"&gt;12.0836601528981&lt;/D&gt;&lt;D xsi:type="xsd:double"&gt;11.7650394735548&lt;/D&gt;&lt;D xsi:type="xsd:double"&gt;11.6777164384977&lt;/D&gt;&lt;D xsi:type="xsd:double"&gt;10.5200462310901&lt;/D&gt;&lt;D xsi:type="xsd:double"&gt;10.1325118875057&lt;/D&gt;&lt;D xsi:type="xsd:double"&gt;10.2509177077509&lt;/D&gt;&lt;D xsi:type="xsd:double"&gt;9.29209420657277&lt;/D&gt;&lt;D xsi:type="xsd:double"&gt;9.92644954525374&lt;/D&gt;&lt;D xsi:type="xsd:double"&gt;9.32436931840956&lt;/D&gt;&lt;D xsi:type="xsd:double"&gt;9.53922032207149&lt;/D&gt;&lt;D xsi:type="xsd:double"&gt;9.39148876302514&lt;/D&gt;&lt;D xsi:type="xsd:double"&gt;9.5710958490635&lt;/D&gt;&lt;D xsi:type="xsd:double"&gt;10.0582052984907&lt;/D&gt;&lt;D xsi:type="xsd:double"&gt;9.49983085788062&lt;/D&gt;&lt;D xsi:type="xsd:double"&gt;9.16601132577451&lt;/D&gt;&lt;D xsi:type="xsd:double"&gt;8.51186978243815&lt;/D&gt;&lt;/FQL&gt;&lt;FQL&gt;&lt;Q&gt;USDTWD^FG_PRICE_CHANGE(0,-1AY)&lt;/Q&gt;&lt;R&gt;1&lt;/R&gt;&lt;C&gt;1&lt;/C&gt;&lt;D xsi:type="xsd:double"&gt;5.423486&lt;/D&gt;&lt;/FQL&gt;&lt;FQL&gt;&lt;Q&gt;MCHI^PERCENT_CHANGE(FMA_EPS(+1,0,,,,"PORTAGG","MEAN"),FMA_EPS(+1,-1AM,,,,"PORTAGG","MEAN"))&lt;/Q&gt;&lt;R&gt;1&lt;/R&gt;&lt;C&gt;1&lt;/C&gt;&lt;D xsi:type="xsd:double"&gt;4.2429251083406&lt;/D&gt;&lt;/FQL&gt;&lt;FQL&gt;&lt;Q&gt;QAT^FMA_COS_DOWN("EPS","1M",+1,NOW,,,"PORTAGG","MEANR")&lt;/Q&gt;&lt;R&gt;1&lt;/R&gt;&lt;C&gt;1&lt;/C&gt;&lt;D xsi:type="xsd:double"&gt;9&lt;/D&gt;&lt;/FQL&gt;&lt;FQL&gt;&lt;Q&gt;UAE^FMA_PE(LTM,0,,,"PORTAGG","MEANR")&lt;/Q&gt;&lt;R&gt;1&lt;/R&gt;&lt;C&gt;1&lt;/C&gt;&lt;D xsi:type="xsd:double"&gt;10.1834621868066&lt;/D&gt;&lt;/FQL&gt;&lt;FQL&gt;&lt;Q&gt;MCHI^FMA_PE(LTMA,-10AY,0,AM,"PORTAGG","MEANR")&lt;/Q&gt;&lt;R&gt;121&lt;/R&gt;&lt;C&gt;1&lt;/C&gt;&lt;D xsi:type="xsd:double"&gt;9.27204417462309&lt;/D&gt;&lt;D xsi:type="xsd:double"&gt;9.35017917550044&lt;/D&gt;&lt;D xsi:type="xsd:double"&gt;9.71801806950445&lt;/D&gt;&lt;D xsi:type="xsd:double"&gt;9.69396867056725&lt;/D&gt;&lt;D xsi:type="xsd:double"&gt;9.23652959821016&lt;/D&gt;&lt;D xsi:type="xsd:double"&gt;9.56410793972011&lt;/D&gt;&lt;D xsi:type="xsd:double"&gt;9.77721380898662&lt;/D&gt;&lt;D xsi:type="xsd:double"&gt;10.1746108867909&lt;/D&gt;&lt;D xsi:type="xsd:double"&gt;10.4899147840796&lt;/D&gt;&lt;D xsi:type="xsd:double"&gt;10.8550849099166&lt;/D&gt;&lt;D xsi:type="xsd:double"&gt;10.9043299905012&lt;/D&gt;&lt;D xsi:type="xsd:double"&gt;11.5308202688663&lt;/D&gt;&lt;D xsi:type="xsd:double"&gt;11.4482365424909&lt;/D&gt;&lt;D xsi:type="xsd:double"&gt;11.140864879451&lt;/D&gt;&lt;D xsi:type="xsd:double"&gt;10.4551200006386&lt;/D&gt;&lt;D xsi:type="xsd:double"&gt;9.88513483928365&lt;/D&gt;&lt;D xsi:type="xsd:double"&gt;9.60431070738763&lt;/D&gt;&lt;D xsi:type="xsd:double"&gt;10.1798626449611&lt;/D&gt;&lt;D xsi:type="xsd:double"&gt;9.89434750669188&lt;/D&gt;&lt;D xsi:type="xsd:double"&gt;10.8233832009863&lt;/D&gt;&lt;D xsi:type="xsd:double"&gt;9.64647393980657&lt;/D&gt;&lt;D xsi:type="xsd:double"&gt;9.2498923874491&lt;/D&gt;&lt;D xsi:type="xsd:double"&gt;9.58415765426763&lt;/D&gt;&lt;D xsi:type="xsd:double"&gt;9.6901401923612&lt;/D&gt;&lt;D xsi:type="xsd:double"&gt;9.81955753396548&lt;/D&gt;&lt;D xsi:type="xsd:double"&gt;10.4386681769128&lt;/D&gt;&lt;D xsi:type="xsd:double"&gt;10.9936287639531&lt;/D&gt;&lt;D xsi:type="xsd:double"&gt;11.8731551435611&lt;/D&gt;&lt;D xsi:type="xsd:double"&gt;12.536395907394&lt;/D&gt;&lt;D xsi:type="xsd:double"&gt;12.8307603405768&lt;/D&gt;&lt;D xsi:type="xsd:double"&gt;13.2302700278821&lt;/D&gt;&lt;D xsi:type="xsd:double"&gt;13.1176828094356&lt;/D&gt;&lt;D xsi:type="xsd:double"&gt;13.7594768451825&lt;/D&gt;&lt;D xsi:type="xsd:double"&gt;14.0635859284303&lt;/D&gt;&lt;D xsi:type="xsd:double"&gt;13.961750477564&lt;/D&gt;&lt;D xsi:type="xsd:double"&gt;13.9440235075567&lt;/D&gt;&lt;D xsi:type="xsd:double"&gt;14.0533223970702&lt;/D&gt;&lt;D xsi:type="xsd:double"&gt;14.0469202051903&lt;/D&gt;&lt;D xsi:type="xsd:double"&gt;14.5708729929368&lt;/D&gt;&lt;D xsi:type="xsd:double"&gt;14.5544760735218&lt;/D&gt;&lt;D xsi:type="xsd:double"&gt;14.7490989722367&lt;/D&gt;&lt;D xsi:type="xsd:double"&gt;15.0757986795637&lt;/D&gt;&lt;D xsi:type="xsd:double"&gt;15.1719095374626&lt;/D&gt;&lt;D xsi:type="xsd:double"&gt;15.2795440551521&lt;/D&gt;&lt;D xsi:type="xsd:double"&gt;16.5098266270009&lt;/D&gt;&lt;D xsi:type="xsd:double"&gt;15.3586950861764&lt;/D&gt;&lt;D xsi:type="xsd:double"&gt;15.0477412204153&lt;/D&gt;&lt;D xsi:type="xsd:double"&gt;14.8275722068304&lt;/D&gt;&lt;D xsi:type="xsd:double"&gt;14.7052431308874&lt;/D&gt;&lt;D xsi:type="xsd:double"&gt;14.2863684952514&lt;/D&gt;&lt;D xsi:type="xsd:double"&gt;14.0511294115084&lt;/D&gt;&lt;D xsi:type="xsd:double"&gt;13.5192949225312&lt;/D&gt;&lt;D xsi:type="xsd:double"&gt;13.2902380442386&lt;/D&gt;&lt;D xsi:type="xsd:double"&gt;12.0110425772659&lt;/D&gt;&lt;D xsi:type="xsd:double"&gt;12.3825616090108&lt;/D&gt;&lt;D xsi:type="xsd:double"&gt;11.4393596656448&lt;/D&gt;&lt;D xsi:type="xsd:double"&gt;12.4702998420917&lt;/D&gt;&lt;D xsi:type="xsd:double"&gt;12.8264711882089&lt;/D&gt;&lt;D xsi:type="xsd:double"&gt;12.8514893099069&lt;/D&gt;&lt;D xsi:type="xsd:double"&gt;12.9008164139685&lt;/D&gt;&lt;D xsi:type="xsd:double"&gt;12.3777028937934&lt;/D&gt;&lt;D xsi:type="xsd:double"&gt;12.6584506910781&lt;/D&gt;&lt;D xsi:type="xsd:double"&gt;12.5744986442222&lt;/D&gt;&lt;D xsi:type="xsd:double"&gt;12.3386324103192&lt;/D&gt;&lt;D xsi:type="xsd:double"&gt;12.2723826285063&lt;/D&gt;&lt;D xsi:type="xsd:double"&gt;12.4258895616342&lt;/D&gt;&lt;D xsi:type="xsd:double"&gt;12.7752696060973&lt;/D&gt;&lt;D xsi:type="xsd:double"&gt;13.6955603395915&lt;/D&gt;&lt;D xsi:type="xsd:double"&gt;12.8629177277268&lt;/D&gt;&lt;D xsi:type="xsd:double"&gt;13.0318163114748&lt;/D&gt;&lt;D xsi:type="xsd:double"&gt;12.9720986753231&lt;/D&gt;&lt;D xsi:type="xsd:double"&gt;13.2384481977698&lt;/D&gt;&lt;D xsi:type="xsd:double"&gt;13.2851867323791&lt;/D&gt;&lt;D xsi:type="xsd:double"&gt;14.1775398403361&lt;/D&gt;&lt;D xsi:type="xsd:double"&gt;15.0609805754443&lt;/D&gt;&lt;D xsi:type="xsd:double"&gt;15.8703719974063&lt;/D&gt;&lt;D xsi:type="xsd:double"&gt;15.9998638144784&lt;/D&gt;&lt;D xsi:type="xsd:double"&gt;16.8421313231814&lt;/D&gt;&lt;D xsi:type="xsd:double"&gt;17.1759984814262&lt;/D&gt;&lt;D xsi:type="xsd:double"&gt;18.5780265003745&lt;/D&gt;&lt;D xsi:type="xsd:double"&gt;20.187481640864&lt;/D&gt;&lt;D xsi:type="xsd:double"&gt;19.78094635553&lt;/D&gt;&lt;D xsi:type="xsd:double"&gt;19.3343944648016&lt;/D&gt;&lt;D xsi:type="xsd:double"&gt;19.0602964428495&lt;/D&gt;&lt;D xsi:type="xsd:double"&gt;18.885530743854&lt;/D&gt;&lt;D xsi:type="xsd:double"&gt;18.8542763578257&lt;/D&gt;&lt;D xsi:type="xsd:double"&gt;17.1970469944195&lt;/D&gt;&lt;D xsi:type="xsd:double"&gt;16.8192055067955&lt;/D&gt;&lt;D xsi:type="xsd:double"&gt;16.0277341633102&lt;/D&gt;&lt;D xsi:type="xsd:double"&gt;15.8698442143603&lt;/D&gt;&lt;D xsi:type="xsd:double"&gt;14.6749208680529&lt;/D&gt;&lt;D xsi:type="xsd:double"&gt;14.1324751100445&lt;/D&gt;&lt;D xsi:type="xsd:double"&gt;13.8379103437474&lt;/D&gt;&lt;D xsi:type="xsd:double"&gt;13.067160080154&lt;/D&gt;&lt;D xsi:type="xsd:double"&gt;12.7662461067655&lt;/D&gt;&lt;D xsi:type="xsd:double"&gt;12.6653935693061&lt;/D&gt;&lt;D xsi:type="xsd:double"&gt;12.6887135743193&lt;/D&gt;&lt;D xsi:type="xsd:double"&gt;13.0835898115732&lt;/D&gt;&lt;D xsi:type="xsd:double"&gt;12.4733657114394&lt;/D&gt;&lt;D xsi:type="xsd:double"&gt;12.5165466387838&lt;/D&gt;&lt;D xsi:type="xsd:double"&gt;11.4245014860665&lt;/D&gt;&lt;D xsi:type="xsd:double"&gt;9.98651751109239&lt;/D&gt;&lt;D xsi:type="xsd:double"&gt;12.041902395097&lt;/D&gt;&lt;D xsi:type="xsd:double"&gt;12.3208209778088&lt;/D&gt;&lt;D xsi:type="xsd:double"&gt;13.5448018590052&lt;/D&gt;&lt;D xsi:type="xsd:double"&gt;12.3727525676371&lt;/D&gt;&lt;D xsi:type="xsd:double"&gt;12.3623880007039&lt;/D&gt;&lt;D xsi:type="xsd:double"&gt;12.1264560868016&lt;/D&gt;&lt;D xsi:type="xsd:double"&gt;11.6275724682737&lt;/D&gt;&lt;D xsi:type="xsd:double"&gt;11.7815167472298&lt;/D&gt;&lt;D xsi:type="xsd:double"&gt;12.2689524026047&lt;/D&gt;&lt;D xsi:type="xsd:double"&gt;11.7346588326687&lt;/D&gt;&lt;D xsi:type="xsd:double"&gt;11.49986174457&lt;/D&gt;&lt;D xsi:type="xsd:double"&gt;11.1607421818783&lt;/D&gt;&lt;D xsi:type="xsd:double"&gt;10.9886067021455&lt;/D&gt;&lt;D xsi:type="xsd:double"&gt;10.8442532017948&lt;/D&gt;&lt;D xsi:type="xsd:double"&gt;9.75284224386143&lt;/D&gt;&lt;D xsi:type="xsd:double"&gt;10.4784627142866&lt;/D&gt;&lt;D xsi:type="xsd:double"&gt;10.4085075615563&lt;/D&gt;&lt;D xsi:type="xsd:double"&gt;10.5654437059315&lt;/D&gt;&lt;D xsi:type="xsd:double"&gt;10.6250195478942&lt;/D&gt;&lt;/FQL&gt;&lt;FQL&gt;&lt;Q&gt;QAT^FMA_COS_UP("EPS","1M",+1,NOW,,,"PORTAGG","MEANR")&lt;/Q&gt;&lt;R&gt;1&lt;/R&gt;&lt;C&gt;1&lt;/C&gt;&lt;D xsi:type="xsd:double"&gt;6&lt;/D&gt;&lt;/FQL&gt;&lt;FQL&gt;&lt;Q&gt;CAGDPY@SA^EE_ACTUAL_ANNUAL(MED,+1)&lt;/Q&gt;&lt;R&gt;1&lt;/R&gt;&lt;C&gt;1&lt;/C&gt;&lt;D xsi:type="xsd:double"&gt;2.6&lt;/D&gt;&lt;/FQL&gt;&lt;FQL&gt;&lt;Q&gt;EWY^FG_TOTAL_RETURNC(0,-12AM)&lt;/Q&gt;&lt;R&gt;1&lt;/R&gt;&lt;C&gt;1&lt;/C&gt;&lt;D xsi:type="xsd:double"&gt;1.6349792&lt;/D&gt;&lt;/FQL&gt;&lt;FQL&gt;&lt;Q&gt;REFPHRREPO-FDS^(SUBARRAY(NOT_NA(NO_REPEAT_F(FG_YIELD(NOW,-10AY,D))),0,1)-SUBARRAY(NOT_NA(NO_REPEAT_F(FG_YIELD(NOW,-10AY,D))),1,1))*100&lt;/Q&gt;&lt;R&gt;1&lt;/R&gt;&lt;C&gt;1&lt;/C&gt;&lt;D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xsi:type="xsd:double"&gt;25&lt;/D&gt;&lt;/FQL&gt;&lt;FQL&gt;&lt;Q&gt;EPU^FMA_PE(LTMA,-10AY,0,AM,"PORTAGG","MEANR")&lt;/Q&gt;&lt;R&gt;121&lt;/R&gt;&lt;C&gt;1&lt;/C&gt;&lt;D xsi:type="xsd:double"&gt;15.289521036178&lt;/D&gt;&lt;D xsi:type="xsd:double"&gt;15.798699599765&lt;/D&gt;&lt;D xsi:type="xsd:double"&gt;16.2781659275846&lt;/D&gt;&lt;D xsi:type="xsd:double"&gt;15.850208378148&lt;/D&gt;&lt;D xsi:type="xsd:double"&gt;15.1246881724282&lt;/D&gt;&lt;D xsi:type="xsd:double"&gt;14.2053108020576&lt;/D&gt;&lt;D xsi:type="xsd:double"&gt;14.1030424244343&lt;/D&gt;&lt;D xsi:type="xsd:double"&gt;14.2461105693406&lt;/D&gt;&lt;D xsi:type="xsd:double"&gt;15.364417191001&lt;/D&gt;&lt;D xsi:type="xsd:double"&gt;16.3564209364825&lt;/D&gt;&lt;D xsi:type="xsd:double"&gt;15.980862630744&lt;/D&gt;&lt;D xsi:type="xsd:double"&gt;15.6737239877293&lt;/D&gt;&lt;D xsi:type="xsd:double"&gt;16.2976825985119&lt;/D&gt;&lt;D xsi:type="xsd:double"&gt;16.0466994273627&lt;/D&gt;&lt;D xsi:type="xsd:double"&gt;15.5586380426986&lt;/D&gt;&lt;D xsi:type="xsd:double"&gt;14.3910359506766&lt;/D&gt;&lt;D xsi:type="xsd:double"&gt;14.4493221951022&lt;/D&gt;&lt;D xsi:type="xsd:double"&gt;12.111093200825&lt;/D&gt;&lt;D xsi:type="xsd:double"&gt;11.1902355984315&lt;/D&gt;&lt;D xsi:type="xsd:double"&gt;15.0880206710098&lt;/D&gt;&lt;D xsi:type="xsd:double"&gt;15.2566135447703&lt;/D&gt;&lt;D xsi:type="xsd:double"&gt;22.5502897160389&lt;/D&gt;&lt;D xsi:type="xsd:double"&gt;22.1179821067645&lt;/D&gt;&lt;D xsi:type="xsd:double"&gt;22.1180365979799&lt;/D&gt;&lt;D xsi:type="xsd:double"&gt;20.6073801394602&lt;/D&gt;&lt;D xsi:type="xsd:double"&gt;19.9839973682585&lt;/D&gt;&lt;D xsi:type="xsd:double"&gt;19.5452459262319&lt;/D&gt;&lt;D xsi:type="xsd:double"&gt;18.1855172401811&lt;/D&gt;&lt;D xsi:type="xsd:double"&gt;17.4333724518709&lt;/D&gt;&lt;D xsi:type="xsd:double"&gt;16.1424329927557&lt;/D&gt;&lt;D xsi:type="xsd:double"&gt;15.5757629352701&lt;/D&gt;&lt;D xsi:type="xsd:double"&gt;15.1931337658037&lt;/D&gt;&lt;D xsi:type="xsd:double"&gt;17.1130958282547&lt;/D&gt;&lt;D xsi:type="xsd:double"&gt;16.22924570634&lt;/D&gt;&lt;D xsi:type="xsd:double"&gt;16.0797454579535&lt;/D&gt;&lt;D xsi:type="xsd:double"&gt;15.0824909195829&lt;/D&gt;&lt;D xsi:type="xsd:double"&gt;15.0589862902672&lt;/D&gt;&lt;D xsi:type="xsd:double"&gt;14.7900937082745&lt;/D&gt;&lt;D xsi:type="xsd:double"&gt;15.016596001722&lt;/D&gt;&lt;D xsi:type="xsd:double"&gt;14.871359819336&lt;/D&gt;&lt;D xsi:type="xsd:double"&gt;16.5257159799306&lt;/D&gt;&lt;D xsi:type="xsd:double"&gt;16.6245156515601&lt;/D&gt;&lt;D xsi:type="xsd:double"&gt;16.7787933260555&lt;/D&gt;&lt;D xsi:type="xsd:double"&gt;17.1277391546598&lt;/D&gt;&lt;D xsi:type="xsd:double"&gt;17.8595771738097&lt;/D&gt;&lt;D xsi:type="xsd:double"&gt;19.8720432327877&lt;/D&gt;&lt;D xsi:type="xsd:double"&gt;19.3196005467202&lt;/D&gt;&lt;D xsi:type="xsd:double"&gt;18.7049468648159&lt;/D&gt;&lt;D xsi:type="xsd:double"&gt;18.1898334404589&lt;/D&gt;&lt;D xsi:type="xsd:double"&gt;17.7643734007577&lt;/D&gt;&lt;D xsi:type="xsd:double"&gt;17.7507575957568&lt;/D&gt;&lt;D xsi:type="xsd:double"&gt;16.9093631592988&lt;/D&gt;&lt;D xsi:type="xsd:double"&gt;16.5064517954221&lt;/D&gt;&lt;D xsi:type="xsd:double"&gt;16.2138064136184&lt;/D&gt;&lt;D xsi:type="xsd:double"&gt;16.4793363697989&lt;/D&gt;&lt;D xsi:type="xsd:double"&gt;17.1824209209468&lt;/D&gt;&lt;D xsi:type="xsd:double"&gt;18.6586966671518&lt;/D&gt;&lt;D xsi:type="xsd:double"&gt;20.2207843788288&lt;/D&gt;&lt;D xsi:type="xsd:double"&gt;19.8648352910593&lt;/D&gt;&lt;D xsi:type="xsd:double"&gt;19.014871347371&lt;/D&gt;&lt;D xsi:type="xsd:double"&gt;17.9874068348624&lt;/D&gt;&lt;D xsi:type="xsd:double"&gt;17.7989960562548&lt;/D&gt;&lt;D xsi:type="xsd:double"&gt;17.900226100244&lt;/D&gt;&lt;D xsi:type="xsd:double"&gt;17.6855380566831&lt;/D&gt;&lt;D xsi:type="xsd:double"&gt;17.2991880022227&lt;/D&gt;&lt;D xsi:type="xsd:double"&gt;17.2548861394578&lt;/D&gt;&lt;D xsi:type="xsd:double"&gt;16.4836337788553&lt;/D&gt;&lt;D xsi:type="xsd:double"&gt;17.7159847649344&lt;/D&gt;&lt;D xsi:type="xsd:double"&gt;16.6290972535711&lt;/D&gt;&lt;D xsi:type="xsd:double"&gt;16.63719573266&lt;/D&gt;&lt;D xsi:type="xsd:double"&gt;15.642668390108&lt;/D&gt;&lt;D xsi:type="xsd:double"&gt;16.5104997870281&lt;/D&gt;&lt;D xsi:type="xsd:double"&gt;18.4947258526765&lt;/D&gt;&lt;D xsi:type="xsd:double"&gt;21.772146071071&lt;/D&gt;&lt;D xsi:type="xsd:double"&gt;24.4213113510849&lt;/D&gt;&lt;D xsi:type="xsd:double"&gt;32.7057270786946&lt;/D&gt;&lt;D xsi:type="xsd:double"&gt;34.9803272779828&lt;/D&gt;&lt;D xsi:type="xsd:double"&gt;38.8785772981547&lt;/D&gt;&lt;D xsi:type="xsd:double"&gt;44.3838596519286&lt;/D&gt;&lt;D xsi:type="xsd:double"&gt;51.4189728909393&lt;/D&gt;&lt;D xsi:type="xsd:double"&gt;46.2474752673396&lt;/D&gt;&lt;D xsi:type="xsd:double"&gt;68.1834881558447&lt;/D&gt;&lt;D xsi:type="xsd:double"&gt;62.1417327173661&lt;/D&gt;&lt;D xsi:type="xsd:double"&gt;56.0443941421341&lt;/D&gt;&lt;D xsi:type="xsd:double"&gt;51.116724445653&lt;/D&gt;&lt;D xsi:type="xsd:double"&gt;43.9863568385867&lt;/D&gt;&lt;D xsi:type="xsd:double"&gt;37.7855818766238&lt;/D&gt;&lt;D xsi:type="xsd:double"&gt;32.7948304242868&lt;/D&gt;&lt;D xsi:type="xsd:double"&gt;27.1509666467511&lt;/D&gt;&lt;D xsi:type="xsd:double"&gt;22.3067494593249&lt;/D&gt;&lt;D xsi:type="xsd:double"&gt;16.4563821821427&lt;/D&gt;&lt;D xsi:type="xsd:double"&gt;11.5053587675029&lt;/D&gt;&lt;D xsi:type="xsd:double"&gt;11.9696685988418&lt;/D&gt;&lt;D xsi:type="xsd:double"&gt;13.5110820902795&lt;/D&gt;&lt;D xsi:type="xsd:double"&gt;13.3957848783814&lt;/D&gt;&lt;D xsi:type="xsd:double"&gt;12.4481934378334&lt;/D&gt;&lt;D xsi:type="xsd:double"&gt;11.6972045715562&lt;/D&gt;&lt;D xsi:type="xsd:double"&gt;10.5886087231736&lt;/D&gt;&lt;D xsi:type="xsd:double"&gt;10.1467257838032&lt;/D&gt;&lt;D xsi:type="xsd:double"&gt;9.65073652271254&lt;/D&gt;&lt;D xsi:type="xsd:double"&gt;9.1700972753549&lt;/D&gt;&lt;D xsi:type="xsd:double"&gt;9.43112613595041&lt;/D&gt;&lt;D xsi:type="xsd:double"&gt;9.97725058289921&lt;/D&gt;&lt;D xsi:type="xsd:double"&gt;9.16821761012197&lt;/D&gt;&lt;D xsi:type="xsd:double"&gt;10.1705356244408&lt;/D&gt;&lt;D xsi:type="xsd:double"&gt;9.39351624351512&lt;/D&gt;&lt;D xsi:type="xsd:double"&gt;9.5254011799694&lt;/D&gt;&lt;D xsi:type="xsd:double"&gt;9.54221742778217&lt;/D&gt;&lt;D xsi:type="xsd:double"&gt;9.48138709496335&lt;/D&gt;&lt;D xsi:type="xsd:double"&gt;10.018452971265&lt;/D&gt;&lt;D xsi:type="xsd:double"&gt;10.9048350609171&lt;/D&gt;&lt;D xsi:type="xsd:double"&gt;11.1231221574353&lt;/D&gt;&lt;D xsi:type="xsd:double"&gt;10.8701299170831&lt;/D&gt;&lt;D xsi:type="xsd:double"&gt;10.7250993374611&lt;/D&gt;&lt;D xsi:type="xsd:double"&gt;11.9372224775538&lt;/D&gt;&lt;D xsi:type="xsd:double"&gt;14.6883935902799&lt;/D&gt;&lt;D xsi:type="xsd:double"&gt;14.701431209538&lt;/D&gt;&lt;D xsi:type="xsd:double"&gt;15.1570671398901&lt;/D&gt;&lt;D xsi:type="xsd:double"&gt;15.1711286710363&lt;/D&gt;&lt;D xsi:type="xsd:double"&gt;15.1882342983056&lt;/D&gt;&lt;D xsi:type="xsd:double"&gt;15.2659759467518&lt;/D&gt;&lt;/FQL&gt;&lt;FQL&gt;&lt;Q&gt;USDPEN^FG_PRICE_CHANGE(0,-6AM)&lt;/Q&gt;&lt;R&gt;1&lt;/R&gt;&lt;C&gt;1&lt;/C&gt;&lt;D xsi:type="xsd:double"&gt;0.30801296&lt;/D&gt;&lt;/FQL&gt;&lt;FQL&gt;&lt;Q&gt;INDA^FMA_COS_DOWN("EPS","1M",+1,NOW,,,"PORTAGG","MEANR")&lt;/Q&gt;&lt;R&gt;1&lt;/R&gt;&lt;C&gt;1&lt;/C&gt;&lt;D xsi:type="xsd:double"&gt;65&lt;/D&gt;&lt;/FQL&gt;&lt;FQL&gt;&lt;Q&gt;REFPHRREPO-FDS^FG_YIELD(NOW,,,0)&lt;/Q&gt;&lt;R&gt;1&lt;/R&gt;&lt;C&gt;1&lt;/C&gt;&lt;D xsi:type="xsd:double"&gt;6.5&lt;/D&gt;&lt;/FQL&gt;&lt;FQL&gt;&lt;Q&gt;QAT^FMA_PE(NTMA,0,,,"PORTAGG","MEANR")&lt;/Q&gt;&lt;R&gt;1&lt;/R&gt;&lt;C&gt;1&lt;/C&gt;&lt;D xsi:type="xsd:double"&gt;9.48405158530843&lt;/D&gt;&lt;/FQL&gt;&lt;FQL&gt;&lt;Q&gt;TRYID10Y-FDS^PCTCHG(FG_YIELD(0,,,,"YTM"),FG_YIELD(-3AM,,,,"YTM"))&lt;/Q&gt;&lt;R&gt;1&lt;/R&gt;&lt;C&gt;1&lt;/C&gt;&lt;D xsi:type="xsd:double"&gt;4.9183025&lt;/D&gt;&lt;/FQL&gt;&lt;FQL&gt;&lt;Q&gt;EWZ^FMA_DIV_YLD(NTMA,NOW,NOW,M,"PORTAGG","MEANR")&lt;/Q&gt;&lt;R&gt;1&lt;/R&gt;&lt;C&gt;1&lt;/C&gt;&lt;D xsi:type="xsd:double"&gt;7.26660022139796&lt;/D&gt;&lt;/FQL&gt;&lt;FQL&gt;&lt;Q&gt;EPOL^PERCENT_CHANGE(FMA_EPS(+1,0,,,,"PORTAGG","MEAN"),FMA_EPS(+1,-1AM,,,,"PORTAGG","MEAN"))&lt;/Q&gt;&lt;R&gt;1&lt;/R&gt;&lt;C&gt;1&lt;/C&gt;&lt;D xsi:type="xsd:double"&gt;5.33282528997415&lt;/D&gt;&lt;/FQL&gt;&lt;FQL&gt;&lt;Q&gt;TIPSCL10Y-FDS^PCTCHG(FG_YIELD(0,,,,"YTM"),FG_YIELD(-3AM,,,,"YTM"))&lt;/Q&gt;&lt;R&gt;0&lt;/R&gt;&lt;C&gt;0&lt;/C&gt;&lt;/FQL&gt;&lt;FQL&gt;&lt;Q&gt;CPALM-FDS^MAX(FG_PRICE(0,-5AY))&lt;/Q&gt;&lt;R&gt;1&lt;/R&gt;&lt;C&gt;1&lt;/C&gt;&lt;D xsi:type="xsd:double"&gt;8163&lt;/D&gt;&lt;/FQL&gt;&lt;FQL&gt;&lt;Q&gt;GREK^FG_PRICE(0)&lt;/Q&gt;&lt;R&gt;1&lt;/R&gt;&lt;C&gt;1&lt;/C&gt;&lt;D xsi:type="xsd:double"&gt;41.17&lt;/D&gt;&lt;/FQL&gt;&lt;FQL&gt;&lt;Q&gt;USDSAR^FG_PRICE_CHANGE(0,-1AM)&lt;/Q&gt;&lt;R&gt;1&lt;/R&gt;&lt;C&gt;1&lt;/C&gt;&lt;D xsi:type="xsd:double"&gt;0.0026583672&lt;/D&gt;&lt;/FQL&gt;&lt;FQL&gt;&lt;Q&gt;CPALM-FDS^FG_PRICE(0)/MAX(FG_PRICE(0,-1AY))&lt;/Q&gt;&lt;R&gt;1&lt;/R&gt;&lt;C&gt;1&lt;/C&gt;&lt;D xsi:type="xsd:double"&gt;0.888621969862415&lt;/D&gt;&lt;/FQL&gt;&lt;FQL&gt;&lt;Q&gt;TIOS-FDS^FG_PRICE(0)&lt;/Q&gt;&lt;R&gt;1&lt;/R&gt;&lt;C&gt;1&lt;/C&gt;&lt;D xsi:type="xsd:double"&gt;117.62&lt;/D&gt;&lt;/FQL&gt;&lt;FQL&gt;&lt;Q&gt;FC0000MX^FMA_EPS(NTMA,-20AY,0,CY,,"PORTAGG","MEANR")&lt;/Q&gt;&lt;R&gt;20&lt;/R&gt;&lt;C&gt;1&lt;/C&gt;&lt;D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xsi:type="xsd:double"&gt;32.5319871434714&lt;/D&gt;&lt;D xsi:type="xsd:double"&gt;39.4423843156453&lt;/D&gt;&lt;/FQL&gt;&lt;FQL&gt;&lt;Q&gt;MCHI^FG_TOTAL_RETURNC(-10AY,0,AM)&lt;/Q&gt;&lt;R&gt;121&lt;/R&gt;&lt;C&gt;1&lt;/C&gt;&lt;D xsi:type="xsd:double"&gt;4.6076655&lt;/D&gt;&lt;D xsi:type="xsd:double"&gt;2.7181745&lt;/D&gt;&lt;D xsi:type="xsd:double"&gt;6.728494&lt;/D&gt;&lt;D xsi:type="xsd:double"&gt;1.2931943&lt;/D&gt;&lt;D xsi:type="xsd:double"&gt;-5.4857373&lt;/D&gt;&lt;D xsi:type="xsd:double"&gt;3.862381&lt;/D&gt;&lt;D xsi:type="xsd:double"&gt;1.1582971&lt;/D&gt;&lt;D xsi:type="xsd:double"&gt;1.8407464&lt;/D&gt;&lt;D xsi:type="xsd:double"&gt;0.3384471&lt;/D&gt;&lt;D xsi:type="xsd:double"&gt;5.2777767&lt;/D&gt;&lt;D xsi:type="xsd:double"&gt;2.7139068&lt;/D&gt;&lt;D xsi:type="xsd:double"&gt;15.009176&lt;/D&gt;&lt;D xsi:type="xsd:double"&gt;-4.5149984&lt;/D&gt;&lt;D xsi:type="xsd:double"&gt;-5.393749&lt;/D&gt;&lt;D xsi:type="xsd:double"&gt;-10.706639&lt;/D&gt;&lt;D xsi:type="xsd:double"&gt;-11.870509&lt;/D&gt;&lt;D xsi:type="xsd:double"&gt;-0.65758824&lt;/D&gt;&lt;D xsi:type="xsd:double"&gt;7.9662085&lt;/D&gt;&lt;D xsi:type="xsd:double"&gt;-1.1627913&lt;/D&gt;&lt;D xsi:type="xsd:double"&gt;-3.2222152&lt;/D&gt;&lt;D xsi:type="xsd:double"&gt;-11.9677305&lt;/D&gt;&lt;D xsi:type="xsd:double"&gt;-2.3676157&lt;/D&gt;&lt;D xsi:type="xsd:double"&gt;10.847462&lt;/D&gt;&lt;D xsi:type="xsd:double"&gt;-0.56456923&lt;/D&gt;&lt;D xsi:type="xsd:double"&gt;-0.047314167&lt;/D&gt;&lt;D xsi:type="xsd:double"&gt;1.0619521&lt;/D&gt;&lt;D xsi:type="xsd:double"&gt;3.8452506&lt;/D&gt;&lt;D xsi:type="xsd:double"&gt;6.2244415&lt;/D&gt;&lt;D xsi:type="xsd:double"&gt;3.72113&lt;/D&gt;&lt;D xsi:type="xsd:double"&gt;-2.948457&lt;/D&gt;&lt;D xsi:type="xsd:double"&gt;-0.95602274&lt;/D&gt;&lt;D xsi:type="xsd:double"&gt;-5.2885294&lt;/D&gt;&lt;D xsi:type="xsd:double"&gt;7.500565&lt;/D&gt;&lt;D xsi:type="xsd:double"&gt;3.6162496&lt;/D&gt;&lt;D xsi:type="xsd:double"&gt;2.504623&lt;/D&gt;&lt;D xsi:type="xsd:double"&gt;2.463448&lt;/D&gt;&lt;D xsi:type="xsd:double"&gt;5.101645&lt;/D&gt;&lt;D xsi:type="xsd:double"&gt;2.0703316&lt;/D&gt;&lt;D xsi:type="xsd:double"&gt;8.630466&lt;/D&gt;&lt;D xsi:type="xsd:double"&gt;4.3595314&lt;/D&gt;&lt;D xsi:type="xsd:double"&gt;1.7580628&lt;/D&gt;&lt;D xsi:type="xsd:double"&gt;3.5029411&lt;/D&gt;&lt;D xsi:type="xsd:double"&gt;1.4394999&lt;/D&gt;&lt;D xsi:type="xsd:double"&gt;1.757443&lt;/D&gt;&lt;D xsi:type="xsd:double"&gt;12.428606&lt;/D&gt;&lt;D xsi:type="xsd:double"&gt;-7.4989977&lt;/D&gt;&lt;D xsi:type="xsd:double"&gt;-0.91040134&lt;/D&gt;&lt;D xsi:type="xsd:double"&gt;-2.50839&lt;/D&gt;&lt;D xsi:type="xsd:double"&gt;2.961862&lt;/D&gt;&lt;D xsi:type="xsd:double"&gt;-5.709505&lt;/D&gt;&lt;D xsi:type="xsd:double"&gt;-1.2074292&lt;/D&gt;&lt;D xsi:type="xsd:double"&gt;-4.826069&lt;/D&gt;&lt;D xsi:type="xsd:double"&gt;-1.3994098&lt;/D&gt;&lt;D xsi:type="xsd:double"&gt;-11.086994&lt;/D&gt;&lt;D xsi:type="xsd:double"&gt;7.943666&lt;/D&gt;&lt;D xsi:type="xsd:double"&gt;-7.558817&lt;/D&gt;&lt;D xsi:type="xsd:double"&gt;12.713802&lt;/D&gt;&lt;D xsi:type="xsd:double"&gt;2.360475&lt;/D&gt;&lt;D xsi:type="xsd:double"&gt;2.83314&lt;/D&gt;&lt;D xsi:type="xsd:double"&gt;1.7459512&lt;/D&gt;&lt;D xsi:type="xsd:double"&gt;-12.893576&lt;/D&gt;&lt;D xsi:type="xsd:double"&gt;8.129716&lt;/D&gt;&lt;D xsi:type="xsd:double"&gt;-1.6484439&lt;/D&gt;&lt;D xsi:type="xsd:double"&gt;-3.5060763&lt;/D&gt;&lt;D xsi:type="xsd:double"&gt;-0.6026149&lt;/D&gt;&lt;D xsi:type="xsd:double"&gt;4.261768&lt;/D&gt;&lt;D xsi:type="xsd:double"&gt;2.0352244&lt;/D&gt;&lt;D xsi:type="xsd:double"&gt;8.413744&lt;/D&gt;&lt;D xsi:type="xsd:double"&gt;-6.2100115&lt;/D&gt;&lt;D xsi:type="xsd:double"&gt;3.3605099&lt;/D&gt;&lt;D xsi:type="xsd:double"&gt;-7.8544974&lt;/D&gt;&lt;D xsi:type="xsd:double"&gt;4.7685623&lt;/D&gt;&lt;D xsi:type="xsd:double"&gt;1.7005682&lt;/D&gt;&lt;D xsi:type="xsd:double"&gt;7.695055&lt;/D&gt;&lt;D xsi:type="xsd:double"&gt;9.2589855&lt;/D&gt;&lt;D xsi:type="xsd:double"&gt;5.789399&lt;/D&gt;&lt;D xsi:type="xsd:double"&gt;-1.9563854&lt;/D&gt;&lt;D xsi:type="xsd:double"&gt;4.7863007&lt;/D&gt;&lt;D xsi:type="xsd:double"&gt;2.689135&lt;/D&gt;&lt;D xsi:type="xsd:double"&gt;2.23341&lt;/D&gt;&lt;D xsi:type="xsd:double"&gt;8.089411&lt;/D&gt;&lt;D xsi:type="xsd:double"&gt;-0.4684627&lt;/D&gt;&lt;D xsi:type="xsd:double"&gt;-6.2105417&lt;/D&gt;&lt;D xsi:type="xsd:double"&gt;0.3427267&lt;/D&gt;&lt;D xsi:type="xsd:double"&gt;-0.17077923&lt;/D&gt;&lt;D xsi:type="xsd:double"&gt;0.95170736&lt;/D&gt;&lt;D xsi:type="xsd:double"&gt;-13.549256&lt;/D&gt;&lt;D xsi:type="xsd:double"&gt;-0.67349076&lt;/D&gt;&lt;D xsi:type="xsd:double"&gt;-4.605174&lt;/D&gt;&lt;D xsi:type="xsd:double"&gt;2.532208&lt;/D&gt;&lt;D xsi:type="xsd:double"&gt;-5.820334&lt;/D&gt;&lt;D xsi:type="xsd:double"&gt;-3.0275166&lt;/D&gt;&lt;D xsi:type="xsd:double"&gt;-0.27083158&lt;/D&gt;&lt;D xsi:type="xsd:double"&gt;-6.373799&lt;/D&gt;&lt;D xsi:type="xsd:double"&gt;-9.759426&lt;/D&gt;&lt;D xsi:type="xsd:double"&gt;-4.5944395&lt;/D&gt;&lt;D xsi:type="xsd:double"&gt;2.6357532&lt;/D&gt;&lt;D xsi:type="xsd:double"&gt;8.392656&lt;/D&gt;&lt;D xsi:type="xsd:double"&gt;-10.965782&lt;/D&gt;&lt;D xsi:type="xsd:double"&gt;0&lt;/D&gt;&lt;D xsi:type="xsd:double"&gt;-14.34896&lt;/D&gt;&lt;D xsi:type="xsd:double"&gt;-16.400373&lt;/D&gt;&lt;D xsi:type="xsd:double"&gt;32.124783&lt;/D&gt;&lt;D xsi:type="xsd:double"&gt;2.5394917&lt;/D&gt;&lt;D xsi:type="xsd:double"&gt;12.800002&lt;/D&gt;&lt;D xsi:type="xsd:double"&gt;-10.675627&lt;/D&gt;&lt;D xsi:type="xsd:double"&gt;4.241538&lt;/D&gt;&lt;D xsi:type="xsd:double"&gt;-4.3495655&lt;/D&gt;&lt;D xsi:type="xsd:double"&gt;-9.388095&lt;/D&gt;&lt;D xsi:type="xsd:double"&gt;4.4554114&lt;/D&gt;&lt;D xsi:type="xsd:double"&gt;11.309778&lt;/D&gt;&lt;D xsi:type="xsd:double"&gt;-9.819275&lt;/D&gt;&lt;D xsi:type="xsd:double"&gt;-3.6072135&lt;/D&gt;&lt;D xsi:type="xsd:double"&gt;-3.4188032&lt;/D&gt;&lt;D xsi:type="xsd:double"&gt;2.080834&lt;/D&gt;&lt;D xsi:type="xsd:double"&gt;-2.1296084&lt;/D&gt;&lt;D xsi:type="xsd:double"&gt;-10.3092785&lt;/D&gt;&lt;D xsi:type="xsd:double"&gt;6.704986&lt;/D&gt;&lt;D xsi:type="xsd:double"&gt;1.8979192&lt;/D&gt;&lt;D xsi:type="xsd:double"&gt;5.3863525&lt;/D&gt;&lt;D xsi:type="xsd:double"&gt;4.6572685&lt;/D&gt;&lt;/FQL&gt;&lt;FQL&gt;&lt;Q&gt;EPOL^FMA_EVAL_EBIT(LTMA,NOW,NOW,M,"PORTAGG","MEANR")&lt;/Q&gt;&lt;R&gt;1&lt;/R&gt;&lt;C&gt;1&lt;/C&gt;&lt;D xsi:type="xsd:double"&gt;8.28521314251431&lt;/D&gt;&lt;/FQL&gt;&lt;FQL&gt;&lt;Q&gt;EPHE^FG_TOTAL_RETURNC(-10AY,0,AM)&lt;/Q&gt;&lt;R&gt;121&lt;/R&gt;&lt;C&gt;1&lt;/C&gt;&lt;D xsi:type="xsd:double"&gt;0.30606985&lt;/D&gt;&lt;D xsi:type="xsd:double"&gt;2.9006362&lt;/D&gt;&lt;D xsi:type="xsd:double"&gt;-0.65164566&lt;/D&gt;&lt;D xsi:type="xsd:double"&gt;4.3727756&lt;/D&gt;&lt;D xsi:type="xsd:double"&gt;-0.34039617&lt;/D&gt;&lt;D xsi:type="xsd:double"&gt;0.578022&lt;/D&gt;&lt;D xsi:type="xsd:double"&gt;0.88819265&lt;/D&gt;&lt;D xsi:type="xsd:double"&gt;-0.81801414&lt;/D&gt;&lt;D xsi:type="xsd:double"&gt;6.884825&lt;/D&gt;&lt;D xsi:type="xsd:double"&gt;2.2532463&lt;/D&gt;&lt;D xsi:type="xsd:double"&gt;-0.35928488&lt;/D&gt;&lt;D xsi:type="xsd:double"&gt;-3.173077&lt;/D&gt;&lt;D xsi:type="xsd:double"&gt;-1.5640438&lt;/D&gt;&lt;D xsi:type="xsd:double"&gt;-2.342105&lt;/D&gt;&lt;D xsi:type="xsd:double"&gt;0.77922344&lt;/D&gt;&lt;D xsi:type="xsd:double"&gt;-10.051542&lt;/D&gt;&lt;D xsi:type="xsd:double"&gt;-1.4613271&lt;/D&gt;&lt;D xsi:type="xsd:double"&gt;2.3844123&lt;/D&gt;&lt;D xsi:type="xsd:double"&gt;-2.442491&lt;/D&gt;&lt;D xsi:type="xsd:double"&gt;-1.4200151&lt;/D&gt;&lt;D xsi:type="xsd:double"&gt;-4.297572&lt;/D&gt;&lt;D xsi:type="xsd:double"&gt;1.0219812&lt;/D&gt;&lt;D xsi:type="xsd:double"&gt;12.354398&lt;/D&gt;&lt;D xsi:type="xsd:double"&gt;-4.420197&lt;/D&gt;&lt;D xsi:type="xsd:double"&gt;6.6228986&lt;/D&gt;&lt;D xsi:type="xsd:double"&gt;5.2491426&lt;/D&gt;&lt;D xsi:type="xsd:double"&gt;1.1488438&lt;/D&gt;&lt;D xsi:type="xsd:double"&gt;-3.0035317&lt;/D&gt;&lt;D xsi:type="xsd:double"&gt;-3.044504&lt;/D&gt;&lt;D xsi:type="xsd:double"&gt;-5.1261425&lt;/D&gt;&lt;D xsi:type="xsd:double"&gt;-8.7977295&lt;/D&gt;&lt;D xsi:type="xsd:double"&gt;0.84536076&lt;/D&gt;&lt;D xsi:type="xsd:double"&gt;5.7371974&lt;/D&gt;&lt;D xsi:type="xsd:double"&gt;-3.0338287&lt;/D&gt;&lt;D xsi:type="xsd:double"&gt;2.7677417&lt;/D&gt;&lt;D xsi:type="xsd:double"&gt;4.918039&lt;/D&gt;&lt;D xsi:type="xsd:double"&gt;1.590395&lt;/D&gt;&lt;D xsi:type="xsd:double"&gt;-1.2789607&lt;/D&gt;&lt;D xsi:type="xsd:double"&gt;1.6466498&lt;/D&gt;&lt;D xsi:type="xsd:double"&gt;-1.78473&lt;/D&gt;&lt;D xsi:type="xsd:double"&gt;3.354764&lt;/D&gt;&lt;D xsi:type="xsd:double"&gt;0.10818243&lt;/D&gt;&lt;D xsi:type="xsd:double"&gt;-1.0807812&lt;/D&gt;&lt;D xsi:type="xsd:double"&gt;6.1074376&lt;/D&gt;&lt;D xsi:type="xsd:double"&gt;-1.8289506&lt;/D&gt;&lt;D xsi:type="xsd:double"&gt;-5.064291&lt;/D&gt;&lt;D xsi:type="xsd:double"&gt;-3.4273148&lt;/D&gt;&lt;D xsi:type="xsd:double"&gt;-3.2341063&lt;/D&gt;&lt;D xsi:type="xsd:double"&gt;-3.7858725&lt;/D&gt;&lt;D xsi:type="xsd:double"&gt;-6.948352&lt;/D&gt;&lt;D xsi:type="xsd:double"&gt;8.623552&lt;/D&gt;&lt;D xsi:type="xsd:double"&gt;0.4885435&lt;/D&gt;&lt;D xsi:type="xsd:double"&gt;-8.690369&lt;/D&gt;&lt;D xsi:type="xsd:double"&gt;-0.36605&lt;/D&gt;&lt;D xsi:type="xsd:double"&gt;6.5798283&lt;/D&gt;&lt;D xsi:type="xsd:double"&gt;-0.02849102&lt;/D&gt;&lt;D xsi:type="xsd:double"&gt;9.3789215&lt;/D&gt;&lt;D xsi:type="xsd:double"&gt;-3.8141608&lt;/D&gt;&lt;D xsi:type="xsd:double"&gt;2.265942&lt;/D&gt;&lt;D xsi:type="xsd:double"&gt;1.8658876&lt;/D&gt;&lt;D xsi:type="xsd:double"&gt;0.715518&lt;/D&gt;&lt;D xsi:type="xsd:double"&gt;1.8939257&lt;/D&gt;&lt;D xsi:type="xsd:double"&gt;-0.98287463&lt;/D&gt;&lt;D xsi:type="xsd:double"&gt;-2.3255825&lt;/D&gt;&lt;D xsi:type="xsd:double"&gt;-2.8745592&lt;/D&gt;&lt;D xsi:type="xsd:double"&gt;4.872942&lt;/D&gt;&lt;D xsi:type="xsd:double"&gt;-3.1927109&lt;/D&gt;&lt;D xsi:type="xsd:double"&gt;1.1520147&lt;/D&gt;&lt;D xsi:type="xsd:double"&gt;-9</t>
        </r>
      </text>
    </comment>
    <comment ref="A23" authorId="0" shapeId="0" xr:uid="{B7E446BD-2663-4188-AA52-908A8E6B0E17}">
      <text>
        <r>
          <rPr>
            <b/>
            <sz val="9"/>
            <color indexed="81"/>
            <rFont val="Tahoma"/>
            <charset val="1"/>
          </rPr>
          <t>.149181&lt;/D&gt;&lt;D xsi:type="xsd:double"&gt;-6.2860847&lt;/D&gt;&lt;D xsi:type="xsd:double"&gt;-21.14989&lt;/D&gt;&lt;D xsi:type="xsd:double"&gt;4.730892&lt;/D&gt;&lt;D xsi:type="xsd:double"&gt;4.019892&lt;/D&gt;&lt;D xsi:type="xsd:double"&gt;7.8125477&lt;/D&gt;&lt;D xsi:type="xsd:double"&gt;-3.6802948&lt;/D&gt;&lt;D xsi:type="xsd:double"&gt;2.470088&lt;/D&gt;&lt;D xsi:type="xsd:double"&gt;0.112998486&lt;/D&gt;&lt;D xsi:type="xsd:double"&gt;5.643344&lt;/D&gt;&lt;D xsi:type="xsd:double"&gt;9.615385&lt;/D&gt;&lt;D xsi:type="xsd:double"&gt;6.469929&lt;/D&gt;&lt;D xsi:type="xsd:double"&gt;-8.44037&lt;/D&gt;&lt;D xsi:type="xsd:double"&gt;0.83500147&lt;/D&gt;&lt;D xsi:type="xsd:double"&gt;-3.2129884&lt;/D&gt;&lt;D xsi:type="xsd:double"&gt;-1.060915&lt;/D&gt;&lt;D xsi:type="xsd:double"&gt;6.5029383&lt;/D&gt;&lt;D xsi:type="xsd:double"&gt;1.1704922&lt;/D&gt;&lt;D xsi:type="xsd:double"&gt;-9.599227&lt;/D&gt;&lt;D xsi:type="xsd:double"&gt;7.4722886&lt;/D&gt;&lt;D xsi:type="xsd:double"&gt;-1.0312676&lt;/D&gt;&lt;D xsi:type="xsd:double"&gt;6.4537764&lt;/D&gt;&lt;D xsi:type="xsd:double"&gt;0.94726086&lt;/D&gt;&lt;D xsi:type="xsd:double"&gt;-0.66827536&lt;/D&gt;&lt;D xsi:type="xsd:double"&gt;1.9911528&lt;/D&gt;&lt;D xsi:type="xsd:double"&gt;2.1072268&lt;/D&gt;&lt;D xsi:type="xsd:double"&gt;-5.614567&lt;/D&gt;&lt;D xsi:type="xsd:double"&gt;-7.299036&lt;/D&gt;&lt;D xsi:type="xsd:double"&gt;1.8730521&lt;/D&gt;&lt;D xsi:type="xsd:double"&gt;-12.56752&lt;/D&gt;&lt;D xsi:type="xsd:double"&gt;2.2064686&lt;/D&gt;&lt;D xsi:type="xsd:double"&gt;0.9637594&lt;/D&gt;&lt;D xsi:type="xsd:double"&gt;-15.693015&lt;/D&gt;&lt;D xsi:type="xsd:double"&gt;8.469212&lt;/D&gt;&lt;D xsi:type="xsd:double"&gt;11.7745285&lt;/D&gt;&lt;D xsi:type="xsd:double"&gt;-1.7116666&lt;/D&gt;&lt;D xsi:type="xsd:double"&gt;7.3692203&lt;/D&gt;&lt;D xsi:type="xsd:double"&gt;-6.081086&lt;/D&gt;&lt;D xsi:type="xsd:double"&gt;2.0825386&lt;/D&gt;&lt;D xsi:type="xsd:double"&gt;0.22255182&lt;/D&gt;&lt;D xsi:type="xsd:double"&gt;-5.4774227&lt;/D&gt;&lt;D xsi:type="xsd:double"&gt;3.1904101&lt;/D&gt;&lt;D xsi:type="xsd:double"&gt;3.9554477&lt;/D&gt;&lt;D xsi:type="xsd:double"&gt;-10.121906&lt;/D&gt;&lt;D xsi:type="xsd:double"&gt;2.3838878&lt;/D&gt;&lt;D xsi:type="xsd:double"&gt;-6.1822534&lt;/D&gt;&lt;D xsi:type="xsd:double"&gt;7.231486&lt;/D&gt;&lt;D xsi:type="xsd:double"&gt;4.5627475&lt;/D&gt;&lt;D xsi:type="xsd:double"&gt;1.8853426&lt;/D&gt;&lt;D xsi:type="xsd:double"&gt;3.7009&lt;/D&gt;&lt;D xsi:type="xsd:double"&gt;0.6190777&lt;/D&gt;&lt;D xsi:type="xsd:double"&gt;-6.768&lt;/D&gt;&lt;D xsi:type="xsd:double"&gt;-4.891306&lt;/D&gt;&lt;/FQL&gt;&lt;FQL&gt;&lt;Q&gt;CC_MX^IMF_IFS_RCPI_Q(0)&lt;/Q&gt;&lt;R&gt;0&lt;/R&gt;&lt;C&gt;0&lt;/C&gt;&lt;/FQL&gt;&lt;FQL&gt;&lt;Q&gt;KSA^FMA_PCT_ABOVE_MAVG(200,0,,,,"PORTAGG")&lt;/Q&gt;&lt;R&gt;1&lt;/R&gt;&lt;C&gt;1&lt;/C&gt;&lt;D xsi:type="xsd:double"&gt;39.1666666666667&lt;/D&gt;&lt;/FQL&gt;&lt;FQL&gt;&lt;Q&gt;SET-BKK^FG_TOTAL_RETURNC(0,-3AM)&lt;/Q&gt;&lt;R&gt;1&lt;/R&gt;&lt;C&gt;1&lt;/C&gt;&lt;D xsi:type="xsd:double"&gt;-1.8246531&lt;/D&gt;&lt;/FQL&gt;&lt;FQL&gt;&lt;Q&gt;REFAEREPO-FDS^(SUBARRAY(NOT_NA(NO_REPEAT_F(FG_YIELD(NOW,-10AY,D))),0,1)-SUBARRAY(NOT_NA(NO_REPEAT_F(FG_YIELD(NOW,-10AY,D))),1,1))*100&lt;/Q&gt;&lt;R&gt;1&lt;/R&gt;&lt;C&gt;1&lt;/C&gt;&lt;D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xsi:type="xsd:double"&gt;25&lt;/D&gt;&lt;/FQL&gt;&lt;FQL&gt;&lt;Q&gt;ECH^FMA_EVAL_EBIT(LTMA,NOW,NOW,M,"PORTAGG","MEANR")&lt;/Q&gt;&lt;R&gt;1&lt;/R&gt;&lt;C&gt;1&lt;/C&gt;&lt;D xsi:type="xsd:double"&gt;9.61498827274045&lt;/D&gt;&lt;/FQL&gt;&lt;FQL&gt;&lt;Q&gt;EWJ^FMA_PCT_ABOVE_MAVG(200,0,,,,"PORTAGG")&lt;/Q&gt;&lt;R&gt;1&lt;/R&gt;&lt;C&gt;1&lt;/C&gt;&lt;D xsi:type="xsd:double"&gt;62.3853211009174&lt;/D&gt;&lt;/FQL&gt;&lt;FQL&gt;&lt;Q&gt;CC_PE^IMF_IFS_RCPI_Q(0)&lt;/Q&gt;&lt;R&gt;1&lt;/R&gt;&lt;C&gt;1&lt;/C&gt;&lt;D xsi:type="xsd:double"&gt;2.8496776&lt;/D&gt;&lt;/FQL&gt;&lt;FQL&gt;&lt;Q&gt;ECH^FMA_EVAL_EBITDA(NTMA,0,,,"PORTAGG","MEANR")&lt;/Q&gt;&lt;R&gt;1&lt;/R&gt;&lt;C&gt;1&lt;/C&gt;&lt;D xsi:type="xsd:double"&gt;6.13228357842886&lt;/D&gt;&lt;/FQL&gt;&lt;FQL&gt;&lt;Q&gt;EPOL^FMA_PE(NTMA,-10AY,0,AM,"PORTAGG","MEANR")&lt;/Q&gt;&lt;R&gt;121&lt;/R&gt;&lt;C&gt;1&lt;/C&gt;&lt;D xsi:type="xsd:double"&gt;13.6006260377219&lt;/D&gt;&lt;D xsi:type="xsd:double"&gt;13.2959444073451&lt;/D&gt;&lt;D xsi:type="xsd:double"&gt;12.7208176895006&lt;/D&gt;&lt;D xsi:type="xsd:double"&gt;13.2279592998214&lt;/D&gt;&lt;D xsi:type="xsd:double"&gt;13.7428832388397&lt;/D&gt;&lt;D xsi:type="xsd:double"&gt;13.6084769729978&lt;/D&gt;&lt;D xsi:type="xsd:double"&gt;13.5881027405856&lt;/D&gt;&lt;D xsi:type="xsd:double"&gt;13.4152198556912&lt;/D&gt;&lt;D xsi:type="xsd:double"&gt;13.3845403512411&lt;/D&gt;&lt;D xsi:type="xsd:double"&gt;13.6216022886754&lt;/D&gt;&lt;D xsi:type="xsd:double"&gt;14.0316849749862&lt;/D&gt;&lt;D xsi:type="xsd:double"&gt;14.8480938342079&lt;/D&gt;&lt;D xsi:type="xsd:double"&gt;14.0651415500264&lt;/D&gt;&lt;D xsi:type="xsd:double"&gt;13.2907996141385&lt;/D&gt;&lt;D xsi:type="xsd:double"&gt;12.8132821430082&lt;/D&gt;&lt;D xsi:type="xsd:double"&gt;12.4322594397991&lt;/D&gt;&lt;D xsi:type="xsd:double"&gt;11.8262662034064&lt;/D&gt;&lt;D xsi:type="xsd:double"&gt;12.0474470537217&lt;/D&gt;&lt;D xsi:type="xsd:double"&gt;11.6468648661915&lt;/D&gt;&lt;D xsi:type="xsd:double"&gt;12.4942899094166&lt;/D&gt;&lt;D xsi:type="xsd:double"&gt;12.3600574854512&lt;/D&gt;&lt;D xsi:type="xsd:double"&gt;12.9364351588484&lt;/D&gt;&lt;D xsi:type="xsd:double"&gt;13.7208666107564&lt;/D&gt;&lt;D xsi:type="xsd:double"&gt;12.6895146263391&lt;/D&gt;&lt;D xsi:type="xsd:double"&gt;11.8255212264303&lt;/D&gt;&lt;D xsi:type="xsd:double"&gt;11.3908666444318&lt;/D&gt;&lt;D xsi:type="xsd:double"&gt;11.6183649419853&lt;/D&gt;&lt;D xsi:type="xsd:double"&gt;12.1529375349058&lt;/D&gt;&lt;D xsi:type="xsd:double"&gt;11.4125818198357&lt;/D&gt;&lt;D xsi:type="xsd:double"&gt;11.9431301097193&lt;/D&gt;&lt;D xsi:type="xsd:double"&gt;11.5602574223931&lt;/D&gt;&lt;D xsi:type="xsd:double"&gt;11.8292584938014&lt;/D&gt;&lt;D xsi:type="xsd:double"&gt;12.2861351914969&lt;/D&gt;&lt;D xsi:type="xsd:double"&gt;12.5326677394816&lt;/D&gt;&lt;D xsi:type="xsd:double"&gt;12.1028474031943&lt;/D&gt;&lt;D xsi:type="xsd:double"&gt;12.8529225328744&lt;/D&gt;&lt;D xsi:type="xsd:double"&gt;12.1050351560337&lt;/D&gt;&lt;D xsi:type="xsd:double"&gt;12.5248074909614&lt;/D&gt;&lt;D xsi:type="xsd:double"&gt;12.6484865205896&lt;/D&gt;&lt;D xsi:type="xsd:double"&gt;12.9031635887734&lt;/D&gt;&lt;D xsi:type="xsd:double"&gt;12.2167857060654&lt;/D&gt;&lt;D xsi:type="xsd:double"&gt;12.2639751295756&lt;/D&gt;&lt;D xsi:type="xsd:double"&gt;11.5685633982946&lt;/D&gt;&lt;D xsi:type="xsd:double"&gt;11.8766351289221&lt;/D&gt;&lt;D xsi:type="xsd:double"&gt;12.5646183593697&lt;/D&gt;&lt;D xsi:type="xsd:double"&gt;11.3874756615333&lt;/D&gt;&lt;D xsi:type="xsd:double"&gt;10.8087133742084&lt;/D&gt;&lt;D xsi:type="xsd:double"&gt;11.3423041600645&lt;/D&gt;&lt;D xsi:type="xsd:double"&gt;10.6808597732482&lt;/D&gt;&lt;D xsi:type="xsd:double"&gt;10.3319004290381&lt;/D&gt;&lt;D xsi:type="xsd:double"&gt;11.0959081094627&lt;/D&gt;&lt;D xsi:type="xsd:double"&gt;11.1926280356545&lt;/D&gt;&lt;D xsi:type="xsd:double"&gt;10.8751905325099&lt;/D&gt;&lt;D xsi:type="xsd:double"&gt;10.1590175605601&lt;/D&gt;&lt;D xsi:type="xsd:double"&gt;10.7005828778411&lt;/D&gt;&lt;D xsi:type="xsd:double"&gt;10.5381965175645&lt;/D&gt;&lt;D xsi:type="xsd:double"&gt;10.8397458785659&lt;/D&gt;&lt;D xsi:type="xsd:double"&gt;10.6545506219008&lt;/D&gt;&lt;D xsi:type="xsd:double"&gt;11.0792552453&lt;/D&gt;&lt;D xsi:type="xsd:double"&gt;11.1155373474971&lt;/D&gt;&lt;D xsi:type="xsd:double"&gt;10.4081243109425&lt;/D&gt;&lt;D xsi:type="xsd:double"&gt;10.8813382439014&lt;/D&gt;&lt;D xsi:type="xsd:double"&gt;10.4363114433147&lt;/D&gt;&lt;D xsi:type="xsd:double"&gt;9.54919927975797&lt;/D&gt;&lt;D xsi:type="xsd:double"&gt;9.82965901062916&lt;/D&gt;&lt;D xsi:type="xsd:double"&gt;10.0258362442599&lt;/D&gt;&lt;D xsi:type="xsd:double"&gt;10.060759975648&lt;/D&gt;&lt;D xsi:type="xsd:double"&gt;10.2775839510358&lt;/D&gt;&lt;D xsi:type="xsd:double"&gt;10.1947770741498&lt;/D&gt;&lt;D xsi:type="xsd:double"&gt;9.09396143309197&lt;/D&gt;&lt;D xsi:type="xsd:double"&gt;8.62873026398017&lt;/D&gt;&lt;D xsi:type="xsd:double"&gt;11.7252199066042&lt;/D&gt;&lt;D xsi:type="xsd:double"&gt;12.9630697843954&lt;/D&gt;&lt;D xsi:type="xsd:double"&gt;12.6074328970008&lt;/D&gt;&lt;D xsi:type="xsd:double"&gt;11.8368929484096&lt;/D&gt;&lt;D xsi:type="xsd:double"&gt;12.2788947816603&lt;/D&gt;&lt;D xsi:type="xsd:double"&gt;11.385721931719&lt;/D&gt;&lt;D xsi:type="xsd:double"&gt;11.471212000728&lt;/D&gt;&lt;D xsi:type="xsd:double"&gt;13.3373433092485&lt;/D&gt;&lt;D xsi:type="xsd:double"&gt;13.174715017404&lt;/D&gt;&lt;D xsi:type="xsd:double"&gt;11.1914037915705&lt;/D&gt;&lt;D xsi:type="xsd:double"&gt;11.3446832860972&lt;/D&gt;&lt;D xsi:type="xsd:double"&gt;11.8375796381672&lt;/D&gt;&lt;D xsi:type="xsd:double"&gt;12.435954192637&lt;/D&gt;&lt;D xsi:type="xsd:double"&gt;13.0736073990039&lt;/D&gt;&lt;D xsi:type="xsd:double"&gt;12.3290651472333&lt;/D&gt;&lt;D xsi:type="xsd:double"&gt;12.0136994413112&lt;/D&gt;&lt;D xsi:type="xsd:double"&gt;12.0827101917663&lt;/D&gt;&lt;D xsi:type="xsd:double"&gt;11.5889499948739&lt;/D&gt;&lt;D xsi:type="xsd:double"&gt;12.1131576596523&lt;/D&gt;&lt;D xsi:type="xsd:double"&gt;10.6467610141063&lt;/D&gt;&lt;D xsi:type="xsd:double"&gt;10.6842244930319&lt;/D&gt;&lt;D xsi:type="xsd:double"&gt;10.1119649204215&lt;/D&gt;&lt;D xsi:type="xsd:double"&gt;9.32568151075965&lt;/D&gt;&lt;D xsi:type="xsd:double"&gt;9.4895931546403&lt;/D&gt;&lt;D xsi:type="xsd:double"&gt;7.66246067201606&lt;/D&gt;&lt;D xsi:type="xsd:double"&gt;6.93522588140103&lt;/D&gt;&lt;D xsi:type="xsd:double"&gt;6.61749905134594&lt;/D&gt;&lt;D xsi:type="xsd:double"&gt;6.40073542711964&lt;/D&gt;&lt;D xsi:type="xsd:double"&gt;5.91195407782541&lt;/D&gt;&lt;D xsi:type="xsd:double"&gt;5.41423140693405&lt;/D&gt;&lt;D xsi:type="xsd:double"&gt;6.66032720775728&lt;/D&gt;&lt;D xsi:type="xsd:double"&gt;7.43550371237664&lt;/D&gt;&lt;D xsi:type="xsd:double"&gt;7.66652141454478&lt;/D&gt;&lt;D xsi:type="xsd:double"&gt;7.81470581509264&lt;/D&gt;&lt;D xsi:type="xsd:double"&gt;7.99972048263043&lt;/D&gt;&lt;D xsi:type="xsd:double"&gt;6.83912750317638&lt;/D&gt;&lt;D xsi:type="xsd:double"&gt;7.16956184250541&lt;/D&gt;&lt;D xsi:type="xsd:double"&gt;6.99446607815904&lt;/D&gt;&lt;D xsi:type="xsd:double"&gt;8.16996792038529&lt;/D&gt;&lt;D xsi:type="xsd:double"&gt;8.35447764539656&lt;/D&gt;&lt;D xsi:type="xsd:double"&gt;8.19725136707686&lt;/D&gt;&lt;D xsi:type="xsd:double"&gt;7.77276211452036&lt;/D&gt;&lt;D xsi:type="xsd:double"&gt;8.4790550715429&lt;/D&gt;&lt;D xsi:type="xsd:double"&gt;8.51272175353444&lt;/D&gt;&lt;D xsi:type="xsd:double"&gt;8.5172842842822&lt;/D&gt;&lt;D xsi:type="xsd:double"&gt;8.39566721558908&lt;/D&gt;&lt;D xsi:type="xsd:double"&gt;9.31828588941071&lt;/D&gt;&lt;D xsi:type="xsd:double"&gt;8.52652978297751&lt;/D&gt;&lt;D xsi:type="xsd:double"&gt;8.75141809189135&lt;/D&gt;&lt;D xsi:type="xsd:double"&gt;8.66997599493864&lt;/D&gt;&lt;/FQL&gt;&lt;FQL&gt;&lt;Q&gt;SET-BKK^FG_TOTAL_RETURNC(0,-1AM)&lt;/Q&gt;&lt;R&gt;1&lt;/R&gt;&lt;C&gt;1&lt;/C&gt;&lt;D xsi:type="xsd:double"&gt;-1.629442&lt;/D&gt;&lt;/FQL&gt;&lt;FQL&gt;&lt;Q&gt;REFAEREPO-FDS^FG_YIELD(NOW,,,0)&lt;/Q&gt;&lt;R&gt;1&lt;/R&gt;&lt;C&gt;1&lt;/C&gt;&lt;D xsi:type="xsd:double"&gt;5.4&lt;/D&gt;&lt;/FQL&gt;&lt;FQL&gt;&lt;Q&gt;UAE^FMA_DIV_YLD(NTMA,NOW,NOW,M,"PORTAGG","MEANR")&lt;/Q&gt;&lt;R&gt;1&lt;/R&gt;&lt;C&gt;1&lt;/C&gt;&lt;D xsi:type="xsd:double"&gt;6.0461116475802&lt;/D&gt;&lt;/FQL&gt;&lt;FQL&gt;&lt;Q&gt;CNYA^FG_COMPANY_NAME&lt;/Q&gt;&lt;R&gt;1&lt;/R&gt;&lt;C&gt;1&lt;/C&gt;&lt;D xsi:type="xsd:string"&gt;iShares MSCI China A ETF&lt;/D&gt;&lt;/FQL&gt;&lt;FQL&gt;&lt;Q&gt;MCHI^PERCENT_CHANGE(FMA_EPS(+1,0,,,,"PORTAGG","MEAN"),FMA_EPS(+1,-3AM,,,,"PORTAGG","MEAN"))&lt;/Q&gt;&lt;R&gt;1&lt;/R&gt;&lt;C&gt;1&lt;/C&gt;&lt;D xsi:type="xsd:double"&gt;1.43532520648862&lt;/D&gt;&lt;/FQL&gt;&lt;FQL&gt;&lt;Q&gt;UAE^FMA_PE(NTMA,0,,,"PORTAGG","MEANR")&lt;/Q&gt;&lt;R&gt;1&lt;/R&gt;&lt;C&gt;1&lt;/C&gt;&lt;D xsi:type="xsd:double"&gt;8.30066778818544&lt;/D&gt;&lt;/FQL&gt;&lt;FQL&gt;&lt;Q&gt;MCHI^FG_PRICE(0)&lt;/Q&gt;&lt;R&gt;1&lt;/R&gt;&lt;C&gt;1&lt;/C&gt;&lt;D xsi:type="xsd:double"&gt;43.82&lt;/D&gt;&lt;/FQL&gt;&lt;FQL&gt;&lt;Q&gt;EWY^P_PRICE(0)/P_PRICE_HIGH_PR(0,,,,,,"PRICE","INTRA","52W")&lt;/Q&gt;&lt;R&gt;1&lt;/R&gt;&lt;C&gt;1&lt;/C&gt;&lt;D xsi:type="xsd:double"&gt;0.91173023&lt;/D&gt;&lt;/FQL&gt;&lt;FQL&gt;&lt;Q&gt;EWY^FG_TOTAL_RETURNC(0,-1AM)&lt;/Q&gt;&lt;R&gt;1&lt;/R&gt;&lt;C&gt;1&lt;/C&gt;&lt;D xsi:type="xsd:double"&gt;-1.3798535&lt;/D&gt;&lt;/FQL&gt;&lt;FQL&gt;&lt;Q&gt;REFIDRREPO-FDS^(SUBARRAY(NOT_NA(NO_REPEAT_F(FG_YIELD(NOW,-10AY,D))),0,1)-SUBARRAY(NOT_NA(NO_REPEAT_F(FG_YIELD(NOW,-10AY,D))),1,1))*100&lt;/Q&gt;&lt;R&gt;1&lt;/R&gt;&lt;C&gt;1&lt;/C&gt;&lt;D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xsi:type="xsd:double"&gt;25&lt;/D&gt;&lt;/FQL&gt;&lt;FQL&gt;&lt;Q&gt;PLATI-FDS^FG_PRICE_CHANGE(0,-3AM)&lt;/Q&gt;&lt;R&gt;1&lt;/R&gt;&lt;C&gt;1&lt;/C&gt;&lt;D xsi:type="xsd:double"&gt;15.6424581005587&lt;/D&gt;&lt;/FQL&gt;&lt;FQL&gt;&lt;Q&gt;EWZ^FG_FCF_YIELD_NTM(0)&lt;/Q&gt;&lt;R&gt;1&lt;/R&gt;&lt;C&gt;1&lt;/C&gt;&lt;D xsi:type="xsd:double"&gt;10.4132094118771&lt;/D&gt;&lt;/FQL&gt;&lt;FQL&gt;&lt;Q&gt;USDSAR^FG_PRICE_CHANGE(0,-6AM)&lt;/Q&gt;&lt;R&gt;1&lt;/R&gt;&lt;C&gt;1&lt;/C&gt;&lt;D xsi:type="xsd:double"&gt;-0.021320581&lt;/D&gt;&lt;/FQL&gt;&lt;FQL&gt;&lt;Q&gt;MCHI^FMA_RBICS_REV_CURRENT(30, LOC, "PORTAGG")&lt;/Q&gt;&lt;R&gt;1&lt;/R&gt;&lt;C&gt;1&lt;/C&gt;&lt;D xsi:type="xsd:double"&gt;24.0189202058002&lt;/D&gt;&lt;/FQL&gt;&lt;FQL&gt;&lt;Q&gt;INDA^FMA_RBICS_REV_CURRENT(30, LOC, "PORTAGG")&lt;/Q&gt;&lt;R&gt;1&lt;/R&gt;&lt;C&gt;1&lt;/C&gt;&lt;D xsi:type="xsd:double"&gt;30.3196101720208&lt;/D&gt;&lt;/FQL&gt;&lt;FQL&gt;&lt;Q&gt;EWY^FMA_PE(LTM,0,,,"PORTAGG","MEANR")&lt;/Q&gt;&lt;R&gt;1&lt;/R&gt;&lt;C&gt;1&lt;/C&gt;&lt;D xsi:type="xsd:double"&gt;16.280454451257&lt;/D&gt;&lt;/FQL&gt;&lt;FQL&gt;&lt;Q&gt;CNYA^FG_PRICE_MAVG(0,,,,30)&lt;/Q&gt;&lt;R&gt;1&lt;/R&gt;&lt;C&gt;1&lt;/C&gt;&lt;D xsi:type="xsd:double"&gt;26.766834&lt;/D&gt;&lt;/FQL&gt;&lt;FQL&gt;&lt;Q&gt;EWY^JULIAN(FMA_DIV_YLD(NTMA,NOW,NOW,M,"PORTAGG","MEANR").DATES)&lt;/Q&gt;&lt;R&gt;1&lt;/R&gt;&lt;C&gt;1&lt;/C&gt;&lt;D xsi:type="xsd:long"&gt;45441&lt;/D&gt;&lt;/FQL&gt;&lt;FQL&gt;&lt;Q&gt;EPHE^FG_TOTAL_RETURNC(0,-6AM)&lt;/Q&gt;&lt;R&gt;1&lt;/R&gt;&lt;C&gt;1&lt;/C&gt;&lt;D xsi:type="xsd:double"&gt;-1.4318049&lt;/D&gt;&lt;/FQL&gt;&lt;FQL&gt;&lt;Q&gt;EIDO^P_PRICE(0)/P_PRICE_LOW_PR(0,,,,,,"PRICE","INTRA","52W")-1&lt;/Q&gt;&lt;R&gt;1&lt;/R&gt;&lt;C&gt;1&lt;/C&gt;&lt;D xsi:type="xsd:double"&gt;0.0071355104&lt;/D&gt;&lt;/FQL&gt;&lt;FQL&gt;&lt;Q&gt;TRYTR7Y-FDS^FG_YIELD(0,,,,"YTM")&lt;/Q&gt;&lt;R&gt;1&lt;/R&gt;&lt;C&gt;1&lt;/C&gt;&lt;D xsi:type="xsd:double"&gt;24.593512&lt;/D&gt;&lt;/FQL&gt;&lt;FQL&gt;&lt;Q&gt;EWW^FMA_EVAL_EBIT(LTMA,NOW,NOW,M,"PORTAGG","MEANR")&lt;/Q&gt;&lt;R&gt;1&lt;/R&gt;&lt;C&gt;1&lt;/C&gt;&lt;D xsi:type="xsd:double"&gt;10.2857368341133&lt;/D&gt;&lt;/FQL&gt;&lt;FQL&gt;&lt;Q&gt;USDSAR^FG_PRICE(0)&lt;/Q&gt;&lt;R&gt;1&lt;/R&gt;&lt;C&gt;1&lt;/C&gt;&lt;D xsi:type="xsd:double"&gt;3.7507&lt;/D&gt;&lt;/FQL&gt;&lt;FQL&gt;&lt;Q&gt;EIDO^P_PRICE(0)/P_PRICE_HIGH_PR(0,,,,,,"PRICE","INTRA","52W")&lt;/Q&gt;&lt;R&gt;1&lt;/R&gt;&lt;C&gt;1&lt;/C&gt;&lt;D xsi:type="xsd:double"&gt;0.82851154&lt;/D&gt;&lt;/FQL&gt;&lt;FQL&gt;&lt;Q&gt;KSA^PERCENT_CHANGE(FMA_EPS(+1,0,,,,"PORTAGG","MEAN"),FMA_EPS(+1,-1AM,,,,"PORTAGG","MEAN"))&lt;/Q&gt;&lt;R&gt;1&lt;/R&gt;&lt;C&gt;1&lt;/C&gt;&lt;D xsi:type="xsd:double"&gt;-0.379892174104974&lt;/D&gt;&lt;/FQL&gt;&lt;FQL&gt;&lt;Q&gt;EIDO^FG_TOTAL_RETURNC(0,-6AM)&lt;/Q&gt;&lt;R&gt;1&lt;/R&gt;&lt;C&gt;1&lt;/C&gt;&lt;D xsi:type="xsd:double"&gt;-8.41496&lt;/D&gt;&lt;/FQL&gt;&lt;FQL&gt;&lt;Q&gt;EIDO^FMA_DIV_YLD(NTMA,NOW,NOW,M,"PORTAGG","MEANR")&lt;/Q&gt;&lt;R&gt;1&lt;/R&gt;&lt;C&gt;1&lt;/C&gt;&lt;D xsi:type="xsd:double"&gt;4.67625033687995&lt;/D&gt;&lt;/FQL&gt;&lt;FQL&gt;&lt;Q&gt;EIDO^FG_TOTAL_RETURNC(-10AY,0,AM)&lt;/Q&gt;&lt;R&gt;121&lt;/R&gt;&lt;C&gt;1&lt;/C&gt;&lt;D xsi:type="xsd:double"&gt;-0.975436&lt;/D&gt;&lt;D xsi:type="xsd:double"&gt;-2.6970863&lt;/D&gt;&lt;D xsi:type="xsd:double"&gt;5.1554203&lt;/D&gt;&lt;D xsi:type="xsd:double"&gt;3.6409497&lt;/D&gt;&lt;D xsi:type="xsd:double"&gt;-5.321741&lt;/D&gt;&lt;D xsi:type="xsd:double"&gt;1.2858152&lt;/D&gt;&lt;D xsi:type="xsd:double"&gt;-0.21762848&lt;/D&gt;&lt;D xsi:type="xsd:double"&gt;0.03851652&lt;/D&gt;&lt;D xsi:type="xsd:double"&gt;-3.0247808&lt;/D&gt;&lt;D xsi:type="xsd:double"&gt;3.6452413&lt;/D&gt;&lt;D xsi:type="xsd:double"&gt;0.61638355&lt;/D&gt;&lt;D xsi:type="xsd:double"&gt;-10.774774&lt;/D&gt;&lt;D xsi:type="xsd:double"&gt;3.8368344&lt;/D&gt;&lt;D xsi:type="xsd:double"&gt;-8.6923485&lt;/D&gt;&lt;D xsi:type="xsd:double"&gt;-2.7190268&lt;/D&gt;&lt;D xsi:type="xsd:double"&gt;-11.579418&lt;/D&gt;&lt;D xsi:type="xsd:double"&gt;-11.239338&lt;/D&gt;&lt;D xsi:type="xsd:double"&gt;13.906157&lt;/D&gt;&lt;D xsi:type="xsd:double"&gt;1.3399482&lt;/D&gt;&lt;D xsi:type="xsd:double"&gt;2.3979425&lt;/D&gt;&lt;D xsi:type="xsd:double"&gt;3.737414&lt;/D&gt;&lt;D xsi:type="xsd:double"&gt;4.803705&lt;/D&gt;&lt;D xsi:type="xsd:double"&gt;3.8342834&lt;/D&gt;&lt;D xsi:type="xsd:double"&gt;-1.9949019&lt;/D&gt;&lt;D xsi:type="xsd:double"&gt;-3.118229&lt;/D&gt;&lt;D xsi:type="xsd:double"&gt;10.524201&lt;/D&gt;&lt;D xsi:type="xsd:double"&gt;6.2142253&lt;/D&gt;&lt;D xsi:type="xsd:double"&gt;-1.7705917&lt;/D&gt;&lt;D xsi:type="xsd:double"&gt;3.60502&lt;/D&gt;&lt;D xsi:type="xsd:double"&gt;-0.7186115&lt;/D&gt;&lt;D xsi:type="xsd:double"&gt;-11.04762&lt;/D&gt;&lt;D xsi:type="xsd:double"&gt;3.454709&lt;/D&gt;&lt;D xsi:type="xsd:double"&gt;1.1603832&lt;/D&gt;&lt;D xsi:type="xsd:double"&gt;0.32773018&lt;/D&gt;&lt;D xsi:type="xsd:double"&gt;5.3082943&lt;/D&gt;&lt;D xsi:type="xsd:double"&gt;2.0938277&lt;/D&gt;&lt;D xsi:type="xsd:double"&gt;0.8735299&lt;/D&gt;&lt;D xsi:type="xsd:double"&gt;3.7011862&lt;/D&gt;&lt;D xsi:type="xsd:double"&gt;-1.2495339&lt;/D&gt;&lt;D xsi:type="xsd:double"&gt;0.03720522&lt;/D&gt;&lt;D xsi:type="xsd:double"&gt;-0.70683956&lt;/D&gt;&lt;D xsi:type="xsd:double"&gt;0.03746748&lt;/D&gt;&lt;D xsi:type="xsd:double"&gt;-0.07490516&lt;/D&gt;&lt;D xsi:type="xsd:double"&gt;6.675732&lt;/D&gt;&lt;D xsi:type="xsd:double"&gt;4.783678&lt;/D&gt;&lt;D xsi:type="xsd:double"&gt;-3.9610624&lt;/D&gt;&lt;D xsi:type="xsd:double"&gt;-5.7672205&lt;/D&gt;&lt;D xsi:type="xsd:double"&gt;-5.9347153&lt;/D&gt;&lt;D xsi:type="xsd:double"&gt;0.63091516&lt;/D&gt;&lt;D xsi:type="xsd:double"&gt;-8.3053&lt;/D&gt;&lt;D xsi:type="xsd:double"&gt;3.4828067&lt;/D&gt;&lt;D xsi:type="xsd:double"&gt;-1.6827941&lt;/D&gt;&lt;D xsi:type="xsd:double"&gt;-1.711601&lt;/D&gt;&lt;D xsi:type="xsd:double"&gt;-4.1793585&lt;/D&gt;&lt;D xsi:type="xsd:double"&gt;12.312579&lt;/D&gt;&lt;D xsi:type="xsd:double"&gt;0.59695244&lt;/D&gt;&lt;D xsi:type="xsd:double"&gt;11.522972&lt;/D&gt;&lt;D xsi:type="xsd:double"&gt;-7.044798&lt;/D&gt;&lt;D xsi:type="xsd:double"&gt;-0.19432306&lt;/D&gt;&lt;D xsi:type="xsd:double"&gt;1.7133951&lt;/D&gt;&lt;D xsi:type="xsd:double"&gt;-3.1010747&lt;/D&gt;&lt;D xsi:type="xsd:double"&gt;4.4034004&lt;/D&gt;&lt;D xsi:type="xsd:double"&gt;-1.0388613&lt;/D&gt;&lt;D xsi:type="xsd:double"&gt;-2.0606458&lt;/D&gt;&lt;D xsi:type="xsd:double"&gt;-2.8582811&lt;/D&gt;&lt;D xsi:type="xsd:double"&gt;2.0024538&lt;/D&gt;&lt;D xsi:type="xsd:double"&gt;-3.7259579&lt;/D&gt;&lt;D xsi:type="xsd:double"&gt;6.9770336&lt;/D&gt;&lt;D xsi:type="xsd:double"&gt;-5.7677326&lt;/D&gt;&lt;D xsi:type="xsd:double"&gt;-10.587257&lt;/D&gt;&lt;D xsi:type="xsd:double"&gt;-31.868643&lt;/D&gt;&lt;D xsi:type="xsd:double"&gt;10.590637&lt;/D&gt;&lt;D xsi:type="xsd:double"&gt;6.2615037&lt;/D&gt;&lt;D xsi:type="xsd:double"&gt;5.0198317&lt;/D&gt;&lt;D xsi:type="xsd:double"&gt;4.111111&lt;/D&gt;&lt;D xsi:type="xsd:double"&gt;4.6424747&lt;/D&gt;&lt;D xsi:type="xsd:double"&gt;-11.932689&lt;/D&gt;&lt;D xsi:type="xsd:double"&gt;5.8482885&lt;/D&gt;&lt;D xsi:type="xsd:double"&gt;19.037199&lt;/D&gt;&lt;D xsi:type="xsd:double"&gt;8.428776&lt;/D&gt;&lt;D xsi:type="xsd:double"&gt;-4.141754&lt;/D&gt;&lt;D xsi:type="xsd:double"&gt;1.7817378&lt;/D&gt;&lt;D xsi:type="xsd:double"&gt;-4.3763695&lt;/D&gt;&lt;D xsi:type="xsd:double"&gt;-0.96110106&lt;/D&gt;&lt;D xsi:type="xsd:double"&gt;-1.2938917&lt;/D&gt;&lt;D xsi:type="xsd:double"&gt;-4.45345&lt;/D&gt;&lt;D xsi:type="xsd:double"&gt;-0.9368837&lt;/D&gt;&lt;D xsi:type="xsd:double"&gt;5.823791&lt;/D&gt;&lt;D xsi:type="xsd:double"&gt;2.0225763&lt;/D&gt;&lt;D xsi:type="xsd:double"&gt;10.327339&lt;/D&gt;&lt;D xsi:type="xsd:double"&gt;-2.549106&lt;/D&gt;&lt;D xsi:type="xsd:double"&gt;-0.80485344&lt;/D&gt;&lt;D xsi:type="xsd:double"&gt;0.9142399&lt;/D&gt;&lt;D xsi:type="xsd:double"&gt;4.961169&lt;/D&gt;&lt;D xsi:type="xsd:double"&gt;1.7262697&lt;/D&gt;&lt;D xsi:type="xsd:double"&gt;1.8989921&lt;/D&gt;&lt;D xsi:type="xsd:double"&gt;-0.9516239&lt;/D&gt;&lt;D xsi:type="xsd:double"&gt;-9.144664&lt;/D&gt;&lt;D xsi:type="xsd:double"&gt;3.2618523&lt;/D&gt;&lt;D xsi:type="xsd:double"&gt;2.812636&lt;/D&gt;&lt;D xsi:type="xsd:double"&gt;-1.8518567&lt;/D&gt;&lt;D xsi:type="xsd:double"&gt;1.8439174&lt;/D&gt;&lt;D xsi:type="xsd:double"&gt;0.08420944&lt;/D&gt;&lt;D xsi:type="xsd:double"&gt;-4.8546495&lt;/D&gt;&lt;D xsi:type="xsd:double"&gt;3.7516713&lt;/D&gt;&lt;D xsi:type="xsd:double"&gt;-1.3775289&lt;/D&gt;&lt;D xsi:type="xsd:double"&gt;2.7062416&lt;/D&gt;&lt;D xsi:type="xsd:double"&gt;5.184865&lt;/D&gt;&lt;D xsi:type="xsd:double"&gt;-5.5353584&lt;/D&gt;&lt;D xsi:type="xsd:double"&gt;0.6326318&lt;/D&gt;&lt;D xsi:type="xsd:double"&gt;1.7787457&lt;/D&gt;&lt;D xsi:type="xsd:double"&gt;-1.8755257&lt;/D&gt;&lt;D xsi:type="xsd:double"&gt;-3.2580376&lt;/D&gt;&lt;D xsi:type="xsd:double"&gt;-8.666367&lt;/D&gt;&lt;D xsi:type="xsd:double"&gt;6.9321513&lt;/D&gt;&lt;D xsi:type="xsd:double"&gt;3.4502983&lt;/D&gt;&lt;D xsi:type="xsd:double"&gt;-2.060926&lt;/D&gt;&lt;D xsi:type="xsd:double"&gt;2.333033&lt;/D&gt;&lt;D xsi:type="xsd:double"&gt;0.7152438&lt;/D&gt;&lt;D xsi:type="xsd:double"&gt;-7.8118086&lt;/D&gt;&lt;D xsi:type="xsd:double"&gt;-4.8627853&lt;/D&gt;&lt;/FQL&gt;&lt;FQL&gt;&lt;Q&gt;EIDO^FMA_PE(NTMA,0,,,"PORTAGG","MEANR")&lt;/Q&gt;&lt;R&gt;1&lt;/R&gt;&lt;C&gt;1&lt;/C&gt;&lt;D xsi:type="xsd:double"&gt;11.47854673513&lt;/D&gt;&lt;/FQL&gt;&lt;FQL&gt;&lt;Q&gt;REFVNDISC-FDS^PROPER_NAME(0,,,"SECURITY","NAME")&lt;/Q&gt;&lt;R&gt;1&lt;/R&gt;&lt;C&gt;1&lt;/C&gt;&lt;D xsi:type="xsd:string"&gt;Vietnam Discount Rate&lt;/D&gt;&lt;/FQL&gt;&lt;FQL&gt;&lt;Q&gt;MCHI^FMA_DIV_YLD(NTMA,-10AY,0,AM,"PORTAGG","MEANR")&lt;/Q&gt;&lt;R&gt;121&lt;/R&gt;&lt;C&gt;1&lt;/C&gt;&lt;D xsi:type="xsd:double"&gt;3.71585914762238&lt;/D&gt;&lt;D xsi:type="xsd:double"&gt;3.66317868872202&lt;/D&gt;&lt;D xsi:type="xsd:double"&gt;3.4756918061134&lt;/D&gt;&lt;D xsi:type="xsd:double"&gt;3.52233457096904&lt;/D&gt;&lt;D xsi:type="xsd:double"&gt;3.7883016159552&lt;/D&gt;&lt;D xsi:type="xsd:double"&gt;3.63311366630133&lt;/D&gt;&lt;D xsi:type="xsd:double"&gt;3.55241680457531&lt;/D&gt;&lt;D xsi:type="xsd:double"&gt;3.37350926763832&lt;/D&gt;&lt;D xsi:type="xsd:double"&gt;3.17707726639519&lt;/D&gt;&lt;D xsi:type="xsd:double"&gt;3.07096692409337&lt;/D&gt;&lt;D xsi:type="xsd:double"&gt;2.93817228099767&lt;/D&gt;&lt;D xsi:type="xsd:double"&gt;2.49016681268097&lt;/D&gt;&lt;D xsi:type="xsd:double"&gt;2.63936778292935&lt;/D&gt;&lt;D xsi:type="xsd:double"&gt;2.8554731232837&lt;/D&gt;&lt;D xsi:type="xsd:double"&gt;3.22624936577778&lt;/D&gt;&lt;D xsi:type="xsd:double"&gt;3.49546239570007&lt;/D&gt;&lt;D xsi:type="xsd:double"&gt;3.53761377489292&lt;/D&gt;&lt;D xsi:type="xsd:double"&gt;3.2236206483408&lt;/D&gt;&lt;D xsi:type="xsd:double"&gt;3.29962236564124&lt;/D&gt;&lt;D xsi:type="xsd:double"&gt;2.89559747592139&lt;/D&gt;&lt;D xsi:type="xsd:double"&gt;3.20555843115091&lt;/D&gt;&lt;D xsi:type="xsd:double"&gt;3.29205264695448&lt;/D&gt;&lt;D xsi:type="xsd:double"&gt;2.90971912272837&lt;/D&gt;&lt;D xsi:type="xsd:double"&gt;2.90342302433804&lt;/D&gt;&lt;D xsi:type="xsd:double"&gt;2.90472229699374&lt;/D&gt;&lt;D xsi:type="xsd:double"&gt;2.58338875299742&lt;/D&gt;&lt;D xsi:type="xsd:double"&gt;2.49112760662274&lt;/D&gt;&lt;D xsi:type="xsd:double"&gt;2.33469305263762&lt;/D&gt;&lt;D xsi:type="xsd:double"&gt;2.28032246386542&lt;/D&gt;&lt;D xsi:type="xsd:double"&gt;2.32766358394917&lt;/D&gt;&lt;D xsi:type="xsd:double"&gt;2.31134015127027&lt;/D&gt;&lt;D xsi:type="xsd:double"&gt;2.40706552849267&lt;/D&gt;&lt;D xsi:type="xsd:double"&gt;2.3140146391119&lt;/D&gt;&lt;D xsi:type="xsd:double"&gt;2.26929355339756&lt;/D&gt;&lt;D xsi:type="xsd:double"&gt;2.27961923309958&lt;/D&gt;&lt;D xsi:type="xsd:double"&gt;2.26664656376087&lt;/D&gt;&lt;D xsi:type="xsd:double"&gt;2.20211745424897&lt;/D&gt;&lt;D xsi:type="xsd:double"&gt;2.18625655478941&lt;/D&gt;&lt;D xsi:type="xsd:double"&gt;2.05619460062355&lt;/D&gt;&lt;D xsi:type="xsd:double"&gt;2.12165908373405&lt;/D&gt;&lt;D xsi:type="xsd:double"&gt;2.12496082560987&lt;/D&gt;&lt;D xsi:type="xsd:double"&gt;2.07235168985766&lt;/D&gt;&lt;D xsi:type="xsd:double"&gt;2.07730884602703&lt;/D&gt;&lt;D xsi:type="xsd:double"&gt;2.08673965973812&lt;/D&gt;&lt;D xsi:type="xsd:double"&gt;1.96308063738639&lt;/D&gt;&lt;D xsi:type="xsd:double"&gt;2.10986235717956&lt;/D&gt;&lt;D xsi:type="xsd:double"&gt;2.26455668943963&lt;/D&gt;&lt;D xsi:type="xsd:double"&gt;2.30013747288446&lt;/D&gt;&lt;D xsi:type="xsd:double"&gt;2.27573298148215&lt;/D&gt;&lt;D xsi:type="xsd:double"&gt;2.39922198064523&lt;/D&gt;&lt;D xsi:type="xsd:double"&gt;2.41693788633532&lt;/D&gt;&lt;D xsi:type="xsd:double"&gt;2.5464429282394&lt;/D&gt;&lt;D xsi:type="xsd:double"&gt;2.58649246259551&lt;/D&gt;&lt;D xsi:type="xsd:double"&gt;2.8979907958552&lt;/D&gt;&lt;D xsi:type="xsd:double"&gt;2.71878808922551&lt;/D&gt;&lt;D xsi:type="xsd:double"&gt;2.84243597706864&lt;/D&gt;&lt;D xsi:type="xsd:double"&gt;2.57968696492733&lt;/D&gt;&lt;D xsi:type="xsd:double"&gt;2.51598515677015&lt;/D&gt;&lt;D xsi:type="xsd:double"&gt;2.40983603155383&lt;/D&gt;&lt;D xsi:type="xsd:double"&gt;2.36810410927067&lt;/D&gt;&lt;D xsi:type="xsd:double"&gt;2.64080339201614&lt;/D&gt;&lt;D xsi:type="xsd:double"&gt;2.477885251088&lt;/D&gt;&lt;D xsi:type="xsd:double"&gt;2.50935864657407&lt;/D&gt;&lt;D xsi:type="xsd:double"&gt;2.55802017791591&lt;/D&gt;&lt;D xsi:type="xsd:double"&gt;2.560043370187&lt;/D&gt;&lt;D xsi:type="xsd:double"&gt;2.51328132883122&lt;/D&gt;&lt;D xsi:type="xsd:double"&gt;2.41489097340058&lt;/D&gt;&lt;D xsi:type="xsd:double"&gt;2.27180228139154&lt;/D&gt;&lt;D xsi:type="xsd:double"&gt;2.41326761199965&lt;/D&gt;&lt;D xsi:type="xsd:double"&gt;2.33875384891534&lt;/D&gt;&lt;D xsi:type="xsd:double"&gt;2.33605811353307&lt;/D&gt;&lt;D xsi:type="xsd:double"&gt;2.16993057523783&lt;/D&gt;&lt;D xsi:type="xsd:double"&gt;2.18584420518896&lt;/D&gt;&lt;D xsi:type="xsd:double"&gt;1.92861315317542&lt;/D&gt;&lt;D xsi:type="xsd:double"&gt;1.80739849179552&lt;/D&gt;&lt;D xsi:type="xsd:double"&gt;1.72768410385612&lt;/D&gt;&lt;D xsi:type="xsd:double"&gt;1.78546599445302&lt;/D&gt;&lt;D xsi:type="xsd:double"&gt;1.73458683830316&lt;/D&gt;&lt;D xsi:type="xsd:double"&gt;1.72440631386131&lt;/D&gt;&lt;D xsi:type="xsd:double"&gt;1.64312597050579&lt;/D&gt;&lt;D xsi:type="xsd:double"&gt;1.44075797413833&lt;/D&gt;&lt;D xsi:type="xsd:double"&gt;1.4628185756203&lt;/D&gt;&lt;D xsi:type="xsd:double"&gt;1.60158499441078&lt;/D&gt;&lt;D xsi:type="xsd:double"&gt;1.62593296739665&lt;/D&gt;&lt;D xsi:type="xsd:double"&gt;1.62742097265826&lt;/D&gt;&lt;D xsi:type="xsd:double"&gt;1.59168560310188&lt;/D&gt;&lt;D xsi:type="xsd:double"&gt;1.86546863133734&lt;/D&gt;&lt;D xsi:type="xsd:double"&gt;1.89654981085154&lt;/D&gt;&lt;D xsi:type="xsd:double"&gt;1.96465739613418&lt;/D&gt;&lt;D xsi:type="xsd:double"&gt;1.95750534991419&lt;/D&gt;&lt;D xsi:type="xsd:double"&gt;2.10339805706326&lt;/D&gt;&lt;D xsi:type="xsd:double"&gt;2.15007449897711&lt;/D&gt;&lt;D xsi:type="xsd:double"&gt;2.1874593282642&lt;/D&gt;&lt;D xsi:type="xsd:double"&gt;2.34824671358687&lt;/D&gt;&lt;D xsi:type="xsd:double"&gt;2.55847135969892&lt;/D&gt;&lt;D xsi:type="xsd:double"&gt;2.5703147375565&lt;/D&gt;&lt;D xsi:type="xsd:double"&gt;2.50898534304489&lt;/D&gt;&lt;D xsi:type="xsd:double"&gt;2.33733138797983&lt;/D&gt;&lt;D xsi:type="xsd:double"&gt;2.59364205090319&lt;/D&gt;&lt;D xsi:type="xsd:double"&gt;2.50874356712867&lt;/D&gt;&lt;D xsi:type="xsd:double"&gt;2.80022065866843&lt;/D&gt;&lt;D xsi:type="xsd:double"&gt;3.25870784503725&lt;/D&gt;&lt;D xsi:type="xsd:double"&gt;2.53236236814314&lt;/D&gt;&lt;D xsi:type="xsd:double"&gt;2.46187646573141&lt;/D&gt;&lt;D xsi:type="xsd:double"&gt;2.2363305650948&lt;/D&gt;&lt;D xsi:type="xsd:double"&gt;2.44226414423354&lt;/D&gt;&lt;D xsi:type="xsd:double"&gt;2.38548351423729&lt;/D&gt;&lt;D xsi:type="xsd:double"&gt;2.50714563938135&lt;/D&gt;&lt;D xsi:type="xsd:double"&gt;2.72725036479176&lt;/D&gt;&lt;D xsi:type="xsd:double"&gt;2.54662808694559&lt;/D&gt;&lt;D xsi:type="xsd:double"&gt;2.30572058357864&lt;/D&gt;&lt;D xsi:type="xsd:double"&gt;2.48126466098497&lt;/D&gt;&lt;D xsi:type="xsd:double"&gt;2.55259866577607&lt;/D&gt;&lt;D xsi:type="xsd:double"&gt;2.64480343975862&lt;/D&gt;&lt;D xsi:type="xsd:double"&gt;2.66348877748936&lt;/D&gt;&lt;D xsi:type="xsd:double"&gt;2.69388586083385&lt;/D&gt;&lt;D xsi:type="xsd:double"&gt;2.98809769426973&lt;/D&gt;&lt;D xsi:type="xsd:double"&gt;2.89847219127247&lt;/D&gt;&lt;D xsi:type="xsd:double"&gt;3.03554314121471&lt;/D&gt;&lt;D xsi:type="xsd:double"&gt;2.87697089857238&lt;/D&gt;&lt;D xsi:type="xsd:double"&gt;2.80677572038264&lt;/D&gt;&lt;/FQL&gt;&lt;FQL&gt;&lt;Q&gt;URTH^PERCENT_CHANGE(FMA_EPS(+1,0,,,,"PORTAGG","MEAN"),FMA_EPS(+1,-3AM,,,,"PORTAGG","MEAN"))&lt;/Q&gt;&lt;R&gt;1&lt;/R&gt;&lt;C&gt;1&lt;/C&gt;&lt;D xsi:type="xsd:double"&gt;0.550209070641202&lt;/D&gt;&lt;/FQL&gt;&lt;FQL&gt;&lt;Q&gt;USDTWD^FG_PRICE_CHANGE(0,-1AM)&lt;/Q&gt;&lt;R&gt;1&lt;/R&gt;&lt;C&gt;1&lt;/C&gt;&lt;D xsi:type="xsd:double"&gt;-0.5159378&lt;/D&gt;&lt;/FQL&gt;&lt;FQL&gt;&lt;Q&gt;URTH^PERCENT_CHANGE(FMA_EPS(+1,0,,,,"PORTAGG","MEAN"),FMA_EPS(+1,-1AM,,,,"PORTAGG","MEAN"))&lt;/Q&gt;&lt;R&gt;1&lt;/R&gt;&lt;C&gt;1&lt;/C&gt;&lt;D xsi:type="xsd:double"&gt;0.987600295496124&lt;/D&gt;&lt;/FQL&gt;&lt;FQL&gt;&lt;Q&gt;DUMMY^ECON_DATE(45324,,, 'MM/YYYY')&lt;/Q&gt;&lt;R&gt;1&lt;/R&gt;&lt;C&gt;1&lt;/C&gt;&lt;D xsi:type="xsd:string"&gt;02/2024&lt;/D&gt;&lt;/FQL&gt;&lt;FQL&gt;&lt;Q&gt;DUMMY^ECON_DATE(45414,,, 'MM/YYYY')&lt;/Q&gt;&lt;R&gt;1&lt;/R&gt;&lt;C&gt;1&lt;/C&gt;&lt;D xsi:type="xsd:string"&gt;05/2024&lt;/D&gt;&lt;/FQL&gt;&lt;FQL&gt;&lt;Q&gt;CC_ZA^IMF_IFS_RCPI_Q(-1AM)&lt;/Q&gt;&lt;R&gt;0&lt;/R&gt;&lt;C&gt;0&lt;/C&gt;&lt;/FQL&gt;&lt;FQL&gt;&lt;Q&gt;CC_ID^IMF_IFS_RCPI_Q(-1AM)&lt;/Q&gt;&lt;R&gt;0&lt;/R&gt;&lt;C&gt;0&lt;/C&gt;&lt;/FQL&gt;&lt;FQL&gt;&lt;Q&gt;CC_SA^IMF_IFS_RCPI_Q(-1AM)&lt;/Q&gt;&lt;R&gt;0&lt;/R&gt;&lt;C&gt;0&lt;/C&gt;&lt;/FQL&gt;&lt;FQL&gt;&lt;Q&gt;CC_TR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W^IMF_IFS_RCPI_Q(-1AM)&lt;/Q&gt;&lt;R&gt;0&lt;/R&gt;&lt;C&gt;0&lt;/C&gt;&lt;/FQL&gt;&lt;FQL&gt;&lt;Q&gt;CC_MX^IMF_IFS_RCPI_Q(-1AM)&lt;/Q&gt;&lt;R&gt;0&lt;/R&gt;&lt;C&gt;0&lt;/C&gt;&lt;/FQL&gt;&lt;FQL&gt;&lt;Q&gt;DUMMY^ECON_EXPR_DATA('FDS_ECON[NTCPMIMFGSA@CN]',05/2024,,Q)&lt;/Q&gt;&lt;R&gt;1&lt;/R&gt;&lt;C&gt;1&lt;/C&gt;&lt;D xsi:type="xsd:double"&gt;50.938282&lt;/D&gt;&lt;/FQL&gt;&lt;FQL&gt;&lt;Q&gt;DUMMY^ECON_EXPR_DATA('FDS_ECON[NTCPMIMFGSA@CN]',02/2024,,Q)&lt;/Q&gt;&lt;R&gt;1&lt;/R&gt;&lt;C&gt;1&lt;/C&gt;&lt;D xsi:type="xsd:double"&gt;50.34384&lt;/D&gt;&lt;/FQL&gt;&lt;FQL&gt;&lt;Q&gt;DUMMY^ECON_EXPR_DATA('FDS_ECON[NTCPMIMFGSA@CL]',05/2024,,Q)&lt;/Q&gt;&lt;R&gt;0&lt;/R&gt;&lt;C&gt;0&lt;/C&gt;&lt;/FQL&gt;&lt;FQL&gt;&lt;Q&gt;DUMMY^ECON_EXPR_DATA('FDS_ECON[NTCPMIMFGSA@CL]',02/2024,,Q)&lt;/Q&gt;&lt;R&gt;0&lt;/R&gt;&lt;C&gt;0&lt;/C&gt;&lt;/FQL&gt;&lt;FQL&gt;&lt;Q&gt;DUMMY^ECON_EXPR_DATA('FDS_ECON[NTCPMIMFGSA@ID]',05/2024,,Q)&lt;/Q&gt;&lt;R&gt;1&lt;/R&gt;&lt;C&gt;1&lt;/C&gt;&lt;D xsi:type="xsd:double"&gt;53.247562&lt;/D&gt;&lt;/FQL&gt;&lt;FQL&gt;&lt;Q&gt;DUMMY^ECON_EXPR_DATA('FDS_ECON[NTCPMIMFGSA@ID]',02/2024,,Q)&lt;/Q&gt;&lt;R&gt;1&lt;/R&gt;&lt;C&gt;1&lt;/C&gt;&lt;D xsi:type="xsd:double"&gt;51.828487&lt;/D&gt;&lt;/FQL&gt;&lt;FQL&gt;&lt;Q&gt;DUMMY^ECON_EXPR_DATA('FDS_ECON[NTCPMIPHMANHE]',05/2024,,Q)&lt;/Q&gt;&lt;R&gt;1&lt;/R&gt;&lt;C&gt;1&lt;/C&gt;&lt;D xsi:type="xsd:double"&gt;50.931423&lt;/D&gt;&lt;/FQL&gt;&lt;FQL&gt;&lt;Q&gt;DUMMY^ECON_EXPR_DATA('FDS_ECON[NTCPMIPHMANHE]',02/2024,,Q)&lt;/Q&gt;&lt;R&gt;1&lt;/R&gt;&lt;C&gt;1&lt;/C&gt;&lt;D xsi:type="xsd:double"&gt;52.222515&lt;/D&gt;&lt;/FQL&gt;&lt;FQL&gt;&lt;Q&gt;DUMMY^ECON_EXPR_DATA('FDS_ECON[NTCPMIMFGSA@PL]',05/2024,,Q)&lt;/Q&gt;&lt;R&gt;1&lt;/R&gt;&lt;C&gt;1&lt;/C&gt;&lt;D xsi:type="xsd:double"&gt;47.64948&lt;/D&gt;&lt;/FQL&gt;&lt;FQL&gt;&lt;Q&gt;DUMMY^ECON_EXPR_DATA('FDS_ECON[NTCPMIMFGSA@PL]',02/2024,,Q)&lt;/Q&gt;&lt;R&gt;1&lt;/R&gt;&lt;C&gt;1&lt;/C&gt;&lt;D xsi:type="xsd:double"&gt;46.884846&lt;/D&gt;&lt;/FQL&gt;&lt;FQL&gt;&lt;Q&gt;DUMMY^ECON_EXPR_DATA('FDS_ECON[NTCPMIMFGSA@PE]',05/2024,,Q)&lt;/Q&gt;&lt;R&gt;0&lt;/R&gt;&lt;C&gt;0&lt;/C&gt;&lt;/FQL&gt;&lt;FQL&gt;&lt;Q&gt;DUMMY^ECON_EXPR_DATA('FDS_ECON[NTCPMIMFGSA@PE]',02/2024,,Q)&lt;/Q&gt;&lt;R&gt;0&lt;/R&gt;&lt;C&gt;0&lt;/C&gt;&lt;/FQL&gt;&lt;FQL&gt;&lt;Q&gt;DUMMY^ECON_EXPR_DATA('FDS_ECON[PMIMYMANHE]',05/2024,,Q)&lt;/Q&gt;&lt;R&gt;1&lt;/R&gt;&lt;C&gt;1&lt;/C&gt;&lt;D xsi:type="xsd:double"&gt;48.94971&lt;/D&gt;&lt;/FQL&gt;&lt;FQL&gt;&lt;Q&gt;DUMMY^ECON_EXPR_DATA('FDS_ECON[PMIMYMANHE]',02/2024,,Q)&lt;/Q&gt;&lt;R&gt;1&lt;/R&gt;&lt;C&gt;1&lt;/C&gt;&lt;D xsi:type="xsd:double"&gt;47.499214&lt;/D&gt;&lt;/FQL&gt;&lt;FQL&gt;&lt;Q&gt;DUMMY^ECON_EXPR_DATA('FDS_ECON[NTCPMIMFGSA@TW]',05/2024,,Q)&lt;/Q&gt;&lt;R&gt;1&lt;/R&gt;&lt;C&gt;1&lt;/C&gt;&lt;D xsi:type="xsd:double"&gt;48.895138&lt;/D&gt;&lt;/FQL&gt;&lt;FQL&gt;&lt;Q&gt;DUMMY^ECON_EXPR_DATA('FDS_ECON[NTCPMIMFGSA@TW]',02/2024,,Q)&lt;/Q&gt;&lt;R&gt;1&lt;/R&gt;&lt;C&gt;1&lt;/C&gt;&lt;D xsi:type="xsd:double"&gt;47.63588&lt;/D&gt;&lt;/FQL&gt;&lt;FQL&gt;&lt;Q&gt;DUMMY^ECON_EXPR_DATA('FDS_ECON[NTCPMIMFGSA@MX]',05/2024,,Q)&lt;/Q&gt;&lt;R&gt;1&lt;/R&gt;&lt;C&gt;1&lt;/C&gt;&lt;D xsi:type="xsd:double"&gt;51.565502&lt;/D&gt;&lt;/FQL&gt;&lt;FQL&gt;&lt;Q&gt;DUMMY^ECON_EXPR_DATA('FDS_ECON[NTCPMIMFGSA@MX]',02/2024,,Q)&lt;/Q&gt;&lt;R&gt;1&lt;/R&gt;&lt;C&gt;1&lt;/C&gt;&lt;D xsi:type="xsd:double"&gt;52.180695&lt;/D&gt;&lt;/FQL&gt;&lt;FQL&gt;&lt;Q&gt;DUMMY^ECON_EXPR_DATA('FDS_ECON[NTCPMIMFGSA@KR]',05/2024,,Q)&lt;/Q&gt;&lt;R&gt;1&lt;/R&gt;&lt;C&gt;1&lt;/C&gt;&lt;D xsi:type="xsd:double"&gt;50.57622&lt;/D&gt;&lt;/FQL&gt;&lt;FQL&gt;&lt;Q&gt;DUMMY^ECON_EXPR_DATA('FDS_ECON[NTCPMIMFGSA@KR]',02/2024,,Q)&lt;/Q&gt;&lt;R&gt;1&lt;/R&gt;&lt;C&gt;1&lt;/C&gt;&lt;D xsi:type="xsd:double"&gt;49.900604&lt;/D&gt;&lt;/FQL&gt;&lt;FQL&gt;&lt;Q&gt;DUMMY^ECON_EXPR_DATA('FDS_ECON[NTCPMIMFGSA@BR]',05/2024,,Q)&lt;/Q&gt;&lt;R&gt;1&lt;/R&gt;&lt;C&gt;1&lt;/C&gt;&lt;D xsi:type="xsd:double"&gt;53.509575&lt;/D&gt;&lt;/FQL&gt;&lt;FQL&gt;&lt;Q&gt;DUMMY^ECON_EXPR_DATA('FDS_ECON[NTCPMIMFGSA@BR]',02/2024,,Q)&lt;/Q&gt;&lt;R&gt;1&lt;/R&gt;&lt;C&gt;1&lt;/C&gt;&lt;D xsi:type="xsd:double"&gt;48.798813&lt;/D&gt;&lt;/FQL&gt;&lt;FQL&gt;&lt;Q&gt;DUMMY^ECON_EXPR_DATA('FDS_ECON[PMIMFGSA@ZA]',05/2024,,Q)&lt;/Q&gt;&lt;R&gt;1&lt;/R&gt;&lt;C&gt;1&lt;/C&gt;&lt;D xsi:type="xsd:double"&gt;49.458923&lt;/D&gt;&lt;/FQL&gt;&lt;FQL&gt;&lt;Q&gt;DUMMY^ECON_EXPR_DATA('FDS_ECON[PMIMFGSA@ZA]',02/2024,,Q)&lt;/Q&gt;&lt;R&gt;1&lt;/R&gt;&lt;C&gt;1&lt;/C&gt;&lt;D xsi:type="xsd:double"&gt;49.293606&lt;/D&gt;&lt;/FQL&gt;&lt;FQL&gt;&lt;Q&gt;DUMMY^ECON_EXPR_DATA('FDS_ECON[NTCPMIMFGSA@GR]',05/2024,,Q)&lt;/Q&gt;&lt;R&gt;1&lt;/R&gt;&lt;C&gt;1&lt;/C&gt;&lt;D xsi:type="xsd:double"&gt;55.77546&lt;/D&gt;&lt;/FQL&gt;&lt;FQL&gt;&lt;Q&gt;DUMMY^ECON_EXPR_DATA('FDS_ECON[NTCPMIMFGSA@GR]',02/2024,,Q)&lt;/Q&gt;&lt;R&gt;1&lt;/R&gt;&lt;C&gt;1&lt;/C&gt;&lt;D xsi:type="xsd:double"&gt;50.99575&lt;/D&gt;&lt;/FQL&gt;&lt;FQL&gt;&lt;Q&gt;DUMMY^ECON_EXPR_DATA('FDS_ECON[NTCPMIMFGSA@IN]',05/2024,,Q)&lt;/Q&gt;&lt;R&gt;1&lt;/R&gt;&lt;C&gt;1&lt;/C&gt;&lt;D xsi:type="xsd:double"&gt;57.516636&lt;/D&gt;&lt;/FQL&gt;&lt;FQL&gt;&lt;Q&gt;DUMMY^ECON_EXPR_DATA('FDS_ECON[NTCPMIMFGSA@IN]',02/2024,,Q)&lt;/Q&gt;&lt;R&gt;1&lt;/R&gt;&lt;C&gt;1&lt;/C&gt;&lt;D xsi:type="xsd:double"&gt;55.461708&lt;/D&gt;&lt;/FQL&gt;&lt;FQL&gt;&lt;Q&gt;DUMMY^ECON_EXPR_DATA('FDS_ECON[PMIQAWHEHE]',05/2024,,Q)&lt;/Q&gt;&lt;R&gt;1&lt;/R&gt;&lt;C&gt;1&lt;/C&gt;&lt;D xsi:type="xsd:double"&gt;50.683044&lt;/D&gt;&lt;/FQL&gt;&lt;FQL&gt;&lt;Q&gt;DUMMY^ECON_EXPR_DATA('FDS_ECON[PMIQAWHEHE]',02/2024,,Q)&lt;/Q&gt;&lt;R&gt;1&lt;/R&gt;&lt;C&gt;1&lt;/C&gt;&lt;D xsi:type="xsd:double"&gt;50.688427&lt;/D&gt;&lt;/FQL&gt;&lt;FQL&gt;&lt;Q&gt;DUMMY^ECON_EXPR_DATA('FDS_ECON[NTCPMITHMANHE]',05/2024,,Q)&lt;/Q&gt;&lt;R&gt;1&lt;/R&gt;&lt;C&gt;1&lt;/C&gt;&lt;D xsi:type="xsd:double"&gt;47.04389&lt;/D&gt;&lt;/FQL&gt;&lt;FQL&gt;&lt;Q&gt;DUMMY^ECON_EXPR_DATA('FDS_ECON[NTCPMITHMANHE]',02/2024,,Q)&lt;/Q&gt;&lt;R&gt;1&lt;/R&gt;&lt;C&gt;1&lt;/C&gt;&lt;D xsi:type="xsd:double"&gt;46.69516&lt;/D&gt;&lt;/FQL&gt;&lt;FQL&gt;&lt;Q&gt;DUMMY^ECON_EXPR_DATA('FDS_ECON[NTCPMIMFGSA@TR]',05/2024,,Q)&lt;/Q&gt;&lt;R&gt;1&lt;/R&gt;&lt;C&gt;1&lt;/C&gt;&lt;D xsi:type="xsd:double"&gt;49.822453&lt;/D&gt;&lt;/FQL&gt;&lt;FQL&gt;&lt;Q&gt;DUMMY^ECON_EXPR_DATA('FDS_ECON[NTCPMIMFGSA@TR]',02/2024,,Q)&lt;/Q&gt;&lt;R&gt;1&lt;/R&gt;&lt;C&gt;1&lt;/C&gt;&lt;D xsi:type="xsd:double"&gt;47.664864&lt;/D&gt;&lt;/FQL&gt;&lt;FQL&gt;&lt;Q&gt;DUMMY^ECON_EXPR_DATA('FDS_ECON[NTCPMIMFGSA@AE]',05/2024,,Q)&lt;/Q&gt;&lt;R&gt;0&lt;/R&gt;&lt;C&gt;0&lt;/C&gt;&lt;/FQL&gt;&lt;FQL&gt;&lt;Q&gt;DUMMY^ECON_EXPR_DATA('FDS_ECON[NTCPMIMFGSA@AE]',02/2024,,Q)&lt;/Q&gt;&lt;R&gt;0&lt;/R&gt;&lt;C&gt;0&lt;/C&gt;&lt;/FQL&gt;&lt;FQL&gt;&lt;Q&gt;DUMMY^ECON_EXPR_DATA('FDS_ECON[NTCPMIMFGSA@VN]',05/2024,,Q)&lt;/Q&gt;&lt;R&gt;1&lt;/R&gt;&lt;C&gt;1&lt;/C&gt;&lt;D xsi:type="xsd:double"&gt;50.18627&lt;/D&gt;&lt;/FQL&gt;&lt;FQL&gt;&lt;Q&gt;DUMMY^ECON_EXPR_DATA('FDS_ECON[NTCPMIMFGSA@VN]',02/2024,,Q)&lt;/Q&gt;&lt;R&gt;1&lt;/R&gt;&lt;C&gt;1&lt;/C&gt;&lt;D xsi:type="xsd:double"&gt;48.59743&lt;/D&gt;&lt;/FQL&gt;&lt;FQL&gt;&lt;Q&gt;DUMMY^ECON_EXPR_DATA('FDS_ECON[NTCPMIINDEXSA@SA]',05/2024,,Q)&lt;/Q&gt;&lt;R&gt;1&lt;/R&gt;&lt;C&gt;1&lt;/C&gt;&lt;D xsi:type="xsd:double"&gt;56.53707&lt;/D&gt;&lt;/FQL&gt;&lt;FQL&gt;&lt;Q&gt;DUMMY^ECON_EXPR_DATA('FDS_ECON[NTCPMIINDEXSA@SA]',02/2024,,Q)&lt;/Q&gt;&lt;R&gt;1&lt;/R&gt;&lt;C&gt;1&lt;/C&gt;&lt;D xsi:type="xsd:double"&gt;57.793106&lt;/D&gt;&lt;/FQL&gt;&lt;FQL&gt;&lt;Q&gt;DUMMY^ECON_EXPR_DATA('FDS_ECON[PMIDMMANHE]',05/2024,,Q)&lt;/Q&gt;&lt;R&gt;1&lt;/R&gt;&lt;C&gt;1&lt;/C&gt;&lt;D xsi:type="xsd:double"&gt;49.13533&lt;/D&gt;&lt;/FQL&gt;&lt;FQL&gt;&lt;Q&gt;DUMMY^ECON_EXPR_DATA('FDS_ECON[PMIDMMANHE]',02/2024,,Q)&lt;/Q&gt;&lt;R&gt;1&lt;/R&gt;&lt;C&gt;1&lt;/C&gt;&lt;D xsi:type="xsd:double"&gt;47.377975&lt;/D&gt;&lt;/FQL&gt;&lt;FQL&gt;&lt;Q&gt;DUMMY^ECON_EXPR_DATA('FDS_ECON[NTCPMIMFGSA@EME]',05/2024,,Q)&lt;/Q&gt;&lt;R&gt;1&lt;/R&gt;&lt;C&gt;1&lt;/C&gt;&lt;D xsi:type="xsd:double"&gt;51.51058&lt;/D&gt;&lt;/FQL&gt;&lt;FQL&gt;&lt;Q&gt;DUMMY^ECON_EXPR_DATA('FDS_ECON[NTCPMIMFGSA@EME]',02/2024,,Q)&lt;/Q&gt;&lt;R&gt;1&lt;/R&gt;&lt;C&gt;1&lt;/C&gt;&lt;D xsi:type="xsd:double"&gt;50.624123&lt;/D&gt;&lt;/FQL&gt;&lt;FQL&gt;&lt;Q&gt;CC_TW^IMF_IFS_RCPI_Q(-2AM)&lt;/Q&gt;&lt;R&gt;0&lt;/R&gt;&lt;C&gt;0&lt;/C&gt;&lt;/FQL&gt;&lt;FQL&gt;&lt;Q&gt;CC_MX^IMF_IFS_RCPI_Q(-2AM)&lt;/Q&gt;&lt;R&gt;0&lt;/R&gt;&lt;C&gt;0&lt;/C&gt;&lt;/FQL&gt;&lt;FQL&gt;&lt;Q&gt;CC_QA^IMF_IFS_RCPI_Q(-2AM)&lt;/Q&gt;&lt;R&gt;0&lt;/R&gt;&lt;C&gt;0&lt;/C&gt;&lt;/FQL&gt;&lt;FQL&gt;&lt;Q&gt;CC_TR^IMF_IFS_RCPI_Q(-2AM)&lt;/Q&gt;&lt;R&gt;0&lt;/R&gt;&lt;C&gt;0&lt;/C&gt;&lt;/FQL&gt;&lt;FQL&gt;&lt;Q&gt;CC_AE^IMF_IFS_RCPI_Q(-2AM)&lt;/Q&gt;&lt;R&gt;0&lt;/R&gt;&lt;C&gt;0&lt;/C&gt;&lt;/FQL&gt;&lt;FQL&gt;&lt;Q&gt;CC_SA^IMF_IFS_RCPI_Q(-2AM)&lt;/Q&gt;&lt;R&gt;0&lt;/R&gt;&lt;C&gt;0&lt;/C&gt;&lt;/FQL&gt;&lt;FQL&gt;&lt;Q&gt;CC_ID^IMF_IFS_RCPI_Q(-2AM)&lt;/Q&gt;&lt;R&gt;0&lt;/R&gt;&lt;C&gt;0&lt;/C&gt;&lt;/FQL&gt;&lt;FQL&gt;&lt;Q&gt;CC_ZA^IMF_IFS_RCPI_Q(-2AM)&lt;/Q&gt;&lt;R&gt;0&lt;/R&gt;&lt;C&gt;0&lt;/C&gt;&lt;/FQL&gt;&lt;FQL&gt;&lt;Q&gt;CC_ZA^IMF_IFS_RCPI_Q(-3AM)&lt;/Q&gt;&lt;R&gt;1&lt;/R&gt;&lt;C&gt;1&lt;/C&gt;&lt;D xsi:type="xsd:double"&gt;5.633361&lt;/D&gt;&lt;/FQL&gt;&lt;FQL&gt;&lt;Q&gt;CC_ID^IMF_IFS_RCPI_Q(-3AM)&lt;/Q&gt;&lt;R&gt;1&lt;/R&gt;&lt;C&gt;1&lt;/C&gt;&lt;D xsi:type="xsd:double"&gt;2.681245&lt;/D&gt;&lt;/FQL&gt;&lt;FQL&gt;&lt;Q&gt;CC_SA^IMF_IFS_RCPI_Q(-3AM)&lt;/Q&gt;&lt;R&gt;1&lt;/R&gt;&lt;C&gt;1&lt;/C&gt;&lt;D xsi:type="xsd:double"&gt;1.5943921&lt;/D&gt;&lt;/FQL&gt;&lt;FQL&gt;&lt;Q&gt;CC_TR^IMF_IFS_RCPI_Q(-3AM)&lt;/Q&gt;&lt;R&gt;1&lt;/R&gt;&lt;C&gt;1&lt;/C&gt;&lt;D xsi:type="xsd:double"&gt;62.72422&lt;/D&gt;&lt;/FQL&gt;&lt;FQL&gt;&lt;Q&gt;CC_AE^IMF_IFS_RCPI_Q(-3AM)&lt;/Q&gt;&lt;R&gt;0&lt;/R&gt;&lt;C&gt;0&lt;/C&gt;&lt;/FQL&gt;&lt;FQL&gt;&lt;Q&gt;CC_QA^IMF_IFS_RCPI_Q(-3AM)&lt;/Q&gt;&lt;R&gt;0&lt;/R&gt;&lt;C&gt;0&lt;/C&gt;&lt;/FQL&gt;&lt;FQL&gt;&lt;Q&gt;CC_TW^IMF_IFS_RCPI_Q(-3AM)&lt;/Q&gt;&lt;R&gt;0&lt;/R&gt;&lt;C&gt;0&lt;/C&gt;&lt;/FQL&gt;&lt;FQL&gt;&lt;Q&gt;CC_MX^IMF_IFS_RCPI_Q(-3AM)&lt;/Q&gt;&lt;R&gt;1&lt;/R&gt;&lt;C&gt;1&lt;/C&gt;&lt;D xsi:type="xsd:double"&gt;4.4145546&lt;/D&gt;&lt;/FQL&gt;&lt;/Schema&gt;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<sst xmlns="http://schemas.openxmlformats.org/spreadsheetml/2006/main" count="2612" uniqueCount="922">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</sst>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0.38095238095238093</v>
      </c>
    </row>
    <row r="7" spans="3:4" x14ac:dyDescent="0.35">
      <c r="C7" s="59" t="s">
        <v>910</v>
      </c>
      <c r="D7" s="60">
        <f>Timing!M30</f>
        <v>0.47619047619047616</v>
      </c>
    </row>
    <row r="8" spans="3:4" ht="15" thickBot="1" x14ac:dyDescent="0.4">
      <c r="C8" s="12" t="s">
        <v>911</v>
      </c>
      <c r="D8" s="62">
        <f>Timing!N30</f>
        <v>0.52380952380952384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J35" sqref="J35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13.600000000000001</v>
      </c>
      <c r="F7" s="128">
        <f>VLOOKUP(B7,Safety!$B$4:$R$24,17,FALSE)</f>
        <v>36.299999999999997</v>
      </c>
      <c r="G7" s="134">
        <f t="shared" ref="G7:G26" si="0">(D7*$D$2 +E7*$E$2 +F7*$F$2)/($D$2+$E$2+$F$2)</f>
        <v>40.866666666666667</v>
      </c>
      <c r="H7" s="133" cm="1">
        <f t="array" ref="H7">_xlfn.PERCENTRANK.EXC(_xlfn._xlws.FILTER($G$7:G$26, ISNUMBER($G$7:G$26)),G7)*100</f>
        <v>28.499999999999996</v>
      </c>
      <c r="I7" s="171">
        <f>VLOOKUP(B7,'LIQIDITY 2'!$A$3:$X$23,24,FALSE)</f>
        <v>63.6</v>
      </c>
      <c r="J7" s="126">
        <f ca="1">VLOOKUP(B7,'Momnetum ranking'!A:AJ,36,FALSE)</f>
        <v>4.5</v>
      </c>
      <c r="K7" s="173">
        <f>VLOOKUP(B7,'Momnetum ranking'!$A$3:$H$23,8,FALSE)</f>
        <v>0.52</v>
      </c>
      <c r="L7" s="127">
        <f>VLOOKUP(B7,'Currency- 2'!$A$3:$U$23,21,FALSE)</f>
        <v>4.5</v>
      </c>
      <c r="M7" s="136">
        <f t="shared" ref="M7:M26" ca="1" si="1">D7*$D$2 + E7*$E$2 + F7*$F$2 + I7*$I$2 + J7*$J$2 + L7*$L$2</f>
        <v>27.228774000000001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81.8</v>
      </c>
      <c r="E8" s="128">
        <f>VLOOKUP(B8,'Quality - 2'!$B$2:$S$22,18,FALSE)</f>
        <v>9</v>
      </c>
      <c r="F8" s="128">
        <f>VLOOKUP(B8,Safety!$B$4:$R$24,17,FALSE)</f>
        <v>4.5</v>
      </c>
      <c r="G8" s="134">
        <f t="shared" si="0"/>
        <v>31.766666666666666</v>
      </c>
      <c r="H8" s="134" cm="1">
        <f t="array" ref="H8">_xlfn.PERCENTRANK.EXC(_xlfn._xlws.FILTER($G$7:G$26, ISNUMBER($G$7:G$26)),G8)*100</f>
        <v>19</v>
      </c>
      <c r="I8" s="171">
        <f>VLOOKUP(B8,'LIQIDITY 2'!$A$3:$X$23,24,FALSE)</f>
        <v>63.6</v>
      </c>
      <c r="J8" s="126">
        <f ca="1">VLOOKUP(B8,'Momnetum ranking'!A:AJ,36,FALSE)</f>
        <v>86.3</v>
      </c>
      <c r="K8" s="173">
        <f>VLOOKUP(B8,'Momnetum ranking'!$A$3:$H$23,8,FALSE)</f>
        <v>0.45454545454545453</v>
      </c>
      <c r="L8" s="127">
        <f>VLOOKUP(B8,'Currency- 2'!$A$3:$U$23,21,FALSE)</f>
        <v>77.2</v>
      </c>
      <c r="M8" s="136">
        <f t="shared" ca="1" si="1"/>
        <v>64.489046999999999</v>
      </c>
      <c r="N8" s="127" cm="1">
        <f t="array" aca="1" ref="N8" ca="1">_xlfn.PERCENTRANK.EXC(_xlfn._xlws.FILTER($M$7:M$26, ISNUMBER($M$7:M$26)),M8)*100</f>
        <v>80.900000000000006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45.4</v>
      </c>
      <c r="E9" s="128">
        <f>VLOOKUP(B9,'Quality - 2'!$B$2:$S$22,18,FALSE)</f>
        <v>72.7</v>
      </c>
      <c r="F9" s="128">
        <f>VLOOKUP(B9,Safety!$B$4:$R$24,17,FALSE)</f>
        <v>54.500000000000007</v>
      </c>
      <c r="G9" s="134">
        <f t="shared" si="0"/>
        <v>57.533333333333339</v>
      </c>
      <c r="H9" s="134" cm="1">
        <f t="array" ref="H9">_xlfn.PERCENTRANK.EXC(_xlfn._xlws.FILTER($G$7:G$26, ISNUMBER($G$7:G$26)),G9)*100</f>
        <v>57.099999999999994</v>
      </c>
      <c r="I9" s="171">
        <f>VLOOKUP(B9,'LIQIDITY 2'!$A$3:$X$23,24,FALSE)</f>
        <v>31.8</v>
      </c>
      <c r="J9" s="126">
        <f ca="1">VLOOKUP(B9,'Momnetum ranking'!A:AJ,36,FALSE)</f>
        <v>45.4</v>
      </c>
      <c r="K9" s="173">
        <f>VLOOKUP(B9,'Momnetum ranking'!$A$3:$H$23,8,FALSE)</f>
        <v>0.44117647058823528</v>
      </c>
      <c r="L9" s="127">
        <f>VLOOKUP(B9,'Currency- 2'!$A$3:$U$23,21,FALSE)</f>
        <v>18.099999999999998</v>
      </c>
      <c r="M9" s="136">
        <f t="shared" ca="1" si="1"/>
        <v>43.588273999999998</v>
      </c>
      <c r="N9" s="127" cm="1">
        <f t="array" aca="1" ref="N9" ca="1">_xlfn.PERCENTRANK.EXC(_xlfn._xlws.FILTER($M$7:M$26, ISNUMBER($M$7:M$26)),M9)*100</f>
        <v>38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63.6</v>
      </c>
      <c r="G10" s="134">
        <f t="shared" si="0"/>
        <v>62.1</v>
      </c>
      <c r="H10" s="134" cm="1">
        <f t="array" ref="H10">_xlfn.PERCENTRANK.EXC(_xlfn._xlws.FILTER($G$7:G$26, ISNUMBER($G$7:G$26)),G10)*100</f>
        <v>76.099999999999994</v>
      </c>
      <c r="I10" s="171">
        <f>VLOOKUP(B10,'LIQIDITY 2'!$A$3:$X$23,24,FALSE)</f>
        <v>31.8</v>
      </c>
      <c r="J10" s="126">
        <f ca="1">VLOOKUP(B10,'Momnetum ranking'!A:AJ,36,FALSE)</f>
        <v>81.8</v>
      </c>
      <c r="K10" s="173">
        <f>VLOOKUP(B10,'Momnetum ranking'!$A$3:$H$23,8,FALSE)</f>
        <v>0.42857142857142855</v>
      </c>
      <c r="L10" s="127">
        <f>VLOOKUP(B10,'Currency- 2'!$A$3:$U$23,21,FALSE)</f>
        <v>72.7</v>
      </c>
      <c r="M10" s="136">
        <f t="shared" ca="1" si="1"/>
        <v>64.97813699999999</v>
      </c>
      <c r="N10" s="127" cm="1">
        <f t="array" aca="1" ref="N10" ca="1">_xlfn.PERCENTRANK.EXC(_xlfn._xlws.FILTER($M$7:M$26, ISNUMBER($M$7:M$26)),M10)*100</f>
        <v>85.7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59</v>
      </c>
      <c r="G11" s="134">
        <f t="shared" si="0"/>
        <v>49.933333333333337</v>
      </c>
      <c r="H11" s="134" cm="1">
        <f t="array" ref="H11">_xlfn.PERCENTRANK.EXC(_xlfn._xlws.FILTER($G$7:G$26, ISNUMBER($G$7:G$26)),G11)*100</f>
        <v>52.300000000000004</v>
      </c>
      <c r="I11" s="171">
        <f>VLOOKUP(B11,'LIQIDITY 2'!$A$3:$X$23,24,FALSE)</f>
        <v>31.8</v>
      </c>
      <c r="J11" s="126">
        <f ca="1">VLOOKUP(B11,'Momnetum ranking'!A:AJ,36,FALSE)</f>
        <v>72.7</v>
      </c>
      <c r="K11" s="173">
        <f>VLOOKUP(B11,'Momnetum ranking'!$A$3:$H$23,8,FALSE)</f>
        <v>0.37681159420289856</v>
      </c>
      <c r="L11" s="127">
        <f>VLOOKUP(B11,'Currency- 2'!$A$3:$U$23,21,FALSE)</f>
        <v>68.100000000000009</v>
      </c>
      <c r="M11" s="136">
        <f t="shared" ca="1" si="1"/>
        <v>57.228502000000006</v>
      </c>
      <c r="N11" s="127" cm="1">
        <f t="array" aca="1" ref="N11" ca="1">_xlfn.PERCENTRANK.EXC(_xlfn._xlws.FILTER($M$7:M$26, ISNUMBER($M$7:M$26)),M11)*100</f>
        <v>66.600000000000009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86.3</v>
      </c>
      <c r="E12" s="128">
        <f>VLOOKUP(B12,'Quality - 2'!$B$2:$S$22,18,FALSE)</f>
        <v>18.099999999999998</v>
      </c>
      <c r="F12" s="128">
        <f>VLOOKUP(B12,Safety!$B$4:$R$24,17,FALSE)</f>
        <v>72.7</v>
      </c>
      <c r="G12" s="134">
        <f t="shared" si="0"/>
        <v>59.033333333333339</v>
      </c>
      <c r="H12" s="134" cm="1">
        <f t="array" ref="H12">_xlfn.PERCENTRANK.EXC(_xlfn._xlws.FILTER($G$7:G$26, ISNUMBER($G$7:G$26)),G12)*100</f>
        <v>66.600000000000009</v>
      </c>
      <c r="I12" s="171">
        <f>VLOOKUP(B12,'LIQIDITY 2'!$A$3:$X$23,24,FALSE)</f>
        <v>4.5</v>
      </c>
      <c r="J12" s="126">
        <f ca="1">VLOOKUP(B12,'Momnetum ranking'!A:AJ,36,FALSE)</f>
        <v>36.299999999999997</v>
      </c>
      <c r="K12" s="173">
        <f>VLOOKUP(B12,'Momnetum ranking'!$A$3:$H$23,8,FALSE)</f>
        <v>0.23255813953488372</v>
      </c>
      <c r="L12" s="127">
        <f>VLOOKUP(B12,'Currency- 2'!$A$3:$U$23,21,FALSE)</f>
        <v>90.9</v>
      </c>
      <c r="M12" s="136">
        <f t="shared" ca="1" si="1"/>
        <v>42.218229000000001</v>
      </c>
      <c r="N12" s="127" cm="1">
        <f t="array" aca="1" ref="N12" ca="1">_xlfn.PERCENTRANK.EXC(_xlfn._xlws.FILTER($M$7:M$26, ISNUMBER($M$7:M$26)),M12)*100</f>
        <v>33.300000000000004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68.100000000000009</v>
      </c>
      <c r="E13" s="128">
        <f>VLOOKUP(B13,'Quality - 2'!$B$2:$S$22,18,FALSE)</f>
        <v>81.8</v>
      </c>
      <c r="F13" s="128">
        <f>VLOOKUP(B13,Safety!$B$4:$R$24,17,FALSE)</f>
        <v>50</v>
      </c>
      <c r="G13" s="134">
        <f t="shared" si="0"/>
        <v>66.633333333333326</v>
      </c>
      <c r="H13" s="134" cm="1">
        <f t="array" ref="H13">_xlfn.PERCENTRANK.EXC(_xlfn._xlws.FILTER($G$7:G$26, ISNUMBER($G$7:G$26)),G13)*100</f>
        <v>85.7</v>
      </c>
      <c r="I13" s="171">
        <f>VLOOKUP(B13,'LIQIDITY 2'!$A$3:$X$23,24,FALSE)</f>
        <v>90.9</v>
      </c>
      <c r="J13" s="126">
        <f ca="1">VLOOKUP(B13,'Momnetum ranking'!A:AJ,36,FALSE)</f>
        <v>59</v>
      </c>
      <c r="K13" s="173">
        <f>VLOOKUP(B13,'Momnetum ranking'!$A$3:$H$23,8,FALSE)</f>
        <v>0.25909090909090909</v>
      </c>
      <c r="L13" s="127">
        <f>VLOOKUP(B13,'Currency- 2'!$A$3:$U$23,21,FALSE)</f>
        <v>50</v>
      </c>
      <c r="M13" s="136">
        <f t="shared" ca="1" si="1"/>
        <v>66.768000999999998</v>
      </c>
      <c r="N13" s="127" cm="1">
        <f t="array" aca="1" ref="N13" ca="1">_xlfn.PERCENTRANK.EXC(_xlfn._xlws.FILTER($M$7:M$26, ISNUMBER($M$7:M$26)),M13)*100</f>
        <v>90.4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63.6</v>
      </c>
      <c r="G14" s="134">
        <f t="shared" si="0"/>
        <v>74.2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90.9</v>
      </c>
      <c r="J14" s="126">
        <f ca="1">VLOOKUP(B14,'Momnetum ranking'!A:AJ,36,FALSE)</f>
        <v>31.8</v>
      </c>
      <c r="K14" s="173">
        <f>VLOOKUP(B14,'Momnetum ranking'!$A$3:$H$23,8,FALSE)</f>
        <v>0.23938223938223938</v>
      </c>
      <c r="L14" s="127">
        <f>VLOOKUP(B14,'Currency- 2'!$A$3:$U$23,21,FALSE)</f>
        <v>50</v>
      </c>
      <c r="M14" s="136">
        <f t="shared" ca="1" si="1"/>
        <v>58.157774000000003</v>
      </c>
      <c r="N14" s="127" cm="1">
        <f t="array" aca="1" ref="N14" ca="1">_xlfn.PERCENTRANK.EXC(_xlfn._xlws.FILTER($M$7:M$26, ISNUMBER($M$7:M$26)),M14)*100</f>
        <v>76.099999999999994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22.7</v>
      </c>
      <c r="G15" s="134">
        <f t="shared" si="0"/>
        <v>40.866666666666667</v>
      </c>
      <c r="H15" s="134" cm="1">
        <f t="array" ref="H15">_xlfn.PERCENTRANK.EXC(_xlfn._xlws.FILTER($G$7:G$26, ISNUMBER($G$7:G$26)),G15)*100</f>
        <v>28.499999999999996</v>
      </c>
      <c r="I15" s="171">
        <f>VLOOKUP(B15,'LIQIDITY 2'!$A$3:$X$23,24,FALSE)</f>
        <v>4.5</v>
      </c>
      <c r="J15" s="126">
        <f ca="1">VLOOKUP(B15,'Momnetum ranking'!A:AJ,36,FALSE)</f>
        <v>68.100000000000009</v>
      </c>
      <c r="K15" s="173">
        <f>VLOOKUP(B15,'Momnetum ranking'!$A$3:$H$23,8,FALSE)</f>
        <v>0.26666666666666666</v>
      </c>
      <c r="L15" s="127">
        <f>VLOOKUP(B15,'Currency- 2'!$A$3:$U$23,21,FALSE)</f>
        <v>45.4</v>
      </c>
      <c r="M15" s="136">
        <f t="shared" ca="1" si="1"/>
        <v>44.938774000000002</v>
      </c>
      <c r="N15" s="127" cm="1">
        <f t="array" aca="1" ref="N15" ca="1">_xlfn.PERCENTRANK.EXC(_xlfn._xlws.FILTER($M$7:M$26, ISNUMBER($M$7:M$26)),M15)*100</f>
        <v>42.8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81.8</v>
      </c>
      <c r="G16" s="134">
        <f t="shared" si="0"/>
        <v>69.63333333333334</v>
      </c>
      <c r="H16" s="134" cm="1">
        <f t="array" ref="H16">_xlfn.PERCENTRANK.EXC(_xlfn._xlws.FILTER($G$7:G$26, ISNUMBER($G$7:G$26)),G16)*100</f>
        <v>90.4</v>
      </c>
      <c r="I16" s="171">
        <f>VLOOKUP(B16,'LIQIDITY 2'!$A$3:$X$23,24,FALSE)</f>
        <v>31.8</v>
      </c>
      <c r="J16" s="126">
        <f ca="1">VLOOKUP(B16,'Momnetum ranking'!A:AJ,36,FALSE)</f>
        <v>22.7</v>
      </c>
      <c r="K16" s="173">
        <f>VLOOKUP(B16,'Momnetum ranking'!$A$3:$H$23,8,FALSE)</f>
        <v>0.6</v>
      </c>
      <c r="L16" s="127">
        <f>VLOOKUP(B16,'Currency- 2'!$A$3:$U$23,21,FALSE)</f>
        <v>13.600000000000001</v>
      </c>
      <c r="M16" s="136">
        <f t="shared" ca="1" si="1"/>
        <v>37.687911</v>
      </c>
      <c r="N16" s="127" cm="1">
        <f t="array" aca="1" ref="N16" ca="1">_xlfn.PERCENTRANK.EXC(_xlfn._xlws.FILTER($M$7:M$26, ISNUMBER($M$7:M$26)),M16)*100</f>
        <v>23.799999999999997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63.6</v>
      </c>
      <c r="F17" s="128">
        <f>VLOOKUP(B17,Safety!$B$4:$R$24,17,FALSE)</f>
        <v>45.4</v>
      </c>
      <c r="G17" s="134">
        <f t="shared" si="0"/>
        <v>42.366666666666674</v>
      </c>
      <c r="H17" s="134" cm="1">
        <f t="array" ref="H17">_xlfn.PERCENTRANK.EXC(_xlfn._xlws.FILTER($G$7:G$26, ISNUMBER($G$7:G$26)),G17)*100</f>
        <v>42.8</v>
      </c>
      <c r="I17" s="171">
        <f>VLOOKUP(B17,'LIQIDITY 2'!$A$3:$X$23,24,FALSE)</f>
        <v>31.8</v>
      </c>
      <c r="J17" s="126">
        <f ca="1">VLOOKUP(B17,'Momnetum ranking'!A:AJ,36,FALSE)</f>
        <v>77.2</v>
      </c>
      <c r="K17" s="173">
        <f>VLOOKUP(B17,'Momnetum ranking'!$A$3:$H$23,8,FALSE)</f>
        <v>0.45454545454545453</v>
      </c>
      <c r="L17" s="127">
        <f>VLOOKUP(B17,'Currency- 2'!$A$3:$U$23,21,FALSE)</f>
        <v>81.8</v>
      </c>
      <c r="M17" s="136">
        <f t="shared" ca="1" si="1"/>
        <v>58.128729</v>
      </c>
      <c r="N17" s="127" cm="1">
        <f t="array" aca="1" ref="N17" ca="1">_xlfn.PERCENTRANK.EXC(_xlfn._xlws.FILTER($M$7:M$26, ISNUMBER($M$7:M$26)),M17)*100</f>
        <v>71.399999999999991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40.9</v>
      </c>
      <c r="F18" s="128">
        <f>VLOOKUP(B18,Safety!$B$4:$R$24,17,FALSE)</f>
        <v>90.9</v>
      </c>
      <c r="G18" s="134">
        <f t="shared" si="0"/>
        <v>48.466666666666676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31.8</v>
      </c>
      <c r="J18" s="126">
        <f ca="1">VLOOKUP(B18,'Momnetum ranking'!A:AJ,36,FALSE)</f>
        <v>40.9</v>
      </c>
      <c r="K18" s="173">
        <f>VLOOKUP(B18,'Momnetum ranking'!$A$3:$H$23,8,FALSE)</f>
        <v>0.21311475409836064</v>
      </c>
      <c r="L18" s="127">
        <f>VLOOKUP(B18,'Currency- 2'!$A$3:$U$23,21,FALSE)</f>
        <v>86.3</v>
      </c>
      <c r="M18" s="136">
        <f t="shared" ca="1" si="1"/>
        <v>45.888545999999998</v>
      </c>
      <c r="N18" s="127" cm="1">
        <f t="array" aca="1" ref="N18" ca="1">_xlfn.PERCENTRANK.EXC(_xlfn._xlws.FILTER($M$7:M$26, ISNUMBER($M$7:M$26)),M18)*100</f>
        <v>47.599999999999994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27.200000000000003</v>
      </c>
      <c r="E19" s="128">
        <f>VLOOKUP(B19,'Quality - 2'!$B$2:$S$22,18,FALSE)</f>
        <v>59</v>
      </c>
      <c r="F19" s="128">
        <f>VLOOKUP(B19,Safety!$B$4:$R$24,17,FALSE)</f>
        <v>40.9</v>
      </c>
      <c r="G19" s="134">
        <f t="shared" si="0"/>
        <v>42.366666666666667</v>
      </c>
      <c r="H19" s="134" cm="1">
        <f t="array" ref="H19">_xlfn.PERCENTRANK.EXC(_xlfn._xlws.FILTER($G$7:G$26, ISNUMBER($G$7:G$26)),G19)*100</f>
        <v>38</v>
      </c>
      <c r="I19" s="171">
        <f>VLOOKUP(B19,'LIQIDITY 2'!$A$3:$X$23,24,FALSE)</f>
        <v>77.2</v>
      </c>
      <c r="J19" s="126">
        <f ca="1">VLOOKUP(B19,'Momnetum ranking'!A:AJ,36,FALSE)</f>
        <v>50</v>
      </c>
      <c r="K19" s="173">
        <f>VLOOKUP(B19,'Momnetum ranking'!$A$3:$H$23,8,FALSE)</f>
        <v>0.40909090909090912</v>
      </c>
      <c r="L19" s="127">
        <f>VLOOKUP(B19,'Currency- 2'!$A$3:$U$23,21,FALSE)</f>
        <v>63.6</v>
      </c>
      <c r="M19" s="136">
        <f t="shared" ca="1" si="1"/>
        <v>54.508729000000002</v>
      </c>
      <c r="N19" s="127" cm="1">
        <f t="array" aca="1" ref="N19" ca="1">_xlfn.PERCENTRANK.EXC(_xlfn._xlws.FILTER($M$7:M$26, ISNUMBER($M$7:M$26)),M19)*100</f>
        <v>61.9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22.7</v>
      </c>
      <c r="E20" s="128">
        <f>VLOOKUP(B20,'Quality - 2'!$B$2:$S$22,18,FALSE)</f>
        <v>36.299999999999997</v>
      </c>
      <c r="F20" s="128">
        <f>VLOOKUP(B20,Safety!$B$4:$R$24,17,FALSE)</f>
        <v>18.099999999999998</v>
      </c>
      <c r="G20" s="134">
        <f t="shared" si="0"/>
        <v>25.7</v>
      </c>
      <c r="H20" s="134" cm="1">
        <f t="array" ref="H20">_xlfn.PERCENTRANK.EXC(_xlfn._xlws.FILTER($G$7:G$26, ISNUMBER($G$7:G$26)),G20)*100</f>
        <v>9.5</v>
      </c>
      <c r="I20" s="171">
        <f>VLOOKUP(B20,'LIQIDITY 2'!$A$3:$X$23,24,FALSE)</f>
        <v>77.2</v>
      </c>
      <c r="J20" s="126">
        <f ca="1">VLOOKUP(B20,'Momnetum ranking'!A:AJ,36,FALSE)</f>
        <v>95.399999999999991</v>
      </c>
      <c r="K20" s="173">
        <f>VLOOKUP(B20,'Momnetum ranking'!$A$3:$H$23,8,FALSE)</f>
        <v>0.44444444444444442</v>
      </c>
      <c r="L20" s="127">
        <f>VLOOKUP(B20,'Currency- 2'!$A$3:$U$23,21,FALSE)</f>
        <v>59</v>
      </c>
      <c r="M20" s="136">
        <f t="shared" ca="1" si="1"/>
        <v>67.209228999999993</v>
      </c>
      <c r="N20" s="127" cm="1">
        <f t="array" aca="1" ref="N20" ca="1">_xlfn.PERCENTRANK.EXC(_xlfn._xlws.FILTER($M$7:M$26, ISNUMBER($M$7:M$26)),M20)*100</f>
        <v>95.199999999999989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36.299999999999997</v>
      </c>
      <c r="E21" s="128">
        <f>VLOOKUP(B21,'Quality - 2'!$B$2:$S$22,18,FALSE)</f>
        <v>27.200000000000003</v>
      </c>
      <c r="F21" s="128">
        <f>VLOOKUP(B21,Safety!$B$4:$R$24,17,FALSE)</f>
        <v>13.600000000000001</v>
      </c>
      <c r="G21" s="134">
        <f t="shared" si="0"/>
        <v>25.700000000000003</v>
      </c>
      <c r="H21" s="134" cm="1">
        <f t="array" ref="H21">_xlfn.PERCENTRANK.EXC(_xlfn._xlws.FILTER($G$7:G$26, ISNUMBER($G$7:G$26)),G21)*100</f>
        <v>14.2</v>
      </c>
      <c r="I21" s="171">
        <f>VLOOKUP(B21,'LIQIDITY 2'!$A$3:$X$23,24,FALSE)</f>
        <v>4.5</v>
      </c>
      <c r="J21" s="126">
        <f ca="1">VLOOKUP(B21,'Momnetum ranking'!A:AJ,36,FALSE)</f>
        <v>63.6</v>
      </c>
      <c r="K21" s="173">
        <f>VLOOKUP(B21,'Momnetum ranking'!$A$3:$H$23,8,FALSE)</f>
        <v>0.29411764705882354</v>
      </c>
      <c r="L21" s="127">
        <f>VLOOKUP(B21,'Currency- 2'!$A$3:$U$23,21,FALSE)</f>
        <v>40.9</v>
      </c>
      <c r="M21" s="136">
        <f t="shared" ca="1" si="1"/>
        <v>38.139229</v>
      </c>
      <c r="N21" s="127" cm="1">
        <f t="array" aca="1" ref="N21" ca="1">_xlfn.PERCENTRANK.EXC(_xlfn._xlws.FILTER($M$7:M$26, ISNUMBER($M$7:M$26)),M21)*100</f>
        <v>28.499999999999996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9</v>
      </c>
      <c r="E22" s="128">
        <f>VLOOKUP(B22,'Quality - 2'!$B$2:$S$22,18,FALSE)</f>
        <v>22.7</v>
      </c>
      <c r="F22" s="128">
        <f>VLOOKUP(B22,Safety!$B$4:$R$24,17,FALSE)</f>
        <v>31.8</v>
      </c>
      <c r="G22" s="134">
        <f t="shared" si="0"/>
        <v>21.166666666666671</v>
      </c>
      <c r="H22" s="134" cm="1">
        <f t="array" ref="H22">_xlfn.PERCENTRANK.EXC(_xlfn._xlws.FILTER($G$7:G$26, ISNUMBER($G$7:G$26)),G22)*100</f>
        <v>4.7</v>
      </c>
      <c r="I22" s="171">
        <f>VLOOKUP(B22,'LIQIDITY 2'!$A$3:$X$23,24,FALSE)</f>
        <v>77.2</v>
      </c>
      <c r="J22" s="126">
        <f ca="1">VLOOKUP(B22,'Momnetum ranking'!A:AJ,36,FALSE)</f>
        <v>13.600000000000001</v>
      </c>
      <c r="K22" s="173">
        <f>VLOOKUP(B22,'Momnetum ranking'!$A$3:$H$23,8,FALSE)</f>
        <v>8.5106382978723402E-2</v>
      </c>
      <c r="L22" s="127">
        <f>VLOOKUP(B22,'Currency- 2'!$A$3:$U$23,21,FALSE)</f>
        <v>27.200000000000003</v>
      </c>
      <c r="M22" s="136">
        <f t="shared" ca="1" si="1"/>
        <v>29.949365000000007</v>
      </c>
      <c r="N22" s="127" cm="1">
        <f t="array" aca="1" ref="N22" ca="1">_xlfn.PERCENTRANK.EXC(_xlfn._xlws.FILTER($M$7:M$26, ISNUMBER($M$7:M$26)),M22)*100</f>
        <v>9.5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45.4</v>
      </c>
      <c r="F23" s="128">
        <f>VLOOKUP(B23,Safety!$B$4:$R$24,17,FALSE)</f>
        <v>9</v>
      </c>
      <c r="G23" s="134">
        <f t="shared" si="0"/>
        <v>34.800000000000004</v>
      </c>
      <c r="H23" s="134" cm="1">
        <f t="array" ref="H23">_xlfn.PERCENTRANK.EXC(_xlfn._xlws.FILTER($G$7:G$26, ISNUMBER($G$7:G$26)),G23)*100</f>
        <v>23.799999999999997</v>
      </c>
      <c r="I23" s="171">
        <f>VLOOKUP(B23,'LIQIDITY 2'!$A$3:$X$23,24,FALSE)</f>
        <v>4.5</v>
      </c>
      <c r="J23" s="126">
        <f ca="1">VLOOKUP(B23,'Momnetum ranking'!A:AJ,36,FALSE)</f>
        <v>90.9</v>
      </c>
      <c r="K23" s="173">
        <f>VLOOKUP(B23,'Momnetum ranking'!$A$3:$H$23,8,FALSE)</f>
        <v>0.17346938775510204</v>
      </c>
      <c r="L23" s="127">
        <f>VLOOKUP(B23,'Currency- 2'!$A$3:$U$23,21,FALSE)</f>
        <v>9</v>
      </c>
      <c r="M23" s="136">
        <f t="shared" ca="1" si="1"/>
        <v>48.598956000000008</v>
      </c>
      <c r="N23" s="127" cm="1">
        <f t="array" aca="1" ref="N23" ca="1">_xlfn.PERCENTRANK.EXC(_xlfn._xlws.FILTER($M$7:M$26, ISNUMBER($M$7:M$26)),M23)*100</f>
        <v>52.300000000000004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90.9</v>
      </c>
      <c r="E24" s="128">
        <f>VLOOKUP(B24,'Quality - 2'!$B$2:$S$22,18,FALSE)</f>
        <v>54.500000000000007</v>
      </c>
      <c r="F24" s="128">
        <f>VLOOKUP(B24,Safety!$B$4:$R$24,17,FALSE)</f>
        <v>27.200000000000003</v>
      </c>
      <c r="G24" s="134">
        <f t="shared" si="0"/>
        <v>57.533333333333339</v>
      </c>
      <c r="H24" s="134" cm="1">
        <f t="array" ref="H24">_xlfn.PERCENTRANK.EXC(_xlfn._xlws.FILTER($G$7:G$26, ISNUMBER($G$7:G$26)),G24)*100</f>
        <v>57.099999999999994</v>
      </c>
      <c r="I24" s="171">
        <f>VLOOKUP(B24,'LIQIDITY 2'!$A$3:$X$23,24,FALSE)</f>
        <v>63.6</v>
      </c>
      <c r="J24" s="126">
        <f ca="1">VLOOKUP(B24,'Momnetum ranking'!A:AJ,36,FALSE)</f>
        <v>54.500000000000007</v>
      </c>
      <c r="K24" s="173">
        <f>VLOOKUP(B24,'Momnetum ranking'!$A$3:$H$23,8,FALSE)</f>
        <v>0.34482758620689657</v>
      </c>
      <c r="L24" s="127">
        <f>VLOOKUP(B24,'Currency- 2'!$A$3:$U$23,21,FALSE)</f>
        <v>22.7</v>
      </c>
      <c r="M24" s="136">
        <f t="shared" ca="1" si="1"/>
        <v>54.048274000000006</v>
      </c>
      <c r="N24" s="127" cm="1">
        <f t="array" aca="1" ref="N24" ca="1">_xlfn.PERCENTRANK.EXC(_xlfn._xlws.FILTER($M$7:M$26, ISNUMBER($M$7:M$26)),M24)*100</f>
        <v>57.099999999999994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77.2</v>
      </c>
      <c r="E25" s="128">
        <f>VLOOKUP(B25,'Quality - 2'!$B$2:$S$22,18,FALSE)</f>
        <v>31.8</v>
      </c>
      <c r="F25" s="128">
        <f>VLOOKUP(B25,Safety!$B$4:$R$24,17,FALSE)</f>
        <v>77.2</v>
      </c>
      <c r="G25" s="134">
        <f t="shared" si="0"/>
        <v>62.066666666666684</v>
      </c>
      <c r="H25" s="134" cm="1">
        <f t="array" ref="H25">_xlfn.PERCENTRANK.EXC(_xlfn._xlws.FILTER($G$7:G$26, ISNUMBER($G$7:G$26)),G25)*100</f>
        <v>71.399999999999991</v>
      </c>
      <c r="I25" s="171">
        <f>VLOOKUP(B25,'LIQIDITY 2'!$A$3:$X$23,24,FALSE)</f>
        <v>4.5</v>
      </c>
      <c r="J25" s="126">
        <f ca="1">VLOOKUP(B25,'Momnetum ranking'!A:AJ,36,FALSE)</f>
        <v>18.099999999999998</v>
      </c>
      <c r="K25" s="173">
        <f>VLOOKUP(B25,'Momnetum ranking'!$A$3:$H$23,8,FALSE)</f>
        <v>0.17647058823529413</v>
      </c>
      <c r="L25" s="127">
        <f>VLOOKUP(B25,'Currency- 2'!$A$3:$U$23,21,FALSE)</f>
        <v>95.399999999999991</v>
      </c>
      <c r="M25" s="136">
        <f t="shared" ca="1" si="1"/>
        <v>36.298137999999994</v>
      </c>
      <c r="N25" s="127" cm="1">
        <f t="array" aca="1" ref="N25" ca="1">_xlfn.PERCENTRANK.EXC(_xlfn._xlws.FILTER($M$7:M$26, ISNUMBER($M$7:M$26)),M25)*100</f>
        <v>19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54.500000000000007</v>
      </c>
      <c r="E26" s="129">
        <f>VLOOKUP(B26,'Quality - 2'!$B$2:$S$22,18,FALSE)</f>
        <v>50</v>
      </c>
      <c r="F26" s="129">
        <f>VLOOKUP(B26,Safety!$B$4:$R$24,17,FALSE)</f>
        <v>86.3</v>
      </c>
      <c r="G26" s="135">
        <f t="shared" si="0"/>
        <v>63.6</v>
      </c>
      <c r="H26" s="135" cm="1">
        <f t="array" ref="H26">_xlfn.PERCENTRANK.EXC(_xlfn._xlws.FILTER($G$7:G$26, ISNUMBER($G$7:G$26)),G26)*100</f>
        <v>80.900000000000006</v>
      </c>
      <c r="I26" s="172">
        <f>VLOOKUP(B26,'LIQIDITY 2'!$A$3:$X$23,24,FALSE)</f>
        <v>31.8</v>
      </c>
      <c r="J26" s="130">
        <f ca="1">VLOOKUP(B26,'Momnetum ranking'!A:AJ,36,FALSE)</f>
        <v>9</v>
      </c>
      <c r="K26" s="174">
        <f>VLOOKUP(B26,'Momnetum ranking'!$A$3:$H$23,8,FALSE)</f>
        <v>0.19480519480519481</v>
      </c>
      <c r="L26" s="131">
        <f>VLOOKUP(B26,'Currency- 2'!$A$3:$U$23,21,FALSE)</f>
        <v>36.299999999999997</v>
      </c>
      <c r="M26" s="137">
        <f t="shared" ca="1" si="1"/>
        <v>32.668092000000001</v>
      </c>
      <c r="N26" s="131" cm="1">
        <f t="array" aca="1" ref="N26" ca="1">_xlfn.PERCENTRANK.EXC(_xlfn._xlws.FILTER($M$7:M$26, ISNUMBER($M$7:M$26)),M26)*100</f>
        <v>14.2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0.21857591778740537</v>
      </c>
      <c r="F9" s="10">
        <f ca="1">VLOOKUP(B9,OUTPUT_COUNTRY!$B$7:$N$26, 9, FALSE)</f>
        <v>31.8</v>
      </c>
      <c r="G9" s="176">
        <f>VLOOKUP(B9,OUTPUT_COUNTRY!$B$7:$N$26, 7, FALSE)</f>
        <v>95.199999999999989</v>
      </c>
      <c r="H9" s="10">
        <f>VLOOKUP(B9,OUTPUT_COUNTRY!$B$7:$N$26, 8, FALSE)</f>
        <v>90.9</v>
      </c>
      <c r="I9" s="10">
        <f>VLOOKUP(B9,OUTPUT_COUNTRY!$B$7:$N$26, 11, FALSE)</f>
        <v>50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4.5750694318146943</v>
      </c>
      <c r="M9" s="175" t="e">
        <f t="shared" ref="M9:M29" si="3">L9/$L$30</f>
        <v>#N/A</v>
      </c>
      <c r="N9" s="10">
        <f>IF(H9&gt;=$F$3,1/E9,0)</f>
        <v>4.5750694318146943</v>
      </c>
      <c r="O9" s="175" t="e">
        <f t="shared" ref="O9:O29" si="4">N9/$N$30</f>
        <v>#N/A</v>
      </c>
      <c r="P9" s="10">
        <f>IF(I9&gt;=$F$5,1/E9,0)</f>
        <v>0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0.29353379607369084</v>
      </c>
      <c r="F10">
        <f ca="1">VLOOKUP(B10,OUTPUT_COUNTRY!$B$7:$N$26, 9, FALSE)</f>
        <v>54.500000000000007</v>
      </c>
      <c r="G10" s="47">
        <f>VLOOKUP(B10,OUTPUT_COUNTRY!$B$7:$N$26, 7, FALSE)</f>
        <v>57.099999999999994</v>
      </c>
      <c r="H10">
        <f>VLOOKUP(B10,OUTPUT_COUNTRY!$B$7:$N$26, 8, FALSE)</f>
        <v>63.6</v>
      </c>
      <c r="I10">
        <f>VLOOKUP(B10,OUTPUT_COUNTRY!$B$7:$N$26, 11, FALSE)</f>
        <v>22.7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3.4067627420624258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0.22304171775511469</v>
      </c>
      <c r="F11">
        <f ca="1">VLOOKUP(B11,OUTPUT_COUNTRY!$B$7:$N$26, 9, FALSE)</f>
        <v>9</v>
      </c>
      <c r="G11" s="47">
        <f>VLOOKUP(B11,OUTPUT_COUNTRY!$B$7:$N$26, 7, FALSE)</f>
        <v>80.900000000000006</v>
      </c>
      <c r="H11">
        <f>VLOOKUP(B11,OUTPUT_COUNTRY!$B$7:$N$26, 8, FALSE)</f>
        <v>31.8</v>
      </c>
      <c r="I11">
        <f>VLOOKUP(B11,OUTPUT_COUNTRY!$B$7:$N$26, 11, FALSE)</f>
        <v>36.299999999999997</v>
      </c>
      <c r="J11" s="47">
        <f t="shared" ca="1" si="0"/>
        <v>0</v>
      </c>
      <c r="K11" s="147" t="e">
        <f t="shared" ca="1" si="1"/>
        <v>#N/A</v>
      </c>
      <c r="L11">
        <f t="shared" si="2"/>
        <v>4.4834661876929003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0.20523637811566811</v>
      </c>
      <c r="F12">
        <f ca="1">VLOOKUP(B12,OUTPUT_COUNTRY!$B$7:$N$26, 9, FALSE)</f>
        <v>22.7</v>
      </c>
      <c r="G12" s="47">
        <f>VLOOKUP(B12,OUTPUT_COUNTRY!$B$7:$N$26, 7, FALSE)</f>
        <v>90.4</v>
      </c>
      <c r="H12">
        <f>VLOOKUP(B12,OUTPUT_COUNTRY!$B$7:$N$26, 8, FALSE)</f>
        <v>31.8</v>
      </c>
      <c r="I12">
        <f>VLOOKUP(B12,OUTPUT_COUNTRY!$B$7:$N$26, 11, FALSE)</f>
        <v>13.600000000000001</v>
      </c>
      <c r="J12" s="47">
        <f t="shared" ca="1" si="0"/>
        <v>0</v>
      </c>
      <c r="K12" s="147" t="e">
        <f t="shared" ca="1" si="1"/>
        <v>#N/A</v>
      </c>
      <c r="L12">
        <f t="shared" si="2"/>
        <v>4.872430556323768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0.3065533960260019</v>
      </c>
      <c r="F13">
        <f ca="1">VLOOKUP(B13,OUTPUT_COUNTRY!$B$7:$N$26, 9, FALSE)</f>
        <v>86.3</v>
      </c>
      <c r="G13" s="47">
        <f>VLOOKUP(B13,OUTPUT_COUNTRY!$B$7:$N$26, 7, FALSE)</f>
        <v>19</v>
      </c>
      <c r="H13">
        <f>VLOOKUP(B13,OUTPUT_COUNTRY!$B$7:$N$26, 8, FALSE)</f>
        <v>63.6</v>
      </c>
      <c r="I13">
        <f>VLOOKUP(B13,OUTPUT_COUNTRY!$B$7:$N$26, 11, FALSE)</f>
        <v>77.2</v>
      </c>
      <c r="J13" s="47">
        <f t="shared" ca="1" si="0"/>
        <v>3.2620744475953543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3.2620744475953543</v>
      </c>
      <c r="O13" s="147" t="e">
        <f t="shared" si="4"/>
        <v>#N/A</v>
      </c>
      <c r="P13">
        <f t="shared" si="9"/>
        <v>3.2620744475953543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0.25156308969883645</v>
      </c>
      <c r="F14">
        <f ca="1">VLOOKUP(B14,OUTPUT_COUNTRY!$B$7:$N$26, 9, FALSE)</f>
        <v>95.399999999999991</v>
      </c>
      <c r="G14" s="47">
        <f>VLOOKUP(B14,OUTPUT_COUNTRY!$B$7:$N$26, 7, FALSE)</f>
        <v>9.5</v>
      </c>
      <c r="H14">
        <f>VLOOKUP(B14,OUTPUT_COUNTRY!$B$7:$N$26, 8, FALSE)</f>
        <v>77.2</v>
      </c>
      <c r="I14">
        <f>VLOOKUP(B14,OUTPUT_COUNTRY!$B$7:$N$26, 11, FALSE)</f>
        <v>59</v>
      </c>
      <c r="J14" s="47">
        <f t="shared" ca="1" si="0"/>
        <v>3.9751459611867905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3.9751459611867905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0.14792881237211444</v>
      </c>
      <c r="F15">
        <f ca="1">VLOOKUP(B15,OUTPUT_COUNTRY!$B$7:$N$26, 9, FALSE)</f>
        <v>77.2</v>
      </c>
      <c r="G15" s="47">
        <f>VLOOKUP(B15,OUTPUT_COUNTRY!$B$7:$N$26, 7, FALSE)</f>
        <v>42.8</v>
      </c>
      <c r="H15">
        <f>VLOOKUP(B15,OUTPUT_COUNTRY!$B$7:$N$26, 8, FALSE)</f>
        <v>31.8</v>
      </c>
      <c r="I15">
        <f>VLOOKUP(B15,OUTPUT_COUNTRY!$B$7:$N$26, 11, FALSE)</f>
        <v>81.8</v>
      </c>
      <c r="J15" s="47">
        <f t="shared" ca="1" si="0"/>
        <v>6.7600083037542626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6.7600083037542626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0.20846579096251297</v>
      </c>
      <c r="F16">
        <f ca="1">VLOOKUP(B16,OUTPUT_COUNTRY!$B$7:$N$26, 9, FALSE)</f>
        <v>81.8</v>
      </c>
      <c r="G16" s="47">
        <f>VLOOKUP(B16,OUTPUT_COUNTRY!$B$7:$N$26, 7, FALSE)</f>
        <v>76.099999999999994</v>
      </c>
      <c r="H16">
        <f>VLOOKUP(B16,OUTPUT_COUNTRY!$B$7:$N$26, 8, FALSE)</f>
        <v>31.8</v>
      </c>
      <c r="I16">
        <f>VLOOKUP(B16,OUTPUT_COUNTRY!$B$7:$N$26, 11, FALSE)</f>
        <v>72.7</v>
      </c>
      <c r="J16" s="47">
        <f t="shared" ca="1" si="0"/>
        <v>4.7969501153300662</v>
      </c>
      <c r="K16" s="147" t="e">
        <f t="shared" ca="1" si="1"/>
        <v>#N/A</v>
      </c>
      <c r="L16">
        <f t="shared" si="2"/>
        <v>4.7969501153300662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4.7969501153300662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0.25987069503466592</v>
      </c>
      <c r="F17">
        <f ca="1">VLOOKUP(B17,OUTPUT_COUNTRY!$B$7:$N$26, 9, FALSE)</f>
        <v>50</v>
      </c>
      <c r="G17" s="47">
        <f>VLOOKUP(B17,OUTPUT_COUNTRY!$B$7:$N$26, 7, FALSE)</f>
        <v>38</v>
      </c>
      <c r="H17">
        <f>VLOOKUP(B17,OUTPUT_COUNTRY!$B$7:$N$26, 8, FALSE)</f>
        <v>77.2</v>
      </c>
      <c r="I17">
        <f>VLOOKUP(B17,OUTPUT_COUNTRY!$B$7:$N$26, 11, FALSE)</f>
        <v>63.6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3.8480675932567281</v>
      </c>
      <c r="O17" s="147" t="e">
        <f t="shared" si="4"/>
        <v>#N/A</v>
      </c>
      <c r="P17">
        <f t="shared" si="9"/>
        <v>3.8480675932567281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0.24455953457553845</v>
      </c>
      <c r="F18">
        <f ca="1">VLOOKUP(B18,OUTPUT_COUNTRY!$B$7:$N$26, 9, FALSE)</f>
        <v>45.4</v>
      </c>
      <c r="G18" s="47">
        <f>VLOOKUP(B18,OUTPUT_COUNTRY!$B$7:$N$26, 7, FALSE)</f>
        <v>57.099999999999994</v>
      </c>
      <c r="H18">
        <f>VLOOKUP(B18,OUTPUT_COUNTRY!$B$7:$N$26, 8, FALSE)</f>
        <v>31.8</v>
      </c>
      <c r="I18">
        <f>VLOOKUP(B18,OUTPUT_COUNTRY!$B$7:$N$26, 11, FALSE)</f>
        <v>18.099999999999998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0.33574642169390018</v>
      </c>
      <c r="F19">
        <f ca="1">VLOOKUP(B19,OUTPUT_COUNTRY!$B$7:$N$26, 9, FALSE)</f>
        <v>4.5</v>
      </c>
      <c r="G19" s="47">
        <f>VLOOKUP(B19,OUTPUT_COUNTRY!$B$7:$N$26, 7, FALSE)</f>
        <v>28.499999999999996</v>
      </c>
      <c r="H19">
        <f>VLOOKUP(B19,OUTPUT_COUNTRY!$B$7:$N$26, 8, FALSE)</f>
        <v>63.6</v>
      </c>
      <c r="I19">
        <f>VLOOKUP(B19,OUTPUT_COUNTRY!$B$7:$N$26, 11, FALSE)</f>
        <v>4.5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2.9784382956483135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0.26710447956608918</v>
      </c>
      <c r="F20">
        <f ca="1">VLOOKUP(B20,OUTPUT_COUNTRY!$B$7:$N$26, 9, FALSE)</f>
        <v>63.6</v>
      </c>
      <c r="G20" s="47">
        <f>VLOOKUP(B20,OUTPUT_COUNTRY!$B$7:$N$26, 7, FALSE)</f>
        <v>14.2</v>
      </c>
      <c r="H20">
        <f>VLOOKUP(B20,OUTPUT_COUNTRY!$B$7:$N$26, 8, FALSE)</f>
        <v>4.5</v>
      </c>
      <c r="I20">
        <f>VLOOKUP(B20,OUTPUT_COUNTRY!$B$7:$N$26, 11, FALSE)</f>
        <v>40.9</v>
      </c>
      <c r="J20" s="47">
        <f t="shared" ca="1" si="0"/>
        <v>0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0.27868376121066396</v>
      </c>
      <c r="F21">
        <f ca="1">VLOOKUP(B21,OUTPUT_COUNTRY!$B$7:$N$26, 9, FALSE)</f>
        <v>68.100000000000009</v>
      </c>
      <c r="G21" s="47">
        <f>VLOOKUP(B21,OUTPUT_COUNTRY!$B$7:$N$26, 7, FALSE)</f>
        <v>28.499999999999996</v>
      </c>
      <c r="H21">
        <f>VLOOKUP(B21,OUTPUT_COUNTRY!$B$7:$N$26, 8, FALSE)</f>
        <v>4.5</v>
      </c>
      <c r="I21">
        <f>VLOOKUP(B21,OUTPUT_COUNTRY!$B$7:$N$26, 11, FALSE)</f>
        <v>45.4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0.18790227244932883</v>
      </c>
      <c r="F22">
        <f ca="1">VLOOKUP(B22,OUTPUT_COUNTRY!$B$7:$N$26, 9, FALSE)</f>
        <v>72.7</v>
      </c>
      <c r="G22" s="47">
        <f>VLOOKUP(B22,OUTPUT_COUNTRY!$B$7:$N$26, 7, FALSE)</f>
        <v>52.300000000000004</v>
      </c>
      <c r="H22">
        <f>VLOOKUP(B22,OUTPUT_COUNTRY!$B$7:$N$26, 8, FALSE)</f>
        <v>31.8</v>
      </c>
      <c r="I22">
        <f>VLOOKUP(B22,OUTPUT_COUNTRY!$B$7:$N$26, 11, FALSE)</f>
        <v>68.100000000000009</v>
      </c>
      <c r="J22" s="47">
        <f t="shared" ca="1" si="0"/>
        <v>5.3219154136077185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5.3219154136077185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0.26027307000193495</v>
      </c>
      <c r="F23">
        <f ca="1">VLOOKUP(B23,OUTPUT_COUNTRY!$B$7:$N$26, 9, FALSE)</f>
        <v>59</v>
      </c>
      <c r="G23" s="47">
        <f>VLOOKUP(B23,OUTPUT_COUNTRY!$B$7:$N$26, 7, FALSE)</f>
        <v>85.7</v>
      </c>
      <c r="H23">
        <f>VLOOKUP(B23,OUTPUT_COUNTRY!$B$7:$N$26, 8, FALSE)</f>
        <v>90.9</v>
      </c>
      <c r="I23">
        <f>VLOOKUP(B23,OUTPUT_COUNTRY!$B$7:$N$26, 11, FALSE)</f>
        <v>50</v>
      </c>
      <c r="J23" s="47">
        <f t="shared" ca="1" si="0"/>
        <v>0</v>
      </c>
      <c r="K23" s="147" t="e">
        <f t="shared" ca="1" si="1"/>
        <v>#N/A</v>
      </c>
      <c r="L23">
        <f t="shared" si="2"/>
        <v>3.8421185871921582</v>
      </c>
      <c r="M23" s="147" t="e">
        <f t="shared" si="3"/>
        <v>#N/A</v>
      </c>
      <c r="N23">
        <f t="shared" si="8"/>
        <v>3.8421185871921582</v>
      </c>
      <c r="O23" s="147" t="e">
        <f t="shared" si="4"/>
        <v>#N/A</v>
      </c>
      <c r="P23">
        <f t="shared" si="9"/>
        <v>0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0.16930892575340015</v>
      </c>
      <c r="F24">
        <f ca="1">VLOOKUP(B24,OUTPUT_COUNTRY!$B$7:$N$26, 9, FALSE)</f>
        <v>18.099999999999998</v>
      </c>
      <c r="G24" s="47">
        <f>VLOOKUP(B24,OUTPUT_COUNTRY!$B$7:$N$26, 7, FALSE)</f>
        <v>71.399999999999991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5.9063631497875564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5.9063631497875564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0.16049288081319016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0.36430821700703153</v>
      </c>
      <c r="F26">
        <f ca="1">VLOOKUP(B26,OUTPUT_COUNTRY!$B$7:$N$26, 9, FALSE)</f>
        <v>90.9</v>
      </c>
      <c r="G26" s="47">
        <f>VLOOKUP(B26,OUTPUT_COUNTRY!$B$7:$N$26, 7, FALSE)</f>
        <v>23.799999999999997</v>
      </c>
      <c r="H26">
        <f>VLOOKUP(B26,OUTPUT_COUNTRY!$B$7:$N$26, 8, FALSE)</f>
        <v>4.5</v>
      </c>
      <c r="I26">
        <f>VLOOKUP(B26,OUTPUT_COUNTRY!$B$7:$N$26, 11, FALSE)</f>
        <v>9</v>
      </c>
      <c r="J26" s="47">
        <f t="shared" ca="1" si="0"/>
        <v>2.7449284790101207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0.1902322162847549</v>
      </c>
      <c r="F27">
        <f ca="1">VLOOKUP(B27,OUTPUT_COUNTRY!$B$7:$N$26, 9, FALSE)</f>
        <v>36.299999999999997</v>
      </c>
      <c r="G27" s="47">
        <f>VLOOKUP(B27,OUTPUT_COUNTRY!$B$7:$N$26, 7, FALSE)</f>
        <v>66.600000000000009</v>
      </c>
      <c r="H27">
        <f>VLOOKUP(B27,OUTPUT_COUNTRY!$B$7:$N$26, 8, FALSE)</f>
        <v>4.5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5.2567331629208347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0.25089067600735532</v>
      </c>
      <c r="F28">
        <f ca="1">VLOOKUP(B28,OUTPUT_COUNTRY!$B$7:$N$26, 9, FALSE)</f>
        <v>13.600000000000001</v>
      </c>
      <c r="G28" s="47">
        <f>VLOOKUP(B28,OUTPUT_COUNTRY!$B$7:$N$26, 7, FALSE)</f>
        <v>4.7</v>
      </c>
      <c r="H28">
        <f>VLOOKUP(B28,OUTPUT_COUNTRY!$B$7:$N$26, 8, FALSE)</f>
        <v>77.2</v>
      </c>
      <c r="I28">
        <f>VLOOKUP(B28,OUTPUT_COUNTRY!$B$7:$N$26, 11, FALSE)</f>
        <v>27.200000000000003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3.9857997750808529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0.18726281051968219</v>
      </c>
      <c r="F29" s="13">
        <f ca="1">VLOOKUP(B29,OUTPUT_COUNTRY!$B$7:$N$26, 9, FALSE)</f>
        <v>40.9</v>
      </c>
      <c r="G29" s="149">
        <f>VLOOKUP(B29,OUTPUT_COUNTRY!$B$7:$N$26, 7, FALSE)</f>
        <v>47.599999999999994</v>
      </c>
      <c r="H29" s="13">
        <f>VLOOKUP(B29,OUTPUT_COUNTRY!$B$7:$N$26, 8, FALSE)</f>
        <v>31.8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5.3400886018150162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++</v>
      </c>
      <c r="I4" s="124" t="str">
        <f>IF(VLOOKUP(C4,OUTPUT_COUNTRY!$B$7:$N$26,8,FALSE)&gt;75,"++",(IF(VLOOKUP(C4,OUTPUT_COUNTRY!$B$7:$N$26,8,FALSE)&gt;50,"+",(IF(VLOOKUP(C4,OUTPUT_COUNTRY!$B$7:$N$26,8,FALSE)&gt;25,"-","--")))))</f>
        <v>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-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-</v>
      </c>
      <c r="H7" s="128" t="str">
        <f>IF(VLOOKUP(C7,OUTPUT_COUNTRY!$B$7:$N$26,7,FALSE)&gt;75,"++",(IF(VLOOKUP(C7,OUTPUT_COUNTRY!$B$7:$N$26,7,FALSE)&gt;50,"+",(IF(VLOOKUP(C7,OUTPUT_COUNTRY!$B$7:$N$26,7,FALSE)&gt;25,"-","--")))))</f>
        <v>-</v>
      </c>
      <c r="I7" s="128" t="str">
        <f>IF(VLOOKUP(C7,OUTPUT_COUNTRY!$B$7:$N$26,8,FALSE)&gt;75,"++",(IF(VLOOKUP(C7,OUTPUT_COUNTRY!$B$7:$N$26,8,FALSE)&gt;50,"+",(IF(VLOOKUP(C7,OUTPUT_COUNTRY!$B$7:$N$26,8,FALSE)&gt;25,"-","--")))))</f>
        <v>++</v>
      </c>
      <c r="J7" s="128" t="str">
        <f ca="1">IF(VLOOKUP(C7,OUTPUT_COUNTRY!$B$7:$N$26,9,FALSE)&gt;75,"++",(IF(VLOOKUP(C7,OUTPUT_COUNTRY!$B$7:$N$26,9,FALSE)&gt;50,"+",(IF(VLOOKUP(C7,OUTPUT_COUNTRY!$B$7:$N$26,9,FALSE)&gt;25,"-","--")))))</f>
        <v>-</v>
      </c>
      <c r="K7" s="128" t="str">
        <f>IF(VLOOKUP(C7,OUTPUT_COUNTRY!$B$7:$N$26,11,FALSE)&gt;75,"++",(IF(VLOOKUP(C7,OUTPUT_COUNTRY!$B$7:$N$26,11,FALSE)&gt;50,"+",(IF(VLOOKUP(C7,OUTPUT_COUNTRY!$B$7:$N$26,11,FALSE)&gt;25,"-","--")))))</f>
        <v>+</v>
      </c>
      <c r="L7" s="126" t="str">
        <f ca="1">IF(VLOOKUP(C7,OUTPUT_COUNTRY!$B$7:$N$26,13,FALSE)&gt;75,"++",(IF(VLOOKUP(C7,OUTPUT_COUNTRY!$B$7:$N$26,13,FALSE)&gt;50,"+",(IF(VLOOKUP(C7,OUTPUT_COUNTRY!$B$7:$N$26,13,FALSE)&gt;25,"-","--")))))</f>
        <v>+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+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++</v>
      </c>
      <c r="I8" s="128" t="str">
        <f>IF(VLOOKUP(C8,OUTPUT_COUNTRY!$B$7:$N$26,8,FALSE)&gt;75,"++",(IF(VLOOKUP(C8,OUTPUT_COUNTRY!$B$7:$N$26,8,FALSE)&gt;50,"+",(IF(VLOOKUP(C8,OUTPUT_COUNTRY!$B$7:$N$26,8,FALSE)&gt;25,"-","--")))))</f>
        <v>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-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++</v>
      </c>
      <c r="K10" s="128" t="str">
        <f>IF(VLOOKUP(C10,OUTPUT_COUNTRY!$B$7:$N$26,11,FALSE)&gt;75,"++",(IF(VLOOKUP(C10,OUTPUT_COUNTRY!$B$7:$N$26,11,FALSE)&gt;50,"+",(IF(VLOOKUP(C10,OUTPUT_COUNTRY!$B$7:$N$26,11,FALSE)&gt;25,"-","--")))))</f>
        <v>++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+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</v>
      </c>
      <c r="J11" s="128" t="str">
        <f ca="1">IF(VLOOKUP(C11,OUTPUT_COUNTRY!$B$7:$N$26,9,FALSE)&gt;75,"++",(IF(VLOOKUP(C11,OUTPUT_COUNTRY!$B$7:$N$26,9,FALSE)&gt;50,"+",(IF(VLOOKUP(C11,OUTPUT_COUNTRY!$B$7:$N$26,9,FALSE)&gt;25,"-","--")))))</f>
        <v>-</v>
      </c>
      <c r="K11" s="128" t="str">
        <f>IF(VLOOKUP(C11,OUTPUT_COUNTRY!$B$7:$N$26,11,FALSE)&gt;75,"++",(IF(VLOOKUP(C11,OUTPUT_COUNTRY!$B$7:$N$26,11,FALSE)&gt;50,"+",(IF(VLOOKUP(C11,OUTPUT_COUNTRY!$B$7:$N$26,11,FALSE)&gt;25,"-","--")))))</f>
        <v>--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-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+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</v>
      </c>
      <c r="K14" s="128" t="str">
        <f>IF(VLOOKUP(C14,OUTPUT_COUNTRY!$B$7:$N$26,11,FALSE)&gt;75,"++",(IF(VLOOKUP(C14,OUTPUT_COUNTRY!$B$7:$N$26,11,FALSE)&gt;50,"+",(IF(VLOOKUP(C14,OUTPUT_COUNTRY!$B$7:$N$26,11,FALSE)&gt;25,"-","--")))))</f>
        <v>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+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+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+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++</v>
      </c>
      <c r="J18" s="128" t="str">
        <f ca="1">IF(VLOOKUP(C18,OUTPUT_COUNTRY!$B$7:$N$26,9,FALSE)&gt;75,"++",(IF(VLOOKUP(C18,OUTPUT_COUNTRY!$B$7:$N$26,9,FALSE)&gt;50,"+",(IF(VLOOKUP(C18,OUTPUT_COUNTRY!$B$7:$N$26,9,FALSE)&gt;25,"-","--")))))</f>
        <v>++</v>
      </c>
      <c r="K18" s="128" t="str">
        <f>IF(VLOOKUP(C18,OUTPUT_COUNTRY!$B$7:$N$26,11,FALSE)&gt;75,"++",(IF(VLOOKUP(C18,OUTPUT_COUNTRY!$B$7:$N$26,11,FALSE)&gt;50,"+",(IF(VLOOKUP(C18,OUTPUT_COUNTRY!$B$7:$N$26,11,FALSE)&gt;25,"-","--")))))</f>
        <v>+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</v>
      </c>
      <c r="I19" s="128" t="str">
        <f>IF(VLOOKUP(C19,OUTPUT_COUNTRY!$B$7:$N$26,8,FALSE)&gt;75,"++",(IF(VLOOKUP(C19,OUTPUT_COUNTRY!$B$7:$N$26,8,FALSE)&gt;50,"+",(IF(VLOOKUP(C19,OUTPUT_COUNTRY!$B$7:$N$26,8,FALSE)&gt;25,"-","--")))))</f>
        <v>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</v>
      </c>
      <c r="J21" s="128" t="str">
        <f ca="1">IF(VLOOKUP(C21,OUTPUT_COUNTRY!$B$7:$N$26,9,FALSE)&gt;75,"++",(IF(VLOOKUP(C21,OUTPUT_COUNTRY!$B$7:$N$26,9,FALSE)&gt;50,"+",(IF(VLOOKUP(C21,OUTPUT_COUNTRY!$B$7:$N$26,9,FALSE)&gt;25,"-","--")))))</f>
        <v>--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45441</v>
      </c>
      <c r="G3" s="4" cm="1">
        <f t="array" ref="G3">_xll.FDS(D3,"FMA_PE(LTM,0,,,""PORTAGG"",""MEANR"")")</f>
        <v>15.1700343713908</v>
      </c>
      <c r="H3" s="4" cm="1">
        <f t="array" ref="H3">_xll.FDS(D3,"FMA_PE(NTMA,0,,,""PORTAGG"",""MEANR"")")</f>
        <v>12.7110181144617</v>
      </c>
      <c r="I3" cm="1">
        <f t="array" ref="I3">_xll.FDS(D3,"FMA_DIV_YLD(NTMA,NOW,NOW,M,""PORTAGG"",""MEANR"")")</f>
        <v>2.8549486185183999</v>
      </c>
      <c r="J3" s="55" cm="1">
        <f t="array" ref="J3">IFERROR(_xll.FDS(D3,"FG_FCF_YIELD_NTM(0)"),(1/G3*100))</f>
        <v>5.4187053223418804</v>
      </c>
      <c r="K3" s="3" cm="1">
        <f t="array" ref="K3">_xll.FDS(D3,"FMA_EVAL_EBITDA(NTMA,0,,,""PORTAGG"",""MEANR"")")</f>
        <v>10.228314268081199</v>
      </c>
      <c r="L3" cm="1">
        <f t="array" ref="L3">_xll.FDS(D3,"FMA_EVAL_EBIT(LTMA,NOW,NOW,M,""PORTAGG"",""MEANR"")")</f>
        <v>16.7018719771443</v>
      </c>
      <c r="M3">
        <f>HLOOKUP(D3,'Index ROE'!$A$1:$V$25,25,FALSE)</f>
        <v>12.022117536376999</v>
      </c>
      <c r="N3">
        <f>VLOOKUP(A3,'LIQIDITY 2'!$A$3:$E$26,5,FALSE)</f>
        <v>2.3054000000000001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0.54954861851839976</v>
      </c>
      <c r="R3" s="55">
        <f t="shared" ref="R3:R23" si="1">J3-N3</f>
        <v>3.1133053223418803</v>
      </c>
      <c r="S3">
        <f t="shared" ref="S3:S23" si="2">M3-N3</f>
        <v>9.7167175363769989</v>
      </c>
      <c r="T3">
        <f>M3-O3</f>
        <v>12.054302536377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41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57.500000000000007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45442</v>
      </c>
      <c r="G4" s="4" cm="1">
        <f t="array" ref="G4">_xll.FDS(D4,"FMA_PE(LTM,0,,,""PORTAGG"",""MEANR"")")</f>
        <v>14.403169651117899</v>
      </c>
      <c r="H4" s="4" cm="1">
        <f t="array" ref="H4">_xll.FDS(D4,"FMA_PE(NTMA,0,,,""PORTAGG"",""MEANR"")")</f>
        <v>6.5327131212202403</v>
      </c>
      <c r="I4" cm="1">
        <f t="array" ref="I4">_xll.FDS(D4,"FMA_DIV_YLD(NTMA,NOW,NOW,M,""PORTAGG"",""MEANR"")")</f>
        <v>4.9758207175962097</v>
      </c>
      <c r="J4" s="55" cm="1">
        <f t="array" ref="J4">IFERROR(_xll.FDS(D4,"FG_FCF_YIELD_NTM(0)"),(1/G4*100))</f>
        <v>9.1591552616051501</v>
      </c>
      <c r="K4" s="3" cm="1">
        <f t="array" ref="K4">_xll.FDS(D4,"FMA_EVAL_EBITDA(NTMA,0,,,""PORTAGG"",""MEANR"")")</f>
        <v>6.1322835784288596</v>
      </c>
      <c r="L4" cm="1">
        <f t="array" ref="L4">_xll.FDS(D4,"FMA_EVAL_EBIT(LTMA,NOW,NOW,M,""PORTAGG"",""MEANR"")")</f>
        <v>9.6149882727404492</v>
      </c>
      <c r="M4">
        <f>HLOOKUP(D4,'Index ROE'!$A$1:$V$25,25,FALSE)</f>
        <v>13.769715255584901</v>
      </c>
      <c r="N4">
        <f>VLOOKUP(A4,'LIQIDITY 2'!$A$3:$E$26,5,FALSE)</f>
        <v>2.6579278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2.3178929175962097</v>
      </c>
      <c r="R4" s="55">
        <f t="shared" si="1"/>
        <v>6.5012274616051506</v>
      </c>
      <c r="S4">
        <f t="shared" si="2"/>
        <v>11.111787455584901</v>
      </c>
      <c r="T4">
        <f t="shared" ref="T4:T23" si="3">M4-O4</f>
        <v>9.7284202555849006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50</v>
      </c>
      <c r="Y4" cm="1">
        <f t="array" ref="Y4">(1-_xlfn.PERCENTRANK.EXC(_xlfn._xlws.FILTER(H$3:H$23, ISNUMBER(H$3:H$23)),H4))*100</f>
        <v>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76.134999999999991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45441</v>
      </c>
      <c r="G5" s="4" cm="1">
        <f t="array" ref="G5">_xll.FDS(D5,"FMA_PE(LTM,0,,,""PORTAGG"",""MEANR"")")</f>
        <v>14.245443533642099</v>
      </c>
      <c r="H5" s="4" cm="1">
        <f t="array" ref="H5">_xll.FDS(D5,"FMA_PE(NTMA,0,,,""PORTAGG"",""MEANR"")")</f>
        <v>11.478546735129999</v>
      </c>
      <c r="I5" cm="1">
        <f t="array" ref="I5">_xll.FDS(D5,"FMA_DIV_YLD(NTMA,NOW,NOW,M,""PORTAGG"",""MEANR"")")</f>
        <v>4.6762503368799502</v>
      </c>
      <c r="J5" s="55" cm="1">
        <f t="array" ref="J5">IFERROR(_xll.FDS(D5,"FG_FCF_YIELD_NTM(0)"),(1/G5*100))</f>
        <v>7.0197884512222863</v>
      </c>
      <c r="K5" s="3" cm="1">
        <f t="array" ref="K5">_xll.FDS(D5,"FMA_EVAL_EBITDA(NTMA,0,,,""PORTAGG"",""MEANR"")")</f>
        <v>5.85361399643336</v>
      </c>
      <c r="L5" cm="1">
        <f t="array" ref="L5">_xll.FDS(D5,"FMA_EVAL_EBIT(LTMA,NOW,NOW,M,""PORTAGG"",""MEANR"")")</f>
        <v>9.2150285072304303</v>
      </c>
      <c r="M5">
        <f>HLOOKUP(D5,'Index ROE'!$A$1:$V$25,25,FALSE)</f>
        <v>14.0234033144087</v>
      </c>
      <c r="N5">
        <f>VLOOKUP(A5,'LIQIDITY 2'!$A$3:$E$26,5,FALSE)</f>
        <v>6.9205569999999996</v>
      </c>
      <c r="O5" cm="1">
        <f t="array" ref="O5">IFERROR(IFERROR(IFERROR(IFERROR(_xll.FDS(B5,"IMF_IFS_RCPI_Q(0)"),_xll.FDS(B5,"IMF_IFS_RCPI_Q(-1AM)")),_xll.FDS(B5,"IMF_IFS_RCPI_Q(-2AM)")),_xll.FDS(B5,"IMF_IFS_RCPI_Q(-3AM)")),$D$31)</f>
        <v>2.6812450000000001</v>
      </c>
      <c r="P5">
        <f>VLOOKUP(E5,GDP_GROWTH!$B$10:$W$165,22,FALSE)</f>
        <v>3.8153657829076093</v>
      </c>
      <c r="Q5">
        <f t="shared" si="0"/>
        <v>-2.2443066631200494</v>
      </c>
      <c r="R5" s="55">
        <f t="shared" si="1"/>
        <v>9.9231451222286715E-2</v>
      </c>
      <c r="S5">
        <f t="shared" si="2"/>
        <v>7.1028463144087004</v>
      </c>
      <c r="T5">
        <f t="shared" si="3"/>
        <v>11.342158314408699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54.6</v>
      </c>
      <c r="Y5" cm="1">
        <f t="array" ref="Y5">(1-_xlfn.PERCENTRANK.EXC(_xlfn._xlws.FILTER(H$3:H$23, ISNUMBER(H$3:H$23)),H5))*100</f>
        <v>45.499999999999993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50.695</v>
      </c>
      <c r="AC5" cm="1">
        <f t="array" ref="AC5">_xlfn.PERCENTRANK.EXC(_xlfn._xlws.FILTER(AB$3:AB$23, ISNUMBER(AB$3:AB$23)),AB5)*100</f>
        <v>54.500000000000007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45442</v>
      </c>
      <c r="G6" s="4" cm="1">
        <f t="array" ref="G6">_xll.FDS(D6,"FMA_PE(LTM,0,,,""PORTAGG"",""MEANR"")")</f>
        <v>9.3040532940048593</v>
      </c>
      <c r="H6" s="4" cm="1">
        <f t="array" ref="H6">_xll.FDS(D6,"FMA_PE(NTMA,0,,,""PORTAGG"",""MEANR"")")</f>
        <v>8.5118697824381506</v>
      </c>
      <c r="I6" cm="1">
        <f t="array" ref="I6">_xll.FDS(D6,"FMA_DIV_YLD(NTMA,NOW,NOW,M,""PORTAGG"",""MEANR"")")</f>
        <v>3.3584033218654299</v>
      </c>
      <c r="J6" s="55" cm="1">
        <f t="array" ref="J6">IFERROR(_xll.FDS(D6,"FG_FCF_YIELD_NTM(0)"),(1/G6*100))</f>
        <v>6.13511585573369</v>
      </c>
      <c r="K6" s="3" cm="1">
        <f t="array" ref="K6">_xll.FDS(D6,"FMA_EVAL_EBITDA(NTMA,0,,,""PORTAGG"",""MEANR"")")</f>
        <v>7.7976501680618604</v>
      </c>
      <c r="L6" cm="1">
        <f t="array" ref="L6">_xll.FDS(D6,"FMA_EVAL_EBIT(LTMA,NOW,NOW,M,""PORTAGG"",""MEANR"")")</f>
        <v>12.516768185329299</v>
      </c>
      <c r="M6">
        <f>HLOOKUP(D6,'Index ROE'!$A$1:$V$25,25,FALSE)</f>
        <v>11.940709445037699</v>
      </c>
      <c r="N6">
        <f>VLOOKUP(A6,'LIQIDITY 2'!$A$3:$E$26,5,FALSE)</f>
        <v>6.7777022999999996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-3.4192989781345697</v>
      </c>
      <c r="R6" s="55">
        <f t="shared" si="1"/>
        <v>-0.64258644426630962</v>
      </c>
      <c r="S6">
        <f t="shared" si="2"/>
        <v>5.1630071450376995</v>
      </c>
      <c r="T6">
        <f t="shared" si="3"/>
        <v>8.6431036450376997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36.299999999999997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77.3</v>
      </c>
      <c r="Y6" cm="1">
        <f t="array" ref="Y6">(1-_xlfn.PERCENTRANK.EXC(_xlfn._xlws.FILTER(H$3:H$23, ISNUMBER(H$3:H$23)),H6))*100</f>
        <v>72.8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52.27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45442</v>
      </c>
      <c r="G7" s="4" cm="1">
        <f t="array" ref="G7">_xll.FDS(D7,"FMA_PE(LTM,0,,,""PORTAGG"",""MEANR"")")</f>
        <v>7.5878068979821602</v>
      </c>
      <c r="H7" s="4" cm="1">
        <f t="array" ref="H7">_xll.FDS(D7,"FMA_PE(NTMA,0,,,""PORTAGG"",""MEANR"")")</f>
        <v>8.6699759949386408</v>
      </c>
      <c r="I7" cm="1">
        <f t="array" ref="I7">_xll.FDS(D7,"FMA_DIV_YLD(NTMA,NOW,NOW,M,""PORTAGG"",""MEANR"")")</f>
        <v>5.2043128031612804</v>
      </c>
      <c r="J7" s="55" cm="1">
        <f t="array" ref="J7">IFERROR(_xll.FDS(D7,"FG_FCF_YIELD_NTM(0)"),(1/G7*100))</f>
        <v>13.179038600282933</v>
      </c>
      <c r="K7" s="3" cm="1">
        <f t="array" ref="K7">_xll.FDS(D7,"FMA_EVAL_EBITDA(NTMA,0,,,""PORTAGG"",""MEANR"")")</f>
        <v>4.8750445210761999</v>
      </c>
      <c r="L7" cm="1">
        <f t="array" ref="L7">_xll.FDS(D7,"FMA_EVAL_EBIT(LTMA,NOW,NOW,M,""PORTAGG"",""MEANR"")")</f>
        <v>8.2852131425143103</v>
      </c>
      <c r="M7">
        <f>HLOOKUP(D7,'Index ROE'!$A$1:$V$25,25,FALSE)</f>
        <v>12.394579327579899</v>
      </c>
      <c r="N7">
        <f>VLOOKUP(A7,'LIQIDITY 2'!$A$3:$E$26,5,FALSE)</f>
        <v>5.7374999999999998</v>
      </c>
      <c r="O7" cm="1">
        <f t="array" ref="O7">IFERROR(IFERROR(IFERROR(IFERROR(_xll.FDS(B7,"IMF_IFS_RCPI_Q(0)"),_xll.FDS(B7,"IMF_IFS_RCPI_Q(-1AM)")),_xll.FDS(B7,"IMF_IFS_RCPI_Q(-2AM)")),_xll.FDS(B7,"IMF_IFS_RCPI_Q(-3AM)")),$D$31)</f>
        <v>3.0719981000000001</v>
      </c>
      <c r="P7">
        <f>VLOOKUP(E7,GDP_GROWTH!$B$10:$W$165,22,FALSE)</f>
        <v>3.7030435940290873</v>
      </c>
      <c r="Q7">
        <f t="shared" si="0"/>
        <v>-0.5331871968387194</v>
      </c>
      <c r="R7" s="55">
        <f t="shared" si="1"/>
        <v>7.4415386002829331</v>
      </c>
      <c r="S7">
        <f t="shared" si="2"/>
        <v>6.6570793275798996</v>
      </c>
      <c r="T7">
        <f t="shared" si="3"/>
        <v>9.3225812275798994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68.199999999999989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73.64</v>
      </c>
      <c r="AC7" cm="1">
        <f t="array" ref="AC7">_xlfn.PERCENTRANK.EXC(_xlfn._xlws.FILTER(AB$3:AB$23, ISNUMBER(AB$3:AB$23)),AB7)*100</f>
        <v>81.8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45441</v>
      </c>
      <c r="G8" s="4" cm="1">
        <f t="array" ref="G8">_xll.FDS(D8,"FMA_PE(LTM,0,,,""PORTAGG"",""MEANR"")")</f>
        <v>20.363726103271901</v>
      </c>
      <c r="H8" s="4" cm="1">
        <f t="array" ref="H8">_xll.FDS(D8,"FMA_PE(NTMA,0,,,""PORTAGG"",""MEANR"")")</f>
        <v>13.3961046441236</v>
      </c>
      <c r="I8" cm="1">
        <f t="array" ref="I8">_xll.FDS(D8,"FMA_DIV_YLD(NTMA,NOW,NOW,M,""PORTAGG"",""MEANR"")")</f>
        <v>3.42957184502685</v>
      </c>
      <c r="J8" s="55" cm="1">
        <f t="array" ref="J8">IFERROR(_xll.FDS(D8,"FG_FCF_YIELD_NTM(0)"),(1/G8*100))</f>
        <v>7.1806128332537096</v>
      </c>
      <c r="K8" s="3" cm="1">
        <f t="array" ref="K8">_xll.FDS(D8,"FMA_EVAL_EBITDA(NTMA,0,,,""PORTAGG"",""MEANR"")")</f>
        <v>6.90243842807934</v>
      </c>
      <c r="L8" cm="1">
        <f t="array" ref="L8">_xll.FDS(D8,"FMA_EVAL_EBIT(LTMA,NOW,NOW,M,""PORTAGG"",""MEANR"")")</f>
        <v>13.237083962705499</v>
      </c>
      <c r="M8">
        <f>HLOOKUP(D8,'Index ROE'!$A$1:$V$25,25,FALSE)</f>
        <v>12.9324474391171</v>
      </c>
      <c r="N8">
        <f>VLOOKUP(A8,'LIQIDITY 2'!$A$3:$E$26,5,FALSE)</f>
        <v>7.0302009999999999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-3.6006291549731499</v>
      </c>
      <c r="R8" s="55">
        <f t="shared" si="1"/>
        <v>0.15041183325370966</v>
      </c>
      <c r="S8">
        <f t="shared" si="2"/>
        <v>5.9022464391170999</v>
      </c>
      <c r="T8">
        <f t="shared" si="3"/>
        <v>10.0827698391171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18.200000000000006</v>
      </c>
      <c r="Y8" cm="1">
        <f t="array" ref="Y8">(1-_xlfn.PERCENTRANK.EXC(_xlfn._xlws.FILTER(H$3:H$23, ISNUMBER(H$3:H$23)),H8))*100</f>
        <v>31.899999999999995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34.774999999999999</v>
      </c>
      <c r="AC8" cm="1">
        <f t="array" ref="AC8">_xlfn.PERCENTRANK.EXC(_xlfn._xlws.FILTER(AB$3:AB$23, ISNUMBER(AB$3:AB$23)),AB8)*100</f>
        <v>22.7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45442</v>
      </c>
      <c r="G9" s="4" cm="1">
        <f t="array" ref="G9">_xll.FDS(D9,"FMA_PE(LTM,0,,,""PORTAGG"",""MEANR"")")</f>
        <v>17.805446163658001</v>
      </c>
      <c r="H9" s="4" cm="1">
        <f t="array" ref="H9">_xll.FDS(D9,"FMA_PE(NTMA,0,,,""PORTAGG"",""MEANR"")")</f>
        <v>14.209777799644099</v>
      </c>
      <c r="I9" cm="1">
        <f t="array" ref="I9">_xll.FDS(D9,"FMA_DIV_YLD(NTMA,NOW,NOW,M,""PORTAGG"",""MEANR"")")</f>
        <v>4.0700358644405599</v>
      </c>
      <c r="J9" s="55" cm="1">
        <f t="array" ref="J9">IFERROR(_xll.FDS(D9,"FG_FCF_YIELD_NTM(0)"),(1/G9*100))</f>
        <v>5.99788922364122</v>
      </c>
      <c r="K9" s="3" cm="1">
        <f t="array" ref="K9">_xll.FDS(D9,"FMA_EVAL_EBITDA(NTMA,0,,,""PORTAGG"",""MEANR"")")</f>
        <v>8.9767197717981499</v>
      </c>
      <c r="L9" cm="1">
        <f t="array" ref="L9">_xll.FDS(D9,"FMA_EVAL_EBIT(LTMA,NOW,NOW,M,""PORTAGG"",""MEANR"")")</f>
        <v>17.592938525317599</v>
      </c>
      <c r="M9">
        <f>HLOOKUP(D9,'Index ROE'!$A$1:$V$25,25,FALSE)</f>
        <v>9.5588573391121194</v>
      </c>
      <c r="N9">
        <f>VLOOKUP(A9,'LIQIDITY 2'!$A$3:$E$26,5,FALSE)</f>
        <v>3.891778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0.17825786444055991</v>
      </c>
      <c r="R9" s="55">
        <f t="shared" si="1"/>
        <v>2.1061112236412201</v>
      </c>
      <c r="S9">
        <f t="shared" si="2"/>
        <v>5.667079339112119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22.799999999999997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33.630000000000003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45441</v>
      </c>
      <c r="G10" s="4" cm="1">
        <f t="array" ref="G10">_xll.FDS(D10,"FMA_PE(LTM,0,,,""PORTAGG"",""MEANR"")")</f>
        <v>21.139442351101401</v>
      </c>
      <c r="H10" s="4" cm="1">
        <f t="array" ref="H10">_xll.FDS(D10,"FMA_PE(NTMA,0,,,""PORTAGG"",""MEANR"")")</f>
        <v>17.709096479538498</v>
      </c>
      <c r="I10" cm="1">
        <f t="array" ref="I10">_xll.FDS(D10,"FMA_DIV_YLD(NTMA,NOW,NOW,M,""PORTAGG"",""MEANR"")")</f>
        <v>3.04795635383508</v>
      </c>
      <c r="J10" s="55" cm="1">
        <f t="array" ref="J10">IFERROR(_xll.FDS(D10,"FG_FCF_YIELD_NTM(0)"),(1/G10*100))</f>
        <v>3.9662093194028998</v>
      </c>
      <c r="K10" s="3" cm="1">
        <f t="array" ref="K10">_xll.FDS(D10,"FMA_EVAL_EBITDA(NTMA,0,,,""PORTAGG"",""MEANR"")")</f>
        <v>10.294641609461401</v>
      </c>
      <c r="L10" cm="1">
        <f t="array" ref="L10">_xll.FDS(D10,"FMA_EVAL_EBIT(LTMA,NOW,NOW,M,""PORTAGG"",""MEANR"")")</f>
        <v>20.1156090219413</v>
      </c>
      <c r="M10">
        <f>HLOOKUP(D10,'Index ROE'!$A$1:$V$25,25,FALSE)</f>
        <v>11.9152161134332</v>
      </c>
      <c r="N10">
        <f>VLOOKUP(A10,'LIQIDITY 2'!$A$3:$E$26,5,FALSE)</f>
        <v>1.62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3.5195870793715778</v>
      </c>
      <c r="Q10">
        <f t="shared" si="0"/>
        <v>1.4279563538350799</v>
      </c>
      <c r="R10" s="55">
        <f t="shared" si="1"/>
        <v>2.3462093194028997</v>
      </c>
      <c r="S10">
        <f t="shared" si="2"/>
        <v>10.295216113433199</v>
      </c>
      <c r="T10">
        <f t="shared" si="3"/>
        <v>8.705700113433199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36.35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45441</v>
      </c>
      <c r="G11" s="4" cm="1">
        <f t="array" ref="G11">_xll.FDS(D11,"FMA_PE(LTM,0,,,""PORTAGG"",""MEANR"")")</f>
        <v>14.461210186903401</v>
      </c>
      <c r="H11" s="4" cm="1">
        <f t="array" ref="H11">_xll.FDS(D11,"FMA_PE(NTMA,0,,,""PORTAGG"",""MEANR"")")</f>
        <v>11.9721886943793</v>
      </c>
      <c r="I11" cm="1">
        <f t="array" ref="I11">_xll.FDS(D11,"FMA_DIV_YLD(NTMA,NOW,NOW,M,""PORTAGG"",""MEANR"")")</f>
        <v>4.38722429776284</v>
      </c>
      <c r="J11" s="55" cm="1">
        <f t="array" ref="J11">IFERROR(_xll.FDS(D11,"FG_FCF_YIELD_NTM(0)"),(1/G11*100))</f>
        <v>8.3825332641798695</v>
      </c>
      <c r="K11" s="3" cm="1">
        <f t="array" ref="K11">_xll.FDS(D11,"FMA_EVAL_EBITDA(NTMA,0,,,""PORTAGG"",""MEANR"")")</f>
        <v>6.0704932414047903</v>
      </c>
      <c r="L11" cm="1">
        <f t="array" ref="L11">_xll.FDS(D11,"FMA_EVAL_EBIT(LTMA,NOW,NOW,M,""PORTAGG"",""MEANR"")")</f>
        <v>10.285736834113299</v>
      </c>
      <c r="M11">
        <f>HLOOKUP(D11,'Index ROE'!$A$1:$V$25,25,FALSE)</f>
        <v>13.7129718327555</v>
      </c>
      <c r="N11">
        <f>VLOOKUP(A11,'LIQIDITY 2'!$A$3:$E$26,5,FALSE)</f>
        <v>9.7505000000000006</v>
      </c>
      <c r="O11" cm="1">
        <f t="array" ref="O11">IFERROR(IFERROR(IFERROR(IFERROR(_xll.FDS(B11,"IMF_IFS_RCPI_Q(0)"),_xll.FDS(B11,"IMF_IFS_RCPI_Q(-1AM)")),_xll.FDS(B11,"IMF_IFS_RCPI_Q(-2AM)")),_xll.FDS(B11,"IMF_IFS_RCPI_Q(-3AM)")),$D$31)</f>
        <v>4.4145545999999998</v>
      </c>
      <c r="P11">
        <f>VLOOKUP(E11,GDP_GROWTH!$B$10:$W$165,22,FALSE)</f>
        <v>0.75528355941661962</v>
      </c>
      <c r="Q11">
        <f t="shared" si="0"/>
        <v>-5.3632757022371607</v>
      </c>
      <c r="R11" s="55">
        <f t="shared" si="1"/>
        <v>-1.3679667358201311</v>
      </c>
      <c r="S11">
        <f t="shared" si="2"/>
        <v>3.9624718327554991</v>
      </c>
      <c r="T11">
        <f t="shared" si="3"/>
        <v>9.2984172327555008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27.200000000000003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45.499999999999993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34.78</v>
      </c>
      <c r="AC11" cm="1">
        <f t="array" ref="AC11">_xlfn.PERCENTRANK.EXC(_xlfn._xlws.FILTER(AB$3:AB$23, ISNUMBER(AB$3:AB$23)),AB11)*100</f>
        <v>27.200000000000003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45441</v>
      </c>
      <c r="G12" s="4" cm="1">
        <f t="array" ref="G12">_xll.FDS(D12,"FMA_PE(LTM,0,,,""PORTAGG"",""MEANR"")")</f>
        <v>16.280454451257</v>
      </c>
      <c r="H12" s="4" cm="1">
        <f t="array" ref="H12">_xll.FDS(D12,"FMA_PE(NTMA,0,,,""PORTAGG"",""MEANR"")")</f>
        <v>9.6178076200190592</v>
      </c>
      <c r="I12" cm="1">
        <f t="array" ref="I12">_xll.FDS(D12,"FMA_DIV_YLD(NTMA,NOW,NOW,M,""PORTAGG"",""MEANR"")")</f>
        <v>2.2259677738432702</v>
      </c>
      <c r="J12" s="55" cm="1">
        <f t="array" ref="J12">IFERROR(_xll.FDS(D12,"FG_FCF_YIELD_NTM(0)"),(1/G12*100))</f>
        <v>5.30969928248415</v>
      </c>
      <c r="K12" s="3" cm="1">
        <f t="array" ref="K12">_xll.FDS(D12,"FMA_EVAL_EBITDA(NTMA,0,,,""PORTAGG"",""MEANR"")")</f>
        <v>6.2053383318783002</v>
      </c>
      <c r="L12" cm="1">
        <f t="array" ref="L12">_xll.FDS(D12,"FMA_EVAL_EBIT(LTMA,NOW,NOW,M,""PORTAGG"",""MEANR"")")</f>
        <v>18.255427235155199</v>
      </c>
      <c r="M12">
        <f>HLOOKUP(D12,'Index ROE'!$A$1:$V$25,25,FALSE)</f>
        <v>8.9090911478552002</v>
      </c>
      <c r="N12">
        <f>VLOOKUP(A12,'LIQIDITY 2'!$A$3:$E$26,5,FALSE)</f>
        <v>3.544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-1.3180322261567299</v>
      </c>
      <c r="R12" s="55">
        <f t="shared" si="1"/>
        <v>1.76569928248415</v>
      </c>
      <c r="S12">
        <f t="shared" si="2"/>
        <v>5.3650911478551997</v>
      </c>
      <c r="T12">
        <f t="shared" si="3"/>
        <v>5.9053379478551999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54.500000000000007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36.4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42.94</v>
      </c>
      <c r="AC12" cm="1">
        <f t="array" ref="AC12">_xlfn.PERCENTRANK.EXC(_xlfn._xlws.FILTER(AB$3:AB$23, ISNUMBER(AB$3:AB$23)),AB12)*100</f>
        <v>45.4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45441</v>
      </c>
      <c r="G13" s="4" cm="1">
        <f t="array" ref="G13">_xll.FDS(D13,"FMA_PE(LTM,0,,,""PORTAGG"",""MEANR"")")</f>
        <v>7.17621820846289</v>
      </c>
      <c r="H13" s="4" cm="1">
        <f t="array" ref="H13">_xll.FDS(D13,"FMA_PE(NTMA,0,,,""PORTAGG"",""MEANR"")")</f>
        <v>7.1220211053723901</v>
      </c>
      <c r="I13" cm="1">
        <f t="array" ref="I13">_xll.FDS(D13,"FMA_DIV_YLD(NTMA,NOW,NOW,M,""PORTAGG"",""MEANR"")")</f>
        <v>7.2666002213979599</v>
      </c>
      <c r="J13" s="55" cm="1">
        <f t="array" ref="J13">IFERROR(_xll.FDS(D13,"FG_FCF_YIELD_NTM(0)"),(1/G13*100))</f>
        <v>10.4132094118771</v>
      </c>
      <c r="K13" s="3" cm="1">
        <f t="array" ref="K13">_xll.FDS(D13,"FMA_EVAL_EBITDA(NTMA,0,,,""PORTAGG"",""MEANR"")")</f>
        <v>4.5440709853173296</v>
      </c>
      <c r="L13" cm="1">
        <f t="array" ref="L13">_xll.FDS(D13,"FMA_EVAL_EBIT(LTMA,NOW,NOW,M,""PORTAGG"",""MEANR"")")</f>
        <v>6.6552187115255101</v>
      </c>
      <c r="M13">
        <f>HLOOKUP(D13,'Index ROE'!$A$1:$V$25,25,FALSE)</f>
        <v>18.6086842273203</v>
      </c>
      <c r="N13">
        <f>VLOOKUP(A13,'LIQIDITY 2'!$A$3:$E$26,5,FALSE)</f>
        <v>12.018983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-4.7523827786020405</v>
      </c>
      <c r="R13" s="55">
        <f t="shared" si="1"/>
        <v>-1.6057735881229007</v>
      </c>
      <c r="S13">
        <f t="shared" si="2"/>
        <v>6.5897012273202993</v>
      </c>
      <c r="T13">
        <f t="shared" si="3"/>
        <v>14.3005535273203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45.4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65.239999999999995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45441</v>
      </c>
      <c r="G14" s="4" cm="1">
        <f t="array" ref="G14">_xll.FDS(D14,"FMA_PE(LTM,0,,,""PORTAGG"",""MEANR"")")</f>
        <v>11.412392341683701</v>
      </c>
      <c r="H14" s="4" cm="1">
        <f t="array" ref="H14">_xll.FDS(D14,"FMA_PE(NTMA,0,,,""PORTAGG"",""MEANR"")")</f>
        <v>9.6374633114149795</v>
      </c>
      <c r="I14" cm="1">
        <f t="array" ref="I14">_xll.FDS(D14,"FMA_DIV_YLD(NTMA,NOW,NOW,M,""PORTAGG"",""MEANR"")")</f>
        <v>4.0023496048174199</v>
      </c>
      <c r="J14" s="55" cm="1">
        <f t="array" ref="J14">IFERROR(_xll.FDS(D14,"FG_FCF_YIELD_NTM(0)"),(1/G14*100))</f>
        <v>6.50212969184562</v>
      </c>
      <c r="K14" s="3" cm="1">
        <f t="array" ref="K14">_xll.FDS(D14,"FMA_EVAL_EBITDA(NTMA,0,,,""PORTAGG"",""MEANR"")")</f>
        <v>7.7266355701207701</v>
      </c>
      <c r="L14" cm="1">
        <f t="array" ref="L14">_xll.FDS(D14,"FMA_EVAL_EBIT(LTMA,NOW,NOW,M,""PORTAGG"",""MEANR"")")</f>
        <v>12.322122906196601</v>
      </c>
      <c r="M14">
        <f>HLOOKUP(D14,'Index ROE'!$A$1:$V$25,25,FALSE)</f>
        <v>14.5722752976358</v>
      </c>
      <c r="N14">
        <f>VLOOKUP(A14,'LIQIDITY 2'!$A$3:$E$26,5,FALSE)</f>
        <v>12.218569</v>
      </c>
      <c r="O14" cm="1">
        <f t="array" ref="O14">IFERROR(IFERROR(IFERROR(IFERROR(_xll.FDS(B14,"IMF_IFS_RCPI_Q(0)"),_xll.FDS(B14,"IMF_IFS_RCPI_Q(-1AM)")),_xll.FDS(B14,"IMF_IFS_RCPI_Q(-2AM)")),_xll.FDS(B14,"IMF_IFS_RCPI_Q(-3AM)")),$D$31)</f>
        <v>5.6333609999999998</v>
      </c>
      <c r="P14">
        <f>VLOOKUP(E14,GDP_GROWTH!$B$10:$W$165,22,FALSE)</f>
        <v>2.0053433544621524</v>
      </c>
      <c r="Q14">
        <f t="shared" si="0"/>
        <v>-8.2162193951825806</v>
      </c>
      <c r="R14" s="55">
        <f t="shared" si="1"/>
        <v>-5.7164393081543805</v>
      </c>
      <c r="S14">
        <f t="shared" si="2"/>
        <v>2.3537062976357994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36.299999999999997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36.805</v>
      </c>
      <c r="AC14" cm="1">
        <f t="array" ref="AC14">_xlfn.PERCENTRANK.EXC(_xlfn._xlws.FILTER(AB$3:AB$23, ISNUMBER(AB$3:AB$23)),AB14)*100</f>
        <v>36.299999999999997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45442</v>
      </c>
      <c r="G15" s="4" cm="1">
        <f t="array" ref="G15">_xll.FDS(D15,"FMA_PE(LTM,0,,,""PORTAGG"",""MEANR"")")</f>
        <v>7.3938690842982302</v>
      </c>
      <c r="H15" s="4" cm="1">
        <f t="array" ref="H15">_xll.FDS(D15,"FMA_PE(NTMA,0,,,""PORTAGG"",""MEANR"")")</f>
        <v>7.0098812547436404</v>
      </c>
      <c r="I15" cm="1">
        <f t="array" ref="I15">_xll.FDS(D15,"FMA_DIV_YLD(NTMA,NOW,NOW,M,""PORTAGG"",""MEANR"")")</f>
        <v>5.5685510443711497</v>
      </c>
      <c r="J15" s="55" cm="1">
        <f t="array" ref="J15">IFERROR(_xll.FDS(D15,"FG_FCF_YIELD_NTM(0)"),(1/G15*100))</f>
        <v>13.524718771713449</v>
      </c>
      <c r="K15" s="3" cm="1">
        <f t="array" ref="K15">_xll.FDS(D15,"FMA_EVAL_EBITDA(NTMA,0,,,""PORTAGG"",""MEANR"")")</f>
        <v>5.3328143645240704</v>
      </c>
      <c r="L15" cm="1">
        <f t="array" ref="L15">_xll.FDS(D15,"FMA_EVAL_EBIT(LTMA,NOW,NOW,M,""PORTAGG"",""MEANR"")")</f>
        <v>7.5267699010084801</v>
      </c>
      <c r="M15">
        <f>HLOOKUP(D15,'Index ROE'!$A$1:$V$25,25,FALSE)</f>
        <v>13.1253657894167</v>
      </c>
      <c r="N15">
        <f>VLOOKUP(A15,'LIQIDITY 2'!$A$3:$E$26,5,FALSE)</f>
        <v>3.6360000000000001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3.0919249999999998</v>
      </c>
      <c r="P15">
        <f>VLOOKUP(E15,GDP_GROWTH!$B$10:$W$165,22,FALSE)</f>
        <v>0.85736345187500396</v>
      </c>
      <c r="Q15">
        <f t="shared" si="0"/>
        <v>1.9325510443711496</v>
      </c>
      <c r="R15" s="55">
        <f t="shared" si="1"/>
        <v>9.8887187717134495</v>
      </c>
      <c r="S15">
        <f t="shared" si="2"/>
        <v>9.4893657894166985</v>
      </c>
      <c r="T15">
        <f t="shared" si="3"/>
        <v>10.0334407894167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86.4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86.825000000000017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45441</v>
      </c>
      <c r="G16" s="4" cm="1">
        <f t="array" ref="G16">_xll.FDS(D16,"FMA_PE(LTM,0,,,""PORTAGG"",""MEANR"")")</f>
        <v>26.0868705808466</v>
      </c>
      <c r="H16" s="4" cm="1">
        <f t="array" ref="H16">_xll.FDS(D16,"FMA_PE(NTMA,0,,,""PORTAGG"",""MEANR"")")</f>
        <v>22.755206320988499</v>
      </c>
      <c r="I16" cm="1">
        <f t="array" ref="I16">_xll.FDS(D16,"FMA_DIV_YLD(NTMA,NOW,NOW,M,""PORTAGG"",""MEANR"")")</f>
        <v>1.3386780764358399</v>
      </c>
      <c r="J16" s="55" cm="1">
        <f t="array" ref="J16">IFERROR(_xll.FDS(D16,"FG_FCF_YIELD_NTM(0)"),(1/G16*100))</f>
        <v>2.8863953840705099</v>
      </c>
      <c r="K16" s="3" cm="1">
        <f t="array" ref="K16">_xll.FDS(D16,"FMA_EVAL_EBITDA(NTMA,0,,,""PORTAGG"",""MEANR"")")</f>
        <v>15.0549595047755</v>
      </c>
      <c r="L16" cm="1">
        <f t="array" ref="L16">_xll.FDS(D16,"FMA_EVAL_EBIT(LTMA,NOW,NOW,M,""PORTAGG"",""MEANR"")")</f>
        <v>22.718620316335901</v>
      </c>
      <c r="M16">
        <f>HLOOKUP(D16,'Index ROE'!$A$1:$V$25,25,FALSE)</f>
        <v>16.0865599925067</v>
      </c>
      <c r="N16">
        <f>VLOOKUP(A16,'LIQIDITY 2'!$A$3:$E$26,5,FALSE)</f>
        <v>7.0475000000000003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-5.7088219235641606</v>
      </c>
      <c r="R16" s="55">
        <f t="shared" si="1"/>
        <v>-4.1611046159294904</v>
      </c>
      <c r="S16">
        <f t="shared" si="2"/>
        <v>9.0390599925067008</v>
      </c>
      <c r="T16">
        <f t="shared" si="3"/>
        <v>11.0724189925067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21.370000000000005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45442</v>
      </c>
      <c r="G17" s="4" cm="1">
        <f t="array" ref="G17">_xll.FDS(D17,"FMA_PE(LTM,0,,,""PORTAGG"",""MEANR"")")</f>
        <v>13.1443156642614</v>
      </c>
      <c r="H17" s="4" cm="1">
        <f t="array" ref="H17">_xll.FDS(D17,"FMA_PE(NTMA,0,,,""PORTAGG"",""MEANR"")")</f>
        <v>10.0467434456954</v>
      </c>
      <c r="I17" cm="1">
        <f t="array" ref="I17">_xll.FDS(D17,"FMA_DIV_YLD(NTMA,NOW,NOW,M,""PORTAGG"",""MEANR"")")</f>
        <v>2.8067757203826398</v>
      </c>
      <c r="J17" s="55" cm="1">
        <f t="array" ref="J17">IFERROR(_xll.FDS(D17,"FG_FCF_YIELD_NTM(0)"),(1/G17*100))</f>
        <v>6.9289303867675596</v>
      </c>
      <c r="K17" s="3" cm="1">
        <f t="array" ref="K17">_xll.FDS(D17,"FMA_EVAL_EBITDA(NTMA,0,,,""PORTAGG"",""MEANR"")")</f>
        <v>8.9330850512888293</v>
      </c>
      <c r="L17" cm="1">
        <f t="array" ref="L17">_xll.FDS(D17,"FMA_EVAL_EBIT(LTMA,NOW,NOW,M,""PORTAGG"",""MEANR"")")</f>
        <v>13.8134325136634</v>
      </c>
      <c r="M17">
        <f>HLOOKUP(D17,'Index ROE'!$A$1:$V$25,25,FALSE)</f>
        <v>11.5628151254899</v>
      </c>
      <c r="N17">
        <f>VLOOKUP(A17,'LIQIDITY 2'!$A$3:$E$26,5,FALSE)</f>
        <v>2.3054000000000001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0.50137572038263967</v>
      </c>
      <c r="R17" s="55">
        <f t="shared" si="1"/>
        <v>4.623530386767559</v>
      </c>
      <c r="S17">
        <f t="shared" si="2"/>
        <v>9.2574151254898993</v>
      </c>
      <c r="T17">
        <f t="shared" si="3"/>
        <v>11.5950001254899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72.7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50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64.97999999999999</v>
      </c>
      <c r="AC17" cm="1">
        <f t="array" ref="AC17">_xlfn.PERCENTRANK.EXC(_xlfn._xlws.FILTER(AB$3:AB$23, ISNUMBER(AB$3:AB$23)),AB17)*100</f>
        <v>68.100000000000009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45441</v>
      </c>
      <c r="G18" s="4" cm="1">
        <f t="array" ref="G18">_xll.FDS(D18,"FMA_PE(LTM,0,,,""PORTAGG"",""MEANR"")")</f>
        <v>10.469275795370301</v>
      </c>
      <c r="H18" s="4" cm="1">
        <f t="array" ref="H18">_xll.FDS(D18,"FMA_PE(NTMA,0,,,""PORTAGG"",""MEANR"")")</f>
        <v>9.4840515853084302</v>
      </c>
      <c r="I18" cm="1">
        <f t="array" ref="I18">_xll.FDS(D18,"FMA_DIV_YLD(NTMA,NOW,NOW,M,""PORTAGG"",""MEANR"")")</f>
        <v>6.0715924528971899</v>
      </c>
      <c r="J18" s="55" cm="1">
        <f t="array" ref="J18">IFERROR(_xll.FDS(D18,"FG_FCF_YIELD_NTM(0)"),(1/G18*100))</f>
        <v>9.5517590666798338</v>
      </c>
      <c r="K18" s="3" cm="1">
        <f t="array" ref="K18">_xll.FDS(D18,"FMA_EVAL_EBITDA(NTMA,0,,,""PORTAGG"",""MEANR"")")</f>
        <v>8.6974403196393997</v>
      </c>
      <c r="L18" cm="1">
        <f t="array" ref="L18">_xll.FDS(D18,"FMA_EVAL_EBIT(LTMA,NOW,NOW,M,""PORTAGG"",""MEANR"")")</f>
        <v>15.296988380609299</v>
      </c>
      <c r="M18">
        <f>HLOOKUP(D18,'Index ROE'!$A$1:$V$25,25,FALSE)</f>
        <v>12.1192289718939</v>
      </c>
      <c r="N18">
        <f>VLOOKUP(A18,'LIQIDITY 2'!$A$3:$E$26,5,FALSE)</f>
        <v>4.4877000000000002</v>
      </c>
      <c r="O18" cm="1">
        <f t="array" ref="O18">IFERROR(IFERROR(IFERROR(IFERROR(_xll.FDS(B18,"IMF_IFS_RCPI_Q(0)"),_xll.FDS(B18,"IMF_IFS_RCPI_Q(-1AM)")),_xll.FDS(B18,"IMF_IFS_RCPI_Q(-2AM)")),_xll.FDS(B18,"IMF_IFS_RCPI_Q(-3AM)")),$D$31)</f>
        <v>3.2095159999999998</v>
      </c>
      <c r="P18">
        <f>VLOOKUP(E18,GDP_GROWTH!$B$10:$W$165,22,FALSE)</f>
        <v>1.453731693851934</v>
      </c>
      <c r="Q18">
        <f t="shared" si="0"/>
        <v>1.5838924528971896</v>
      </c>
      <c r="R18" s="55">
        <f t="shared" si="1"/>
        <v>5.0640590666798335</v>
      </c>
      <c r="S18">
        <f t="shared" si="2"/>
        <v>7.6315289718938999</v>
      </c>
      <c r="T18">
        <f t="shared" si="3"/>
        <v>8.9097129718938994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63.7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65.67</v>
      </c>
      <c r="AC18" cm="1">
        <f t="array" ref="AC18">_xlfn.PERCENTRANK.EXC(_xlfn._xlws.FILTER(AB$3:AB$23, ISNUMBER(AB$3:AB$23)),AB18)*100</f>
        <v>77.2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45443</v>
      </c>
      <c r="G19" s="4" cm="1">
        <f t="array" ref="G19">_xll.FDS(D19,"FMA_PE(LTM,0,,,""PORTAGG"",""MEANR"")")</f>
        <v>16.907250936767099</v>
      </c>
      <c r="H19" s="4" cm="1">
        <f t="array" ref="H19">_xll.FDS(D19,"FMA_PE(NTMA,0,,,""PORTAGG"",""MEANR"")")</f>
        <v>13.8654115481774</v>
      </c>
      <c r="I19" cm="1">
        <f t="array" ref="I19">_xll.FDS(D19,"FMA_DIV_YLD(NTMA,NOW,NOW,M,""PORTAGG"",""MEANR"")")</f>
        <v>3.7239052001723398</v>
      </c>
      <c r="J19" s="55" cm="1">
        <f t="array" ref="J19">IFERROR(_xll.FDS(D19,"FG_FCF_YIELD_NTM(0)"),(1/G19*100))</f>
        <v>4.4816617121105597</v>
      </c>
      <c r="K19" s="3" cm="1">
        <f t="array" ref="K19">_xll.FDS(D19,"FMA_EVAL_EBITDA(NTMA,0,,,""PORTAGG"",""MEANR"")")</f>
        <v>9.2791017909423807</v>
      </c>
      <c r="L19" cm="1">
        <f t="array" ref="L19">_xll.FDS(D19,"FMA_EVAL_EBIT(LTMA,NOW,NOW,M,""PORTAGG"",""MEANR"")")</f>
        <v>18.439694889178899</v>
      </c>
      <c r="M19">
        <f>HLOOKUP(D19,'Index ROE'!$A$1:$V$25,25,FALSE)</f>
        <v>9.34877442177023</v>
      </c>
      <c r="N19">
        <f>VLOOKUP(A19,'LIQIDITY 2'!$A$3:$E$26,5,FALSE)</f>
        <v>2.811445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0.91246020017233986</v>
      </c>
      <c r="R19" s="55">
        <f t="shared" si="1"/>
        <v>1.6702167121105598</v>
      </c>
      <c r="S19">
        <f t="shared" si="2"/>
        <v>6.53732942177023</v>
      </c>
      <c r="T19">
        <f t="shared" si="3"/>
        <v>10.13275086177023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50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68.100000000000009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41.835000000000001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45441</v>
      </c>
      <c r="G20" s="4" cm="1">
        <f t="array" ref="G20">_xll.FDS(D20,"FMA_PE(LTM,0,,,""PORTAGG"",""MEANR"")")</f>
        <v>8.4360791475849908</v>
      </c>
      <c r="H20" s="4" cm="1">
        <f t="array" ref="H20">_xll.FDS(D20,"FMA_PE(NTMA,0,,,""PORTAGG"",""MEANR"")")</f>
        <v>5.8789066877588301</v>
      </c>
      <c r="I20" cm="1">
        <f t="array" ref="I20">_xll.FDS(D20,"FMA_DIV_YLD(NTMA,NOW,NOW,M,""PORTAGG"",""MEANR"")")</f>
        <v>4.3033683013355803</v>
      </c>
      <c r="J20" s="55" cm="1">
        <f t="array" ref="J20">IFERROR(_xll.FDS(D20,"FG_FCF_YIELD_NTM(0)"),(1/G20*100))</f>
        <v>6.9342275766159904</v>
      </c>
      <c r="K20" s="3" cm="1">
        <f t="array" ref="K20">_xll.FDS(D20,"FMA_EVAL_EBITDA(NTMA,0,,,""PORTAGG"",""MEANR"")")</f>
        <v>4.6669545471118301</v>
      </c>
      <c r="L20" cm="1">
        <f t="array" ref="L20">_xll.FDS(D20,"FMA_EVAL_EBIT(LTMA,NOW,NOW,M,""PORTAGG"",""MEANR"")")</f>
        <v>7.3399331625880899</v>
      </c>
      <c r="M20">
        <f>HLOOKUP(D20,'Index ROE'!$A$1:$V$25,25,FALSE)</f>
        <v>25.846008849302699</v>
      </c>
      <c r="N20">
        <f>VLOOKUP(A20,'LIQIDITY 2'!$A$3:$E$26,5,FALSE)</f>
        <v>24.593512</v>
      </c>
      <c r="O20" cm="1">
        <f t="array" ref="O20">IFERROR(IFERROR(IFERROR(IFERROR(_xll.FDS(B20,"IMF_IFS_RCPI_Q(0)"),_xll.FDS(B20,"IMF_IFS_RCPI_Q(-1AM)")),_xll.FDS(B20,"IMF_IFS_RCPI_Q(-2AM)")),_xll.FDS(B20,"IMF_IFS_RCPI_Q(-3AM)")),$D$31)</f>
        <v>62.724220000000003</v>
      </c>
      <c r="P20">
        <f>VLOOKUP(E20,GDP_GROWTH!$B$10:$W$165,22,FALSE)</f>
        <v>4.8494927539907469</v>
      </c>
      <c r="Q20">
        <f t="shared" si="0"/>
        <v>-20.290143698664419</v>
      </c>
      <c r="R20" s="55">
        <f t="shared" si="1"/>
        <v>-17.659284423384008</v>
      </c>
      <c r="S20">
        <f t="shared" si="2"/>
        <v>1.2524968493026982</v>
      </c>
      <c r="T20">
        <f t="shared" si="3"/>
        <v>-36.878211150697304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45441</v>
      </c>
      <c r="G21" s="4" cm="1">
        <f t="array" ref="G21">_xll.FDS(D21,"FMA_PE(LTM,0,,,""PORTAGG"",""MEANR"")")</f>
        <v>10.183462186806601</v>
      </c>
      <c r="H21" s="4" cm="1">
        <f t="array" ref="H21">_xll.FDS(D21,"FMA_PE(NTMA,0,,,""PORTAGG"",""MEANR"")")</f>
        <v>8.3006677881854394</v>
      </c>
      <c r="I21" cm="1">
        <f t="array" ref="I21">_xll.FDS(D21,"FMA_DIV_YLD(NTMA,NOW,NOW,M,""PORTAGG"",""MEANR"")")</f>
        <v>6.0461116475801999</v>
      </c>
      <c r="J21" s="55" cm="1">
        <f t="array" ref="J21">IFERROR(_xll.FDS(D21,"FG_FCF_YIELD_NTM(0)"),(1/G21*100))</f>
        <v>10.4333925835803</v>
      </c>
      <c r="K21" s="3" cm="1">
        <f t="array" ref="K21">_xll.FDS(D21,"FMA_EVAL_EBITDA(NTMA,0,,,""PORTAGG"",""MEANR"")")</f>
        <v>5.7202402379473503</v>
      </c>
      <c r="L21" cm="1">
        <f t="array" ref="L21">_xll.FDS(D21,"FMA_EVAL_EBIT(LTMA,NOW,NOW,M,""PORTAGG"",""MEANR"")")</f>
        <v>9.4147358294233197</v>
      </c>
      <c r="M21">
        <f>HLOOKUP(D21,'Index ROE'!$A$1:$V$25,25,FALSE)</f>
        <v>13.2251182354264</v>
      </c>
      <c r="N21">
        <f>VLOOKUP(A21,'LIQIDITY 2'!$A$3:$E$26,5,FALSE)</f>
        <v>4.9984339999999996</v>
      </c>
      <c r="O21" cm="1">
        <f t="array" ref="O21">IFERROR(IFERROR(IFERROR(IFERROR(_xll.FDS(B21,"IMF_IFS_RCPI_Q(0)"),_xll.FDS(B21,"IMF_IFS_RCPI_Q(-1AM)")),_xll.FDS(B21,"IMF_IFS_RCPI_Q(-2AM)")),_xll.FDS(B21,"IMF_IFS_RCPI_Q(-3AM)")),$D$31)</f>
        <v>3.2095159999999998</v>
      </c>
      <c r="P21">
        <f>VLOOKUP(E21,GDP_GROWTH!$B$10:$W$165,22,FALSE)</f>
        <v>2.4407957064008778</v>
      </c>
      <c r="Q21">
        <f t="shared" si="0"/>
        <v>1.0476776475802003</v>
      </c>
      <c r="R21" s="55">
        <f t="shared" si="1"/>
        <v>5.4349585835803005</v>
      </c>
      <c r="S21">
        <f t="shared" si="2"/>
        <v>8.2266842354264007</v>
      </c>
      <c r="T21">
        <f t="shared" si="3"/>
        <v>10.0156022354264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74.094999999999999</v>
      </c>
      <c r="AC21" cm="1">
        <f t="array" ref="AC21">_xlfn.PERCENTRANK.EXC(_xlfn._xlws.FILTER(AB$3:AB$23, ISNUMBER(AB$3:AB$23)),AB21)*100</f>
        <v>86.3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45442</v>
      </c>
      <c r="G22" s="4" cm="1">
        <f t="array" ref="G22">_xll.FDS(D22,"FMA_PE(LTM,0,,,""PORTAGG"",""MEANR"")")</f>
        <v>17.433560239786701</v>
      </c>
      <c r="H22" s="4" cm="1">
        <f t="array" ref="H22">_xll.FDS(D22,"FMA_PE(NTMA,0,,,""PORTAGG"",""MEANR"")")</f>
        <v>15.792789386090901</v>
      </c>
      <c r="I22" cm="1">
        <f t="array" ref="I22">_xll.FDS(D22,"FMA_DIV_YLD(NTMA,NOW,NOW,M,""PORTAGG"",""MEANR"")")</f>
        <v>1.9387401528336801</v>
      </c>
      <c r="J22" s="55" cm="1">
        <f t="array" ref="J22">IFERROR(_xll.FDS(D22,"FG_FCF_YIELD_NTM(0)"),(1/G22*100))</f>
        <v>-1.0721297586109499</v>
      </c>
      <c r="K22" s="3" cm="1">
        <f t="array" ref="K22">_xll.FDS(D22,"FMA_EVAL_EBITDA(NTMA,0,,,""PORTAGG"",""MEANR"")")</f>
        <v>9.7272043496242109</v>
      </c>
      <c r="L22" cm="1">
        <f t="array" ref="L22">_xll.FDS(D22,"FMA_EVAL_EBIT(LTMA,NOW,NOW,M,""PORTAGG"",""MEANR"")")</f>
        <v>18.370654978216098</v>
      </c>
      <c r="M22">
        <f>HLOOKUP(D22,'Index ROE'!$A$1:$V$25,25,FALSE)</f>
        <v>10.732551321770201</v>
      </c>
      <c r="N22">
        <f>VLOOKUP(A22,'LIQIDITY 2'!$A$3:$E$26,5,FALSE)</f>
        <v>2.7913442000000002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-0.8526040471663201</v>
      </c>
      <c r="R22" s="55">
        <f t="shared" si="1"/>
        <v>-3.8634739586109501</v>
      </c>
      <c r="S22">
        <f t="shared" si="2"/>
        <v>7.9412071217702005</v>
      </c>
      <c r="T22">
        <f t="shared" si="3"/>
        <v>6.9598613217702008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27.3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26.12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45441</v>
      </c>
      <c r="G23" s="4" cm="1">
        <f t="array" ref="G23">_xll.FDS(D23,"FMA_PE(LTM,0,,,""PORTAGG"",""MEANR"")")</f>
        <v>20.5479079521145</v>
      </c>
      <c r="H23" s="4" cm="1">
        <f t="array" ref="H23">_xll.FDS(D23,"FMA_PE(NTMA,0,,,""PORTAGG"",""MEANR"")")</f>
        <v>16.424797660883101</v>
      </c>
      <c r="I23" cm="1">
        <f t="array" ref="I23">_xll.FDS(D23,"FMA_DIV_YLD(NTMA,NOW,NOW,M,""PORTAGG"",""MEANR"")")</f>
        <v>3.7389035587206001</v>
      </c>
      <c r="J23" s="55" cm="1">
        <f t="array" ref="J23">IFERROR(_xll.FDS(D23,"FG_FCF_YIELD_NTM(0)"),(1/G23*100))</f>
        <v>4.1153451897242004</v>
      </c>
      <c r="K23" s="3" cm="1">
        <f t="array" ref="K23">_xll.FDS(D23,"FMA_EVAL_EBITDA(NTMA,0,,,""PORTAGG"",""MEANR"")")</f>
        <v>10.830942849446201</v>
      </c>
      <c r="L23" cm="1">
        <f t="array" ref="L23">_xll.FDS(D23,"FMA_EVAL_EBIT(LTMA,NOW,NOW,M,""PORTAGG"",""MEANR"")")</f>
        <v>21.7921601839967</v>
      </c>
      <c r="M23">
        <f>HLOOKUP(D23,'Index ROE'!$A$1:$V$25,25,FALSE)</f>
        <v>11.757001907192301</v>
      </c>
      <c r="N23">
        <f>VLOOKUP(A23,'LIQIDITY 2'!$A$3:$E$26,5,FALSE)</f>
        <v>5.3693759999999999</v>
      </c>
      <c r="O23" cm="1">
        <f t="array" ref="O23">IFERROR(IFERROR(IFERROR(IFERROR(_xll.FDS(B23,"IMF_IFS_RCPI_Q(0)"),_xll.FDS(B23,"IMF_IFS_RCPI_Q(-1AM)")),_xll.FDS(B23,"IMF_IFS_RCPI_Q(-2AM)")),_xll.FDS(B23,"IMF_IFS_RCPI_Q(-3AM)")),$D$31)</f>
        <v>1.5943921000000001</v>
      </c>
      <c r="P23">
        <f>VLOOKUP(E23,GDP_GROWTH!$B$10:$W$165,22,FALSE)</f>
        <v>2.105673262075014</v>
      </c>
      <c r="Q23">
        <f t="shared" si="0"/>
        <v>-1.6304724412793998</v>
      </c>
      <c r="R23" s="55">
        <f t="shared" si="1"/>
        <v>-1.2540308102757995</v>
      </c>
      <c r="S23">
        <f t="shared" si="2"/>
        <v>6.3876259071923007</v>
      </c>
      <c r="T23">
        <f t="shared" si="3"/>
        <v>10.1626098071923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27.745000000000001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45412</v>
      </c>
      <c r="G27" s="4" cm="1">
        <f t="array" ref="G27">_xll.FDS(D27,"FG_PE(0)")</f>
        <v>12.934265514218801</v>
      </c>
      <c r="H27" s="4" cm="1">
        <f t="array" ref="H27">_xll.FDS(D27,"FG_PE_NTM(0,,,90,0)")</f>
        <v>13.298663687272199</v>
      </c>
      <c r="I27" cm="1">
        <f t="array" ref="I27">_xll.FDS(D27,"FMA_DIV_YLD(NTMA,NOW,NOW,M,""PORTAGG"",""MEANR"")")</f>
        <v>3.52344423095699</v>
      </c>
      <c r="J27" s="55" cm="1">
        <f t="array" ref="J27">_xll.FDS(D27,"FG_FCF_YIELD_NTM(0)")</f>
        <v>5.3489339282567698</v>
      </c>
      <c r="K27" s="3" cm="1">
        <f t="array" ref="K27">_xll.FDS(D27,"FMA_EVAL_EBITDA(NTMA,0,,,""PORTAGG"",""MEANR"")")</f>
        <v>8.8420284278132808</v>
      </c>
      <c r="L27" cm="1">
        <f t="array" ref="L27">_xll.FDS(D27,"FMA_EVAL_EBIT(LTMA,NOW,NOW,M,""PORTAGG"",""MEANR"")")</f>
        <v>13.201398537846201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45412</v>
      </c>
      <c r="G28" s="4" cm="1">
        <f t="array" ref="G28">_xll.FDS(D28,"FG_PE(0)")</f>
        <v>14.3826098477444</v>
      </c>
      <c r="H28" s="4" cm="1">
        <f t="array" ref="H28">_xll.FDS(D28,"FG_PE_NTM(0,,,90,0)")</f>
        <v>12.7459399706105</v>
      </c>
      <c r="I28" cm="1">
        <f t="array" ref="I28">_xll.FDS(D28,"FMA_DIV_YLD(NTMA,NOW,NOW,M,""PORTAGG"",""MEANR"")")</f>
        <v>3.0650267654051002</v>
      </c>
      <c r="J28" s="55" cm="1">
        <f t="array" ref="J28">_xll.FDS(D28,"FG_FCF_YIELD_NTM(0)")</f>
        <v>5.38071052006143</v>
      </c>
      <c r="K28" s="3" cm="1">
        <f t="array" ref="K28">_xll.FDS(D28,"FMA_EVAL_EBITDA(NTMA,0,,,""PORTAGG"",""MEANR"")")</f>
        <v>8.9061756334558009</v>
      </c>
      <c r="L28" cm="1">
        <f t="array" ref="L28">_xll.FDS(D28,"FMA_EVAL_EBIT(LTMA,NOW,NOW,M,""PORTAGG"",""MEANR"")")</f>
        <v>14.3789902738816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3.2095159999999998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2.3054000000000001</v>
      </c>
      <c r="G3" s="26" cm="1">
        <f t="array" ref="G3">_xll.FDSB(C3,"PCTCHG(FG_YIELD(0,,,,""YTM""),FG_YIELD(-1AM,,,,""YTM""))")</f>
        <v>-0.34150346999999998</v>
      </c>
      <c r="H3" s="26" cm="1">
        <f t="array" ref="H3">_xll.FDSB(C3,"PCTCHG(FG_YIELD(0,,,,""YTM""),FG_YIELD(-3AM,,,,""YTM""))")</f>
        <v>-2.5283337000000001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2.6579278</v>
      </c>
      <c r="G4" s="26" cm="1">
        <f t="array" ref="G4">_xll.FDSB(C4,"PCTCHG(FG_YIELD(0,,,,""YTM""),FG_YIELD(-1AM,,,,""YTM""))")</f>
        <v>0.26453527999999998</v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</v>
      </c>
      <c r="M4" s="36" cm="1">
        <f t="array" ref="M4">_xll.FDSB(J4,"(SUBARRAY(NOT_NA(NO_REPEAT_F(FG_YIELD(now,-10AY,D))),0,1)-SUBARRAY(NOT_NA(NO_REPEAT_F(FG_YIELD(now,-10AY,D))),1,1))*100")</f>
        <v>-50</v>
      </c>
      <c r="N4" s="38">
        <f t="shared" si="0"/>
        <v>50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63.6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6.9205569999999996</v>
      </c>
      <c r="G5" s="26" cm="1">
        <f t="array" ref="G5">_xll.FDSB(C5,"PCTCHG(FG_YIELD(0,,,,""YTM""),FG_YIELD(-1AM,,,,""YTM""))")</f>
        <v>-4.2877190000000001</v>
      </c>
      <c r="H5" s="26" cm="1">
        <f t="array" ref="H5">_xll.FDSB(C5,"PCTCHG(FG_YIELD(0,,,,""YTM""),FG_YIELD(-3AM,,,,""YTM""))")</f>
        <v>4.9183025000000002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0</v>
      </c>
      <c r="V5" s="47">
        <f t="shared" si="6"/>
        <v>0.25</v>
      </c>
      <c r="X5">
        <f t="shared" si="2"/>
        <v>31.8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6.7777022999999996</v>
      </c>
      <c r="G6" s="26" cm="1">
        <f t="array" ref="G6">_xll.FDSB(C6,"PCTCHG(FG_YIELD(0,,,,""YTM""),FG_YIELD(-1AM,,,,""YTM""))")</f>
        <v>-3.7582884000000001</v>
      </c>
      <c r="H6" s="26" cm="1">
        <f t="array" ref="H6">_xll.FDSB(C6,"PCTCHG(FG_YIELD(0,,,,""YTM""),FG_YIELD(-3AM,,,,""YTM""))")</f>
        <v>8.5998335000000008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31.8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5.7374999999999998</v>
      </c>
      <c r="G7" s="26" cm="1">
        <f t="array" ref="G7">_xll.FDSB(C7,"PCTCHG(FG_YIELD(0,,,,""YTM""),FG_YIELD(-1AM,,,,""YTM""))")</f>
        <v>0.59083399999999997</v>
      </c>
      <c r="H7" s="26" cm="1">
        <f t="array" ref="H7">_xll.FDSB(C7,"PCTCHG(FG_YIELD(0,,,,""YTM""),FG_YIELD(-3AM,,,,""YTM""))")</f>
        <v>7.9532704000000001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7.0302009999999999</v>
      </c>
      <c r="G8" s="26" cm="1">
        <f t="array" ref="G8">_xll.FDSB(C8,"PCTCHG(FG_YIELD(0,,,,""YTM""),FG_YIELD(-1AM,,,,""YTM""))")</f>
        <v>-3.1992493</v>
      </c>
      <c r="H8" s="26" cm="1">
        <f t="array" ref="H8">_xll.FDSB(C8,"PCTCHG(FG_YIELD(0,,,,""YTM""),FG_YIELD(-3AM,,,,""YTM""))")</f>
        <v>3.5288818000000002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0</v>
      </c>
      <c r="V8" s="47">
        <f t="shared" si="6"/>
        <v>0.75</v>
      </c>
      <c r="X8">
        <f t="shared" si="2"/>
        <v>77.2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3.891778</v>
      </c>
      <c r="G9" s="26" cm="1">
        <f t="array" ref="G9">_xll.FDSB(C9,"PCTCHG(FG_YIELD(0,,,,""YTM""),FG_YIELD(-1AM,,,,""YTM""))")</f>
        <v>-1.7537148</v>
      </c>
      <c r="H9" s="26" cm="1">
        <f t="array" ref="H9">_xll.FDSB(C9,"PCTCHG(FG_YIELD(0,,,,""YTM""),FG_YIELD(-3AM,,,,""YTM""))")</f>
        <v>1.5798509000000001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0</v>
      </c>
      <c r="V9" s="47">
        <f t="shared" si="6"/>
        <v>0.25</v>
      </c>
      <c r="X9">
        <f t="shared" si="2"/>
        <v>31.8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1.62</v>
      </c>
      <c r="G10" s="26" cm="1">
        <f t="array" ref="G10">_xll.FDSB(C10,"PCTCHG(FG_YIELD(0,,,,""YTM""),FG_YIELD(-1AM,,,,""YTM""))")</f>
        <v>-2.8776967999999998</v>
      </c>
      <c r="H10" s="26" cm="1">
        <f t="array" ref="H10">_xll.FDSB(C10,"PCTCHG(FG_YIELD(0,,,,""YTM""),FG_YIELD(-3AM,,,,""YTM""))")</f>
        <v>32.786879999999996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0</v>
      </c>
      <c r="V10" s="47">
        <f t="shared" si="6"/>
        <v>0.25</v>
      </c>
      <c r="X10">
        <f t="shared" si="2"/>
        <v>31.8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9.7505000000000006</v>
      </c>
      <c r="G11" s="26" cm="1">
        <f t="array" ref="G11">_xll.FDSB(C11,"PCTCHG(FG_YIELD(0,,,,""YTM""),FG_YIELD(-1AM,,,,""YTM""))")</f>
        <v>-2.0512997999999998</v>
      </c>
      <c r="H11" s="26" cm="1">
        <f t="array" ref="H11">_xll.FDSB(C11,"PCTCHG(FG_YIELD(0,,,,""YTM""),FG_YIELD(-3AM,,,,""YTM""))")</f>
        <v>6.5313983000000002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0</v>
      </c>
      <c r="V11" s="47">
        <f t="shared" si="6"/>
        <v>0.75</v>
      </c>
      <c r="X11">
        <f t="shared" si="2"/>
        <v>77.2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3.544</v>
      </c>
      <c r="G12" s="26" cm="1">
        <f t="array" ref="G12">_xll.FDSB(C12,"PCTCHG(FG_YIELD(0,,,,""YTM""),FG_YIELD(-1AM,,,,""YTM""))")</f>
        <v>-2.9094289999999998</v>
      </c>
      <c r="H12" s="26" cm="1">
        <f t="array" ref="H12">_xll.FDSB(C12,"PCTCHG(FG_YIELD(0,,,,""YTM""),FG_YIELD(-3AM,,,,""YTM""))")</f>
        <v>1.8215190000000001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0</v>
      </c>
      <c r="V12" s="47">
        <f t="shared" si="6"/>
        <v>0.25</v>
      </c>
      <c r="X12">
        <f t="shared" si="2"/>
        <v>31.8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12.018983</v>
      </c>
      <c r="G13" s="26" cm="1">
        <f t="array" ref="G13">_xll.FDSB(C13,"PCTCHG(FG_YIELD(0,,,,""YTM""),FG_YIELD(-1AM,,,,""YTM""))")</f>
        <v>0.27264084999999999</v>
      </c>
      <c r="H13" s="26" cm="1">
        <f t="array" ref="H13">_xll.FDSB(C13,"PCTCHG(FG_YIELD(0,,,,""YTM""),FG_YIELD(-3AM,,,,""YTM""))")</f>
        <v>9.4976789999999998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12.218569</v>
      </c>
      <c r="G14" s="26" cm="1">
        <f t="array" ref="G14">_xll.FDSB(C14,"PCTCHG(FG_YIELD(0,,,,""YTM""),FG_YIELD(-1AM,,,,""YTM""))")</f>
        <v>0.61010313000000005</v>
      </c>
      <c r="H14" s="26" cm="1">
        <f t="array" ref="H14">_xll.FDSB(C14,"PCTCHG(FG_YIELD(0,,,,""YTM""),FG_YIELD(-3AM,,,,""YTM""))")</f>
        <v>4.9342040000000003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3.6360000000000001</v>
      </c>
      <c r="G15" s="26" cm="1">
        <f t="array" ref="G15">_xll.FDSB(C15,"PCTCHG(FG_YIELD(0,,,,""YTM""),FG_YIELD(-1AM,,,,""YTM""))")</f>
        <v>1.8202134000000001</v>
      </c>
      <c r="H15" s="26" cm="1">
        <f t="array" ref="H15">_xll.FDSB(C15,"PCTCHG(FG_YIELD(0,,,,""YTM""),FG_YIELD(-3AM,,,,""YTM""))")</f>
        <v>4.8442907000000002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7.0475000000000003</v>
      </c>
      <c r="G16" s="26" cm="1">
        <f t="array" ref="G16">_xll.FDSB(C16,"PCTCHG(FG_YIELD(0,,,,""YTM""),FG_YIELD(-1AM,,,,""YTM""))")</f>
        <v>-2.1248507000000001</v>
      </c>
      <c r="H16" s="26" t="str" cm="1">
        <f t="array" ref="H16">_xll.FDSB(C16,"PCTCHG(FG_YIELD(0,,,,""YTM""),FG_YIELD(-3AM,,,,""YTM""))")</f>
        <v/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0</v>
      </c>
      <c r="V16" s="47">
        <f t="shared" si="6"/>
        <v>0.25</v>
      </c>
      <c r="X16">
        <f t="shared" si="2"/>
        <v>31.8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2.3054000000000001</v>
      </c>
      <c r="G17" s="26" cm="1">
        <f t="array" ref="G17">_xll.FDSB(C17,"PCTCHG(FG_YIELD(0,,,,""YTM""),FG_YIELD(-1AM,,,,""YTM""))")</f>
        <v>-0.34150346999999998</v>
      </c>
      <c r="H17" s="26" cm="1">
        <f t="array" ref="H17">_xll.FDSB(C17,"PCTCHG(FG_YIELD(0,,,,""YTM""),FG_YIELD(-3AM,,,,""YTM""))")</f>
        <v>-2.5283337000000001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4.4877000000000002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2.811445</v>
      </c>
      <c r="G19" s="26" cm="1">
        <f t="array" ref="G19">_xll.FDSB(C19,"PCTCHG(FG_YIELD(0,,,,""YTM""),FG_YIELD(-1AM,,,,""YTM""))")</f>
        <v>1.2519654</v>
      </c>
      <c r="H19" s="26" cm="1">
        <f t="array" ref="H19">_xll.FDSB(C19,"PCTCHG(FG_YIELD(0,,,,""YTM""),FG_YIELD(-3AM,,,,""YTM""))")</f>
        <v>9.8819079999999992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24.593512</v>
      </c>
      <c r="G20" s="26" cm="1">
        <f t="array" ref="G20">_xll.FDSB(C20,"PCTCHG(FG_YIELD(0,,,,""YTM""),FG_YIELD(-1AM,,,,""YTM""))")</f>
        <v>1.5779859000000001</v>
      </c>
      <c r="H20" s="26" cm="1">
        <f t="array" ref="H20">_xll.FDSB(C20,"PCTCHG(FG_YIELD(0,,,,""YTM""),FG_YIELD(-3AM,,,,""YTM""))")</f>
        <v>5.4771780000000003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4.9984339999999996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2.7913442000000002</v>
      </c>
      <c r="G22" s="26" cm="1">
        <f t="array" ref="G22">_xll.FDSB(C22,"PCTCHG(FG_YIELD(0,,,,""YTM""),FG_YIELD(-1AM,,,,""YTM""))")</f>
        <v>-5.6474399999999996</v>
      </c>
      <c r="H22" s="26" cm="1">
        <f t="array" ref="H22">_xll.FDSB(C22,"PCTCHG(FG_YIELD(0,,,,""YTM""),FG_YIELD(-3AM,,,,""YTM""))")</f>
        <v>25.868656000000001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0</v>
      </c>
      <c r="V22" s="47">
        <f t="shared" si="6"/>
        <v>0.75</v>
      </c>
      <c r="X22">
        <f t="shared" si="2"/>
        <v>77.2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5.3693759999999999</v>
      </c>
      <c r="G23" s="26" cm="1">
        <f t="array" ref="G23">_xll.FDSB(C23,"PCTCHG(FG_YIELD(0,,,,""YTM""),FG_YIELD(-1AM,,,,""YTM""))")</f>
        <v>-2.4150469999999999</v>
      </c>
      <c r="H23" s="26" cm="1">
        <f t="array" ref="H23">_xll.FDSB(C23,"PCTCHG(FG_YIELD(0,,,,""YTM""),FG_YIELD(-3AM,,,,""YTM""))")</f>
        <v>2.3590007000000002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47">
        <f t="shared" si="6"/>
        <v>0.25</v>
      </c>
      <c r="X23">
        <f t="shared" si="2"/>
        <v>31.8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4.4877000000000002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2.3054000000000001</v>
      </c>
      <c r="H2" cm="1">
        <f t="array" ref="H2">_xll.FDS(B2,"FG_ROE(0)")</f>
        <v>9.7876875212854699</v>
      </c>
      <c r="I2">
        <f>HLOOKUP(B2,'Index ROE'!$B$1:$V$25,24,FALSE)</f>
        <v>13.110180178133749</v>
      </c>
      <c r="J2" cm="1">
        <f t="array" ref="J2">_xll.FDS(B2, "FMA_RBICS_REV_CURRENT(30, LOC, ""PORTAGG"")")</f>
        <v>20.195551459494698</v>
      </c>
      <c r="K2" s="77">
        <f>HLOOKUP(B2,'Index earnings'!$A$1:$V$26,26,FALSE)</f>
        <v>7.2159546619388282E-2</v>
      </c>
      <c r="L2">
        <f>HLOOKUP(B2,'Yearly returns'!$B$1:$V$128,126,FALSE)</f>
        <v>-35.212789999999998</v>
      </c>
      <c r="M2">
        <f>I2-G2</f>
        <v>10.804780178133749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54.500000000000007</v>
      </c>
      <c r="R2">
        <f>N2*Assumption!$F$64 + O2*Assumption!$F$61 + P2*Assumption!$F$62 + Q2*Assumption!$F$63</f>
        <v>79.525000000000006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2.6579278</v>
      </c>
      <c r="H3" cm="1">
        <f t="array" ref="H3">_xll.FDS(B3,"FG_ROE(0)")</f>
        <v>8.1169021737695193</v>
      </c>
      <c r="I3">
        <f>HLOOKUP(B3,'Index ROE'!$B$1:$V$25,24,FALSE)</f>
        <v>11.2778516938703</v>
      </c>
      <c r="J3" cm="1">
        <f t="array" ref="J3">_xll.FDS(B3, "FMA_RBICS_REV_CURRENT(30, LOC, ""PORTAGG"")")</f>
        <v>31.370078380528</v>
      </c>
      <c r="K3" s="77">
        <f>HLOOKUP(B3,'Index earnings'!$A$1:$V$26,26,FALSE)</f>
        <v>3.8689699842481939E-2</v>
      </c>
      <c r="L3">
        <f>HLOOKUP(B3,'Yearly returns'!$B$1:$V$128,126,FALSE)</f>
        <v>-48.71772</v>
      </c>
      <c r="M3">
        <f t="shared" ref="M3:M22" si="0">I3-G3</f>
        <v>8.6199238938703004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22.7</v>
      </c>
      <c r="R3">
        <f>N3*Assumption!$F$64 + O3*Assumption!$F$61 + P3*Assumption!$F$62 + Q3*Assumption!$F$63</f>
        <v>51.1</v>
      </c>
      <c r="S3" cm="1">
        <f t="array" ref="S3">_xlfn.PERCENTRANK.EXC(_xlfn._xlws.FILTER(R$2:R$22, ISNUMBER(R$2:R$22)),R3)*100</f>
        <v>54.500000000000007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6.9205569999999996</v>
      </c>
      <c r="H4" cm="1">
        <f t="array" ref="H4">_xll.FDS(B4,"FG_ROE(0)")</f>
        <v>12.092655209706701</v>
      </c>
      <c r="I4">
        <f>HLOOKUP(B4,'Index ROE'!$B$1:$V$25,24,FALSE)</f>
        <v>15.6575175090816</v>
      </c>
      <c r="J4" cm="1">
        <f t="array" ref="J4">_xll.FDS(B4, "FMA_RBICS_REV_CURRENT(30, LOC, ""PORTAGG"")")</f>
        <v>53.5778783748979</v>
      </c>
      <c r="K4" s="77">
        <f>HLOOKUP(B4,'Index earnings'!$A$1:$V$26,26,FALSE)</f>
        <v>4.293576021016543E-2</v>
      </c>
      <c r="L4">
        <f>HLOOKUP(B4,'Yearly returns'!$B$1:$V$128,126,FALSE)</f>
        <v>-41.575386000000002</v>
      </c>
      <c r="M4">
        <f t="shared" si="0"/>
        <v>8.7369605090816016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48.825000000000003</v>
      </c>
      <c r="S4" cm="1">
        <f t="array" ref="S4">_xlfn.PERCENTRANK.EXC(_xlfn._xlws.FILTER(R$2:R$22, ISNUMBER(R$2:R$22)),R4)*100</f>
        <v>50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6.7777022999999996</v>
      </c>
      <c r="H5" cm="1">
        <f t="array" ref="H5">_xll.FDS(B5,"FG_ROE(0)")</f>
        <v>12.5220143225563</v>
      </c>
      <c r="I5">
        <f>HLOOKUP(B5,'Index ROE'!$B$1:$V$25,24,FALSE)</f>
        <v>12.530824852807651</v>
      </c>
      <c r="J5" cm="1">
        <f t="array" ref="J5">_xll.FDS(B5, "FMA_RBICS_REV_CURRENT(30, LOC, ""PORTAGG"")")</f>
        <v>43.359904831473898</v>
      </c>
      <c r="K5" s="77">
        <f>HLOOKUP(B5,'Index earnings'!$A$1:$V$26,26,FALSE)</f>
        <v>6.5968962435704714E-2</v>
      </c>
      <c r="L5">
        <f>HLOOKUP(B5,'Yearly returns'!$B$1:$V$128,126,FALSE)</f>
        <v>-32.301519999999996</v>
      </c>
      <c r="M5">
        <f t="shared" si="0"/>
        <v>5.7531225528076515</v>
      </c>
      <c r="N5" cm="1">
        <f t="array" ref="N5">_xlfn.PERCENTRANK.EXC(_xlfn._xlws.FILTER(M$2:M$22, ISNUMBER(M$2:M$22)),M5)*100</f>
        <v>31.8</v>
      </c>
      <c r="O5" cm="1">
        <f t="array" ref="O5">(1-_xlfn.PERCENTRANK.EXC(_xlfn._xlws.FILTER(J$2:J$22, ISNUMBER(J$2:J$22)),J5))*100</f>
        <v>31.899999999999995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72.7</v>
      </c>
      <c r="R5">
        <f>N5*Assumption!$F$64 + O5*Assumption!$F$61 + P5*Assumption!$F$62 + Q5*Assumption!$F$63</f>
        <v>54.55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5.7374999999999998</v>
      </c>
      <c r="H6" cm="1">
        <f t="array" ref="H6">_xll.FDS(B6,"FG_ROE(0)")</f>
        <v>15.437057565169001</v>
      </c>
      <c r="I6">
        <f>HLOOKUP(B6,'Index ROE'!$B$1:$V$25,24,FALSE)</f>
        <v>10.013481596831115</v>
      </c>
      <c r="J6" cm="1">
        <f t="array" ref="J6">_xll.FDS(B6, "FMA_RBICS_REV_CURRENT(30, LOC, ""PORTAGG"")")</f>
        <v>49.429708376055999</v>
      </c>
      <c r="K6" s="77">
        <f>HLOOKUP(B6,'Index earnings'!$A$1:$V$26,26,FALSE)</f>
        <v>3.6620331475524681E-2</v>
      </c>
      <c r="L6">
        <f>HLOOKUP(B6,'Yearly returns'!$B$1:$V$128,126,FALSE)</f>
        <v>-49.887009999999997</v>
      </c>
      <c r="M6">
        <f t="shared" si="0"/>
        <v>4.275981596831115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7.0302009999999999</v>
      </c>
      <c r="H7" cm="1">
        <f t="array" ref="H7">_xll.FDS(B7,"FG_ROE(0)")</f>
        <v>9.4139140660790392</v>
      </c>
      <c r="I7">
        <f>HLOOKUP(B7,'Index ROE'!$B$1:$V$25,24,FALSE)</f>
        <v>12.9324474391171</v>
      </c>
      <c r="J7" cm="1">
        <f t="array" ref="J7">_xll.FDS(B7, "FMA_RBICS_REV_CURRENT(30, LOC, ""PORTAGG"")")</f>
        <v>24.307393617384299</v>
      </c>
      <c r="K7" s="77">
        <f>HLOOKUP(B7,'Index earnings'!$A$1:$V$26,26,FALSE)</f>
        <v>1.6222354113517135E-2</v>
      </c>
      <c r="L7">
        <f>HLOOKUP(B7,'Yearly returns'!$B$1:$V$128,126,FALSE)</f>
        <v>-39.600192999999997</v>
      </c>
      <c r="M7">
        <f t="shared" si="0"/>
        <v>5.9022464391170999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68.199999999999989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45.4</v>
      </c>
      <c r="R7">
        <f>N7*Assumption!$F$64 + O7*Assumption!$F$61 + P7*Assumption!$F$62 + Q7*Assumption!$F$63</f>
        <v>45.424999999999997</v>
      </c>
      <c r="S7" cm="1">
        <f t="array" ref="S7">_xlfn.PERCENTRANK.EXC(_xlfn._xlws.FILTER(R$2:R$22, ISNUMBER(R$2:R$22)),R7)*100</f>
        <v>36.299999999999997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3.891778</v>
      </c>
      <c r="H8" cm="1">
        <f t="array" ref="H8">_xll.FDS(B8,"FG_ROE(0)")</f>
        <v>8.2148983311159007</v>
      </c>
      <c r="I8">
        <f>HLOOKUP(B8,'Index ROE'!$B$1:$V$25,24,FALSE)</f>
        <v>11.93920849991995</v>
      </c>
      <c r="J8" cm="1">
        <f t="array" ref="J8">_xll.FDS(B8, "FMA_RBICS_REV_CURRENT(30, LOC, ""PORTAGG"")")</f>
        <v>39.854243257012797</v>
      </c>
      <c r="K8" s="77">
        <f>HLOOKUP(B8,'Index earnings'!$A$1:$V$26,26,FALSE)</f>
        <v>2.5384590958325903E-2</v>
      </c>
      <c r="L8">
        <f>HLOOKUP(B8,'Yearly returns'!$B$1:$V$128,126,FALSE)</f>
        <v>-34.321316000000003</v>
      </c>
      <c r="M8">
        <f t="shared" si="0"/>
        <v>8.0474304999199493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63.6</v>
      </c>
      <c r="R8">
        <f>N8*Assumption!$F$64 + O8*Assumption!$F$61 + P8*Assumption!$F$62 + Q8*Assumption!$F$63</f>
        <v>54.524999999999999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1.62</v>
      </c>
      <c r="H9" cm="1">
        <f t="array" ref="H9">_xll.FDS(B9,"FG_ROE(0)")</f>
        <v>10.5882678854059</v>
      </c>
      <c r="I9">
        <f>HLOOKUP(B9,'Index ROE'!$B$1:$V$25,24,FALSE)</f>
        <v>12.14902034365935</v>
      </c>
      <c r="J9" cm="1">
        <f t="array" ref="J9">_xll.FDS(B9, "FMA_RBICS_REV_CURRENT(30, LOC, ""PORTAGG"")")</f>
        <v>18.3096455592651</v>
      </c>
      <c r="K9" s="77">
        <f>HLOOKUP(B9,'Index earnings'!$A$1:$V$26,26,FALSE)</f>
        <v>3.7645355776196432E-2</v>
      </c>
      <c r="L9">
        <f>HLOOKUP(B9,'Yearly returns'!$B$1:$V$128,126,FALSE)</f>
        <v>-32.074120000000001</v>
      </c>
      <c r="M9">
        <f t="shared" si="0"/>
        <v>10.529020343659351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77.25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9.7505000000000006</v>
      </c>
      <c r="H10" cm="1">
        <f t="array" ref="H10">_xll.FDS(B10,"FG_ROE(0)")</f>
        <v>11.3195079831748</v>
      </c>
      <c r="I10">
        <f>HLOOKUP(B10,'Index ROE'!$B$1:$V$25,24,FALSE)</f>
        <v>12.78064669069385</v>
      </c>
      <c r="J10" cm="1">
        <f t="array" ref="J10">_xll.FDS(B10, "FMA_RBICS_REV_CURRENT(30, LOC, ""PORTAGG"")")</f>
        <v>29.164983642903401</v>
      </c>
      <c r="K10" s="77">
        <f>HLOOKUP(B10,'Index earnings'!$A$1:$V$26,26,FALSE)</f>
        <v>5.8038772053721877E-2</v>
      </c>
      <c r="L10">
        <f>HLOOKUP(B10,'Yearly returns'!$B$1:$V$128,126,FALSE)</f>
        <v>-34.668869999999998</v>
      </c>
      <c r="M10">
        <f t="shared" si="0"/>
        <v>3.030146690693849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59</v>
      </c>
      <c r="R10">
        <f>N10*Assumption!$F$64 + O10*Assumption!$F$61 + P10*Assumption!$F$62 + Q10*Assumption!$F$63</f>
        <v>52.224999999999994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3.544</v>
      </c>
      <c r="H11" cm="1">
        <f t="array" ref="H11">_xll.FDS(B11,"FG_ROE(0)")</f>
        <v>6.2427792572331802</v>
      </c>
      <c r="I11">
        <f>HLOOKUP(B11,'Index ROE'!$B$1:$V$25,24,FALSE)</f>
        <v>10.67142731063625</v>
      </c>
      <c r="J11" cm="1">
        <f t="array" ref="J11">_xll.FDS(B11, "FMA_RBICS_REV_CURRENT(30, LOC, ""PORTAGG"")")</f>
        <v>14.7627270982914</v>
      </c>
      <c r="K11" s="77">
        <f>HLOOKUP(B11,'Index earnings'!$A$1:$V$26,26,FALSE)</f>
        <v>2.4574898584932559E-2</v>
      </c>
      <c r="L11">
        <f>HLOOKUP(B11,'Yearly returns'!$B$1:$V$128,126,FALSE)</f>
        <v>-40.021366</v>
      </c>
      <c r="M11">
        <f t="shared" si="0"/>
        <v>7.12742731063625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40.9</v>
      </c>
      <c r="R11">
        <f>N11*Assumption!$F$64 + O11*Assumption!$F$61 + P11*Assumption!$F$62 + Q11*Assumption!$F$63</f>
        <v>57.95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12.018983</v>
      </c>
      <c r="H12" cm="1">
        <f t="array" ref="H12">_xll.FDS(B12,"FG_ROE(0)")</f>
        <v>19.100001774060701</v>
      </c>
      <c r="I12">
        <f>HLOOKUP(B12,'Index ROE'!$B$1:$V$25,24,FALSE)</f>
        <v>14.78911439535835</v>
      </c>
      <c r="J12" cm="1">
        <f t="array" ref="J12">_xll.FDS(B12, "FMA_RBICS_REV_CURRENT(30, LOC, ""PORTAGG"")")</f>
        <v>26.411804348612399</v>
      </c>
      <c r="K12" s="77">
        <f>HLOOKUP(B12,'Index earnings'!$A$1:$V$26,26,FALSE)</f>
        <v>2.0740834870852431E-2</v>
      </c>
      <c r="L12">
        <f>HLOOKUP(B12,'Yearly returns'!$B$1:$V$128,126,FALSE)</f>
        <v>-52.23621</v>
      </c>
      <c r="M12">
        <f t="shared" si="0"/>
        <v>2.7701313953583497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31.800000000000004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12.218569</v>
      </c>
      <c r="H13" cm="1">
        <f t="array" ref="H13">_xll.FDS(B13,"FG_ROE(0)")</f>
        <v>15.0910737087145</v>
      </c>
      <c r="I13">
        <f>HLOOKUP(B13,'Index ROE'!$B$1:$V$25,24,FALSE)</f>
        <v>16.7616860731518</v>
      </c>
      <c r="J13" cm="1">
        <f t="array" ref="J13">_xll.FDS(B13, "FMA_RBICS_REV_CURRENT(30, LOC, ""PORTAGG"")")</f>
        <v>41.094410296770697</v>
      </c>
      <c r="K13" s="77">
        <f>HLOOKUP(B13,'Index earnings'!$A$1:$V$26,26,FALSE)</f>
        <v>2.384197868685578E-2</v>
      </c>
      <c r="L13">
        <f>HLOOKUP(B13,'Yearly returns'!$B$1:$V$128,126,FALSE)</f>
        <v>-38.851840000000003</v>
      </c>
      <c r="M13">
        <f t="shared" si="0"/>
        <v>4.5431170731517998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50</v>
      </c>
      <c r="R13">
        <f>N13*Assumption!$F$64 + O13*Assumption!$F$61 + P13*Assumption!$F$62 + Q13*Assumption!$F$63</f>
        <v>39.774999999999999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3.6360000000000001</v>
      </c>
      <c r="H14" cm="1">
        <f t="array" ref="H14">_xll.FDS(B14,"FG_ROE(0)")</f>
        <v>14.4074496486118</v>
      </c>
      <c r="I14">
        <f>HLOOKUP(B14,'Index ROE'!$B$1:$V$25,24,FALSE)</f>
        <v>5.4192242708958744</v>
      </c>
      <c r="J14" cm="1">
        <f t="array" ref="J14">_xll.FDS(B14, "FMA_RBICS_REV_CURRENT(30, LOC, ""PORTAGG"")")</f>
        <v>43.990079900143698</v>
      </c>
      <c r="K14" s="77">
        <f>HLOOKUP(B14,'Index earnings'!$A$1:$V$26,26,FALSE)</f>
        <v>-9.9977006807554725E-2</v>
      </c>
      <c r="L14">
        <f>HLOOKUP(B14,'Yearly returns'!$B$1:$V$128,126,FALSE)</f>
        <v>-56.522438000000001</v>
      </c>
      <c r="M14">
        <f t="shared" si="0"/>
        <v>1.7832242708958743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27.3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11.324999999999999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7.0475000000000003</v>
      </c>
      <c r="H15" cm="1">
        <f t="array" ref="H15">_xll.FDS(B15,"FG_ROE(0)")</f>
        <v>15.123321452713901</v>
      </c>
      <c r="I15">
        <f>HLOOKUP(B15,'Index ROE'!$B$1:$V$25,24,FALSE)</f>
        <v>15.463136340534799</v>
      </c>
      <c r="J15" cm="1">
        <f t="array" ref="J15">_xll.FDS(B15, "FMA_RBICS_REV_CURRENT(30, LOC, ""PORTAGG"")")</f>
        <v>30.319610172020798</v>
      </c>
      <c r="K15" s="77">
        <f>HLOOKUP(B15,'Index earnings'!$A$1:$V$26,26,FALSE)</f>
        <v>6.0165623664057089E-2</v>
      </c>
      <c r="L15">
        <f>HLOOKUP(B15,'Yearly returns'!$B$1:$V$128,126,FALSE)</f>
        <v>-30.91339</v>
      </c>
      <c r="M15">
        <f t="shared" si="0"/>
        <v>8.4156363405347996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86.3</v>
      </c>
      <c r="R15">
        <f>N15*Assumption!$F$64 + O15*Assumption!$F$61 + P15*Assumption!$F$62 + Q15*Assumption!$F$63</f>
        <v>70.424999999999997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2.3054000000000001</v>
      </c>
      <c r="H16" cm="1">
        <f t="array" ref="H16">_xll.FDS(B16,"FG_ROE(0)")</f>
        <v>10.5589590989984</v>
      </c>
      <c r="I16">
        <f>HLOOKUP(B16,'Index ROE'!$B$1:$V$25,24,FALSE)</f>
        <v>12.885451183707399</v>
      </c>
      <c r="J16" cm="1">
        <f t="array" ref="J16">_xll.FDS(B16, "FMA_RBICS_REV_CURRENT(30, LOC, ""PORTAGG"")")</f>
        <v>24.0189202058002</v>
      </c>
      <c r="K16" s="77">
        <f>HLOOKUP(B16,'Index earnings'!$A$1:$V$26,26,FALSE)</f>
        <v>7.2159546619388282E-2</v>
      </c>
      <c r="L16">
        <f>HLOOKUP(B16,'Yearly returns'!$B$1:$V$128,126,FALSE)</f>
        <v>-47.929316999999998</v>
      </c>
      <c r="M16">
        <f t="shared" si="0"/>
        <v>10.580051183707399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27.200000000000003</v>
      </c>
      <c r="R16">
        <f>N16*Assumption!$F$64 + O16*Assumption!$F$61 + P16*Assumption!$F$62 + Q16*Assumption!$F$63</f>
        <v>68.149999999999991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4.4877000000000002</v>
      </c>
      <c r="H17" cm="1">
        <f t="array" ref="H17">_xll.FDS(B17,"FG_ROE(0)")</f>
        <v>11.027988998119801</v>
      </c>
      <c r="I17">
        <f>HLOOKUP(B17,'Index ROE'!$B$1:$V$25,24,FALSE)</f>
        <v>12.269166041116101</v>
      </c>
      <c r="J17" cm="1">
        <f t="array" ref="J17">_xll.FDS(B17, "FMA_RBICS_REV_CURRENT(30, LOC, ""PORTAGG"")")</f>
        <v>59.874326435956597</v>
      </c>
      <c r="K17" s="77">
        <f>HLOOKUP(B17,'Index earnings'!$A$1:$V$26,26,FALSE)</f>
        <v>8.8740466700483189E-3</v>
      </c>
      <c r="L17">
        <f>HLOOKUP(B17,'Yearly returns'!$B$1:$V$128,126,FALSE)</f>
        <v>-23.682324999999999</v>
      </c>
      <c r="M17">
        <f t="shared" si="0"/>
        <v>7.7814660411161007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44.3</v>
      </c>
      <c r="S17" cm="1">
        <f t="array" ref="S17">_xlfn.PERCENTRANK.EXC(_xlfn._xlws.FILTER(R$2:R$22, ISNUMBER(R$2:R$22)),R17)*100</f>
        <v>31.8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2.811445</v>
      </c>
      <c r="H18" cm="1">
        <f t="array" ref="H18">_xll.FDS(B18,"FG_ROE(0)")</f>
        <v>7.5154455427445201</v>
      </c>
      <c r="I18">
        <f>HLOOKUP(B18,'Index ROE'!$B$1:$V$25,24,FALSE)</f>
        <v>13.0025654489041</v>
      </c>
      <c r="J18" cm="1">
        <f t="array" ref="J18">_xll.FDS(B18, "FMA_RBICS_REV_CURRENT(30, LOC, ""PORTAGG"")")</f>
        <v>23.9085220140595</v>
      </c>
      <c r="K18" s="77">
        <f>HLOOKUP(B18,'Index earnings'!$A$1:$V$26,26,FALSE)</f>
        <v>1.2617045604024435E-2</v>
      </c>
      <c r="L18">
        <f>HLOOKUP(B18,'Yearly returns'!$B$1:$V$128,126,FALSE)</f>
        <v>-31.293445999999999</v>
      </c>
      <c r="M18">
        <f t="shared" si="0"/>
        <v>10.191120448904101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81.8</v>
      </c>
      <c r="R18">
        <f>N18*Assumption!$F$64 + O18*Assumption!$F$61 + P18*Assumption!$F$62 + Q18*Assumption!$F$63</f>
        <v>65.875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24.593512</v>
      </c>
      <c r="H19" cm="1">
        <f t="array" ref="H19">_xll.FDS(B19,"FG_ROE(0)")</f>
        <v>20.393859139581</v>
      </c>
      <c r="I19">
        <f>HLOOKUP(B19,'Index ROE'!$B$1:$V$25,24,FALSE)</f>
        <v>14.774119846351301</v>
      </c>
      <c r="J19" cm="1">
        <f t="array" ref="J19">_xll.FDS(B19, "FMA_RBICS_REV_CURRENT(30, LOC, ""PORTAGG"")")</f>
        <v>22.3640930641428</v>
      </c>
      <c r="K19" s="77">
        <f>HLOOKUP(B19,'Index earnings'!$A$1:$V$26,26,FALSE)</f>
        <v>8.2005715561249914E-2</v>
      </c>
      <c r="L19">
        <f>HLOOKUP(B19,'Yearly returns'!$B$1:$V$128,126,FALSE)</f>
        <v>-54.765459999999997</v>
      </c>
      <c r="M19">
        <f t="shared" si="0"/>
        <v>-9.8193921536486997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47.699999999999996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4.9984339999999996</v>
      </c>
      <c r="H20" cm="1">
        <f t="array" ref="H20">_xll.FDS(B20,"FG_ROE(0)")</f>
        <v>13.9277637557001</v>
      </c>
      <c r="I20">
        <f>HLOOKUP(B20,'Index ROE'!$B$1:$V$25,24,FALSE)</f>
        <v>11.156370494280349</v>
      </c>
      <c r="J20" cm="1">
        <f t="array" ref="J20">_xll.FDS(B20, "FMA_RBICS_REV_CURRENT(30, LOC, ""PORTAGG"")")</f>
        <v>58.739228920513298</v>
      </c>
      <c r="K20" s="77">
        <f>HLOOKUP(B20,'Index earnings'!$A$1:$V$26,26,FALSE)</f>
        <v>8.3481705833627906E-3</v>
      </c>
      <c r="L20">
        <f>HLOOKUP(B20,'Yearly returns'!$B$1:$V$128,126,FALSE)</f>
        <v>-34.140408000000001</v>
      </c>
      <c r="M20">
        <f t="shared" si="0"/>
        <v>6.1579364942803494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68.100000000000009</v>
      </c>
      <c r="R20">
        <f>N20*Assumption!$F$64 + O20*Assumption!$F$61 + P20*Assumption!$F$62 + Q20*Assumption!$F$63</f>
        <v>34.049999999999997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2.7913442000000002</v>
      </c>
      <c r="H21" cm="1">
        <f t="array" ref="H21">_xll.FDS(B21,"FG_ROE(0)")</f>
        <v>9.4512037397332698</v>
      </c>
      <c r="I21">
        <f>HLOOKUP(B21,'Index ROE'!$B$1:$V$25,24,FALSE)</f>
        <v>15.109726785561501</v>
      </c>
      <c r="J21" cm="1">
        <f t="array" ref="J21">_xll.FDS(B21, "FMA_RBICS_REV_CURRENT(30, LOC, ""PORTAGG"")")</f>
        <v>56.045046007421298</v>
      </c>
      <c r="K21" s="77">
        <f>HLOOKUP(B21,'Index earnings'!$A$1:$V$26,26,FALSE)</f>
        <v>-4.4922818576610957E-2</v>
      </c>
      <c r="L21">
        <f>HLOOKUP(B21,'Yearly returns'!$B$1:$V$128,126,FALSE)</f>
        <v>-43.785477</v>
      </c>
      <c r="M21">
        <f t="shared" si="0"/>
        <v>12.318382585561501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31.8</v>
      </c>
      <c r="R21">
        <f>N21*Assumption!$F$64 + O21*Assumption!$F$61 + P21*Assumption!$F$62 + Q21*Assumption!$F$63</f>
        <v>37.475000000000001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5.3693759999999999</v>
      </c>
      <c r="H22" cm="1">
        <f t="array" ref="H22">_xll.FDS(B22,"FG_ROE(0)")</f>
        <v>10.6567277034582</v>
      </c>
      <c r="I22">
        <f>HLOOKUP(B22,'Index ROE'!$B$1:$V$25,24,FALSE)</f>
        <v>11.9967853551854</v>
      </c>
      <c r="J22" cm="1">
        <f t="array" ref="J22">_xll.FDS(B22, "FMA_RBICS_REV_CURRENT(30, LOC, ""PORTAGG"")")</f>
        <v>43.187260278784002</v>
      </c>
      <c r="K22" s="77">
        <f>HLOOKUP(B22,'Index earnings'!$A$1:$V$26,26,FALSE)</f>
        <v>-1.6027932531901046E-2</v>
      </c>
      <c r="L22">
        <f>HLOOKUP(B22,'Yearly returns'!$B$1:$V$128,126,FALSE)</f>
        <v>-26.612853999999999</v>
      </c>
      <c r="M22">
        <f t="shared" si="0"/>
        <v>6.6274093551854003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46.575000000000003</v>
      </c>
      <c r="S22" cm="1">
        <f t="array" ref="S22">_xlfn.PERCENTRANK.EXC(_xlfn._xlws.FILTER(R$2:R$22, ISNUMBER(R$2:R$22)),R22)*100</f>
        <v>40.9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7574108</v>
      </c>
      <c r="E3" cm="1">
        <f t="array" ref="E3">_xll.FDS(C3,"FMA_COS_UP(""EPS"",""1M"",+1,NOW,,,""PORTAGG"",""MEANR"")")</f>
        <v>124</v>
      </c>
      <c r="F3" cm="1">
        <f t="array" ref="F3">_xll.FDS(C3,"FMA_COS_DOWN(""EPS"",""1M"",+1,NOW,,,""PORTAGG"",""MEANR"")")</f>
        <v>240</v>
      </c>
      <c r="G3" cm="1">
        <f t="array" ref="G3">_xll.FDS(A3,"SIZE(FG_CONSTITUENTS)")</f>
        <v>518</v>
      </c>
      <c r="H3" s="9">
        <f t="shared" ref="H3:H23" si="0">E3/$G3</f>
        <v>0.23938223938223938</v>
      </c>
      <c r="I3" s="9">
        <f t="shared" ref="I3:I23" si="1">F3/$G3</f>
        <v>0.46332046332046334</v>
      </c>
      <c r="J3" s="9">
        <f t="shared" ref="J3:J23" si="2">H3-I3</f>
        <v>-0.22393822393822396</v>
      </c>
      <c r="K3" s="5" cm="1">
        <f t="array" ref="K3">_xll.FDS(A3,"FMA_PCT_ABOVE_MAVG(200,0,,,,""PORTAGG"")")/100</f>
        <v>0.47297297297297297</v>
      </c>
      <c r="L3" s="41" cm="1">
        <f t="array" ref="L3">_xll.FDSB(A3,"PERCENT_CHANGE(FMA_EPS(+1,0,,,,""PORTAGG"",""MEAN""),FMA_EPS(+1,-1AM,,,,""PORTAGG"",""MEAN""))")</f>
        <v>-1.42293373428238</v>
      </c>
      <c r="M3" s="41" cm="1">
        <f t="array" ref="M3">_xll.FDSB(A3,"PERCENT_CHANGE(FMA_EPS(+1,0,,,,""PORTAGG"",""MEAN""),FMA_EPS(+1,-3AM,,,,""PORTAGG"",""MEAN""))")</f>
        <v>-9.5168490952048508</v>
      </c>
      <c r="N3" s="3" cm="1">
        <f t="array" ref="N3">_xll.FDS(C3,"FG_TOTAL_RETURNC(0,-1AM)")</f>
        <v>-0.97817779999999999</v>
      </c>
      <c r="O3" s="3" cm="1">
        <f t="array" ref="O3">_xll.FDS(C3,"FG_TOTAL_RETURNC(0,-3AM)")</f>
        <v>1.3188362</v>
      </c>
      <c r="P3" s="3" cm="1">
        <f t="array" ref="P3">_xll.FDS(C3,"FG_TOTAL_RETURNC(0,-6AM)")</f>
        <v>0.35449266000000001</v>
      </c>
      <c r="Q3" s="9" cm="1">
        <f t="array" ref="Q3">_xll.FDS(C3,"P_PRICE(0)/P_PRICE_HIGH_PR(0,,,,,,""PRICE"",""INTRA"",""52W"")")</f>
        <v>0.84277939999999996</v>
      </c>
      <c r="R3" s="9" cm="1">
        <f t="array" ref="R3">_xll.FDS(C3,"P_PRICE(0)/P_PRICE_low_PR(0,,,,,,""PRICE"",""INTRA"",""52W"")-1")</f>
        <v>0.14285707</v>
      </c>
      <c r="S3" s="3" cm="1">
        <f t="array" ref="S3">_xll.FDS(C3,"FG_TOTAL_RETURNC(0,-12AM)")</f>
        <v>-7.152361</v>
      </c>
      <c r="T3" s="4" cm="1">
        <f t="array" ref="T3">_xlfn.PERCENTRANK.EXC(_xlfn._xlws.FILTER($R$3:$R$23, ISNUMBER($R$3:$R$23)),R3)*100</f>
        <v>50</v>
      </c>
      <c r="U3" s="4">
        <f t="shared" ref="U3:U23" si="3">100-T3</f>
        <v>50</v>
      </c>
      <c r="V3" s="4" cm="1">
        <f t="array" ref="V3">_xlfn.PERCENTRANK.EXC(_xlfn._xlws.FILTER($Q$3:$Q$23, ISNUMBER($Q$3:$Q$23)),Q3)*100</f>
        <v>18.099999999999998</v>
      </c>
      <c r="W3" s="4" cm="1">
        <f t="array" ref="W3">_xlfn.PERCENTRANK.EXC(_xlfn._xlws.FILTER($O$3:$O$23, ISNUMBER($O$3:$O$23)),O3)*100</f>
        <v>50</v>
      </c>
      <c r="X3" s="4" cm="1">
        <f t="array" ref="X3">_xlfn.PERCENTRANK.EXC(_xlfn._xlws.FILTER($P$3:$P$23, ISNUMBER($P$3:$P$23)),P3)*100</f>
        <v>31.8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36.299999999999997</v>
      </c>
      <c r="AA3" s="4" cm="1">
        <f t="array" ref="AA3">_xlfn.PERCENTRANK.EXC(_xlfn._xlws.FILTER($H$3:$H$23, ISNUMBER($H$3:$H$23)),H3)*100</f>
        <v>31.8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9</v>
      </c>
      <c r="AD3" s="4">
        <f t="shared" ref="AD3:AD23" si="5">_xlfn.PERCENTRANK.EXC($M$3:$M$23,M3)*100</f>
        <v>4.5</v>
      </c>
      <c r="AE3" s="4">
        <f t="shared" ref="AE3:AE23" si="6">_xlfn.PERCENTRANK.EXC($D$3:$D$23,D3)*100</f>
        <v>90.9</v>
      </c>
      <c r="AF3" s="4">
        <f ca="1">'Economic Momentum'!Q4</f>
        <v>4.5</v>
      </c>
      <c r="AG3" s="4">
        <f ca="1">'Economic Momentum'!R4</f>
        <v>31.8</v>
      </c>
      <c r="AH3" s="4">
        <f t="shared" ref="AH3:AH23" ca="1" si="7">SUMPRODUCT($U$2:$AG$2,U3:AG3)</f>
        <v>31.779999999999998</v>
      </c>
      <c r="AJ3" s="3" cm="1">
        <f t="array" aca="1" ref="AJ3" ca="1">_xlfn.PERCENTRANK.EXC(_xlfn._xlws.FILTER($AH$3:$AH$23, ISNUMBER($AH$3:$AH$23)),AH3)*100</f>
        <v>31.8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148723.4</v>
      </c>
      <c r="E4" cm="1">
        <f t="array" ref="E4">_xll.FDS(C4,"FMA_COS_UP(""EPS"",""1M"",+1,NOW,,,""PORTAGG"",""MEANR"")")</f>
        <v>10</v>
      </c>
      <c r="F4" cm="1">
        <f t="array" ref="F4">_xll.FDS(C4,"FMA_COS_DOWN(""EPS"",""1M"",+1,NOW,,,""PORTAGG"",""MEANR"")")</f>
        <v>8</v>
      </c>
      <c r="G4" cm="1">
        <f t="array" ref="G4">_xll.FDS(A4,"SIZE(FG_CONSTITUENTS)")</f>
        <v>29</v>
      </c>
      <c r="H4" s="9">
        <f t="shared" si="0"/>
        <v>0.34482758620689657</v>
      </c>
      <c r="I4" s="9">
        <f t="shared" si="1"/>
        <v>0.27586206896551724</v>
      </c>
      <c r="J4" s="9">
        <f t="shared" si="2"/>
        <v>6.8965517241379337E-2</v>
      </c>
      <c r="K4" s="5" cm="1">
        <f t="array" ref="K4">_xll.FDS(A4,"FMA_PCT_ABOVE_MAVG(200,0,,,,""PORTAGG"")")/100</f>
        <v>0.62068965517241403</v>
      </c>
      <c r="L4" s="41" cm="1">
        <f t="array" ref="L4">_xll.FDSB(A4,"PERCENT_CHANGE(FMA_EPS(+1,0,,,,""PORTAGG"",""MEAN""),FMA_EPS(+1,-1AM,,,,""PORTAGG"",""MEAN""))")</f>
        <v>23.164917025875798</v>
      </c>
      <c r="M4" s="41" cm="1">
        <f t="array" ref="M4">_xll.FDSB(A4,"PERCENT_CHANGE(FMA_EPS(+1,0,,,,""PORTAGG"",""MEAN""),FMA_EPS(+1,-3AM,,,,""PORTAGG"",""MEAN""))")</f>
        <v>19.820896514573299</v>
      </c>
      <c r="N4" s="3" cm="1">
        <f t="array" ref="N4">_xll.FDS(C4,"FG_TOTAL_RETURNC(0,-1AM)")</f>
        <v>5.7303309999999996</v>
      </c>
      <c r="O4" s="3" cm="1">
        <f t="array" ref="O4">_xll.FDS(C4,"FG_TOTAL_RETURNC(0,-3AM)")</f>
        <v>7.2160960000000003</v>
      </c>
      <c r="P4" s="3" cm="1">
        <f t="array" ref="P4">_xll.FDS(C4,"FG_TOTAL_RETURNC(0,-6AM)")</f>
        <v>5.7373165999999998</v>
      </c>
      <c r="Q4" s="9" cm="1">
        <f t="array" ref="Q4">_xll.FDS(C4,"P_PRICE(0)/P_PRICE_HIGH_PR(0,,,,,,""PRICE"",""INTRA"",""52W"")")</f>
        <v>0.88053643999999998</v>
      </c>
      <c r="R4" s="9" cm="1">
        <f t="array" ref="R4">_xll.FDS(C4,"P_PRICE(0)/P_PRICE_low_PR(0,,,,,,""PRICE"",""INTRA"",""52W"")-1")</f>
        <v>0.19264888999999999</v>
      </c>
      <c r="S4" s="3" cm="1">
        <f t="array" ref="S4">_xll.FDS(C4,"FG_TOTAL_RETURNC(0,-12AM)")</f>
        <v>4.5445203999999997</v>
      </c>
      <c r="T4" s="4" cm="1">
        <f t="array" ref="T4">_xlfn.PERCENTRANK.EXC(_xlfn._xlws.FILTER($R$3:$R$23, ISNUMBER($R$3:$R$23)),R4)*100</f>
        <v>59</v>
      </c>
      <c r="U4" s="4">
        <f t="shared" si="3"/>
        <v>41</v>
      </c>
      <c r="V4" s="4" cm="1">
        <f t="array" ref="V4">_xlfn.PERCENTRANK.EXC(_xlfn._xlws.FILTER($Q$3:$Q$23, ISNUMBER($Q$3:$Q$23)),Q4)*100</f>
        <v>40.9</v>
      </c>
      <c r="W4" s="4" cm="1">
        <f t="array" ref="W4">_xlfn.PERCENTRANK.EXC(_xlfn._xlws.FILTER($O$3:$O$23, ISNUMBER($O$3:$O$23)),O4)*100</f>
        <v>68.100000000000009</v>
      </c>
      <c r="X4" s="4" cm="1">
        <f t="array" ref="X4">_xlfn.PERCENTRANK.EXC(_xlfn._xlws.FILTER($P$3:$P$23, ISNUMBER($P$3:$P$23)),P4)*100</f>
        <v>63.6</v>
      </c>
      <c r="Y4" s="200" cm="1">
        <f t="array" ref="Y4">_xlfn.PERCENTRANK.EXC(_xlfn._xlws.FILTER($S$3:$S$23, ISNUMBER($S$3:$S$23)),S4)*100</f>
        <v>40.9</v>
      </c>
      <c r="Z4" s="4" cm="1">
        <f t="array" ref="Z4">_xlfn.PERCENTRANK.EXC(_xlfn._xlws.FILTER($K$3:$K$23, ISNUMBER($K$3:$K$23)),K4)*100</f>
        <v>54.500000000000007</v>
      </c>
      <c r="AA4" s="4" cm="1">
        <f t="array" ref="AA4">_xlfn.PERCENTRANK.EXC(_xlfn._xlws.FILTER($H$3:$H$23, ISNUMBER($H$3:$H$23)),H4)*100</f>
        <v>50</v>
      </c>
      <c r="AB4" s="4" cm="1">
        <f t="array" ref="AB4">_xlfn.PERCENTRANK.EXC(_xlfn._xlws.FILTER($J$3:$J$23, ISNUMBER($J$3:$J$23)),J4)*100</f>
        <v>68.100000000000009</v>
      </c>
      <c r="AC4" s="4">
        <f t="shared" si="4"/>
        <v>95.399999999999991</v>
      </c>
      <c r="AD4" s="4">
        <f t="shared" si="5"/>
        <v>95.399999999999991</v>
      </c>
      <c r="AE4" s="4">
        <f t="shared" si="6"/>
        <v>22.7</v>
      </c>
      <c r="AF4" s="4">
        <f ca="1">'Economic Momentum'!Q5</f>
        <v>4.5</v>
      </c>
      <c r="AG4" s="4">
        <f ca="1">'Economic Momentum'!R5</f>
        <v>50</v>
      </c>
      <c r="AH4" s="4">
        <f t="shared" ca="1" si="7"/>
        <v>55.870000000000005</v>
      </c>
      <c r="AJ4" s="3" cm="1">
        <f t="array" aca="1" ref="AJ4" ca="1">_xlfn.PERCENTRANK.EXC(_xlfn._xlws.FILTER($AH$3:$AH$23, ISNUMBER($AH$3:$AH$23)),AH4)*100</f>
        <v>54.500000000000007</v>
      </c>
      <c r="AK4">
        <f t="shared" si="8"/>
        <v>0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644442.6</v>
      </c>
      <c r="E5" cm="1">
        <f t="array" ref="E5">_xll.FDS(C5,"FMA_COS_UP(""EPS"",""1M"",+1,NOW,,,""PORTAGG"",""MEANR"")")</f>
        <v>15</v>
      </c>
      <c r="F5" cm="1">
        <f t="array" ref="F5">_xll.FDS(C5,"FMA_COS_DOWN(""EPS"",""1M"",+1,NOW,,,""PORTAGG"",""MEANR"")")</f>
        <v>32</v>
      </c>
      <c r="G5" cm="1">
        <f t="array" ref="G5">_xll.FDS(A5,"SIZE(FG_CONSTITUENTS)")</f>
        <v>77</v>
      </c>
      <c r="H5" s="9">
        <f t="shared" si="0"/>
        <v>0.19480519480519481</v>
      </c>
      <c r="I5" s="9">
        <f t="shared" si="1"/>
        <v>0.41558441558441561</v>
      </c>
      <c r="J5" s="9">
        <f t="shared" si="2"/>
        <v>-0.2207792207792208</v>
      </c>
      <c r="K5" s="5" cm="1">
        <f t="array" ref="K5">_xll.FDS(A5,"FMA_PCT_ABOVE_MAVG(200,0,,,,""PORTAGG"")")/100</f>
        <v>0.22368421052631601</v>
      </c>
      <c r="L5" s="41" cm="1">
        <f t="array" ref="L5">_xll.FDSB(A5,"PERCENT_CHANGE(FMA_EPS(+1,0,,,,""PORTAGG"",""MEAN""),FMA_EPS(+1,-1AM,,,,""PORTAGG"",""MEAN""))")</f>
        <v>1.5890640137083101</v>
      </c>
      <c r="M5" s="41" cm="1">
        <f t="array" ref="M5">_xll.FDSB(A5,"PERCENT_CHANGE(FMA_EPS(+1,0,,,,""PORTAGG"",""MEAN""),FMA_EPS(+1,-3AM,,,,""PORTAGG"",""MEAN""))")</f>
        <v>-0.66320290591451403</v>
      </c>
      <c r="N5" s="3" cm="1">
        <f t="array" ref="N5">_xll.FDS(C5,"FG_TOTAL_RETURNC(0,-1AM)")</f>
        <v>-4.8627852999999996</v>
      </c>
      <c r="O5" s="3" cm="1">
        <f t="array" ref="O5">_xll.FDS(C5,"FG_TOTAL_RETURNC(0,-3AM)")</f>
        <v>-11.667413</v>
      </c>
      <c r="P5" s="3" cm="1">
        <f t="array" ref="P5">_xll.FDS(C5,"FG_TOTAL_RETURNC(0,-6AM)")</f>
        <v>-8.4149600000000007</v>
      </c>
      <c r="Q5" s="9" cm="1">
        <f t="array" ref="Q5">_xll.FDS(C5,"P_PRICE(0)/P_PRICE_HIGH_PR(0,,,,,,""PRICE"",""INTRA"",""52W"")")</f>
        <v>0.82851154000000005</v>
      </c>
      <c r="R5" s="9" cm="1">
        <f t="array" ref="R5">_xll.FDS(C5,"P_PRICE(0)/P_PRICE_low_PR(0,,,,,,""PRICE"",""INTRA"",""52W"")-1")</f>
        <v>7.1355104000000004E-3</v>
      </c>
      <c r="S5" s="3" cm="1">
        <f t="array" ref="S5">_xll.FDS(C5,"FG_TOTAL_RETURNC(0,-12AM)")</f>
        <v>-13.033557</v>
      </c>
      <c r="T5" s="4" cm="1">
        <f t="array" ref="T5">_xlfn.PERCENTRANK.EXC(_xlfn._xlws.FILTER($R$3:$R$23, ISNUMBER($R$3:$R$23)),R5)*100</f>
        <v>4.5</v>
      </c>
      <c r="U5" s="4">
        <f t="shared" si="3"/>
        <v>95.5</v>
      </c>
      <c r="V5" s="4" cm="1">
        <f t="array" ref="V5">_xlfn.PERCENTRANK.EXC(_xlfn._xlws.FILTER($Q$3:$Q$23, ISNUMBER($Q$3:$Q$23)),Q5)*100</f>
        <v>13.600000000000001</v>
      </c>
      <c r="W5" s="4" cm="1">
        <f t="array" ref="W5">_xlfn.PERCENTRANK.EXC(_xlfn._xlws.FILTER($O$3:$O$23, ISNUMBER($O$3:$O$23)),O5)*100</f>
        <v>4.5</v>
      </c>
      <c r="X5" s="4" cm="1">
        <f t="array" ref="X5">_xlfn.PERCENTRANK.EXC(_xlfn._xlws.FILTER($P$3:$P$23, ISNUMBER($P$3:$P$23)),P5)*100</f>
        <v>9</v>
      </c>
      <c r="Y5" s="200" cm="1">
        <f t="array" ref="Y5">_xlfn.PERCENTRANK.EXC(_xlfn._xlws.FILTER($S$3:$S$23, ISNUMBER($S$3:$S$23)),S5)*100</f>
        <v>4.5</v>
      </c>
      <c r="Z5" s="4" cm="1">
        <f t="array" ref="Z5">_xlfn.PERCENTRANK.EXC(_xlfn._xlws.FILTER($K$3:$K$23, ISNUMBER($K$3:$K$23)),K5)*100</f>
        <v>4.5</v>
      </c>
      <c r="AA5" s="4" cm="1">
        <f t="array" ref="AA5">_xlfn.PERCENTRANK.EXC(_xlfn._xlws.FILTER($H$3:$H$23, ISNUMBER($H$3:$H$23)),H5)*100</f>
        <v>18.099999999999998</v>
      </c>
      <c r="AB5" s="4" cm="1">
        <f t="array" ref="AB5">_xlfn.PERCENTRANK.EXC(_xlfn._xlws.FILTER($J$3:$J$23, ISNUMBER($J$3:$J$23)),J5)*100</f>
        <v>13.600000000000001</v>
      </c>
      <c r="AC5" s="4">
        <f t="shared" si="4"/>
        <v>45.4</v>
      </c>
      <c r="AD5" s="4">
        <f t="shared" si="5"/>
        <v>27.200000000000003</v>
      </c>
      <c r="AE5" s="4">
        <f t="shared" si="6"/>
        <v>59</v>
      </c>
      <c r="AF5" s="4">
        <f ca="1">'Economic Momentum'!Q6</f>
        <v>4.5</v>
      </c>
      <c r="AG5" s="4">
        <f ca="1">'Economic Momentum'!R6</f>
        <v>68.100000000000009</v>
      </c>
      <c r="AH5" s="4">
        <f t="shared" ca="1" si="7"/>
        <v>9.49</v>
      </c>
      <c r="AJ5" s="3" cm="1">
        <f t="array" aca="1" ref="AJ5" ca="1">_xlfn.PERCENTRANK.EXC(_xlfn._xlws.FILTER($AH$3:$AH$23, ISNUMBER($AH$3:$AH$23)),AH5)*100</f>
        <v>9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201477.17</v>
      </c>
      <c r="E6" cm="1">
        <f t="array" ref="E6">_xll.FDS(C6,"FMA_COS_UP(""EPS"",""1M"",+1,NOW,,,""PORTAGG"",""MEANR"")")</f>
        <v>21</v>
      </c>
      <c r="F6" cm="1">
        <f t="array" ref="F6">_xll.FDS(C6,"FMA_COS_DOWN(""EPS"",""1M"",+1,NOW,,,""PORTAGG"",""MEANR"")")</f>
        <v>7</v>
      </c>
      <c r="G6" cm="1">
        <f t="array" ref="G6">_xll.FDS(A6,"SIZE(FG_CONSTITUENTS)")</f>
        <v>35</v>
      </c>
      <c r="H6" s="9">
        <f t="shared" si="0"/>
        <v>0.6</v>
      </c>
      <c r="I6" s="9">
        <f t="shared" si="1"/>
        <v>0.2</v>
      </c>
      <c r="J6" s="9">
        <f t="shared" si="2"/>
        <v>0.39999999999999997</v>
      </c>
      <c r="K6" s="5" cm="1">
        <f t="array" ref="K6">_xll.FDS(A6,"FMA_PCT_ABOVE_MAVG(200,0,,,,""PORTAGG"")")/100</f>
        <v>0.37142857142857105</v>
      </c>
      <c r="L6" s="41" cm="1">
        <f t="array" ref="L6">_xll.FDSB(A6,"PERCENT_CHANGE(FMA_EPS(+1,0,,,,""PORTAGG"",""MEAN""),FMA_EPS(+1,-1AM,,,,""PORTAGG"",""MEAN""))")</f>
        <v>4.1443616102552303</v>
      </c>
      <c r="M6" s="41" cm="1">
        <f t="array" ref="M6">_xll.FDSB(A6,"PERCENT_CHANGE(FMA_EPS(+1,0,,,,""PORTAGG"",""MEAN""),FMA_EPS(+1,-3AM,,,,""PORTAGG"",""MEAN""))")</f>
        <v>3.5092508736902399</v>
      </c>
      <c r="N6" s="3" cm="1">
        <f t="array" ref="N6">_xll.FDS(C6,"FG_TOTAL_RETURNC(0,-1AM)")</f>
        <v>-4.8913060000000002</v>
      </c>
      <c r="O6" s="3" cm="1">
        <f t="array" ref="O6">_xll.FDS(C6,"FG_TOTAL_RETURNC(0,-3AM)")</f>
        <v>-10.779315</v>
      </c>
      <c r="P6" s="3" cm="1">
        <f t="array" ref="P6">_xll.FDS(C6,"FG_TOTAL_RETURNC(0,-6AM)")</f>
        <v>-1.4318048999999999</v>
      </c>
      <c r="Q6" s="9" cm="1">
        <f t="array" ref="Q6">_xll.FDS(C6,"P_PRICE(0)/P_PRICE_HIGH_PR(0,,,,,,""PRICE"",""INTRA"",""52W"")")</f>
        <v>0.87281799999999998</v>
      </c>
      <c r="R6" s="9" cm="1">
        <f t="array" ref="R6">_xll.FDS(C6,"P_PRICE(0)/P_PRICE_low_PR(0,,,,,,""PRICE"",""INTRA"",""52W"")-1")</f>
        <v>5.8315395999999999E-2</v>
      </c>
      <c r="S6" s="3" cm="1">
        <f t="array" ref="S6">_xll.FDS(C6,"FG_TOTAL_RETURNC(0,-12AM)")</f>
        <v>-2.1149874</v>
      </c>
      <c r="T6" s="4" cm="1">
        <f t="array" ref="T6">_xlfn.PERCENTRANK.EXC(_xlfn._xlws.FILTER($R$3:$R$23, ISNUMBER($R$3:$R$23)),R6)*100</f>
        <v>22.7</v>
      </c>
      <c r="U6" s="4">
        <f t="shared" si="3"/>
        <v>77.3</v>
      </c>
      <c r="V6" s="4" cm="1">
        <f t="array" ref="V6">_xlfn.PERCENTRANK.EXC(_xlfn._xlws.FILTER($Q$3:$Q$23, ISNUMBER($Q$3:$Q$23)),Q6)*100</f>
        <v>31.8</v>
      </c>
      <c r="W6" s="4" cm="1">
        <f t="array" ref="W6">_xlfn.PERCENTRANK.EXC(_xlfn._xlws.FILTER($O$3:$O$23, ISNUMBER($O$3:$O$23)),O6)*100</f>
        <v>9</v>
      </c>
      <c r="X6" s="4" cm="1">
        <f t="array" ref="X6">_xlfn.PERCENTRANK.EXC(_xlfn._xlws.FILTER($P$3:$P$23, ISNUMBER($P$3:$P$23)),P6)*100</f>
        <v>27.200000000000003</v>
      </c>
      <c r="Y6" s="200" cm="1">
        <f t="array" ref="Y6">_xlfn.PERCENTRANK.EXC(_xlfn._xlws.FILTER($S$3:$S$23, ISNUMBER($S$3:$S$23)),S6)*100</f>
        <v>22.7</v>
      </c>
      <c r="Z6" s="4" cm="1">
        <f t="array" ref="Z6">_xlfn.PERCENTRANK.EXC(_xlfn._xlws.FILTER($K$3:$K$23, ISNUMBER($K$3:$K$23)),K6)*100</f>
        <v>27.200000000000003</v>
      </c>
      <c r="AA6" s="4" cm="1">
        <f t="array" ref="AA6">_xlfn.PERCENTRANK.EXC(_xlfn._xlws.FILTER($H$3:$H$23, ISNUMBER($H$3:$H$23)),H6)*100</f>
        <v>90.9</v>
      </c>
      <c r="AB6" s="4" cm="1">
        <f t="array" ref="AB6">_xlfn.PERCENTRANK.EXC(_xlfn._xlws.FILTER($J$3:$J$23, ISNUMBER($J$3:$J$23)),J6)*100</f>
        <v>95.399999999999991</v>
      </c>
      <c r="AC6" s="4">
        <f t="shared" si="4"/>
        <v>77.2</v>
      </c>
      <c r="AD6" s="4">
        <f t="shared" si="5"/>
        <v>68.100000000000009</v>
      </c>
      <c r="AE6" s="4">
        <f t="shared" si="6"/>
        <v>27.200000000000003</v>
      </c>
      <c r="AF6" s="4">
        <f ca="1">'Economic Momentum'!Q7</f>
        <v>4.5</v>
      </c>
      <c r="AG6" s="4">
        <f ca="1">'Economic Momentum'!R7</f>
        <v>4.5</v>
      </c>
      <c r="AH6" s="4">
        <f t="shared" ca="1" si="7"/>
        <v>23.58</v>
      </c>
      <c r="AJ6" s="3" cm="1">
        <f t="array" aca="1" ref="AJ6" ca="1">_xlfn.PERCENTRANK.EXC(_xlfn._xlws.FILTER($AH$3:$AH$23, ISNUMBER($AH$3:$AH$23)),AH6)*100</f>
        <v>22.7</v>
      </c>
      <c r="AK6">
        <f t="shared" si="8"/>
        <v>2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208604.14</v>
      </c>
      <c r="E7" cm="1">
        <f t="array" ref="E7">_xll.FDS(C7,"FMA_COS_UP(""EPS"",""1M"",+1,NOW,,,""PORTAGG"",""MEANR"")")</f>
        <v>15</v>
      </c>
      <c r="F7" cm="1">
        <f t="array" ref="F7">_xll.FDS(C7,"FMA_COS_DOWN(""EPS"",""1M"",+1,NOW,,,""PORTAGG"",""MEANR"")")</f>
        <v>9</v>
      </c>
      <c r="G7" cm="1">
        <f t="array" ref="G7">_xll.FDS(A7,"SIZE(FG_CONSTITUENTS)")</f>
        <v>33</v>
      </c>
      <c r="H7" s="9">
        <f t="shared" si="0"/>
        <v>0.45454545454545453</v>
      </c>
      <c r="I7" s="9">
        <f t="shared" si="1"/>
        <v>0.27272727272727271</v>
      </c>
      <c r="J7" s="9">
        <f t="shared" si="2"/>
        <v>0.18181818181818182</v>
      </c>
      <c r="K7" s="5" cm="1">
        <f t="array" ref="K7">_xll.FDS(A7,"FMA_PCT_ABOVE_MAVG(200,0,,,,""PORTAGG"")")/100</f>
        <v>0.66666666666666696</v>
      </c>
      <c r="L7" s="41" cm="1">
        <f t="array" ref="L7">_xll.FDSB(A7,"PERCENT_CHANGE(FMA_EPS(+1,0,,,,""PORTAGG"",""MEAN""),FMA_EPS(+1,-1AM,,,,""PORTAGG"",""MEAN""))")</f>
        <v>5.3328252899741502</v>
      </c>
      <c r="M7" s="41" cm="1">
        <f t="array" ref="M7">_xll.FDSB(A7,"PERCENT_CHANGE(FMA_EPS(+1,0,,,,""PORTAGG"",""MEAN""),FMA_EPS(+1,-3AM,,,,""PORTAGG"",""MEAN""))")</f>
        <v>11.8425684736996</v>
      </c>
      <c r="N7" s="3" cm="1">
        <f t="array" ref="N7">_xll.FDS(C7,"FG_TOTAL_RETURNC(0,-1AM)")</f>
        <v>6.8760633000000002</v>
      </c>
      <c r="O7" s="3" cm="1">
        <f t="array" ref="O7">_xll.FDS(C7,"FG_TOTAL_RETURNC(0,-3AM)")</f>
        <v>8.0223080000000007</v>
      </c>
      <c r="P7" s="3" cm="1">
        <f t="array" ref="P7">_xll.FDS(C7,"FG_TOTAL_RETURNC(0,-6AM)")</f>
        <v>19.263947000000002</v>
      </c>
      <c r="Q7" s="9" cm="1">
        <f t="array" ref="Q7">_xll.FDS(C7,"P_PRICE(0)/P_PRICE_HIGH_PR(0,,,,,,""PRICE"",""INTRA"",""52W"")")</f>
        <v>0.96512072999999998</v>
      </c>
      <c r="R7" s="9" cm="1">
        <f t="array" ref="R7">_xll.FDS(C7,"P_PRICE(0)/P_PRICE_low_PR(0,,,,,,""PRICE"",""INTRA"",""52W"")-1")</f>
        <v>0.53349579999999996</v>
      </c>
      <c r="S7" s="3" cm="1">
        <f t="array" ref="S7">_xll.FDS(C7,"FG_TOTAL_RETURNC(0,-12AM)")</f>
        <v>52.626956999999997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81.8</v>
      </c>
      <c r="W7" s="4" cm="1">
        <f t="array" ref="W7">_xlfn.PERCENTRANK.EXC(_xlfn._xlws.FILTER($O$3:$O$23, ISNUMBER($O$3:$O$23)),O7)*100</f>
        <v>72.7</v>
      </c>
      <c r="X7" s="4" cm="1">
        <f t="array" ref="X7">_xlfn.PERCENTRANK.EXC(_xlfn._xlws.FILTER($P$3:$P$23, ISNUMBER($P$3:$P$23)),P7)*100</f>
        <v>86.3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77.2</v>
      </c>
      <c r="AA7" s="4" cm="1">
        <f t="array" ref="AA7">_xlfn.PERCENTRANK.EXC(_xlfn._xlws.FILTER($H$3:$H$23, ISNUMBER($H$3:$H$23)),H7)*100</f>
        <v>77.2</v>
      </c>
      <c r="AB7" s="4" cm="1">
        <f t="array" ref="AB7">_xlfn.PERCENTRANK.EXC(_xlfn._xlws.FILTER($J$3:$J$23, ISNUMBER($J$3:$J$23)),J7)*100</f>
        <v>86.3</v>
      </c>
      <c r="AC7" s="4">
        <f t="shared" si="4"/>
        <v>90.9</v>
      </c>
      <c r="AD7" s="4">
        <f t="shared" si="5"/>
        <v>86.3</v>
      </c>
      <c r="AE7" s="4">
        <f t="shared" si="6"/>
        <v>31.8</v>
      </c>
      <c r="AF7" s="4">
        <f ca="1">'Economic Momentum'!Q8</f>
        <v>4.5</v>
      </c>
      <c r="AG7" s="4">
        <f ca="1">'Economic Momentum'!R8</f>
        <v>45.4</v>
      </c>
      <c r="AH7" s="4">
        <f t="shared" ca="1" si="7"/>
        <v>80.42</v>
      </c>
      <c r="AJ7" s="3" cm="1">
        <f t="array" aca="1" ref="AJ7" ca="1">_xlfn.PERCENTRANK.EXC(_xlfn._xlws.FILTER($AH$3:$AH$23, ISNUMBER($AH$3:$AH$23)),AH7)*100</f>
        <v>86.3</v>
      </c>
      <c r="AK7">
        <f t="shared" si="8"/>
        <v>7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37699.01</v>
      </c>
      <c r="E8" cm="1">
        <f t="array" ref="E8">_xll.FDS(C8,"FMA_COS_UP(""EPS"",""1M"",+1,NOW,,,""PORTAGG"",""MEANR"")")</f>
        <v>12</v>
      </c>
      <c r="F8" cm="1">
        <f t="array" ref="F8">_xll.FDS(C8,"FMA_COS_DOWN(""EPS"",""1M"",+1,NOW,,,""PORTAGG"",""MEANR"")")</f>
        <v>4</v>
      </c>
      <c r="G8" cm="1">
        <f t="array" ref="G8">_xll.FDS(A8,"SIZE(FG_CONSTITUENTS)")</f>
        <v>27</v>
      </c>
      <c r="H8" s="9">
        <f t="shared" si="0"/>
        <v>0.44444444444444442</v>
      </c>
      <c r="I8" s="9">
        <f t="shared" si="1"/>
        <v>0.14814814814814814</v>
      </c>
      <c r="J8" s="9">
        <f t="shared" si="2"/>
        <v>0.29629629629629628</v>
      </c>
      <c r="K8" s="5" cm="1">
        <f t="array" ref="K8">_xll.FDS(A8,"FMA_PCT_ABOVE_MAVG(200,0,,,,""PORTAGG"")")/100</f>
        <v>0.76923076923076905</v>
      </c>
      <c r="L8" s="41" cm="1">
        <f t="array" ref="L8">_xll.FDSB(A8,"PERCENT_CHANGE(FMA_EPS(+1,0,,,,""PORTAGG"",""MEAN""),FMA_EPS(+1,-1AM,,,,""PORTAGG"",""MEAN""))")</f>
        <v>1.9005488115542399</v>
      </c>
      <c r="M8" s="41" cm="1">
        <f t="array" ref="M8">_xll.FDSB(A8,"PERCENT_CHANGE(FMA_EPS(+1,0,,,,""PORTAGG"",""MEAN""),FMA_EPS(+1,-3AM,,,,""PORTAGG"",""MEAN""))")</f>
        <v>0.65845992830344202</v>
      </c>
      <c r="N8" s="3" cm="1">
        <f t="array" ref="N8">_xll.FDS(C8,"FG_TOTAL_RETURNC(0,-1AM)")</f>
        <v>7.3702215999999998</v>
      </c>
      <c r="O8" s="3" cm="1">
        <f t="array" ref="O8">_xll.FDS(C8,"FG_TOTAL_RETURNC(0,-3AM)")</f>
        <v>24.747157999999999</v>
      </c>
      <c r="P8" s="3" cm="1">
        <f t="array" ref="P8">_xll.FDS(C8,"FG_TOTAL_RETURNC(0,-6AM)")</f>
        <v>46.208717</v>
      </c>
      <c r="Q8" s="9" cm="1">
        <f t="array" ref="Q8">_xll.FDS(C8,"P_PRICE(0)/P_PRICE_HIGH_PR(0,,,,,,""PRICE"",""INTRA"",""52W"")")</f>
        <v>0.97509444000000001</v>
      </c>
      <c r="R8" s="9" cm="1">
        <f t="array" ref="R8">_xll.FDS(C8,"P_PRICE(0)/P_PRICE_low_PR(0,,,,,,""PRICE"",""INTRA"",""52W"")-1")</f>
        <v>0.53590190000000004</v>
      </c>
      <c r="S8" s="3" cm="1">
        <f t="array" ref="S8">_xll.FDS(C8,"FG_TOTAL_RETURNC(0,-12AM)")</f>
        <v>55.747055000000003</v>
      </c>
      <c r="T8" s="4" cm="1">
        <f t="array" ref="T8">_xlfn.PERCENTRANK.EXC(_xlfn._xlws.FILTER($R$3:$R$23, ISNUMBER($R$3:$R$23)),R8)*100</f>
        <v>95.399999999999991</v>
      </c>
      <c r="U8" s="4">
        <f t="shared" si="3"/>
        <v>4.6000000000000085</v>
      </c>
      <c r="V8" s="4" cm="1">
        <f t="array" ref="V8">_xlfn.PERCENTRANK.EXC(_xlfn._xlws.FILTER($Q$3:$Q$23, ISNUMBER($Q$3:$Q$23)),Q8)*100</f>
        <v>86.3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95.399999999999991</v>
      </c>
      <c r="Z8" s="4" cm="1">
        <f t="array" ref="Z8">_xlfn.PERCENTRANK.EXC(_xlfn._xlws.FILTER($K$3:$K$23, ISNUMBER($K$3:$K$23)),K8)*100</f>
        <v>86.3</v>
      </c>
      <c r="AA8" s="4" cm="1">
        <f t="array" ref="AA8">_xlfn.PERCENTRANK.EXC(_xlfn._xlws.FILTER($H$3:$H$23, ISNUMBER($H$3:$H$23)),H8)*100</f>
        <v>72.7</v>
      </c>
      <c r="AB8" s="4" cm="1">
        <f t="array" ref="AB8">_xlfn.PERCENTRANK.EXC(_xlfn._xlws.FILTER($J$3:$J$23, ISNUMBER($J$3:$J$23)),J8)*100</f>
        <v>90.9</v>
      </c>
      <c r="AC8" s="4">
        <f t="shared" si="4"/>
        <v>54.500000000000007</v>
      </c>
      <c r="AD8" s="4">
        <f t="shared" si="5"/>
        <v>45.4</v>
      </c>
      <c r="AE8" s="4">
        <f t="shared" si="6"/>
        <v>9</v>
      </c>
      <c r="AF8" s="4">
        <f ca="1">'Economic Momentum'!Q9</f>
        <v>4.5</v>
      </c>
      <c r="AG8" s="4">
        <f ca="1">'Economic Momentum'!R9</f>
        <v>50</v>
      </c>
      <c r="AH8" s="4">
        <f t="shared" ca="1" si="7"/>
        <v>91.759999999999991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7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395050.72</v>
      </c>
      <c r="E9" cm="1">
        <f t="array" ref="E9">_xll.FDS(C9,"FMA_COS_UP(""EPS"",""1M"",+1,NOW,,,""PORTAGG"",""MEANR"")")</f>
        <v>15</v>
      </c>
      <c r="F9" cm="1">
        <f t="array" ref="F9">_xll.FDS(C9,"FMA_COS_DOWN(""EPS"",""1M"",+1,NOW,,,""PORTAGG"",""MEANR"")")</f>
        <v>14</v>
      </c>
      <c r="G9" cm="1">
        <f t="array" ref="G9">_xll.FDS(A9,"SIZE(FG_CONSTITUENTS)")</f>
        <v>33</v>
      </c>
      <c r="H9" s="9">
        <f t="shared" si="0"/>
        <v>0.45454545454545453</v>
      </c>
      <c r="I9" s="9">
        <f t="shared" si="1"/>
        <v>0.42424242424242425</v>
      </c>
      <c r="J9" s="9">
        <f t="shared" si="2"/>
        <v>3.0303030303030276E-2</v>
      </c>
      <c r="K9" s="5" cm="1">
        <f t="array" ref="K9">_xll.FDS(A9,"FMA_PCT_ABOVE_MAVG(200,0,,,,""PORTAGG"")")/100</f>
        <v>0.63636363636363602</v>
      </c>
      <c r="L9" s="41" cm="1">
        <f t="array" ref="L9">_xll.FDSB(A9,"PERCENT_CHANGE(FMA_EPS(+1,0,,,,""PORTAGG"",""MEAN""),FMA_EPS(+1,-1AM,,,,""PORTAGG"",""MEAN""))")</f>
        <v>3.1369802837872802</v>
      </c>
      <c r="M9" s="41" cm="1">
        <f t="array" ref="M9">_xll.FDSB(A9,"PERCENT_CHANGE(FMA_EPS(+1,0,,,,""PORTAGG"",""MEAN""),FMA_EPS(+1,-3AM,,,,""PORTAGG"",""MEAN""))")</f>
        <v>4.1416034092086003</v>
      </c>
      <c r="N9" s="3" cm="1">
        <f t="array" ref="N9">_xll.FDS(C9,"FG_TOTAL_RETURNC(0,-1AM)")</f>
        <v>3.9366484000000002</v>
      </c>
      <c r="O9" s="3" cm="1">
        <f t="array" ref="O9">_xll.FDS(C9,"FG_TOTAL_RETURNC(0,-3AM)")</f>
        <v>5.7063936999999996</v>
      </c>
      <c r="P9" s="3" cm="1">
        <f t="array" ref="P9">_xll.FDS(C9,"FG_TOTAL_RETURNC(0,-6AM)")</f>
        <v>10.056471999999999</v>
      </c>
      <c r="Q9" s="9" cm="1">
        <f t="array" ref="Q9">_xll.FDS(C9,"P_PRICE(0)/P_PRICE_HIGH_PR(0,,,,,,""PRICE"",""INTRA"",""52W"")")</f>
        <v>0.98036699999999999</v>
      </c>
      <c r="R9" s="9" cm="1">
        <f t="array" ref="R9">_xll.FDS(C9,"P_PRICE(0)/P_PRICE_low_PR(0,,,,,,""PRICE"",""INTRA"",""52W"")-1")</f>
        <v>0.15776204999999999</v>
      </c>
      <c r="S9" s="3" cm="1">
        <f t="array" ref="S9">_xll.FDS(C9,"FG_TOTAL_RETURNC(0,-12AM)")</f>
        <v>15.978861</v>
      </c>
      <c r="T9" s="4" cm="1">
        <f t="array" ref="T9">_xlfn.PERCENTRANK.EXC(_xlfn._xlws.FILTER($R$3:$R$23, ISNUMBER($R$3:$R$23)),R9)*100</f>
        <v>54.500000000000007</v>
      </c>
      <c r="U9" s="4">
        <f t="shared" si="3"/>
        <v>45.499999999999993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63.6</v>
      </c>
      <c r="X9" s="4" cm="1">
        <f t="array" ref="X9">_xlfn.PERCENTRANK.EXC(_xlfn._xlws.FILTER($P$3:$P$23, ISNUMBER($P$3:$P$23)),P9)*100</f>
        <v>68.100000000000009</v>
      </c>
      <c r="Y9" s="200" cm="1">
        <f t="array" ref="Y9">_xlfn.PERCENTRANK.EXC(_xlfn._xlws.FILTER($S$3:$S$23, ISNUMBER($S$3:$S$23)),S9)*100</f>
        <v>68.100000000000009</v>
      </c>
      <c r="Z9" s="4" cm="1">
        <f t="array" ref="Z9">_xlfn.PERCENTRANK.EXC(_xlfn._xlws.FILTER($K$3:$K$23, ISNUMBER($K$3:$K$23)),K9)*100</f>
        <v>59</v>
      </c>
      <c r="AA9" s="4" cm="1">
        <f t="array" ref="AA9">_xlfn.PERCENTRANK.EXC(_xlfn._xlws.FILTER($H$3:$H$23, ISNUMBER($H$3:$H$23)),H9)*100</f>
        <v>77.2</v>
      </c>
      <c r="AB9" s="4" cm="1">
        <f t="array" ref="AB9">_xlfn.PERCENTRANK.EXC(_xlfn._xlws.FILTER($J$3:$J$23, ISNUMBER($J$3:$J$23)),J9)*100</f>
        <v>50</v>
      </c>
      <c r="AC9" s="4">
        <f t="shared" si="4"/>
        <v>68.100000000000009</v>
      </c>
      <c r="AD9" s="4">
        <f t="shared" si="5"/>
        <v>72.7</v>
      </c>
      <c r="AE9" s="4">
        <f t="shared" si="6"/>
        <v>40.9</v>
      </c>
      <c r="AF9" s="4">
        <f ca="1">'Economic Momentum'!Q10</f>
        <v>4.5</v>
      </c>
      <c r="AG9" s="4">
        <f ca="1">'Economic Momentum'!R10</f>
        <v>72.7</v>
      </c>
      <c r="AH9" s="4">
        <f t="shared" ca="1" si="7"/>
        <v>77.67</v>
      </c>
      <c r="AJ9" s="3" cm="1">
        <f t="array" aca="1" ref="AJ9" ca="1">_xlfn.PERCENTRANK.EXC(_xlfn._xlws.FILTER($AH$3:$AH$23, ISNUMBER($AH$3:$AH$23)),AH9)*100</f>
        <v>77.2</v>
      </c>
      <c r="AK9">
        <f t="shared" si="8"/>
        <v>2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2267257.2999999998</v>
      </c>
      <c r="E10" cm="1">
        <f t="array" ref="E10">_xll.FDS(C10,"FMA_COS_UP(""EPS"",""1M"",+1,NOW,,,""PORTAGG"",""MEANR"")")</f>
        <v>39</v>
      </c>
      <c r="F10" cm="1">
        <f t="array" ref="F10">_xll.FDS(C10,"FMA_COS_DOWN(""EPS"",""1M"",+1,NOW,,,""PORTAGG"",""MEANR"")")</f>
        <v>34</v>
      </c>
      <c r="G10" cm="1">
        <f t="array" ref="G10">_xll.FDS(A10,"SIZE(FG_CONSTITUENTS)")</f>
        <v>91</v>
      </c>
      <c r="H10" s="9">
        <f t="shared" si="0"/>
        <v>0.42857142857142855</v>
      </c>
      <c r="I10" s="9">
        <f t="shared" si="1"/>
        <v>0.37362637362637363</v>
      </c>
      <c r="J10" s="9">
        <f t="shared" si="2"/>
        <v>5.4945054945054916E-2</v>
      </c>
      <c r="K10" s="5" cm="1">
        <f t="array" ref="K10">_xll.FDS(A10,"FMA_PCT_ABOVE_MAVG(200,0,,,,""PORTAGG"")")/100</f>
        <v>0.73333333333333295</v>
      </c>
      <c r="L10" s="41" cm="1">
        <f t="array" ref="L10">_xll.FDSB(A10,"PERCENT_CHANGE(FMA_EPS(+1,0,,,,""PORTAGG"",""MEAN""),FMA_EPS(+1,-1AM,,,,""PORTAGG"",""MEAN""))")</f>
        <v>3.7725907603426001</v>
      </c>
      <c r="M10" s="41" cm="1">
        <f t="array" ref="M10">_xll.FDSB(A10,"PERCENT_CHANGE(FMA_EPS(+1,0,,,,""PORTAGG"",""MEAN""),FMA_EPS(+1,-3AM,,,,""PORTAGG"",""MEAN""))")</f>
        <v>-0.64076261238268295</v>
      </c>
      <c r="N10" s="3" cm="1">
        <f t="array" ref="N10">_xll.FDS(C10,"FG_TOTAL_RETURNC(0,-1AM)")</f>
        <v>6.7005990000000004</v>
      </c>
      <c r="O10" s="3" cm="1">
        <f t="array" ref="O10">_xll.FDS(C10,"FG_TOTAL_RETURNC(0,-3AM)")</f>
        <v>8.6121200000000009</v>
      </c>
      <c r="P10" s="3" cm="1">
        <f t="array" ref="P10">_xll.FDS(C10,"FG_TOTAL_RETURNC(0,-6AM)")</f>
        <v>16.475985999999999</v>
      </c>
      <c r="Q10" s="9" cm="1">
        <f t="array" ref="Q10">_xll.FDS(C10,"P_PRICE(0)/P_PRICE_HIGH_PR(0,,,,,,""PRICE"",""INTRA"",""52W"")")</f>
        <v>0.95774645000000003</v>
      </c>
      <c r="R10" s="9" cm="1">
        <f t="array" ref="R10">_xll.FDS(C10,"P_PRICE(0)/P_PRICE_low_PR(0,,,,,,""PRICE"",""INTRA"",""52W"")-1")</f>
        <v>0.19454002000000001</v>
      </c>
      <c r="S10" s="3" cm="1">
        <f t="array" ref="S10">_xll.FDS(C10,"FG_TOTAL_RETURNC(0,-12AM)")</f>
        <v>22.778797000000001</v>
      </c>
      <c r="T10" s="4" cm="1">
        <f t="array" ref="T10">_xlfn.PERCENTRANK.EXC(_xlfn._xlws.FILTER($R$3:$R$23, ISNUMBER($R$3:$R$23)),R10)*100</f>
        <v>63.6</v>
      </c>
      <c r="U10" s="4">
        <f t="shared" si="3"/>
        <v>36.4</v>
      </c>
      <c r="V10" s="4" cm="1">
        <f t="array" ref="V10">_xlfn.PERCENTRANK.EXC(_xlfn._xlws.FILTER($Q$3:$Q$23, ISNUMBER($Q$3:$Q$23)),Q10)*100</f>
        <v>77.2</v>
      </c>
      <c r="W10" s="4" cm="1">
        <f t="array" ref="W10">_xlfn.PERCENTRANK.EXC(_xlfn._xlws.FILTER($O$3:$O$23, ISNUMBER($O$3:$O$23)),O10)*100</f>
        <v>77.2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72.7</v>
      </c>
      <c r="Z10" s="4" cm="1">
        <f t="array" ref="Z10">_xlfn.PERCENTRANK.EXC(_xlfn._xlws.FILTER($K$3:$K$23, ISNUMBER($K$3:$K$23)),K10)*100</f>
        <v>81.8</v>
      </c>
      <c r="AA10" s="4" cm="1">
        <f t="array" ref="AA10">_xlfn.PERCENTRANK.EXC(_xlfn._xlws.FILTER($H$3:$H$23, ISNUMBER($H$3:$H$23)),H10)*100</f>
        <v>63.6</v>
      </c>
      <c r="AB10" s="4" cm="1">
        <f t="array" ref="AB10">_xlfn.PERCENTRANK.EXC(_xlfn._xlws.FILTER($J$3:$J$23, ISNUMBER($J$3:$J$23)),J10)*100</f>
        <v>63.6</v>
      </c>
      <c r="AC10" s="4">
        <f t="shared" si="4"/>
        <v>72.7</v>
      </c>
      <c r="AD10" s="4">
        <f t="shared" si="5"/>
        <v>31.8</v>
      </c>
      <c r="AE10" s="4">
        <f t="shared" si="6"/>
        <v>77.2</v>
      </c>
      <c r="AF10" s="4">
        <f ca="1">'Economic Momentum'!Q11</f>
        <v>4.5</v>
      </c>
      <c r="AG10" s="4">
        <f ca="1">'Economic Momentum'!R11</f>
        <v>63.6</v>
      </c>
      <c r="AH10" s="4">
        <f t="shared" ca="1" si="7"/>
        <v>78.580000000000013</v>
      </c>
      <c r="AJ10" s="3" cm="1">
        <f t="array" aca="1" ref="AJ10" ca="1">_xlfn.PERCENTRANK.EXC(_xlfn._xlws.FILTER($AH$3:$AH$23, ISNUMBER($AH$3:$AH$23)),AH10)*100</f>
        <v>81.8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508128.72</v>
      </c>
      <c r="E11" cm="1">
        <f t="array" ref="E11">_xll.FDS(C11,"FMA_COS_UP(""EPS"",""1M"",+1,NOW,,,""PORTAGG"",""MEANR"")")</f>
        <v>18</v>
      </c>
      <c r="F11" cm="1">
        <f t="array" ref="F11">_xll.FDS(C11,"FMA_COS_DOWN(""EPS"",""1M"",+1,NOW,,,""PORTAGG"",""MEANR"")")</f>
        <v>16</v>
      </c>
      <c r="G11" cm="1">
        <f t="array" ref="G11">_xll.FDS(A11,"SIZE(FG_CONSTITUENTS)")</f>
        <v>44</v>
      </c>
      <c r="H11" s="9">
        <f t="shared" si="0"/>
        <v>0.40909090909090912</v>
      </c>
      <c r="I11" s="9">
        <f t="shared" si="1"/>
        <v>0.36363636363636365</v>
      </c>
      <c r="J11" s="9">
        <f t="shared" si="2"/>
        <v>4.545454545454547E-2</v>
      </c>
      <c r="K11" s="5" cm="1">
        <f t="array" ref="K11">_xll.FDS(A11,"FMA_PCT_ABOVE_MAVG(200,0,,,,""PORTAGG"")")/100</f>
        <v>0.52272727272727304</v>
      </c>
      <c r="L11" s="41" cm="1">
        <f t="array" ref="L11">_xll.FDSB(A11,"PERCENT_CHANGE(FMA_EPS(+1,0,,,,""PORTAGG"",""MEAN""),FMA_EPS(+1,-1AM,,,,""PORTAGG"",""MEAN""))")</f>
        <v>1.82347129233843</v>
      </c>
      <c r="M11" s="41" cm="1">
        <f t="array" ref="M11">_xll.FDSB(A11,"PERCENT_CHANGE(FMA_EPS(+1,0,,,,""PORTAGG"",""MEAN""),FMA_EPS(+1,-3AM,,,,""PORTAGG"",""MEAN""))")</f>
        <v>0.23514898692349501</v>
      </c>
      <c r="N11" s="3" cm="1">
        <f t="array" ref="N11">_xll.FDS(C11,"FG_TOTAL_RETURNC(0,-1AM)")</f>
        <v>-0.88576674</v>
      </c>
      <c r="O11" s="3" cm="1">
        <f t="array" ref="O11">_xll.FDS(C11,"FG_TOTAL_RETURNC(0,-3AM)")</f>
        <v>-0.52114724999999995</v>
      </c>
      <c r="P11" s="3" cm="1">
        <f t="array" ref="P11">_xll.FDS(C11,"FG_TOTAL_RETURNC(0,-6AM)")</f>
        <v>4.2087792999999998</v>
      </c>
      <c r="Q11" s="9" cm="1">
        <f t="array" ref="Q11">_xll.FDS(C11,"P_PRICE(0)/P_PRICE_HIGH_PR(0,,,,,,""PRICE"",""INTRA"",""52W"")")</f>
        <v>0.91254215999999999</v>
      </c>
      <c r="R11" s="9" cm="1">
        <f t="array" ref="R11">_xll.FDS(C11,"P_PRICE(0)/P_PRICE_low_PR(0,,,,,,""PRICE"",""INTRA"",""52W"")-1")</f>
        <v>0.23783386000000001</v>
      </c>
      <c r="S11" s="3" cm="1">
        <f t="array" ref="S11">_xll.FDS(C11,"FG_TOTAL_RETURNC(0,-12AM)")</f>
        <v>10.926378</v>
      </c>
      <c r="T11" s="4" cm="1">
        <f t="array" ref="T11">_xlfn.PERCENTRANK.EXC(_xlfn._xlws.FILTER($R$3:$R$23, ISNUMBER($R$3:$R$23)),R11)*100</f>
        <v>72.7</v>
      </c>
      <c r="U11" s="4">
        <f t="shared" si="3"/>
        <v>27.299999999999997</v>
      </c>
      <c r="V11" s="4" cm="1">
        <f t="array" ref="V11">_xlfn.PERCENTRANK.EXC(_xlfn._xlws.FILTER($Q$3:$Q$23, ISNUMBER($Q$3:$Q$23)),Q11)*100</f>
        <v>63.6</v>
      </c>
      <c r="W11" s="4" cm="1">
        <f t="array" ref="W11">_xlfn.PERCENTRANK.EXC(_xlfn._xlws.FILTER($O$3:$O$23, ISNUMBER($O$3:$O$23)),O11)*100</f>
        <v>45.4</v>
      </c>
      <c r="X11" s="4" cm="1">
        <f t="array" ref="X11">_xlfn.PERCENTRANK.EXC(_xlfn._xlws.FILTER($P$3:$P$23, ISNUMBER($P$3:$P$23)),P11)*100</f>
        <v>54.500000000000007</v>
      </c>
      <c r="Y11" s="200" cm="1">
        <f t="array" ref="Y11">_xlfn.PERCENTRANK.EXC(_xlfn._xlws.FILTER($S$3:$S$23, ISNUMBER($S$3:$S$23)),S11)*100</f>
        <v>59</v>
      </c>
      <c r="Z11" s="4" cm="1">
        <f t="array" ref="Z11">_xlfn.PERCENTRANK.EXC(_xlfn._xlws.FILTER($K$3:$K$23, ISNUMBER($K$3:$K$23)),K11)*100</f>
        <v>40.9</v>
      </c>
      <c r="AA11" s="4" cm="1">
        <f t="array" ref="AA11">_xlfn.PERCENTRANK.EXC(_xlfn._xlws.FILTER($H$3:$H$23, ISNUMBER($H$3:$H$23)),H11)*100</f>
        <v>59</v>
      </c>
      <c r="AB11" s="4" cm="1">
        <f t="array" ref="AB11">_xlfn.PERCENTRANK.EXC(_xlfn._xlws.FILTER($J$3:$J$23, ISNUMBER($J$3:$J$23)),J11)*100</f>
        <v>59</v>
      </c>
      <c r="AC11" s="4">
        <f t="shared" si="4"/>
        <v>50</v>
      </c>
      <c r="AD11" s="4">
        <f t="shared" si="5"/>
        <v>40.9</v>
      </c>
      <c r="AE11" s="4">
        <f t="shared" si="6"/>
        <v>54.500000000000007</v>
      </c>
      <c r="AF11" s="4">
        <f ca="1">'Economic Momentum'!Q12</f>
        <v>4.5</v>
      </c>
      <c r="AG11" s="4">
        <f ca="1">'Economic Momentum'!R12</f>
        <v>13.600000000000001</v>
      </c>
      <c r="AH11" s="4">
        <f t="shared" ca="1" si="7"/>
        <v>55.410000000000004</v>
      </c>
      <c r="AJ11" s="3" cm="1">
        <f t="array" aca="1" ref="AJ11" ca="1">_xlfn.PERCENTRANK.EXC(_xlfn._xlws.FILTER($AH$3:$AH$23, ISNUMBER($AH$3:$AH$23)),AH11)*100</f>
        <v>50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1810522.3</v>
      </c>
      <c r="E12" cm="1">
        <f t="array" ref="E12">_xll.FDS(C12,"FMA_COS_UP(""EPS"",""1M"",+1,NOW,,,""PORTAGG"",""MEANR"")")</f>
        <v>45</v>
      </c>
      <c r="F12" cm="1">
        <f t="array" ref="F12">_xll.FDS(C12,"FMA_COS_DOWN(""EPS"",""1M"",+1,NOW,,,""PORTAGG"",""MEANR"")")</f>
        <v>41</v>
      </c>
      <c r="G12" cm="1">
        <f t="array" ref="G12">_xll.FDS(A12,"SIZE(FG_CONSTITUENTS)")</f>
        <v>102</v>
      </c>
      <c r="H12" s="9">
        <f t="shared" si="0"/>
        <v>0.44117647058823528</v>
      </c>
      <c r="I12" s="9">
        <f t="shared" si="1"/>
        <v>0.40196078431372551</v>
      </c>
      <c r="J12" s="9">
        <f t="shared" si="2"/>
        <v>3.9215686274509776E-2</v>
      </c>
      <c r="K12" s="5" cm="1">
        <f t="array" ref="K12">_xll.FDS(A12,"FMA_PCT_ABOVE_MAVG(200,0,,,,""PORTAGG"")")/100</f>
        <v>0.54</v>
      </c>
      <c r="L12" s="41" cm="1">
        <f t="array" ref="L12">_xll.FDSB(A12,"PERCENT_CHANGE(FMA_EPS(+1,0,,,,""PORTAGG"",""MEAN""),FMA_EPS(+1,-1AM,,,,""PORTAGG"",""MEAN""))")</f>
        <v>1.04329275854394E-2</v>
      </c>
      <c r="M12" s="41" cm="1">
        <f t="array" ref="M12">_xll.FDSB(A12,"PERCENT_CHANGE(FMA_EPS(+1,0,,,,""PORTAGG"",""MEAN""),FMA_EPS(+1,-3AM,,,,""PORTAGG"",""MEAN""))")</f>
        <v>1.6721035041850401</v>
      </c>
      <c r="N12" s="3" cm="1">
        <f t="array" ref="N12">_xll.FDS(C12,"FG_TOTAL_RETURNC(0,-1AM)")</f>
        <v>-1.3798535000000001</v>
      </c>
      <c r="O12" s="3" cm="1">
        <f t="array" ref="O12">_xll.FDS(C12,"FG_TOTAL_RETURNC(0,-3AM)")</f>
        <v>-3.0104517999999998</v>
      </c>
      <c r="P12" s="3" cm="1">
        <f t="array" ref="P12">_xll.FDS(C12,"FG_TOTAL_RETURNC(0,-6AM)")</f>
        <v>1.2157917</v>
      </c>
      <c r="Q12" s="9" cm="1">
        <f t="array" ref="Q12">_xll.FDS(C12,"P_PRICE(0)/P_PRICE_HIGH_PR(0,,,,,,""PRICE"",""INTRA"",""52W"")")</f>
        <v>0.91173022999999997</v>
      </c>
      <c r="R12" s="9" cm="1">
        <f t="array" ref="R12">_xll.FDS(C12,"P_PRICE(0)/P_PRICE_low_PR(0,,,,,,""PRICE"",""INTRA"",""52W"")-1")</f>
        <v>0.14112675</v>
      </c>
      <c r="S12" s="3" cm="1">
        <f t="array" ref="S12">_xll.FDS(C12,"FG_TOTAL_RETURNC(0,-12AM)")</f>
        <v>1.6349792000000001</v>
      </c>
      <c r="T12" s="4" cm="1">
        <f t="array" ref="T12">_xlfn.PERCENTRANK.EXC(_xlfn._xlws.FILTER($R$3:$R$23, ISNUMBER($R$3:$R$23)),R12)*100</f>
        <v>45.4</v>
      </c>
      <c r="U12" s="4">
        <f t="shared" si="3"/>
        <v>54.6</v>
      </c>
      <c r="V12" s="4" cm="1">
        <f t="array" ref="V12">_xlfn.PERCENTRANK.EXC(_xlfn._xlws.FILTER($Q$3:$Q$23, ISNUMBER($Q$3:$Q$23)),Q12)*100</f>
        <v>59</v>
      </c>
      <c r="W12" s="4" cm="1">
        <f t="array" ref="W12">_xlfn.PERCENTRANK.EXC(_xlfn._xlws.FILTER($O$3:$O$23, ISNUMBER($O$3:$O$23)),O12)*100</f>
        <v>36.299999999999997</v>
      </c>
      <c r="X12" s="4" cm="1">
        <f t="array" ref="X12">_xlfn.PERCENTRANK.EXC(_xlfn._xlws.FILTER($P$3:$P$23, ISNUMBER($P$3:$P$23)),P12)*100</f>
        <v>36.299999999999997</v>
      </c>
      <c r="Y12" s="200" cm="1">
        <f t="array" ref="Y12">_xlfn.PERCENTRANK.EXC(_xlfn._xlws.FILTER($S$3:$S$23, ISNUMBER($S$3:$S$23)),S12)*100</f>
        <v>31.8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68.100000000000009</v>
      </c>
      <c r="AB12" s="4" cm="1">
        <f t="array" ref="AB12">_xlfn.PERCENTRANK.EXC(_xlfn._xlws.FILTER($J$3:$J$23, ISNUMBER($J$3:$J$23)),J12)*100</f>
        <v>54.500000000000007</v>
      </c>
      <c r="AC12" s="4">
        <f t="shared" si="4"/>
        <v>27.200000000000003</v>
      </c>
      <c r="AD12" s="4">
        <f t="shared" si="5"/>
        <v>59</v>
      </c>
      <c r="AE12" s="4">
        <f t="shared" si="6"/>
        <v>72.7</v>
      </c>
      <c r="AF12" s="4">
        <f ca="1">'Economic Momentum'!Q13</f>
        <v>4.5</v>
      </c>
      <c r="AG12" s="4">
        <f ca="1">'Economic Momentum'!R13</f>
        <v>40.9</v>
      </c>
      <c r="AH12" s="4">
        <f t="shared" ca="1" si="7"/>
        <v>45.38</v>
      </c>
      <c r="AJ12" s="3" cm="1">
        <f t="array" aca="1" ref="AJ12" ca="1">_xlfn.PERCENTRANK.EXC(_xlfn._xlws.FILTER($AH$3:$AH$23, ISNUMBER($AH$3:$AH$23)),AH12)*100</f>
        <v>45.4</v>
      </c>
      <c r="AK12">
        <f t="shared" si="8"/>
        <v>0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691092.25</v>
      </c>
      <c r="E13" cm="1">
        <f t="array" ref="E13">_xll.FDS(C13,"FMA_COS_UP(""EPS"",""1M"",+1,NOW,,,""PORTAGG"",""MEANR"")")</f>
        <v>26</v>
      </c>
      <c r="F13" cm="1">
        <f t="array" ref="F13">_xll.FDS(C13,"FMA_COS_DOWN(""EPS"",""1M"",+1,NOW,,,""PORTAGG"",""MEANR"")")</f>
        <v>20</v>
      </c>
      <c r="G13" cm="1">
        <f t="array" ref="G13">_xll.FDS(A13,"SIZE(FG_CONSTITUENTS)")</f>
        <v>50</v>
      </c>
      <c r="H13" s="9">
        <f t="shared" si="0"/>
        <v>0.52</v>
      </c>
      <c r="I13" s="9">
        <f t="shared" si="1"/>
        <v>0.4</v>
      </c>
      <c r="J13" s="9">
        <f t="shared" si="2"/>
        <v>0.12</v>
      </c>
      <c r="K13" s="5" cm="1">
        <f t="array" ref="K13">_xll.FDS(A13,"FMA_PCT_ABOVE_MAVG(200,0,,,,""PORTAGG"")")/100</f>
        <v>0.28000000000000003</v>
      </c>
      <c r="L13" s="41" cm="1">
        <f t="array" ref="L13">_xll.FDSB(A13,"PERCENT_CHANGE(FMA_EPS(+1,0,,,,""PORTAGG"",""MEAN""),FMA_EPS(+1,-1AM,,,,""PORTAGG"",""MEAN""))")</f>
        <v>2.23477556818681</v>
      </c>
      <c r="M13" s="41" cm="1">
        <f t="array" ref="M13">_xll.FDSB(A13,"PERCENT_CHANGE(FMA_EPS(+1,0,,,,""PORTAGG"",""MEAN""),FMA_EPS(+1,-3AM,,,,""PORTAGG"",""MEAN""))")</f>
        <v>-0.86544527079613498</v>
      </c>
      <c r="N13" s="3" cm="1">
        <f t="array" ref="N13">_xll.FDS(C13,"FG_TOTAL_RETURNC(0,-1AM)")</f>
        <v>-4.6084459999999998</v>
      </c>
      <c r="O13" s="3" cm="1">
        <f t="array" ref="O13">_xll.FDS(C13,"FG_TOTAL_RETURNC(0,-3AM)")</f>
        <v>-10.3302</v>
      </c>
      <c r="P13" s="3" cm="1">
        <f t="array" ref="P13">_xll.FDS(C13,"FG_TOTAL_RETURNC(0,-6AM)")</f>
        <v>-9.8209739999999996</v>
      </c>
      <c r="Q13" s="9" cm="1">
        <f t="array" ref="Q13">_xll.FDS(C13,"P_PRICE(0)/P_PRICE_HIGH_PR(0,,,,,,""PRICE"",""INTRA"",""52W"")")</f>
        <v>0.82820369999999999</v>
      </c>
      <c r="R13" s="9" cm="1">
        <f t="array" ref="R13">_xll.FDS(C13,"P_PRICE(0)/P_PRICE_low_PR(0,,,,,,""PRICE"",""INTRA"",""52W"")-1")</f>
        <v>4.1703342999999997E-2</v>
      </c>
      <c r="S13" s="3" cm="1">
        <f t="array" ref="S13">_xll.FDS(C13,"FG_TOTAL_RETURNC(0,-12AM)")</f>
        <v>9.0307709999999997</v>
      </c>
      <c r="T13" s="4" cm="1">
        <f t="array" ref="T13">_xlfn.PERCENTRANK.EXC(_xlfn._xlws.FILTER($R$3:$R$23, ISNUMBER($R$3:$R$23)),R13)*100</f>
        <v>18.099999999999998</v>
      </c>
      <c r="U13" s="4">
        <f t="shared" si="3"/>
        <v>81.900000000000006</v>
      </c>
      <c r="V13" s="4" cm="1">
        <f t="array" ref="V13">_xlfn.PERCENTRANK.EXC(_xlfn._xlws.FILTER($Q$3:$Q$23, ISNUMBER($Q$3:$Q$23)),Q13)*100</f>
        <v>9</v>
      </c>
      <c r="W13" s="4" cm="1">
        <f t="array" ref="W13">_xlfn.PERCENTRANK.EXC(_xlfn._xlws.FILTER($O$3:$O$23, ISNUMBER($O$3:$O$23)),O13)*100</f>
        <v>13.600000000000001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54.500000000000007</v>
      </c>
      <c r="Z13" s="4" cm="1">
        <f t="array" ref="Z13">_xlfn.PERCENTRANK.EXC(_xlfn._xlws.FILTER($K$3:$K$23, ISNUMBER($K$3:$K$23)),K13)*100</f>
        <v>18.099999999999998</v>
      </c>
      <c r="AA13" s="4" cm="1">
        <f t="array" ref="AA13">_xlfn.PERCENTRANK.EXC(_xlfn._xlws.FILTER($H$3:$H$23, ISNUMBER($H$3:$H$23)),H13)*100</f>
        <v>86.3</v>
      </c>
      <c r="AB13" s="4" cm="1">
        <f t="array" ref="AB13">_xlfn.PERCENTRANK.EXC(_xlfn._xlws.FILTER($J$3:$J$23, ISNUMBER($J$3:$J$23)),J13)*100</f>
        <v>81.8</v>
      </c>
      <c r="AC13" s="4">
        <f t="shared" si="4"/>
        <v>59</v>
      </c>
      <c r="AD13" s="4">
        <f t="shared" si="5"/>
        <v>22.7</v>
      </c>
      <c r="AE13" s="4">
        <f t="shared" si="6"/>
        <v>63.6</v>
      </c>
      <c r="AF13" s="4">
        <f ca="1">'Economic Momentum'!Q14</f>
        <v>4.5</v>
      </c>
      <c r="AG13" s="4">
        <f ca="1">'Economic Momentum'!R14</f>
        <v>90.9</v>
      </c>
      <c r="AH13" s="4">
        <f t="shared" ca="1" si="7"/>
        <v>9.0299999999999994</v>
      </c>
      <c r="AJ13" s="3" cm="1">
        <f t="array" aca="1" ref="AJ13" ca="1">_xlfn.PERCENTRANK.EXC(_xlfn._xlws.FILTER($AH$3:$AH$23, ISNUMBER($AH$3:$AH$23)),AH13)*100</f>
        <v>4.5</v>
      </c>
      <c r="AK13">
        <f t="shared" si="8"/>
        <v>2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298772.7</v>
      </c>
      <c r="E14" cm="1">
        <f t="array" ref="E14">_xll.FDS(C14,"FMA_COS_UP(""EPS"",""1M"",+1,NOW,,,""PORTAGG"",""MEANR"")")</f>
        <v>10</v>
      </c>
      <c r="F14" cm="1">
        <f t="array" ref="F14">_xll.FDS(C14,"FMA_COS_DOWN(""EPS"",""1M"",+1,NOW,,,""PORTAGG"",""MEANR"")")</f>
        <v>13</v>
      </c>
      <c r="G14" cm="1">
        <f t="array" ref="G14">_xll.FDS(A14,"SIZE(FG_CONSTITUENTS)")</f>
        <v>34</v>
      </c>
      <c r="H14" s="9">
        <f t="shared" si="0"/>
        <v>0.29411764705882354</v>
      </c>
      <c r="I14" s="9">
        <f t="shared" si="1"/>
        <v>0.38235294117647056</v>
      </c>
      <c r="J14" s="9">
        <f t="shared" si="2"/>
        <v>-8.8235294117647023E-2</v>
      </c>
      <c r="K14" s="5" cm="1">
        <f t="array" ref="K14">_xll.FDS(A14,"FMA_PCT_ABOVE_MAVG(200,0,,,,""PORTAGG"")")/100</f>
        <v>0.63636363636363602</v>
      </c>
      <c r="L14" s="41" cm="1">
        <f t="array" ref="L14">_xll.FDSB(A14,"PERCENT_CHANGE(FMA_EPS(+1,0,,,,""PORTAGG"",""MEAN""),FMA_EPS(+1,-1AM,,,,""PORTAGG"",""MEAN""))")</f>
        <v>0.83539526876685999</v>
      </c>
      <c r="M14" s="41" cm="1">
        <f t="array" ref="M14">_xll.FDSB(A14,"PERCENT_CHANGE(FMA_EPS(+1,0,,,,""PORTAGG"",""MEAN""),FMA_EPS(+1,-3AM,,,,""PORTAGG"",""MEAN""))")</f>
        <v>5.7290876153493899</v>
      </c>
      <c r="N14" s="3" cm="1">
        <f t="array" ref="N14">_xll.FDS(C14,"FG_TOTAL_RETURNC(0,-1AM)")</f>
        <v>1.1714935</v>
      </c>
      <c r="O14" s="3" cm="1">
        <f t="array" ref="O14">_xll.FDS(C14,"FG_TOTAL_RETURNC(0,-3AM)")</f>
        <v>9.2597480000000001</v>
      </c>
      <c r="P14" s="3" cm="1">
        <f t="array" ref="P14">_xll.FDS(C14,"FG_TOTAL_RETURNC(0,-6AM)")</f>
        <v>1.6236543999999999</v>
      </c>
      <c r="Q14" s="9" cm="1">
        <f t="array" ref="Q14">_xll.FDS(C14,"P_PRICE(0)/P_PRICE_HIGH_PR(0,,,,,,""PRICE"",""INTRA"",""52W"")")</f>
        <v>0.90149915000000003</v>
      </c>
      <c r="R14" s="9" cm="1">
        <f t="array" ref="R14">_xll.FDS(C14,"P_PRICE(0)/P_PRICE_low_PR(0,,,,,,""PRICE"",""INTRA"",""52W"")-1")</f>
        <v>0.13506721999999999</v>
      </c>
      <c r="S14" s="3" cm="1">
        <f t="array" ref="S14">_xll.FDS(C14,"FG_TOTAL_RETURNC(0,-12AM)")</f>
        <v>12.877236999999999</v>
      </c>
      <c r="T14" s="4" cm="1">
        <f t="array" ref="T14">_xlfn.PERCENTRANK.EXC(_xlfn._xlws.FILTER($R$3:$R$23, ISNUMBER($R$3:$R$23)),R14)*100</f>
        <v>40.9</v>
      </c>
      <c r="U14" s="4">
        <f t="shared" si="3"/>
        <v>59.1</v>
      </c>
      <c r="V14" s="4" cm="1">
        <f t="array" ref="V14">_xlfn.PERCENTRANK.EXC(_xlfn._xlws.FILTER($Q$3:$Q$23, ISNUMBER($Q$3:$Q$23)),Q14)*100</f>
        <v>54.500000000000007</v>
      </c>
      <c r="W14" s="4" cm="1">
        <f t="array" ref="W14">_xlfn.PERCENTRANK.EXC(_xlfn._xlws.FILTER($O$3:$O$23, ISNUMBER($O$3:$O$23)),O14)*100</f>
        <v>81.8</v>
      </c>
      <c r="X14" s="4" cm="1">
        <f t="array" ref="X14">_xlfn.PERCENTRANK.EXC(_xlfn._xlws.FILTER($P$3:$P$23, ISNUMBER($P$3:$P$23)),P14)*100</f>
        <v>45.4</v>
      </c>
      <c r="Y14" s="200" cm="1">
        <f t="array" ref="Y14">_xlfn.PERCENTRANK.EXC(_xlfn._xlws.FILTER($S$3:$S$23, ISNUMBER($S$3:$S$23)),S14)*100</f>
        <v>63.6</v>
      </c>
      <c r="Z14" s="4" cm="1">
        <f t="array" ref="Z14">_xlfn.PERCENTRANK.EXC(_xlfn._xlws.FILTER($K$3:$K$23, ISNUMBER($K$3:$K$23)),K14)*100</f>
        <v>59</v>
      </c>
      <c r="AA14" s="4" cm="1">
        <f t="array" ref="AA14">_xlfn.PERCENTRANK.EXC(_xlfn._xlws.FILTER($H$3:$H$23, ISNUMBER($H$3:$H$23)),H14)*100</f>
        <v>45.4</v>
      </c>
      <c r="AB14" s="4" cm="1">
        <f t="array" ref="AB14">_xlfn.PERCENTRANK.EXC(_xlfn._xlws.FILTER($J$3:$J$23, ISNUMBER($J$3:$J$23)),J14)*100</f>
        <v>40.9</v>
      </c>
      <c r="AC14" s="4">
        <f t="shared" si="4"/>
        <v>40.9</v>
      </c>
      <c r="AD14" s="4">
        <f t="shared" si="5"/>
        <v>81.8</v>
      </c>
      <c r="AE14" s="4">
        <f t="shared" si="6"/>
        <v>36.299999999999997</v>
      </c>
      <c r="AF14" s="4">
        <f ca="1">'Economic Momentum'!Q15</f>
        <v>4.5</v>
      </c>
      <c r="AG14" s="4">
        <f ca="1">'Economic Momentum'!R15</f>
        <v>22.7</v>
      </c>
      <c r="AH14" s="4">
        <f t="shared" ca="1" si="7"/>
        <v>59.96</v>
      </c>
      <c r="AJ14" s="3" cm="1">
        <f t="array" aca="1" ref="AJ14" ca="1">_xlfn.PERCENTRANK.EXC(_xlfn._xlws.FILTER($AH$3:$AH$23, ISNUMBER($AH$3:$AH$23)),AH14)*100</f>
        <v>63.6</v>
      </c>
      <c r="AK14">
        <f t="shared" si="8"/>
        <v>1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82819.360000000001</v>
      </c>
      <c r="E15" cm="1">
        <f t="array" ref="E15">_xll.FDS(C15,"FMA_COS_UP(""EPS"",""1M"",+1,NOW,,,""PORTAGG"",""MEANR"")")</f>
        <v>8</v>
      </c>
      <c r="F15" cm="1">
        <f t="array" ref="F15">_xll.FDS(C15,"FMA_COS_DOWN(""EPS"",""1M"",+1,NOW,,,""PORTAGG"",""MEANR"")")</f>
        <v>5</v>
      </c>
      <c r="G15" cm="1">
        <f t="array" ref="G15">_xll.FDS(A15,"SIZE(FG_CONSTITUENTS)")</f>
        <v>30</v>
      </c>
      <c r="H15" s="9">
        <f t="shared" si="0"/>
        <v>0.26666666666666666</v>
      </c>
      <c r="I15" s="9">
        <f t="shared" si="1"/>
        <v>0.16666666666666666</v>
      </c>
      <c r="J15" s="9">
        <f t="shared" si="2"/>
        <v>0.1</v>
      </c>
      <c r="K15" s="5" cm="1">
        <f t="array" ref="K15">_xll.FDS(A15,"FMA_PCT_ABOVE_MAVG(200,0,,,,""PORTAGG"")")/100</f>
        <v>0.78571428571428603</v>
      </c>
      <c r="L15" s="41" cm="1">
        <f t="array" ref="L15">_xll.FDSB(A15,"PERCENT_CHANGE(FMA_EPS(+1,0,,,,""PORTAGG"",""MEAN""),FMA_EPS(+1,-1AM,,,,""PORTAGG"",""MEAN""))")</f>
        <v>2.8198305920603501</v>
      </c>
      <c r="M15" s="41" cm="1">
        <f t="array" ref="M15">_xll.FDSB(A15,"PERCENT_CHANGE(FMA_EPS(+1,0,,,,""PORTAGG"",""MEAN""),FMA_EPS(+1,-3AM,,,,""PORTAGG"",""MEAN""))")</f>
        <v>5.5252550121710797</v>
      </c>
      <c r="N15" s="3" cm="1">
        <f t="array" ref="N15">_xll.FDS(C15,"FG_TOTAL_RETURNC(0,-1AM)")</f>
        <v>1.8555164</v>
      </c>
      <c r="O15" s="3" cm="1">
        <f t="array" ref="O15">_xll.FDS(C15,"FG_TOTAL_RETURNC(0,-3AM)")</f>
        <v>2.6171446</v>
      </c>
      <c r="P15" s="3" cm="1">
        <f t="array" ref="P15">_xll.FDS(C15,"FG_TOTAL_RETURNC(0,-6AM)")</f>
        <v>12.310719499999999</v>
      </c>
      <c r="Q15" s="9" cm="1">
        <f t="array" ref="Q15">_xll.FDS(C15,"P_PRICE(0)/P_PRICE_HIGH_PR(0,,,,,,""PRICE"",""INTRA"",""52W"")")</f>
        <v>0.94318440000000003</v>
      </c>
      <c r="R15" s="9" cm="1">
        <f t="array" ref="R15">_xll.FDS(C15,"P_PRICE(0)/P_PRICE_low_PR(0,,,,,,""PRICE"",""INTRA"",""52W"")-1")</f>
        <v>0.34234965000000001</v>
      </c>
      <c r="S15" s="3" cm="1">
        <f t="array" ref="S15">_xll.FDS(C15,"FG_TOTAL_RETURNC(0,-12AM)")</f>
        <v>24.267375999999999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68.100000000000009</v>
      </c>
      <c r="W15" s="4" cm="1">
        <f t="array" ref="W15">_xlfn.PERCENTRANK.EXC(_xlfn._xlws.FILTER($O$3:$O$23, ISNUMBER($O$3:$O$23)),O15)*100</f>
        <v>54.500000000000007</v>
      </c>
      <c r="X15" s="4" cm="1">
        <f t="array" ref="X15">_xlfn.PERCENTRANK.EXC(_xlfn._xlws.FILTER($P$3:$P$23, ISNUMBER($P$3:$P$23)),P15)*100</f>
        <v>72.7</v>
      </c>
      <c r="Y15" s="200" cm="1">
        <f t="array" ref="Y15">_xlfn.PERCENTRANK.EXC(_xlfn._xlws.FILTER($S$3:$S$23, ISNUMBER($S$3:$S$23)),S15)*100</f>
        <v>77.2</v>
      </c>
      <c r="Z15" s="4" cm="1">
        <f t="array" ref="Z15">_xlfn.PERCENTRANK.EXC(_xlfn._xlws.FILTER($K$3:$K$23, ISNUMBER($K$3:$K$23)),K15)*100</f>
        <v>95.399999999999991</v>
      </c>
      <c r="AA15" s="4" cm="1">
        <f t="array" ref="AA15">_xlfn.PERCENTRANK.EXC(_xlfn._xlws.FILTER($H$3:$H$23, ISNUMBER($H$3:$H$23)),H15)*100</f>
        <v>40.9</v>
      </c>
      <c r="AB15" s="4" cm="1">
        <f t="array" ref="AB15">_xlfn.PERCENTRANK.EXC(_xlfn._xlws.FILTER($J$3:$J$23, ISNUMBER($J$3:$J$23)),J15)*100</f>
        <v>77.2</v>
      </c>
      <c r="AC15" s="4">
        <f t="shared" si="4"/>
        <v>63.6</v>
      </c>
      <c r="AD15" s="4">
        <f t="shared" si="5"/>
        <v>77.2</v>
      </c>
      <c r="AE15" s="4">
        <f t="shared" si="6"/>
        <v>13.600000000000001</v>
      </c>
      <c r="AF15" s="4">
        <f ca="1">'Economic Momentum'!Q16</f>
        <v>4.5</v>
      </c>
      <c r="AG15" s="4">
        <f ca="1">'Economic Momentum'!R16</f>
        <v>95.399999999999991</v>
      </c>
      <c r="AH15" s="4">
        <f t="shared" ca="1" si="7"/>
        <v>65.400000000000006</v>
      </c>
      <c r="AJ15" s="3" cm="1">
        <f t="array" aca="1" ref="AJ15" ca="1">_xlfn.PERCENTRANK.EXC(_xlfn._xlws.FILTER($AH$3:$AH$23, ISNUMBER($AH$3:$AH$23)),AH15)*100</f>
        <v>68.100000000000009</v>
      </c>
      <c r="AK15">
        <f t="shared" si="8"/>
        <v>4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4864276</v>
      </c>
      <c r="E16" cm="1">
        <f t="array" ref="E16">_xll.FDS(C16,"FMA_COS_UP(""EPS"",""1M"",+1,NOW,,,""PORTAGG"",""MEANR"")")</f>
        <v>52</v>
      </c>
      <c r="F16" cm="1">
        <f t="array" ref="F16">_xll.FDS(C16,"FMA_COS_DOWN(""EPS"",""1M"",+1,NOW,,,""PORTAGG"",""MEANR"")")</f>
        <v>65</v>
      </c>
      <c r="G16" cm="1">
        <f t="array" ref="G16">_xll.FDS(A16,"SIZE(FG_CONSTITUENTS)")</f>
        <v>138</v>
      </c>
      <c r="H16" s="9">
        <f t="shared" si="0"/>
        <v>0.37681159420289856</v>
      </c>
      <c r="I16" s="9">
        <f t="shared" si="1"/>
        <v>0.47101449275362317</v>
      </c>
      <c r="J16" s="9">
        <f t="shared" si="2"/>
        <v>-9.4202898550724612E-2</v>
      </c>
      <c r="K16" s="5" cm="1">
        <f t="array" ref="K16">_xll.FDS(A16,"FMA_PCT_ABOVE_MAVG(200,0,,,,""PORTAGG"")")/100</f>
        <v>0.78102189781021902</v>
      </c>
      <c r="L16" s="41" cm="1">
        <f t="array" ref="L16">_xll.FDSB(A16,"PERCENT_CHANGE(FMA_EPS(+1,0,,,,""PORTAGG"",""MEAN""),FMA_EPS(+1,-1AM,,,,""PORTAGG"",""MEAN""))")</f>
        <v>0.56608200306283096</v>
      </c>
      <c r="M16" s="41" cm="1">
        <f t="array" ref="M16">_xll.FDSB(A16,"PERCENT_CHANGE(FMA_EPS(+1,0,,,,""PORTAGG"",""MEAN""),FMA_EPS(+1,-3AM,,,,""PORTAGG"",""MEAN""))")</f>
        <v>-0.47487446726143301</v>
      </c>
      <c r="N16" s="3" cm="1">
        <f t="array" ref="N16">_xll.FDS(C16,"FG_TOTAL_RETURNC(0,-1AM)")</f>
        <v>1.2607455000000001</v>
      </c>
      <c r="O16" s="3" cm="1">
        <f t="array" ref="O16">_xll.FDS(C16,"FG_TOTAL_RETURNC(0,-3AM)")</f>
        <v>3.6161064999999999</v>
      </c>
      <c r="P16" s="3" cm="1">
        <f t="array" ref="P16">_xll.FDS(C16,"FG_TOTAL_RETURNC(0,-6AM)")</f>
        <v>15.189038999999999</v>
      </c>
      <c r="Q16" s="9" cm="1">
        <f t="array" ref="Q16">_xll.FDS(C16,"P_PRICE(0)/P_PRICE_HIGH_PR(0,,,,,,""PRICE"",""INTRA"",""52W"")")</f>
        <v>0.97894729999999996</v>
      </c>
      <c r="R16" s="9" cm="1">
        <f t="array" ref="R16">_xll.FDS(C16,"P_PRICE(0)/P_PRICE_low_PR(0,,,,,,""PRICE"",""INTRA"",""52W"")-1")</f>
        <v>0.26939654000000002</v>
      </c>
      <c r="S16" s="3" cm="1">
        <f t="array" ref="S16">_xll.FDS(C16,"FG_TOTAL_RETURNC(0,-12AM)")</f>
        <v>27.362763999999999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59</v>
      </c>
      <c r="X16" s="4" cm="1">
        <f t="array" ref="X16">_xlfn.PERCENTRANK.EXC(_xlfn._xlws.FILTER($P$3:$P$23, ISNUMBER($P$3:$P$23)),P16)*100</f>
        <v>77.2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90.9</v>
      </c>
      <c r="AA16" s="4" cm="1">
        <f t="array" ref="AA16">_xlfn.PERCENTRANK.EXC(_xlfn._xlws.FILTER($H$3:$H$23, ISNUMBER($H$3:$H$23)),H16)*100</f>
        <v>54.500000000000007</v>
      </c>
      <c r="AB16" s="4" cm="1">
        <f t="array" ref="AB16">_xlfn.PERCENTRANK.EXC(_xlfn._xlws.FILTER($J$3:$J$23, ISNUMBER($J$3:$J$23)),J16)*100</f>
        <v>31.8</v>
      </c>
      <c r="AC16" s="4">
        <f t="shared" si="4"/>
        <v>36.299999999999997</v>
      </c>
      <c r="AD16" s="4">
        <f t="shared" si="5"/>
        <v>36.299999999999997</v>
      </c>
      <c r="AE16" s="4">
        <f t="shared" si="6"/>
        <v>86.3</v>
      </c>
      <c r="AF16" s="4">
        <f ca="1">'Economic Momentum'!Q17</f>
        <v>4.5</v>
      </c>
      <c r="AG16" s="4">
        <f ca="1">'Economic Momentum'!R17</f>
        <v>81.8</v>
      </c>
      <c r="AH16" s="4">
        <f t="shared" ca="1" si="7"/>
        <v>77.22</v>
      </c>
      <c r="AJ16" s="3" cm="1">
        <f t="array" aca="1" ref="AJ16" ca="1">_xlfn.PERCENTRANK.EXC(_xlfn._xlws.FILTER($AH$3:$AH$23, ISNUMBER($AH$3:$AH$23)),AH16)*100</f>
        <v>72.7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7574108</v>
      </c>
      <c r="E17" cm="1">
        <f t="array" ref="E17">_xll.FDS(C17,"FMA_COS_UP(""EPS"",""1M"",+1,NOW,,,""PORTAGG"",""MEANR"")")</f>
        <v>171</v>
      </c>
      <c r="F17" cm="1">
        <f t="array" ref="F17">_xll.FDS(C17,"FMA_COS_DOWN(""EPS"",""1M"",+1,NOW,,,""PORTAGG"",""MEANR"")")</f>
        <v>277</v>
      </c>
      <c r="G17" cm="1">
        <f t="array" ref="G17">_xll.FDS(A17,"SIZE(FG_CONSTITUENTS)")</f>
        <v>660</v>
      </c>
      <c r="H17" s="9">
        <f t="shared" si="0"/>
        <v>0.25909090909090909</v>
      </c>
      <c r="I17" s="9">
        <f t="shared" si="1"/>
        <v>0.41969696969696968</v>
      </c>
      <c r="J17" s="9">
        <f t="shared" si="2"/>
        <v>-0.16060606060606059</v>
      </c>
      <c r="K17" s="5" cm="1">
        <f t="array" ref="K17">_xll.FDS(A17,"FMA_PCT_ABOVE_MAVG(200,0,,,,""PORTAGG"")")/100</f>
        <v>0.52815829528158298</v>
      </c>
      <c r="L17" s="41" cm="1">
        <f t="array" ref="L17">_xll.FDSB(A17,"PERCENT_CHANGE(FMA_EPS(+1,0,,,,""PORTAGG"",""MEAN""),FMA_EPS(+1,-1AM,,,,""PORTAGG"",""MEAN""))")</f>
        <v>4.2429251083406001</v>
      </c>
      <c r="M17" s="41" cm="1">
        <f t="array" ref="M17">_xll.FDSB(A17,"PERCENT_CHANGE(FMA_EPS(+1,0,,,,""PORTAGG"",""MEAN""),FMA_EPS(+1,-3AM,,,,""PORTAGG"",""MEAN""))")</f>
        <v>1.4353252064886199</v>
      </c>
      <c r="N17" s="3" cm="1">
        <f t="array" ref="N17">_xll.FDS(C17,"FG_TOTAL_RETURNC(0,-1AM)")</f>
        <v>4.6572684999999998</v>
      </c>
      <c r="O17" s="3" cm="1">
        <f t="array" ref="O17">_xll.FDS(C17,"FG_TOTAL_RETURNC(0,-3AM)")</f>
        <v>12.387789</v>
      </c>
      <c r="P17" s="3" cm="1">
        <f t="array" ref="P17">_xll.FDS(C17,"FG_TOTAL_RETURNC(0,-6AM)")</f>
        <v>5.2695154999999998</v>
      </c>
      <c r="Q17" s="9" cm="1">
        <f t="array" ref="Q17">_xll.FDS(C17,"P_PRICE(0)/P_PRICE_HIGH_PR(0,,,,,,""PRICE"",""INTRA"",""52W"")")</f>
        <v>0.87745297</v>
      </c>
      <c r="R17" s="9" cm="1">
        <f t="array" ref="R17">_xll.FDS(C17,"P_PRICE(0)/P_PRICE_low_PR(0,,,,,,""PRICE"",""INTRA"",""52W"")-1")</f>
        <v>0.23159075000000001</v>
      </c>
      <c r="S17" s="3" cm="1">
        <f t="array" ref="S17">_xll.FDS(C17,"FG_TOTAL_RETURNC(0,-12AM)")</f>
        <v>4.8967479999999997</v>
      </c>
      <c r="T17" s="4" cm="1">
        <f t="array" ref="T17">_xlfn.PERCENTRANK.EXC(_xlfn._xlws.FILTER($R$3:$R$23, ISNUMBER($R$3:$R$23)),R17)*100</f>
        <v>68.100000000000009</v>
      </c>
      <c r="U17" s="4">
        <f t="shared" si="3"/>
        <v>31.899999999999991</v>
      </c>
      <c r="V17" s="4" cm="1">
        <f t="array" ref="V17">_xlfn.PERCENTRANK.EXC(_xlfn._xlws.FILTER($Q$3:$Q$23, ISNUMBER($Q$3:$Q$23)),Q17)*100</f>
        <v>36.299999999999997</v>
      </c>
      <c r="W17" s="4" cm="1">
        <f t="array" ref="W17">_xlfn.PERCENTRANK.EXC(_xlfn._xlws.FILTER($O$3:$O$23, ISNUMBER($O$3:$O$23)),O17)*100</f>
        <v>86.3</v>
      </c>
      <c r="X17" s="4" cm="1">
        <f t="array" ref="X17">_xlfn.PERCENTRANK.EXC(_xlfn._xlws.FILTER($P$3:$P$23, ISNUMBER($P$3:$P$23)),P17)*100</f>
        <v>59</v>
      </c>
      <c r="Y17" s="200" cm="1">
        <f t="array" ref="Y17">_xlfn.PERCENTRANK.EXC(_xlfn._xlws.FILTER($S$3:$S$23, ISNUMBER($S$3:$S$23)),S17)*100</f>
        <v>45.4</v>
      </c>
      <c r="Z17" s="4" cm="1">
        <f t="array" ref="Z17">_xlfn.PERCENTRANK.EXC(_xlfn._xlws.FILTER($K$3:$K$23, ISNUMBER($K$3:$K$23)),K17)*100</f>
        <v>45.4</v>
      </c>
      <c r="AA17" s="4" cm="1">
        <f t="array" ref="AA17">_xlfn.PERCENTRANK.EXC(_xlfn._xlws.FILTER($H$3:$H$23, ISNUMBER($H$3:$H$23)),H17)*100</f>
        <v>36.299999999999997</v>
      </c>
      <c r="AB17" s="4" cm="1">
        <f t="array" ref="AB17">_xlfn.PERCENTRANK.EXC(_xlfn._xlws.FILTER($J$3:$J$23, ISNUMBER($J$3:$J$23)),J17)*100</f>
        <v>27.200000000000003</v>
      </c>
      <c r="AC17" s="4">
        <f t="shared" si="4"/>
        <v>81.8</v>
      </c>
      <c r="AD17" s="4">
        <f t="shared" si="5"/>
        <v>50</v>
      </c>
      <c r="AE17" s="4">
        <f t="shared" si="6"/>
        <v>90.9</v>
      </c>
      <c r="AF17" s="4">
        <f ca="1">'Economic Momentum'!Q18</f>
        <v>4.5</v>
      </c>
      <c r="AG17" s="4">
        <f ca="1">'Economic Momentum'!R18</f>
        <v>31.8</v>
      </c>
      <c r="AH17" s="4">
        <f t="shared" ca="1" si="7"/>
        <v>58.11</v>
      </c>
      <c r="AJ17" s="3" cm="1">
        <f t="array" aca="1" ref="AJ17" ca="1">_xlfn.PERCENTRANK.EXC(_xlfn._xlws.FILTER($AH$3:$AH$23, ISNUMBER($AH$3:$AH$23)),AH17)*100</f>
        <v>59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148119.17000000001</v>
      </c>
      <c r="E18" cm="1">
        <f t="array" ref="E18">_xll.FDS(C18,"FMA_COS_UP(""EPS"",""1M"",+1,NOW,,,""PORTAGG"",""MEANR"")")</f>
        <v>6</v>
      </c>
      <c r="F18" cm="1">
        <f t="array" ref="F18">_xll.FDS(C18,"FMA_COS_DOWN(""EPS"",""1M"",+1,NOW,,,""PORTAGG"",""MEANR"")")</f>
        <v>9</v>
      </c>
      <c r="G18" cm="1">
        <f t="array" ref="G18">_xll.FDS(A18,"SIZE(FG_CONSTITUENTS)")</f>
        <v>34</v>
      </c>
      <c r="H18" s="9">
        <f t="shared" si="0"/>
        <v>0.17647058823529413</v>
      </c>
      <c r="I18" s="9">
        <f t="shared" si="1"/>
        <v>0.26470588235294118</v>
      </c>
      <c r="J18" s="9">
        <f t="shared" si="2"/>
        <v>-8.8235294117647051E-2</v>
      </c>
      <c r="K18" s="5" cm="1">
        <f t="array" ref="K18">_xll.FDS(A18,"FMA_PCT_ABOVE_MAVG(200,0,,,,""PORTAGG"")")/100</f>
        <v>0.23529411764705899</v>
      </c>
      <c r="L18" s="41" cm="1">
        <f t="array" ref="L18">_xll.FDSB(A18,"PERCENT_CHANGE(FMA_EPS(+1,0,,,,""PORTAGG"",""MEAN""),FMA_EPS(+1,-1AM,,,,""PORTAGG"",""MEAN""))")</f>
        <v>0.45710634860708099</v>
      </c>
      <c r="M18" s="41" cm="1">
        <f t="array" ref="M18">_xll.FDSB(A18,"PERCENT_CHANGE(FMA_EPS(+1,0,,,,""PORTAGG"",""MEAN""),FMA_EPS(+1,-3AM,,,,""PORTAGG"",""MEAN""))")</f>
        <v>1.88758875273771</v>
      </c>
      <c r="N18" s="3" cm="1">
        <f t="array" ref="N18">_xll.FDS(C18,"FG_TOTAL_RETURNC(0,-1AM)")</f>
        <v>-3.5900474</v>
      </c>
      <c r="O18" s="3" cm="1">
        <f t="array" ref="O18">_xll.FDS(C18,"FG_TOTAL_RETURNC(0,-3AM)")</f>
        <v>-8.4158480000000004</v>
      </c>
      <c r="P18" s="3" cm="1">
        <f t="array" ref="P18">_xll.FDS(C18,"FG_TOTAL_RETURNC(0,-6AM)")</f>
        <v>-4.0898680000000001</v>
      </c>
      <c r="Q18" s="9" cm="1">
        <f t="array" ref="Q18">_xll.FDS(C18,"P_PRICE(0)/P_PRICE_HIGH_PR(0,,,,,,""PRICE"",""INTRA"",""52W"")")</f>
        <v>0.86718744000000003</v>
      </c>
      <c r="R18" s="9" cm="1">
        <f t="array" ref="R18">_xll.FDS(C18,"P_PRICE(0)/P_PRICE_low_PR(0,,,,,,""PRICE"",""INTRA"",""52W"")-1")</f>
        <v>6.3218355000000004E-2</v>
      </c>
      <c r="S18" s="3" cm="1">
        <f t="array" ref="S18">_xll.FDS(C18,"FG_TOTAL_RETURNC(0,-12AM)")</f>
        <v>-6.1106863000000002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27.200000000000003</v>
      </c>
      <c r="W18" s="4" cm="1">
        <f t="array" ref="W18">_xlfn.PERCENTRANK.EXC(_xlfn._xlws.FILTER($O$3:$O$23, ISNUMBER($O$3:$O$23)),O18)*100</f>
        <v>22.7</v>
      </c>
      <c r="X18" s="4" cm="1">
        <f t="array" ref="X18">_xlfn.PERCENTRANK.EXC(_xlfn._xlws.FILTER($P$3:$P$23, ISNUMBER($P$3:$P$23)),P18)*100</f>
        <v>18.099999999999998</v>
      </c>
      <c r="Y18" s="200" cm="1">
        <f t="array" ref="Y18">_xlfn.PERCENTRANK.EXC(_xlfn._xlws.FILTER($S$3:$S$23, ISNUMBER($S$3:$S$23)),S18)*100</f>
        <v>18.099999999999998</v>
      </c>
      <c r="Z18" s="4" cm="1">
        <f t="array" ref="Z18">_xlfn.PERCENTRANK.EXC(_xlfn._xlws.FILTER($K$3:$K$23, ISNUMBER($K$3:$K$23)),K18)*100</f>
        <v>9</v>
      </c>
      <c r="AA18" s="4" cm="1">
        <f t="array" ref="AA18">_xlfn.PERCENTRANK.EXC(_xlfn._xlws.FILTER($H$3:$H$23, ISNUMBER($H$3:$H$23)),H18)*100</f>
        <v>13.600000000000001</v>
      </c>
      <c r="AB18" s="4" cm="1">
        <f t="array" ref="AB18">_xlfn.PERCENTRANK.EXC(_xlfn._xlws.FILTER($J$3:$J$23, ISNUMBER($J$3:$J$23)),J18)*100</f>
        <v>36.299999999999997</v>
      </c>
      <c r="AC18" s="4">
        <f t="shared" si="4"/>
        <v>31.8</v>
      </c>
      <c r="AD18" s="4">
        <f t="shared" si="5"/>
        <v>63.6</v>
      </c>
      <c r="AE18" s="4">
        <f t="shared" si="6"/>
        <v>18.099999999999998</v>
      </c>
      <c r="AF18" s="4">
        <f ca="1">'Economic Momentum'!Q19</f>
        <v>4.5</v>
      </c>
      <c r="AG18" s="4">
        <f ca="1">'Economic Momentum'!R19</f>
        <v>18.099999999999998</v>
      </c>
      <c r="AH18" s="4">
        <f t="shared" ca="1" si="7"/>
        <v>23.12</v>
      </c>
      <c r="AJ18" s="3" cm="1">
        <f t="array" aca="1" ref="AJ18" ca="1">_xlfn.PERCENTRANK.EXC(_xlfn._xlws.FILTER($AH$3:$AH$23, ISNUMBER($AH$3:$AH$23)),AH18)*100</f>
        <v>18.099999999999998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451962.64406920999</v>
      </c>
      <c r="E19" cm="1">
        <f t="array" ref="E19">_xll.FDS(C19,"FMA_COS_UP(""EPS"",""1M"",+1,NOW,,,""PORTAGG"",""MEANR"")")</f>
        <v>75</v>
      </c>
      <c r="F19" cm="1">
        <f t="array" ref="F19">_xll.FDS(C19,"FMA_COS_DOWN(""EPS"",""1M"",+1,NOW,,,""PORTAGG"",""MEANR"")")</f>
        <v>94</v>
      </c>
      <c r="G19" s="1" cm="1">
        <f t="array" ref="G19">_xll.FDS(A19,"SIZE(FG_CONSTITUENTS)")</f>
        <v>1</v>
      </c>
      <c r="H19" s="48">
        <f t="shared" si="0"/>
        <v>75</v>
      </c>
      <c r="I19" s="48">
        <f t="shared" si="1"/>
        <v>94</v>
      </c>
      <c r="J19" s="9">
        <f t="shared" si="2"/>
        <v>-19</v>
      </c>
      <c r="K19" s="6" cm="1">
        <f t="array" ref="K19">_xll.FDS(A19,"FMA_PCT_ABOVE_MAVG(200,0,,,,""PORTAGG"")")/100</f>
        <v>0.298798798798799</v>
      </c>
      <c r="L19" s="41" cm="1">
        <f t="array" ref="L19">_xll.FDSB(A19,"PERCENT_CHANGE(FMA_EPS(+1,0,,,,""PORTAGG"",""MEAN""),FMA_EPS(+1,-1AM,,,,""PORTAGG"",""MEAN""))")</f>
        <v>-0.43987796761910303</v>
      </c>
      <c r="M19" s="41" cm="1">
        <f t="array" ref="M19">_xll.FDSB(A19,"PERCENT_CHANGE(FMA_EPS(+1,0,,,,""PORTAGG"",""MEAN""),FMA_EPS(+1,-3AM,,,,""PORTAGG"",""MEAN""))")</f>
        <v>-2.1705353646029</v>
      </c>
      <c r="N19" s="3" cm="1">
        <f t="array" ref="N19">_xll.FDS(C19,"FG_TOTAL_RETURNC(0,-1AM)")</f>
        <v>-1.6294420000000001</v>
      </c>
      <c r="O19" s="54" cm="1">
        <f t="array" ref="O19">_xll.FDS(C19,"FG_TOTAL_RETURNC(0,-3AM)")</f>
        <v>-1.8246530999999999</v>
      </c>
      <c r="P19" s="54" cm="1">
        <f t="array" ref="P19">_xll.FDS(C19,"FG_TOTAL_RETURNC(0,-6AM)")</f>
        <v>-2.5011241000000002</v>
      </c>
      <c r="Q19" s="9" cm="1">
        <f t="array" ref="Q19">_xll.FDS(C19,"P_PRICE(0)/P_PRICE_HIGH_PR(0,,,,,,""PRICE"",""INTRA"",""52W"")")</f>
        <v>0.8519909</v>
      </c>
      <c r="R19" s="9" cm="1">
        <f t="array" ref="R19">_xll.FDS(C19,"P_PRICE(0)/P_PRICE_low_PR(0,,,,,,""PRICE"",""INTRA"",""52W"")-1")</f>
        <v>1.1591911E-2</v>
      </c>
      <c r="S19" s="3" cm="1">
        <f t="array" ref="S19">_xll.FDS(C19,"FG_TOTAL_RETURNC(0,-12AM)")</f>
        <v>-12.251395</v>
      </c>
      <c r="T19" s="4" cm="1">
        <f t="array" ref="T19">_xlfn.PERCENTRANK.EXC(_xlfn._xlws.FILTER($R$3:$R$23, ISNUMBER($R$3:$R$23)),R19)*100</f>
        <v>9</v>
      </c>
      <c r="U19" s="4">
        <f t="shared" si="3"/>
        <v>91</v>
      </c>
      <c r="V19" s="4" cm="1">
        <f t="array" ref="V19">_xlfn.PERCENTRANK.EXC(_xlfn._xlws.FILTER($Q$3:$Q$23, ISNUMBER($Q$3:$Q$23)),Q19)*100</f>
        <v>22.7</v>
      </c>
      <c r="W19" s="4" cm="1">
        <f t="array" ref="W19">_xlfn.PERCENTRANK.EXC(_xlfn._xlws.FILTER($O$3:$O$23, ISNUMBER($O$3:$O$23)),O19)*100</f>
        <v>40.9</v>
      </c>
      <c r="X19" s="4" cm="1">
        <f t="array" ref="X19">_xlfn.PERCENTRANK.EXC(_xlfn._xlws.FILTER($P$3:$P$23, ISNUMBER($P$3:$P$23)),P19)*100</f>
        <v>22.7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22.7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18.099999999999998</v>
      </c>
      <c r="AD19" s="4">
        <f t="shared" si="5"/>
        <v>13.600000000000001</v>
      </c>
      <c r="AE19" s="4">
        <f t="shared" si="6"/>
        <v>50</v>
      </c>
      <c r="AF19" s="4">
        <f ca="1">'Economic Momentum'!Q20</f>
        <v>4.5</v>
      </c>
      <c r="AG19" s="4">
        <f ca="1">'Economic Momentum'!R20</f>
        <v>27.200000000000003</v>
      </c>
      <c r="AH19" s="4">
        <f t="shared" ca="1" si="7"/>
        <v>28.16</v>
      </c>
      <c r="AJ19" s="3" cm="1">
        <f t="array" aca="1" ref="AJ19" ca="1">_xlfn.PERCENTRANK.EXC(_xlfn._xlws.FILTER($AH$3:$AH$23, ISNUMBER($AH$3:$AH$23)),AH19)*100</f>
        <v>27.200000000000003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413934.13</v>
      </c>
      <c r="E20" cm="1">
        <f t="array" ref="E20">_xll.FDS(C20,"FMA_COS_UP(""EPS"",""1M"",+1,NOW,,,""PORTAGG"",""MEANR"")")</f>
        <v>17</v>
      </c>
      <c r="F20" cm="1">
        <f t="array" ref="F20">_xll.FDS(C20,"FMA_COS_DOWN(""EPS"",""1M"",+1,NOW,,,""PORTAGG"",""MEANR"")")</f>
        <v>16</v>
      </c>
      <c r="G20" cm="1">
        <f t="array" ref="G20">_xll.FDS(A20,"SIZE(FG_CONSTITUENTS)")</f>
        <v>98</v>
      </c>
      <c r="H20" s="9">
        <f t="shared" si="0"/>
        <v>0.17346938775510204</v>
      </c>
      <c r="I20" s="9">
        <f t="shared" si="1"/>
        <v>0.16326530612244897</v>
      </c>
      <c r="J20" s="9">
        <f t="shared" si="2"/>
        <v>1.0204081632653073E-2</v>
      </c>
      <c r="K20" s="5" cm="1">
        <f t="array" ref="K20">_xll.FDS(A20,"FMA_PCT_ABOVE_MAVG(200,0,,,,""PORTAGG"")")/100</f>
        <v>0.65263157894736812</v>
      </c>
      <c r="L20" s="41" cm="1">
        <f t="array" ref="L20">_xll.FDSB(A20,"PERCENT_CHANGE(FMA_EPS(+1,0,,,,""PORTAGG"",""MEAN""),FMA_EPS(+1,-1AM,,,,""PORTAGG"",""MEAN""))")</f>
        <v>-3.9122421420867202</v>
      </c>
      <c r="M20" s="41" cm="1">
        <f t="array" ref="M20">_xll.FDSB(A20,"PERCENT_CHANGE(FMA_EPS(+1,0,,,,""PORTAGG"",""MEAN""),FMA_EPS(+1,-3AM,,,,""PORTAGG"",""MEAN""))")</f>
        <v>-9.4777246139578306</v>
      </c>
      <c r="N20" s="3" cm="1">
        <f t="array" ref="N20">_xll.FDS(C20,"FG_TOTAL_RETURNC(0,-1AM)")</f>
        <v>5.1741241999999996</v>
      </c>
      <c r="O20" s="3" cm="1">
        <f t="array" ref="O20">_xll.FDS(C20,"FG_TOTAL_RETURNC(0,-3AM)")</f>
        <v>12.776732000000001</v>
      </c>
      <c r="P20" s="3" cm="1">
        <f t="array" ref="P20">_xll.FDS(C20,"FG_TOTAL_RETURNC(0,-6AM)")</f>
        <v>21.145893000000001</v>
      </c>
      <c r="Q20" s="9" cm="1">
        <f t="array" ref="Q20">_xll.FDS(C20,"P_PRICE(0)/P_PRICE_HIGH_PR(0,,,,,,""PRICE"",""INTRA"",""52W"")")</f>
        <v>0.95203780000000005</v>
      </c>
      <c r="R20" s="9" cm="1">
        <f t="array" ref="R20">_xll.FDS(C20,"P_PRICE(0)/P_PRICE_low_PR(0,,,,,,""PRICE"",""INTRA"",""52W"")-1")</f>
        <v>0.53132915000000003</v>
      </c>
      <c r="S20" s="3" cm="1">
        <f t="array" ref="S20">_xll.FDS(C20,"FG_TOTAL_RETURNC(0,-12AM)")</f>
        <v>45.849013999999997</v>
      </c>
      <c r="T20" s="4" cm="1">
        <f t="array" ref="T20">_xlfn.PERCENTRANK.EXC(_xlfn._xlws.FILTER($R$3:$R$23, ISNUMBER($R$3:$R$23)),R20)*100</f>
        <v>86.3</v>
      </c>
      <c r="U20" s="4">
        <f t="shared" si="3"/>
        <v>13.700000000000003</v>
      </c>
      <c r="V20" s="4" cm="1">
        <f t="array" ref="V20">_xlfn.PERCENTRANK.EXC(_xlfn._xlws.FILTER($Q$3:$Q$23, ISNUMBER($Q$3:$Q$23)),Q20)*100</f>
        <v>72.7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90.9</v>
      </c>
      <c r="Y20" s="200" cm="1">
        <f t="array" ref="Y20">_xlfn.PERCENTRANK.EXC(_xlfn._xlws.FILTER($S$3:$S$23, ISNUMBER($S$3:$S$23)),S20)*100</f>
        <v>86.3</v>
      </c>
      <c r="Z20" s="4" cm="1">
        <f t="array" ref="Z20">_xlfn.PERCENTRANK.EXC(_xlfn._xlws.FILTER($K$3:$K$23, ISNUMBER($K$3:$K$23)),K20)*100</f>
        <v>72.7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45.4</v>
      </c>
      <c r="AC20" s="4">
        <f t="shared" si="4"/>
        <v>4.5</v>
      </c>
      <c r="AD20" s="4">
        <f t="shared" si="5"/>
        <v>9</v>
      </c>
      <c r="AE20" s="4">
        <f t="shared" si="6"/>
        <v>45.4</v>
      </c>
      <c r="AF20" s="4">
        <f ca="1">'Economic Momentum'!Q21</f>
        <v>4.5</v>
      </c>
      <c r="AG20" s="4">
        <f ca="1">'Economic Momentum'!R21</f>
        <v>86.3</v>
      </c>
      <c r="AH20" s="4">
        <f t="shared" ca="1" si="7"/>
        <v>83.62</v>
      </c>
      <c r="AJ20" s="3" cm="1">
        <f t="array" aca="1" ref="AJ20" ca="1">_xlfn.PERCENTRANK.EXC(_xlfn._xlws.FILTER($AH$3:$AH$23, ISNUMBER($AH$3:$AH$23)),AH20)*100</f>
        <v>90.9</v>
      </c>
      <c r="AK20">
        <f t="shared" si="8"/>
        <v>5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834061.25</v>
      </c>
      <c r="E21" cm="1">
        <f t="array" ref="E21">_xll.FDS(C21,"FMA_COS_UP(""EPS"",""1M"",+1,NOW,,,""PORTAGG"",""MEANR"")")</f>
        <v>10</v>
      </c>
      <c r="F21" cm="1">
        <f t="array" ref="F21">_xll.FDS(C21,"FMA_COS_DOWN(""EPS"",""1M"",+1,NOW,,,""PORTAGG"",""MEANR"")")</f>
        <v>7</v>
      </c>
      <c r="G21" cm="1">
        <f t="array" ref="G21">_xll.FDS(A21,"SIZE(FG_CONSTITUENTS)")</f>
        <v>43</v>
      </c>
      <c r="H21" s="9">
        <f t="shared" si="0"/>
        <v>0.23255813953488372</v>
      </c>
      <c r="I21" s="9">
        <f t="shared" si="1"/>
        <v>0.16279069767441862</v>
      </c>
      <c r="J21" s="9">
        <f t="shared" si="2"/>
        <v>6.9767441860465101E-2</v>
      </c>
      <c r="K21" s="5" cm="1">
        <f t="array" ref="K21">_xll.FDS(A21,"FMA_PCT_ABOVE_MAVG(200,0,,,,""PORTAGG"")")/100</f>
        <v>0.23684210526315799</v>
      </c>
      <c r="L21" s="41" cm="1">
        <f t="array" ref="L21">_xll.FDSB(A21,"PERCENT_CHANGE(FMA_EPS(+1,0,,,,""PORTAGG"",""MEAN""),FMA_EPS(+1,-1AM,,,,""PORTAGG"",""MEAN""))")</f>
        <v>5.2480716124020503</v>
      </c>
      <c r="M21" s="41" cm="1">
        <f t="array" ref="M21">_xll.FDSB(A21,"PERCENT_CHANGE(FMA_EPS(+1,0,,,,""PORTAGG"",""MEAN""),FMA_EPS(+1,-3AM,,,,""PORTAGG"",""MEAN""))")</f>
        <v>13.189331836841401</v>
      </c>
      <c r="N21" s="3" cm="1">
        <f t="array" ref="N21">_xll.FDS(C21,"FG_TOTAL_RETURNC(0,-1AM)")</f>
        <v>-3.2798349999999998</v>
      </c>
      <c r="O21" s="3" cm="1">
        <f t="array" ref="O21">_xll.FDS(C21,"FG_TOTAL_RETURNC(0,-3AM)")</f>
        <v>-4.8076987000000004</v>
      </c>
      <c r="P21" s="3" cm="1">
        <f t="array" ref="P21">_xll.FDS(C21,"FG_TOTAL_RETURNC(0,-6AM)")</f>
        <v>-5.8669510000000002</v>
      </c>
      <c r="Q21" s="9" cm="1">
        <f t="array" ref="Q21">_xll.FDS(C21,"P_PRICE(0)/P_PRICE_HIGH_PR(0,,,,,,""PRICE"",""INTRA"",""52W"")")</f>
        <v>0.88363550000000002</v>
      </c>
      <c r="R21" s="9" cm="1">
        <f t="array" ref="R21">_xll.FDS(C21,"P_PRICE(0)/P_PRICE_low_PR(0,,,,,,""PRICE"",""INTRA"",""52W"")-1")</f>
        <v>4.1322230000000001E-2</v>
      </c>
      <c r="S21" s="3" cm="1">
        <f t="array" ref="S21">_xll.FDS(C21,"FG_TOTAL_RETURNC(0,-12AM)")</f>
        <v>-1.7807484</v>
      </c>
      <c r="T21" s="4" cm="1">
        <f t="array" ref="T21">_xlfn.PERCENTRANK.EXC(_xlfn._xlws.FILTER($R$3:$R$23, ISNUMBER($R$3:$R$23)),R21)*100</f>
        <v>13.600000000000001</v>
      </c>
      <c r="U21" s="4">
        <f t="shared" si="3"/>
        <v>86.4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31.8</v>
      </c>
      <c r="X21" s="4" cm="1">
        <f t="array" ref="X21">_xlfn.PERCENTRANK.EXC(_xlfn._xlws.FILTER($P$3:$P$23, ISNUMBER($P$3:$P$23)),P21)*100</f>
        <v>13.600000000000001</v>
      </c>
      <c r="Y21" s="200" cm="1">
        <f t="array" ref="Y21">_xlfn.PERCENTRANK.EXC(_xlfn._xlws.FILTER($S$3:$S$23, ISNUMBER($S$3:$S$23)),S21)*100</f>
        <v>27.200000000000003</v>
      </c>
      <c r="Z21" s="4" cm="1">
        <f t="array" ref="Z21">_xlfn.PERCENTRANK.EXC(_xlfn._xlws.FILTER($K$3:$K$23, ISNUMBER($K$3:$K$23)),K21)*100</f>
        <v>13.600000000000001</v>
      </c>
      <c r="AA21" s="4" cm="1">
        <f t="array" ref="AA21">_xlfn.PERCENTRANK.EXC(_xlfn._xlws.FILTER($H$3:$H$23, ISNUMBER($H$3:$H$23)),H21)*100</f>
        <v>27.200000000000003</v>
      </c>
      <c r="AB21" s="4" cm="1">
        <f t="array" ref="AB21">_xlfn.PERCENTRANK.EXC(_xlfn._xlws.FILTER($J$3:$J$23, ISNUMBER($J$3:$J$23)),J21)*100</f>
        <v>72.7</v>
      </c>
      <c r="AC21" s="4">
        <f t="shared" si="4"/>
        <v>86.3</v>
      </c>
      <c r="AD21" s="4">
        <f t="shared" si="5"/>
        <v>90.9</v>
      </c>
      <c r="AE21" s="4">
        <f t="shared" si="6"/>
        <v>68.100000000000009</v>
      </c>
      <c r="AF21" s="4">
        <f ca="1">'Economic Momentum'!Q22</f>
        <v>4.5</v>
      </c>
      <c r="AG21" s="4">
        <f ca="1">'Economic Momentum'!R22</f>
        <v>50</v>
      </c>
      <c r="AH21" s="4">
        <f t="shared" ca="1" si="7"/>
        <v>31.78</v>
      </c>
      <c r="AJ21" s="3" cm="1">
        <f t="array" aca="1" ref="AJ21" ca="1">_xlfn.PERCENTRANK.EXC(_xlfn._xlws.FILTER($AH$3:$AH$23, ISNUMBER($AH$3:$AH$23)),AH21)*100</f>
        <v>36.299999999999997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23882.93706</v>
      </c>
      <c r="E22" cm="1">
        <f t="array" ref="E22">_xll.FDS(C22,"FMA_COS_UP(""EPS"",""1M"",+1,NOW,,,""PORTAGG"",""MEANR"")")</f>
        <v>4</v>
      </c>
      <c r="F22" cm="1">
        <f t="array" ref="F22">_xll.FDS(C22,"FMA_COS_DOWN(""EPS"",""1M"",+1,NOW,,,""PORTAGG"",""MEANR"")")</f>
        <v>13</v>
      </c>
      <c r="G22" cm="1">
        <f t="array" ref="G22">_xll.FDS(A22,"SIZE(FG_CONSTITUENTS)")</f>
        <v>47</v>
      </c>
      <c r="H22" s="9">
        <f t="shared" si="0"/>
        <v>8.5106382978723402E-2</v>
      </c>
      <c r="I22" s="9">
        <f t="shared" si="1"/>
        <v>0.27659574468085107</v>
      </c>
      <c r="J22" s="9">
        <f t="shared" si="2"/>
        <v>-0.19148936170212766</v>
      </c>
      <c r="K22" s="5" cm="1">
        <f t="array" ref="K22">_xll.FDS(A22,"FMA_PCT_ABOVE_MAVG(200,0,,,,""PORTAGG"")")/100</f>
        <v>0.65217391304347805</v>
      </c>
      <c r="L22" s="41" cm="1">
        <f t="array" ref="L22">_xll.FDSB(A22,"PERCENT_CHANGE(FMA_EPS(+1,0,,,,""PORTAGG"",""MEAN""),FMA_EPS(+1,-1AM,,,,""PORTAGG"",""MEAN""))")</f>
        <v>-1.2260557515036901</v>
      </c>
      <c r="M22" s="41" cm="1">
        <f t="array" ref="M22">_xll.FDSB(A22,"PERCENT_CHANGE(FMA_EPS(+1,0,,,,""PORTAGG"",""MEAN""),FMA_EPS(+1,-3AM,,,,""PORTAGG"",""MEAN""))")</f>
        <v>-2.0656969177431801</v>
      </c>
      <c r="N22" s="3" cm="1">
        <f t="array" ref="N22">_xll.FDS(C22,"FG_TOTAL_RETURNC(0,-1AM)")</f>
        <v>3.4030317999999999</v>
      </c>
      <c r="O22" s="3" cm="1">
        <f t="array" ref="O22">_xll.FDS(C22,"FG_TOTAL_RETURNC(0,-3AM)")</f>
        <v>-6.6617369999999996</v>
      </c>
      <c r="P22" s="3" cm="1">
        <f t="array" ref="P22">_xll.FDS(C22,"FG_TOTAL_RETURNC(0,-6AM)")</f>
        <v>1.4961243</v>
      </c>
      <c r="Q22" s="9" cm="1">
        <f t="array" ref="Q22">_xll.FDS(C22,"P_PRICE(0)/P_PRICE_HIGH_PR(0,,,,,,""PRICE"",""INTRA"",""52W"")")</f>
        <v>0.80600830000000001</v>
      </c>
      <c r="R22" s="9" cm="1">
        <f t="array" ref="R22">_xll.FDS(C22,"P_PRICE(0)/P_PRICE_low_PR(0,,,,,,""PRICE"",""INTRA"",""52W"")-1")</f>
        <v>9.5569014999999993E-2</v>
      </c>
      <c r="S22" s="3" cm="1">
        <f t="array" ref="S22">_xll.FDS(C22,"FG_TOTAL_RETURNC(0,-12AM)")</f>
        <v>6.9669603999999996</v>
      </c>
      <c r="T22" s="4" cm="1">
        <f t="array" ref="T22">_xlfn.PERCENTRANK.EXC(_xlfn._xlws.FILTER($R$3:$R$23, ISNUMBER($R$3:$R$23)),R22)*100</f>
        <v>31.8</v>
      </c>
      <c r="U22" s="4">
        <f t="shared" si="3"/>
        <v>68.2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27.200000000000003</v>
      </c>
      <c r="X22" s="4" cm="1">
        <f t="array" ref="X22">_xlfn.PERCENTRANK.EXC(_xlfn._xlws.FILTER($P$3:$P$23, ISNUMBER($P$3:$P$23)),P22)*100</f>
        <v>40.9</v>
      </c>
      <c r="Y22" s="200" cm="1">
        <f t="array" ref="Y22">_xlfn.PERCENTRANK.EXC(_xlfn._xlws.FILTER($S$3:$S$23, ISNUMBER($S$3:$S$23)),S22)*100</f>
        <v>50</v>
      </c>
      <c r="Z22" s="4" cm="1">
        <f t="array" ref="Z22">_xlfn.PERCENTRANK.EXC(_xlfn._xlws.FILTER($K$3:$K$23, ISNUMBER($K$3:$K$23)),K22)*100</f>
        <v>68.100000000000009</v>
      </c>
      <c r="AA22" s="4" cm="1">
        <f t="array" ref="AA22">_xlfn.PERCENTRANK.EXC(_xlfn._xlws.FILTER($H$3:$H$23, ISNUMBER($H$3:$H$23)),H22)*100</f>
        <v>4.5</v>
      </c>
      <c r="AB22" s="4" cm="1">
        <f t="array" ref="AB22">_xlfn.PERCENTRANK.EXC(_xlfn._xlws.FILTER($J$3:$J$23, ISNUMBER($J$3:$J$23)),J22)*100</f>
        <v>18.099999999999998</v>
      </c>
      <c r="AC22" s="4">
        <f t="shared" si="4"/>
        <v>13.600000000000001</v>
      </c>
      <c r="AD22" s="4">
        <f t="shared" si="5"/>
        <v>18.099999999999998</v>
      </c>
      <c r="AE22" s="4">
        <f t="shared" si="6"/>
        <v>4.5</v>
      </c>
      <c r="AF22" s="4">
        <f ca="1">'Economic Momentum'!Q23</f>
        <v>4.5</v>
      </c>
      <c r="AG22" s="4">
        <f ca="1">'Economic Momentum'!R23</f>
        <v>77.2</v>
      </c>
      <c r="AH22" s="4">
        <f t="shared" ca="1" si="7"/>
        <v>22.23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2742421</v>
      </c>
      <c r="E23" cm="1">
        <f t="array" ref="E23">_xll.FDS(C23,"FMA_COS_UP(""EPS"",""1M"",+1,NOW,,,""PORTAGG"",""MEANR"")")</f>
        <v>26</v>
      </c>
      <c r="F23" cm="1">
        <f t="array" ref="F23">_xll.FDS(C23,"FMA_COS_DOWN(""EPS"",""1M"",+1,NOW,,,""PORTAGG"",""MEANR"")")</f>
        <v>46</v>
      </c>
      <c r="G23" cm="1">
        <f t="array" ref="G23">_xll.FDS(A23,"SIZE(FG_CONSTITUENTS)")</f>
        <v>122</v>
      </c>
      <c r="H23" s="9">
        <f t="shared" si="0"/>
        <v>0.21311475409836064</v>
      </c>
      <c r="I23" s="9">
        <f t="shared" si="1"/>
        <v>0.37704918032786883</v>
      </c>
      <c r="J23" s="9">
        <f t="shared" si="2"/>
        <v>-0.16393442622950818</v>
      </c>
      <c r="K23" s="5" cm="1">
        <f t="array" ref="K23">_xll.FDS(A23,"FMA_PCT_ABOVE_MAVG(200,0,,,,""PORTAGG"")")/100</f>
        <v>0.391666666666667</v>
      </c>
      <c r="L23" s="41" cm="1">
        <f t="array" ref="L23">_xll.FDSB(A23,"PERCENT_CHANGE(FMA_EPS(+1,0,,,,""PORTAGG"",""MEAN""),FMA_EPS(+1,-1AM,,,,""PORTAGG"",""MEAN""))")</f>
        <v>-0.379892174104974</v>
      </c>
      <c r="M23" s="41" cm="1">
        <f t="array" ref="M23">_xll.FDSB(A23,"PERCENT_CHANGE(FMA_EPS(+1,0,,,,""PORTAGG"",""MEAN""),FMA_EPS(+1,-3AM,,,,""PORTAGG"",""MEAN""))")</f>
        <v>1.48388308542475</v>
      </c>
      <c r="N23" s="3" cm="1">
        <f t="array" ref="N23">_xll.FDS(C23,"FG_TOTAL_RETURNC(0,-1AM)")</f>
        <v>-6.7642927000000004</v>
      </c>
      <c r="O23" s="3" cm="1">
        <f t="array" ref="O23">_xll.FDS(C23,"FG_TOTAL_RETURNC(0,-3AM)")</f>
        <v>-9.8246389999999995</v>
      </c>
      <c r="P23" s="3" cm="1">
        <f t="array" ref="P23">_xll.FDS(C23,"FG_TOTAL_RETURNC(0,-6AM)")</f>
        <v>2.6324033999999998</v>
      </c>
      <c r="Q23" s="9" cm="1">
        <f t="array" ref="Q23">_xll.FDS(C23,"P_PRICE(0)/P_PRICE_HIGH_PR(0,,,,,,""PRICE"",""INTRA"",""52W"")")</f>
        <v>0.88945556000000003</v>
      </c>
      <c r="R23" s="9" cm="1">
        <f t="array" ref="R23">_xll.FDS(C23,"P_PRICE(0)/P_PRICE_low_PR(0,,,,,,""PRICE"",""INTRA"",""52W"")-1")</f>
        <v>0.107705116</v>
      </c>
      <c r="S23" s="3" cm="1">
        <f t="array" ref="S23">_xll.FDS(C23,"FG_TOTAL_RETURNC(0,-12AM)")</f>
        <v>2.8382778000000002</v>
      </c>
      <c r="T23" s="4" cm="1">
        <f t="array" ref="T23">_xlfn.PERCENTRANK.EXC(_xlfn._xlws.FILTER($R$3:$R$23, ISNUMBER($R$3:$R$23)),R23)*100</f>
        <v>36.299999999999997</v>
      </c>
      <c r="U23" s="4">
        <f t="shared" si="3"/>
        <v>63.7</v>
      </c>
      <c r="V23" s="4" cm="1">
        <f t="array" ref="V23">_xlfn.PERCENTRANK.EXC(_xlfn._xlws.FILTER($Q$3:$Q$23, ISNUMBER($Q$3:$Q$23)),Q23)*100</f>
        <v>50</v>
      </c>
      <c r="W23" s="4" cm="1">
        <f t="array" ref="W23">_xlfn.PERCENTRANK.EXC(_xlfn._xlws.FILTER($O$3:$O$23, ISNUMBER($O$3:$O$23)),O23)*100</f>
        <v>18.099999999999998</v>
      </c>
      <c r="X23" s="4" cm="1">
        <f t="array" ref="X23">_xlfn.PERCENTRANK.EXC(_xlfn._xlws.FILTER($P$3:$P$23, ISNUMBER($P$3:$P$23)),P23)*100</f>
        <v>50</v>
      </c>
      <c r="Y23" s="200" cm="1">
        <f t="array" ref="Y23">_xlfn.PERCENTRANK.EXC(_xlfn._xlws.FILTER($S$3:$S$23, ISNUMBER($S$3:$S$23)),S23)*100</f>
        <v>36.299999999999997</v>
      </c>
      <c r="Z23" s="4" cm="1">
        <f t="array" ref="Z23">_xlfn.PERCENTRANK.EXC(_xlfn._xlws.FILTER($K$3:$K$23, ISNUMBER($K$3:$K$23)),K23)*100</f>
        <v>31.8</v>
      </c>
      <c r="AA23" s="4" cm="1">
        <f t="array" ref="AA23">_xlfn.PERCENTRANK.EXC(_xlfn._xlws.FILTER($H$3:$H$23, ISNUMBER($H$3:$H$23)),H23)*100</f>
        <v>22.7</v>
      </c>
      <c r="AB23" s="4" cm="1">
        <f t="array" ref="AB23">_xlfn.PERCENTRANK.EXC(_xlfn._xlws.FILTER($J$3:$J$23, ISNUMBER($J$3:$J$23)),J23)*100</f>
        <v>22.7</v>
      </c>
      <c r="AC23" s="4">
        <f t="shared" si="4"/>
        <v>22.7</v>
      </c>
      <c r="AD23" s="4">
        <f t="shared" si="5"/>
        <v>54.500000000000007</v>
      </c>
      <c r="AE23" s="4">
        <f t="shared" si="6"/>
        <v>81.8</v>
      </c>
      <c r="AF23" s="4">
        <f ca="1">'Economic Momentum'!Q24</f>
        <v>4.5</v>
      </c>
      <c r="AG23" s="4">
        <f ca="1">'Economic Momentum'!R24</f>
        <v>9</v>
      </c>
      <c r="AH23" s="4">
        <f t="shared" ca="1" si="7"/>
        <v>40.43</v>
      </c>
      <c r="AJ23" s="3" cm="1">
        <f t="array" aca="1" ref="AJ23" ca="1">_xlfn.PERCENTRANK.EXC(_xlfn._xlws.FILTER($AH$3:$AH$23, ISNUMBER($AH$3:$AH$23)),AH23)*100</f>
        <v>40.9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465</v>
      </c>
      <c r="F30" cm="1">
        <f t="array" ref="F30">_xll.FDS(C30,"FMA_COS_DOWN(""EPS"",""1M"",+1,NOW,,,""PORTAGG"",""MEANR"")")</f>
        <v>541</v>
      </c>
      <c r="G30" cm="1">
        <f t="array" ref="G30">_xll.FDS(A30,"SIZE(FG_CONSTITUENTS)")</f>
        <v>1281</v>
      </c>
      <c r="H30" s="9">
        <f>E30/$G30</f>
        <v>0.36299765807962531</v>
      </c>
      <c r="I30" s="9">
        <f>F30/$G30</f>
        <v>0.42232630757220924</v>
      </c>
      <c r="J30" s="9">
        <f t="shared" ref="J30" si="9">H30-I30</f>
        <v>-5.9328649492583929E-2</v>
      </c>
      <c r="K30" s="5" cm="1">
        <f t="array" ref="K30">_xll.FDS(A30,"FMA_PCT_ABOVE_MAVG(200,0,,,,""PORTAGG"")")/100</f>
        <v>0.67301587301587307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-1.87391517084022</v>
      </c>
      <c r="O30" s="3" cm="1">
        <f t="array" ref="O30">_xll.FDS(C30,"FG_TOTAL_RETURNC(0,-3AM)")</f>
        <v>7.6938750000000002</v>
      </c>
      <c r="P30" s="3" cm="1">
        <f t="array" ref="P30">_xll.FDS(C30,"FG_TOTAL_RETURNC(0,-6AM)")</f>
        <v>14.809918</v>
      </c>
      <c r="Q30" s="9" cm="1">
        <f t="array" ref="Q30">_xll.FDS(C30,"P_PRICE(0)/P_PRICE_HIGH_PR(0,,,,,,""PRICE"",""INTRA"",""52W"")")</f>
        <v>0.99345755999999996</v>
      </c>
      <c r="R30" s="9" cm="1">
        <f t="array" ref="R30">_xll.FDS(C30,"P_PRICE(0)/P_PRICE_low_PR(0,,,,,,""PRICE"",""INTRA"",""52W"")-1")</f>
        <v>0.26861595999999999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857</v>
      </c>
      <c r="F31" cm="1">
        <f t="array" ref="F31">_xll.FDS(C31,"FMA_COS_DOWN(""EPS"",""1M"",+1,NOW,,,""PORTAGG"",""MEANR"")")</f>
        <v>1617</v>
      </c>
      <c r="G31" cm="1">
        <f t="array" ref="G31">_xll.FDS(A31,"SIZE(FG_CONSTITUENTS)")</f>
        <v>4781</v>
      </c>
      <c r="H31" s="9">
        <f>E31/$G31</f>
        <v>0.17925120267726416</v>
      </c>
      <c r="I31" s="9">
        <f>F31/$G31</f>
        <v>0.33821376281112736</v>
      </c>
      <c r="J31" s="9">
        <f t="shared" ref="J31" si="10">H31-I31</f>
        <v>-0.1589625601338632</v>
      </c>
      <c r="K31" s="5" cm="1">
        <f t="array" ref="K31">_xll.FDS(A31,"FMA_PCT_ABOVE_MAVG(200,0,,,,""PORTAGG"")")/100</f>
        <v>0.46874328678839999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-2.6175477947778099</v>
      </c>
      <c r="O31" s="3" cm="1">
        <f t="array" ref="O31">_xll.FDS(C31,"FG_TOTAL_RETURNC(0,-3AM)")</f>
        <v>5.1191449999999996</v>
      </c>
      <c r="P31" s="3" cm="1">
        <f t="array" ref="P31">_xll.FDS(C31,"FG_TOTAL_RETURNC(0,-6AM)")</f>
        <v>8.4115029999999997</v>
      </c>
      <c r="Q31" s="9" cm="1">
        <f t="array" ref="Q31">_xll.FDS(C31,"P_PRICE(0)/P_PRICE_HIGH_PR(0,,,,,,""PRICE"",""INTRA"",""52W"")")</f>
        <v>0.95805940000000001</v>
      </c>
      <c r="R31" s="9" cm="1">
        <f t="array" ref="R31">_xll.FDS(C31,"P_PRICE(0)/P_PRICE_low_PR(0,,,,,,""PRICE"",""INTRA"",""52W"")-1")</f>
        <v>0.15018022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711</v>
      </c>
      <c r="F32" cm="1">
        <f t="array" ref="F32">_xll.FDS(C32,"FMA_COS_DOWN(""EPS"",""1M"",+1,NOW,,,""PORTAGG"",""MEANR"")")</f>
        <v>506</v>
      </c>
      <c r="G32" cm="1">
        <f t="array" ref="G32">_xll.FDS(A32,"SIZE(FG_CONSTITUENTS)")</f>
        <v>1467</v>
      </c>
      <c r="H32" s="9">
        <f t="shared" ref="H32" si="12">E32/$G32</f>
        <v>0.48466257668711654</v>
      </c>
      <c r="I32" s="9">
        <f t="shared" ref="I32" si="13">F32/$G32</f>
        <v>0.34492160872528971</v>
      </c>
      <c r="J32" s="9">
        <f t="shared" ref="J32" si="14">H32-I32</f>
        <v>0.13974096796182683</v>
      </c>
      <c r="K32" s="5" cm="1">
        <f t="array" ref="K32">_xll.FDS(A32,"FMA_PCT_ABOVE_MAVG(200,0,,,,""PORTAGG"")")/100</f>
        <v>0.64863013698630101</v>
      </c>
      <c r="L32" s="41" cm="1">
        <f t="array" ref="L32">_xll.FDSB(A32,"PERCENT_CHANGE(FMA_EPS(+1,0,,,,""PORTAGG"",""MEAN""),FMA_EPS(+1,-1AM,,,,""PORTAGG"",""MEAN""))")</f>
        <v>0.98760029549612405</v>
      </c>
      <c r="M32" s="41" cm="1">
        <f t="array" ref="M32">_xll.FDSB(A32,"PERCENT_CHANGE(FMA_EPS(+1,0,,,,""PORTAGG"",""MEAN""),FMA_EPS(+1,-3AM,,,,""PORTAGG"",""MEAN""))")</f>
        <v>0.55020907064120195</v>
      </c>
      <c r="O32" s="3" cm="1">
        <f t="array" ref="O32">_xll.FDS(C32,"FG_TOTAL_RETURNC(0,-3AM)")</f>
        <v>3.8708330000000002</v>
      </c>
      <c r="P32" s="3" cm="1">
        <f t="array" ref="P32">_xll.FDS(C32,"FG_TOTAL_RETURNC(0,-6AM)")</f>
        <v>14.982891</v>
      </c>
      <c r="Q32" s="9" cm="1">
        <f t="array" ref="Q32">_xll.FDS(C32,"P_PRICE(0)/P_PRICE_HIGH_PR(0,,,,,,""PRICE"",""INTRA"",""52W"")")</f>
        <v>0.98853469999999999</v>
      </c>
      <c r="R32" s="9" cm="1">
        <f t="array" ref="R32">_xll.FDS(C32,"P_PRICE(0)/P_PRICE_low_PR(0,,,,,,""PRICE"",""INTRA"",""52W"")-1")</f>
        <v>0.27035749999999997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128</v>
      </c>
      <c r="F33" cm="1">
        <f t="array" ref="F33">_xll.FDS(C33,"FMA_COS_DOWN(""EPS"",""1M"",+1,NOW,,,""PORTAGG"",""MEANR"")")</f>
        <v>80</v>
      </c>
      <c r="G33" cm="1">
        <f t="array" ref="G33">_xll.FDS(A33,"SIZE(FG_CONSTITUENTS)")</f>
        <v>219</v>
      </c>
      <c r="H33" s="9">
        <f t="shared" ref="H33:H34" si="16">E33/$G33</f>
        <v>0.58447488584474883</v>
      </c>
      <c r="I33" s="9">
        <f t="shared" ref="I33:I34" si="17">F33/$G33</f>
        <v>0.36529680365296802</v>
      </c>
      <c r="J33" s="9">
        <f t="shared" ref="J33:J34" si="18">H33-I33</f>
        <v>0.21917808219178081</v>
      </c>
      <c r="K33" s="5" cm="1">
        <f t="array" ref="K33">_xll.FDS(A33,"FMA_PCT_ABOVE_MAVG(200,0,,,,""PORTAGG"")")/100</f>
        <v>0.62385321100917401</v>
      </c>
      <c r="L33" s="41" cm="1">
        <f t="array" ref="L33">_xll.FDSB(A33,"PERCENT_CHANGE(FMA_EPS(+1,0,,,,""PORTAGG"",""MEAN""),FMA_EPS(+1,-1AM,,,,""PORTAGG"",""MEAN""))")</f>
        <v>0.111296983303716</v>
      </c>
      <c r="M33" s="41" cm="1">
        <f t="array" ref="M33">_xll.FDSB(A33,"PERCENT_CHANGE(FMA_EPS(+1,0,,,,""PORTAGG"",""MEAN""),FMA_EPS(+1,-3AM,,,,""PORTAGG"",""MEAN""))")</f>
        <v>-3.6664809002803298</v>
      </c>
      <c r="O33" s="3" cm="1">
        <f t="array" ref="O33">_xll.FDS(C33,"FG_TOTAL_RETURNC(0,-3AM)")</f>
        <v>-0.21701455</v>
      </c>
      <c r="P33" s="3" cm="1">
        <f t="array" ref="P33">_xll.FDS(C33,"FG_TOTAL_RETURNC(0,-6AM)")</f>
        <v>11.710798</v>
      </c>
      <c r="Q33" s="9" cm="1">
        <f t="array" ref="Q33">_xll.FDS(C33,"P_PRICE(0)/P_PRICE_HIGH_PR(0,,,,,,""PRICE"",""INTRA"",""52W"")")</f>
        <v>0.95705264999999995</v>
      </c>
      <c r="R33" s="9" cm="1">
        <f t="array" ref="R33">_xll.FDS(C33,"P_PRICE(0)/P_PRICE_low_PR(0,,,,,,""PRICE"",""INTRA"",""52W"")-1")</f>
        <v>0.20576918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223</v>
      </c>
      <c r="F34" cm="1">
        <f t="array" ref="F34">_xll.FDS(C34,"FMA_COS_DOWN(""EPS"",""1M"",+1,NOW,,,""PORTAGG"",""MEANR"")")</f>
        <v>164</v>
      </c>
      <c r="G34" cm="1">
        <f t="array" ref="G34">_xll.FDS(A34,"SIZE(FG_CONSTITUENTS)")</f>
        <v>504</v>
      </c>
      <c r="H34" s="9">
        <f t="shared" si="16"/>
        <v>0.44246031746031744</v>
      </c>
      <c r="I34" s="9">
        <f t="shared" si="17"/>
        <v>0.32539682539682541</v>
      </c>
      <c r="J34" s="9">
        <f t="shared" si="18"/>
        <v>0.11706349206349204</v>
      </c>
      <c r="K34" s="5" cm="1">
        <f t="array" ref="K34">_xll.FDS(A34,"FMA_PCT_ABOVE_MAVG(200,0,,,,""PORTAGG"")")/100</f>
        <v>0.64271457085828299</v>
      </c>
      <c r="L34" s="41" cm="1">
        <f t="array" ref="L34">_xll.FDSB(A34,"PERCENT_CHANGE(FMA_EPS(+1,0,,,,""PORTAGG"",""MEAN""),FMA_EPS(+1,-1AM,,,,""PORTAGG"",""MEAN""))")</f>
        <v>0.51850075719436695</v>
      </c>
      <c r="M34" s="41" cm="1">
        <f t="array" ref="M34">_xll.FDSB(A34,"PERCENT_CHANGE(FMA_EPS(+1,0,,,,""PORTAGG"",""MEAN""),FMA_EPS(+1,-3AM,,,,""PORTAGG"",""MEAN""))")</f>
        <v>0.42007212960351398</v>
      </c>
      <c r="O34" s="3" cm="1">
        <f t="array" ref="O34">_xll.FDS(C34,"FG_TOTAL_RETURNC(0,-3AM)")</f>
        <v>4.1213629999999997</v>
      </c>
      <c r="P34" s="3" cm="1">
        <f t="array" ref="P34">_xll.FDS(C34,"FG_TOTAL_RETURNC(0,-6AM)")</f>
        <v>16.382194999999999</v>
      </c>
      <c r="Q34" s="9" cm="1">
        <f t="array" ref="Q34">_xll.FDS(C34,"P_PRICE(0)/P_PRICE_HIGH_PR(0,,,,,,""PRICE"",""INTRA"",""52W"")")</f>
        <v>0.98930720000000005</v>
      </c>
      <c r="R34" s="9" cm="1">
        <f t="array" ref="R34">_xll.FDS(C34,"P_PRICE(0)/P_PRICE_low_PR(0,,,,,,""PRICE"",""INTRA"",""52W"")-1")</f>
        <v>0.28875148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-0.10482079000000001</v>
      </c>
      <c r="E4" s="9">
        <f>HLOOKUP(B4,'Monthly Returns'!$A$1:$AC$134, 132, FALSE)</f>
        <v>0.21052631578947367</v>
      </c>
      <c r="H4" s="9">
        <f>HLOOKUP(B4,'Yearly returns'!$B$1:$V$140, 133, FALSE)</f>
        <v>0.32142857142857145</v>
      </c>
      <c r="I4" s="9">
        <f>HLOOKUP(B4,'Yearly returns'!$B$1:$V$140, 138, FALSE)</f>
        <v>0.38800000000000001</v>
      </c>
      <c r="L4" s="47">
        <f t="shared" ref="L4:L24" si="0">(1-PERCENTRANK($E$4:$E$24,E4))*100</f>
        <v>40</v>
      </c>
      <c r="M4" s="47">
        <f t="shared" ref="M4:M24" si="1">(1-PERCENTRANK($H$4:$H$24,H4))*100</f>
        <v>35</v>
      </c>
      <c r="N4" s="47">
        <f t="shared" ref="N4:N24" si="2">(1-PERCENTRANK($I$4:$I$24,I4))*100</f>
        <v>85</v>
      </c>
      <c r="P4">
        <f>L4*Assumption!$E$53 + M4*Assumption!$F$53 + N4*Assumption!$G$53</f>
        <v>61.25</v>
      </c>
      <c r="R4" cm="1">
        <f t="array" ref="R4">_xlfn.PERCENTRANK.EXC(_xlfn._xlws.FILTER(P$4:P$24, ISNUMBER(P$4:P$24)),P4)*100</f>
        <v>63.6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-0.19584565999999998</v>
      </c>
      <c r="E5" s="9">
        <f>HLOOKUP(B5,'Monthly Returns'!$A$1:$AC$134, 132, FALSE)</f>
        <v>0.28925619834710742</v>
      </c>
      <c r="H5" s="9">
        <f>HLOOKUP(B5,'Yearly returns'!$B$1:$V$140, 133, FALSE)</f>
        <v>0.37190082644628097</v>
      </c>
      <c r="I5" s="9">
        <f>HLOOKUP(B5,'Yearly returns'!$B$1:$V$140, 138, FALSE)</f>
        <v>0.60599999999999998</v>
      </c>
      <c r="L5" s="47">
        <f t="shared" si="0"/>
        <v>5.0000000000000044</v>
      </c>
      <c r="M5" s="47">
        <f t="shared" si="1"/>
        <v>9.9999999999999982</v>
      </c>
      <c r="N5" s="47">
        <f t="shared" si="2"/>
        <v>50</v>
      </c>
      <c r="P5">
        <f>L5*Assumption!$E$53 + M5*Assumption!$F$53 + N5*Assumption!$G$53</f>
        <v>28.75</v>
      </c>
      <c r="R5" cm="1">
        <f t="array" ref="R5">_xlfn.PERCENTRANK.EXC(_xlfn._xlws.FILTER(P$4:P$24, ISNUMBER(P$4:P$24)),P5)*100</f>
        <v>27.200000000000003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-0.31868642999999997</v>
      </c>
      <c r="E6" s="9">
        <f>HLOOKUP(B6,'Monthly Returns'!$A$1:$AC$134, 132, FALSE)</f>
        <v>0.1487603305785124</v>
      </c>
      <c r="H6" s="9">
        <f>HLOOKUP(B6,'Yearly returns'!$B$1:$V$140, 133, FALSE)</f>
        <v>0.26446280991735538</v>
      </c>
      <c r="I6" s="9">
        <f>HLOOKUP(B6,'Yearly returns'!$B$1:$V$140, 138, FALSE)</f>
        <v>0.19600000000000001</v>
      </c>
      <c r="L6" s="47">
        <f t="shared" si="0"/>
        <v>75</v>
      </c>
      <c r="M6" s="47">
        <f t="shared" si="1"/>
        <v>75</v>
      </c>
      <c r="N6" s="47">
        <f t="shared" si="2"/>
        <v>95</v>
      </c>
      <c r="P6">
        <f>L6*Assumption!$E$53 + M6*Assumption!$F$53 + N6*Assumption!$G$53</f>
        <v>85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-0.21149889999999999</v>
      </c>
      <c r="E7" s="9">
        <f>HLOOKUP(B7,'Monthly Returns'!$A$1:$AC$134, 132, FALSE)</f>
        <v>0.16528925619834711</v>
      </c>
      <c r="H7" s="9">
        <f>HLOOKUP(B7,'Yearly returns'!$B$1:$V$140, 133, FALSE)</f>
        <v>0.256198347107438</v>
      </c>
      <c r="I7" s="9">
        <f>HLOOKUP(B7,'Yearly returns'!$B$1:$V$140, 138, FALSE)</f>
        <v>0.49099999999999999</v>
      </c>
      <c r="L7" s="47">
        <f t="shared" si="0"/>
        <v>60</v>
      </c>
      <c r="M7" s="47">
        <f t="shared" si="1"/>
        <v>80</v>
      </c>
      <c r="N7" s="47">
        <f t="shared" si="2"/>
        <v>75</v>
      </c>
      <c r="P7">
        <f>L7*Assumption!$E$53 + M7*Assumption!$F$53 + N7*Assumption!$G$53</f>
        <v>72.5</v>
      </c>
      <c r="R7" cm="1">
        <f t="array" ref="R7">_xlfn.PERCENTRANK.EXC(_xlfn._xlws.FILTER(P$4:P$24, ISNUMBER(P$4:P$24)),P7)*100</f>
        <v>81.8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-0.19507908000000002</v>
      </c>
      <c r="E8" s="9">
        <f>HLOOKUP(B8,'Monthly Returns'!$A$1:$AC$134, 132, FALSE)</f>
        <v>0.2231404958677686</v>
      </c>
      <c r="H8" s="9">
        <f>HLOOKUP(B8,'Yearly returns'!$B$1:$V$140, 133, FALSE)</f>
        <v>0.42148760330578511</v>
      </c>
      <c r="I8" s="9">
        <f>HLOOKUP(B8,'Yearly returns'!$B$1:$V$140, 138, FALSE)</f>
        <v>0.93400000000000005</v>
      </c>
      <c r="L8" s="47">
        <f t="shared" si="0"/>
        <v>35</v>
      </c>
      <c r="M8" s="47">
        <f t="shared" si="1"/>
        <v>0</v>
      </c>
      <c r="N8" s="47">
        <f t="shared" si="2"/>
        <v>5.0000000000000044</v>
      </c>
      <c r="P8">
        <f>L8*Assumption!$E$53 + M8*Assumption!$F$53 + N8*Assumption!$G$53</f>
        <v>11.250000000000002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-0.26120360000000004</v>
      </c>
      <c r="E9" s="9">
        <f>HLOOKUP(B9,'Monthly Returns'!$A$1:$AC$134, 132, FALSE)</f>
        <v>0.2231404958677686</v>
      </c>
      <c r="H9" s="9">
        <f>HLOOKUP(B9,'Yearly returns'!$B$1:$V$140, 133, FALSE)</f>
        <v>0.26446280991735538</v>
      </c>
      <c r="I9" s="9">
        <f>HLOOKUP(B9,'Yearly returns'!$B$1:$V$140, 138, FALSE)</f>
        <v>0.96699999999999997</v>
      </c>
      <c r="L9" s="47">
        <f t="shared" si="0"/>
        <v>35</v>
      </c>
      <c r="M9" s="49">
        <f t="shared" si="1"/>
        <v>75</v>
      </c>
      <c r="N9" s="47">
        <f t="shared" si="2"/>
        <v>0</v>
      </c>
      <c r="P9">
        <f>L9*Assumption!$E$53 + M9*Assumption!$F$53 + N9*Assumption!$G$53</f>
        <v>27.5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-0.16131687</v>
      </c>
      <c r="E10" s="9">
        <f>HLOOKUP(B10,'Monthly Returns'!$A$1:$AC$134, 132, FALSE)</f>
        <v>0.14049586776859505</v>
      </c>
      <c r="H10" s="9">
        <f>HLOOKUP(B10,'Yearly returns'!$B$1:$V$140, 133, FALSE)</f>
        <v>0.26446280991735538</v>
      </c>
      <c r="I10" s="9">
        <f>HLOOKUP(B10,'Yearly returns'!$B$1:$V$140, 138, FALSE)</f>
        <v>0.91800000000000004</v>
      </c>
      <c r="L10" s="47">
        <f t="shared" si="0"/>
        <v>85</v>
      </c>
      <c r="M10" s="47">
        <f t="shared" si="1"/>
        <v>75</v>
      </c>
      <c r="N10" s="47">
        <f t="shared" si="2"/>
        <v>9.9999999999999982</v>
      </c>
      <c r="P10">
        <f>L10*Assumption!$E$53 + M10*Assumption!$F$53 + N10*Assumption!$G$53</f>
        <v>45</v>
      </c>
      <c r="R10" cm="1">
        <f t="array" ref="R10">_xlfn.PERCENTRANK.EXC(_xlfn._xlws.FILTER(P$4:P$24, ISNUMBER(P$4:P$24)),P10)*100</f>
        <v>45.4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-0.14194709</v>
      </c>
      <c r="E11" s="9">
        <f>HLOOKUP(B11,'Monthly Returns'!$A$1:$AC$134, 132, FALSE)</f>
        <v>0.11570247933884298</v>
      </c>
      <c r="H11" s="9">
        <f>HLOOKUP(B11,'Yearly returns'!$B$1:$V$140, 133, FALSE)</f>
        <v>0.17355371900826447</v>
      </c>
      <c r="I11" s="9">
        <f>HLOOKUP(B11,'Yearly returns'!$B$1:$V$140, 138, FALSE)</f>
        <v>0.72099999999999997</v>
      </c>
      <c r="L11" s="47">
        <f t="shared" si="0"/>
        <v>95</v>
      </c>
      <c r="M11" s="47">
        <f t="shared" si="1"/>
        <v>90</v>
      </c>
      <c r="N11" s="47">
        <f t="shared" si="2"/>
        <v>30.000000000000004</v>
      </c>
      <c r="P11">
        <f>L11*Assumption!$E$53 + M11*Assumption!$F$53 + N11*Assumption!$G$53</f>
        <v>61.25</v>
      </c>
      <c r="R11" cm="1">
        <f t="array" ref="R11">_xlfn.PERCENTRANK.EXC(_xlfn._xlws.FILTER(P$4:P$24, ISNUMBER(P$4:P$24)),P11)*100</f>
        <v>63.6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-0.31883705000000001</v>
      </c>
      <c r="E12" s="9">
        <f>HLOOKUP(B12,'Monthly Returns'!$A$1:$AC$134, 132, FALSE)</f>
        <v>0.19834710743801653</v>
      </c>
      <c r="H12" s="9">
        <f>HLOOKUP(B12,'Yearly returns'!$B$1:$V$140, 133, FALSE)</f>
        <v>0.28099173553719009</v>
      </c>
      <c r="I12" s="9">
        <f>HLOOKUP(B12,'Yearly returns'!$B$1:$V$140, 138, FALSE)</f>
        <v>0.68799999999999994</v>
      </c>
      <c r="L12" s="47">
        <f t="shared" si="0"/>
        <v>50</v>
      </c>
      <c r="M12" s="47">
        <f t="shared" si="1"/>
        <v>55.000000000000007</v>
      </c>
      <c r="N12" s="47">
        <f t="shared" si="2"/>
        <v>35</v>
      </c>
      <c r="P12">
        <f>L12*Assumption!$E$53 + M12*Assumption!$F$53 + N12*Assumption!$G$53</f>
        <v>43.75</v>
      </c>
      <c r="R12" cm="1">
        <f t="array" ref="R12">_xlfn.PERCENTRANK.EXC(_xlfn._xlws.FILTER(P$4:P$24, ISNUMBER(P$4:P$24)),P12)*100</f>
        <v>40.9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-0.18217922</v>
      </c>
      <c r="E13" s="9">
        <f>HLOOKUP(B13,'Monthly Returns'!$A$1:$AC$134, 132, FALSE)</f>
        <v>0.19008264462809918</v>
      </c>
      <c r="H13" s="9">
        <f>HLOOKUP(B13,'Yearly returns'!$B$1:$V$140, 133, FALSE)</f>
        <v>0.33057851239669422</v>
      </c>
      <c r="I13" s="9">
        <f>HLOOKUP(B13,'Yearly returns'!$B$1:$V$140, 138, FALSE)</f>
        <v>0.52400000000000002</v>
      </c>
      <c r="L13" s="47">
        <f t="shared" si="0"/>
        <v>55.000000000000007</v>
      </c>
      <c r="M13" s="47">
        <f t="shared" si="1"/>
        <v>25</v>
      </c>
      <c r="N13" s="47">
        <f t="shared" si="2"/>
        <v>70</v>
      </c>
      <c r="P13">
        <f>L13*Assumption!$E$53 + M13*Assumption!$F$53 + N13*Assumption!$G$53</f>
        <v>55</v>
      </c>
      <c r="R13" cm="1">
        <f t="array" ref="R13">_xlfn.PERCENTRANK.EXC(_xlfn._xlws.FILTER(P$4:P$24, ISNUMBER(P$4:P$24)),P13)*100</f>
        <v>54.500000000000007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-0.38581860000000001</v>
      </c>
      <c r="E14" s="9">
        <f>HLOOKUP(B14,'Monthly Returns'!$A$1:$AC$134, 132, FALSE)</f>
        <v>0.27272727272727271</v>
      </c>
      <c r="H14" s="9">
        <f>HLOOKUP(B14,'Yearly returns'!$B$1:$V$140, 133, FALSE)</f>
        <v>0.31404958677685951</v>
      </c>
      <c r="I14" s="9">
        <f>HLOOKUP(B14,'Yearly returns'!$B$1:$V$140, 138, FALSE)</f>
        <v>0.54900000000000004</v>
      </c>
      <c r="L14" s="47">
        <f t="shared" si="0"/>
        <v>9.9999999999999982</v>
      </c>
      <c r="M14" s="47">
        <f t="shared" si="1"/>
        <v>40</v>
      </c>
      <c r="N14" s="47">
        <f t="shared" si="2"/>
        <v>60</v>
      </c>
      <c r="P14">
        <f>L14*Assumption!$E$53 + M14*Assumption!$F$53 + N14*Assumption!$G$53</f>
        <v>42.5</v>
      </c>
      <c r="R14" cm="1">
        <f t="array" ref="R14">_xlfn.PERCENTRANK.EXC(_xlfn._xlws.FILTER(P$4:P$24, ISNUMBER(P$4:P$24)),P14)*100</f>
        <v>36.299999999999997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-0.29543197999999998</v>
      </c>
      <c r="E15" s="9">
        <f>HLOOKUP(B15,'Monthly Returns'!$A$1:$AC$134, 132, FALSE)</f>
        <v>0.256198347107438</v>
      </c>
      <c r="H15" s="9">
        <f>HLOOKUP(B15,'Yearly returns'!$B$1:$V$140, 133, FALSE)</f>
        <v>0.32231404958677684</v>
      </c>
      <c r="I15" s="9">
        <f>HLOOKUP(B15,'Yearly returns'!$B$1:$V$140, 138, FALSE)</f>
        <v>0.754</v>
      </c>
      <c r="L15" s="47">
        <f t="shared" si="0"/>
        <v>19.999999999999996</v>
      </c>
      <c r="M15" s="47">
        <f t="shared" si="1"/>
        <v>30.000000000000004</v>
      </c>
      <c r="N15" s="47">
        <f t="shared" si="2"/>
        <v>25</v>
      </c>
      <c r="P15">
        <f>L15*Assumption!$E$53 + M15*Assumption!$F$53 + N15*Assumption!$G$53</f>
        <v>25</v>
      </c>
      <c r="R15" cm="1">
        <f t="array" ref="R15">_xlfn.PERCENTRANK.EXC(_xlfn._xlws.FILTER(P$4:P$24, ISNUMBER(P$4:P$24)),P15)*100</f>
        <v>13.600000000000001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-0.23624165000000003</v>
      </c>
      <c r="E16" s="9">
        <f>HLOOKUP(B16,'Monthly Returns'!$A$1:$AC$134, 132, FALSE)</f>
        <v>0.256198347107438</v>
      </c>
      <c r="H16" s="9">
        <f>HLOOKUP(B16,'Yearly returns'!$B$1:$V$140, 133, FALSE)</f>
        <v>0.4049586776859504</v>
      </c>
      <c r="I16" s="9">
        <f>HLOOKUP(B16,'Yearly returns'!$B$1:$V$140, 138, FALSE)</f>
        <v>0.67200000000000004</v>
      </c>
      <c r="L16" s="47">
        <f t="shared" si="0"/>
        <v>19.999999999999996</v>
      </c>
      <c r="M16" s="47">
        <f t="shared" si="1"/>
        <v>5.0000000000000044</v>
      </c>
      <c r="N16" s="47">
        <f t="shared" si="2"/>
        <v>44.999999999999993</v>
      </c>
      <c r="P16">
        <f>L16*Assumption!$E$53 + M16*Assumption!$F$53 + N16*Assumption!$G$53</f>
        <v>28.749999999999996</v>
      </c>
      <c r="R16" cm="1">
        <f t="array" ref="R16">_xlfn.PERCENTRANK.EXC(_xlfn._xlws.FILTER(P$4:P$24, ISNUMBER(P$4:P$24)),P16)*100</f>
        <v>22.7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-0.25100958000000001</v>
      </c>
      <c r="E17" s="9">
        <f>HLOOKUP(B17,'Monthly Returns'!$A$1:$AC$134, 132, FALSE)</f>
        <v>0.13223140495867769</v>
      </c>
      <c r="H17" s="9">
        <f>HLOOKUP(B17,'Yearly returns'!$B$1:$V$140, 133, FALSE)</f>
        <v>0.11570247933884298</v>
      </c>
      <c r="I17" s="9">
        <f>HLOOKUP(B17,'Yearly returns'!$B$1:$V$140, 138, FALSE)</f>
        <v>0.80300000000000005</v>
      </c>
      <c r="L17" s="47">
        <f t="shared" si="0"/>
        <v>90</v>
      </c>
      <c r="M17" s="47">
        <f t="shared" si="1"/>
        <v>100</v>
      </c>
      <c r="N17" s="47">
        <f t="shared" si="2"/>
        <v>19.999999999999996</v>
      </c>
      <c r="P17">
        <f>L17*Assumption!$E$53 + M17*Assumption!$F$53 + N17*Assumption!$G$53</f>
        <v>57.5</v>
      </c>
      <c r="R17" cm="1">
        <f t="array" ref="R17">_xlfn.PERCENTRANK.EXC(_xlfn._xlws.FILTER(P$4:P$24, ISNUMBER(P$4:P$24)),P17)*100</f>
        <v>59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-0.16400372999999999</v>
      </c>
      <c r="E18" s="9">
        <f>HLOOKUP(B18,'Monthly Returns'!$A$1:$AC$134, 132, FALSE)</f>
        <v>0.20661157024793389</v>
      </c>
      <c r="H18" s="9">
        <f>HLOOKUP(B18,'Yearly returns'!$B$1:$V$140, 133, FALSE)</f>
        <v>0.30578512396694213</v>
      </c>
      <c r="I18" s="9">
        <f>HLOOKUP(B18,'Yearly returns'!$B$1:$V$140, 138, FALSE)</f>
        <v>0.57299999999999995</v>
      </c>
      <c r="L18" s="47">
        <f t="shared" si="0"/>
        <v>44.999999999999993</v>
      </c>
      <c r="M18" s="47">
        <f t="shared" si="1"/>
        <v>44.999999999999993</v>
      </c>
      <c r="N18" s="47">
        <f t="shared" si="2"/>
        <v>55.000000000000007</v>
      </c>
      <c r="P18">
        <f>L18*Assumption!$E$53 + M18*Assumption!$F$53 + N18*Assumption!$G$53</f>
        <v>50</v>
      </c>
      <c r="R18" cm="1">
        <f t="array" ref="R18">_xlfn.PERCENTRANK.EXC(_xlfn._xlws.FILTER(P$4:P$24, ISNUMBER(P$4:P$24)),P18)*100</f>
        <v>50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-0.19521177000000001</v>
      </c>
      <c r="E19" s="9">
        <f>HLOOKUP(B19,'Monthly Returns'!$A$1:$AC$134, 132, FALSE)</f>
        <v>0.15833333333333333</v>
      </c>
      <c r="H19" s="9">
        <f>HLOOKUP(B19,'Yearly returns'!$B$1:$V$140, 133, FALSE)</f>
        <v>0.29357798165137616</v>
      </c>
      <c r="I19" s="9">
        <f>HLOOKUP(B19,'Yearly returns'!$B$1:$V$140, 138, FALSE)</f>
        <v>0.39</v>
      </c>
      <c r="L19" s="47">
        <f t="shared" si="0"/>
        <v>70</v>
      </c>
      <c r="M19" s="47">
        <f t="shared" si="1"/>
        <v>50</v>
      </c>
      <c r="N19" s="47">
        <f t="shared" si="2"/>
        <v>80</v>
      </c>
      <c r="P19">
        <f>L19*Assumption!$E$53 + M19*Assumption!$F$53 + N19*Assumption!$G$53</f>
        <v>70</v>
      </c>
      <c r="R19" cm="1">
        <f t="array" ref="R19">_xlfn.PERCENTRANK.EXC(_xlfn._xlws.FILTER(P$4:P$24, ISNUMBER(P$4:P$24)),P19)*100</f>
        <v>77.2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-0.16013193000000001</v>
      </c>
      <c r="E20" s="9">
        <f>HLOOKUP(B20,'Monthly Returns'!$A$1:$AC$134, 132, FALSE)</f>
        <v>8.2644628099173556E-2</v>
      </c>
      <c r="H20" s="9">
        <f>HLOOKUP(B20,'Yearly returns'!$B$1:$V$140, 133, FALSE)</f>
        <v>0.23140495867768596</v>
      </c>
      <c r="I20" s="9">
        <f>HLOOKUP(B20,'Yearly returns'!$B$1:$V$140, 138, FALSE)</f>
        <v>0.17199999999999999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-0.28358739999999999</v>
      </c>
      <c r="E21" s="9">
        <f>HLOOKUP(B21,'Monthly Returns'!$A$1:$AC$134, 132, FALSE)</f>
        <v>0.28925619834710742</v>
      </c>
      <c r="H21" s="9">
        <f>HLOOKUP(B21,'Yearly returns'!$B$1:$V$140, 133, FALSE)</f>
        <v>0.36363636363636365</v>
      </c>
      <c r="I21" s="9">
        <f>HLOOKUP(B21,'Yearly returns'!$B$1:$V$140, 138, FALSE)</f>
        <v>0.90900000000000003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15.000000000000002</v>
      </c>
      <c r="P21">
        <f>L21*Assumption!$E$53 + M21*Assumption!$F$53 + N21*Assumption!$G$53</f>
        <v>12.500000000000004</v>
      </c>
      <c r="R21" cm="1">
        <f t="array" ref="R21">_xlfn.PERCENTRANK.EXC(_xlfn._xlws.FILTER(P$4:P$24, ISNUMBER(P$4:P$24)),P21)*100</f>
        <v>9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-0.23152716000000001</v>
      </c>
      <c r="E22" s="9">
        <f>HLOOKUP(B22,'Monthly Returns'!$A$1:$AC$134, 132, FALSE)</f>
        <v>0.15833333333333333</v>
      </c>
      <c r="H22" s="9">
        <f>HLOOKUP(B22,'Yearly returns'!$B$1:$V$140, 133, FALSE)</f>
        <v>0.27522935779816515</v>
      </c>
      <c r="I22" s="9">
        <f>HLOOKUP(B22,'Yearly returns'!$B$1:$V$140, 138, FALSE)</f>
        <v>0.52700000000000002</v>
      </c>
      <c r="L22" s="47">
        <f t="shared" si="0"/>
        <v>70</v>
      </c>
      <c r="M22" s="47">
        <f t="shared" si="1"/>
        <v>60</v>
      </c>
      <c r="N22" s="47">
        <f t="shared" si="2"/>
        <v>65</v>
      </c>
      <c r="P22">
        <f>L22*Assumption!$E$53 + M22*Assumption!$F$53 + N22*Assumption!$G$53</f>
        <v>65</v>
      </c>
      <c r="R22" cm="1">
        <f t="array" ref="R22">_xlfn.PERCENTRANK.EXC(_xlfn._xlws.FILTER(P$4:P$24, ISNUMBER(P$4:P$24)),P22)*100</f>
        <v>72.7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-0.24017471000000001</v>
      </c>
      <c r="E23" s="9">
        <f>HLOOKUP(B23,'Monthly Returns'!$A$1:$AC$134, 132, FALSE)</f>
        <v>0.2231404958677686</v>
      </c>
      <c r="H23" s="9">
        <f>HLOOKUP(B23,'Yearly returns'!$B$1:$V$140, 133, FALSE)</f>
        <v>0.33057851239669422</v>
      </c>
      <c r="I23" s="9">
        <f>HLOOKUP(B23,'Yearly returns'!$B$1:$V$140, 138, FALSE)</f>
        <v>0.68</v>
      </c>
      <c r="L23" s="47">
        <f t="shared" si="0"/>
        <v>35</v>
      </c>
      <c r="M23" s="47">
        <f t="shared" si="1"/>
        <v>25</v>
      </c>
      <c r="N23" s="47">
        <f t="shared" si="2"/>
        <v>40</v>
      </c>
      <c r="P23">
        <f>L23*Assumption!$E$53 + M23*Assumption!$F$53 + N23*Assumption!$G$53</f>
        <v>35</v>
      </c>
      <c r="R23" cm="1">
        <f t="array" ref="R23">_xlfn.PERCENTRANK.EXC(_xlfn._xlws.FILTER(P$4:P$24, ISNUMBER(P$4:P$24)),P23)*100</f>
        <v>31.8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-0.12303519</v>
      </c>
      <c r="E24" s="9">
        <f>HLOOKUP(B24,'Monthly Returns'!$A$1:$AC$134, 132, FALSE)</f>
        <v>0.14423076923076922</v>
      </c>
      <c r="H24" s="9">
        <f>HLOOKUP(B24,'Yearly returns'!$B$1:$V$140, 133, FALSE)</f>
        <v>0.13978494623655913</v>
      </c>
      <c r="I24" s="9">
        <f>HLOOKUP(B24,'Yearly returns'!$B$1:$V$140, 138, FALSE)</f>
        <v>0.32900000000000001</v>
      </c>
      <c r="L24" s="47">
        <f t="shared" si="0"/>
        <v>80</v>
      </c>
      <c r="M24" s="47">
        <f t="shared" si="1"/>
        <v>95</v>
      </c>
      <c r="N24" s="47">
        <f t="shared" si="2"/>
        <v>90</v>
      </c>
      <c r="P24">
        <f>L24*Assumption!$E$53 + M24*Assumption!$F$53 + N24*Assumption!$G$53</f>
        <v>88.75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0.34300000000000003</v>
      </c>
      <c r="G5" s="7" cm="1">
        <f t="array" ref="G5">_xll.FDSZ(C5,"FG_PRICE(0)")</f>
        <v>26.32</v>
      </c>
      <c r="H5" s="7" cm="1">
        <f t="array" ref="H5">_xll.FDSZ(C5,"FG_PRICE_MAVG(0,,,,30)")</f>
        <v>26.766833999999999</v>
      </c>
      <c r="I5" s="7" cm="1">
        <f t="array" ref="I5">_xll.FDSZ(C5,"FG_PRICE_MAVG(0,,,,60)")</f>
        <v>26.534320000000001</v>
      </c>
      <c r="J5" s="7" cm="1">
        <f t="array" ref="J5">_xll.FDSZ(C5,"FG_PRICE_MAVG(0,,,,200)")</f>
        <v>26.600760999999999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252.00416999999999</v>
      </c>
      <c r="T5" s="7" cm="1">
        <f t="array" ref="T5">_xll.FDSZ($R5,"FG_PRICE(0)")</f>
        <v>252.00416999999999</v>
      </c>
      <c r="U5" s="7" cm="1">
        <f t="array" ref="U5">_xll.FDSZ($R5,"FG_PRICE(0)")</f>
        <v>252.00416999999999</v>
      </c>
      <c r="V5" s="7" cm="1">
        <f t="array" ref="V5">_xll.FDSZ($R5,"FG_PRICE(0)")</f>
        <v>252.00416999999999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0.76200000000000001</v>
      </c>
      <c r="G6" s="152" cm="1">
        <f t="array" ref="G6">_xll.FDSZ(C6,"FG_PRICE(0)")</f>
        <v>28.23</v>
      </c>
      <c r="H6" s="152" cm="1">
        <f t="array" ref="H6">_xll.FDSZ(C6,"FG_PRICE_MAVG(0,,,,30)")</f>
        <v>27.904</v>
      </c>
      <c r="I6" s="152" cm="1">
        <f t="array" ref="I6">_xll.FDSZ(C6,"FG_PRICE_MAVG(0,,,,60)")</f>
        <v>27.285333999999999</v>
      </c>
      <c r="J6" s="152" cm="1">
        <f t="array" ref="J6">_xll.FDSZ(C6,"FG_PRICE_MAVG(0,,,,200)")</f>
        <v>26.528995999999999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213.33783</v>
      </c>
      <c r="T6" s="7" cm="1">
        <f t="array" ref="T6">_xll.FDSZ($R6,"FG_PRICE(0)")</f>
        <v>213.33783</v>
      </c>
      <c r="U6" s="7" cm="1">
        <f t="array" ref="U6">_xll.FDSZ($R6,"FG_PRICE(0)")</f>
        <v>213.33783</v>
      </c>
      <c r="V6" s="7" cm="1">
        <f t="array" ref="V6">_xll.FDSZ($R6,"FG_PRICE(0)")</f>
        <v>213.33783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0.155</v>
      </c>
      <c r="G7" s="152" cm="1">
        <f t="array" ref="G7">_xll.FDSZ(C7,"FG_PRICE(0)")</f>
        <v>19.760000000000002</v>
      </c>
      <c r="H7" s="152" cm="1">
        <f t="array" ref="H7">_xll.FDSZ(C7,"FG_PRICE_MAVG(0,,,,30)")</f>
        <v>20.626332999999999</v>
      </c>
      <c r="I7" s="152" cm="1">
        <f t="array" ref="I7">_xll.FDSZ(C7,"FG_PRICE_MAVG(0,,,,60)")</f>
        <v>21.443832</v>
      </c>
      <c r="J7" s="152" cm="1">
        <f t="array" ref="J7">_xll.FDSZ(C7,"FG_PRICE_MAVG(0,,,,200)")</f>
        <v>21.881799999999998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1069.2855999999999</v>
      </c>
      <c r="T7" s="7" cm="1">
        <f t="array" ref="T7">_xll.FDSZ($R7,"FG_PRICE(0)")</f>
        <v>1069.2855999999999</v>
      </c>
      <c r="U7" s="7" cm="1">
        <f t="array" ref="U7">_xll.FDSZ($R7,"FG_PRICE(0)")</f>
        <v>1069.2855999999999</v>
      </c>
      <c r="V7" s="7" cm="1">
        <f t="array" ref="V7">_xll.FDSZ($R7,"FG_PRICE(0)")</f>
        <v>1069.2855999999999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0.17199999999999999</v>
      </c>
      <c r="G8" s="152" cm="1">
        <f t="array" ref="G8">_xll.FDSZ(C8,"FG_PRICE(0)")</f>
        <v>24.5</v>
      </c>
      <c r="H8" s="152" cm="1">
        <f t="array" ref="H8">_xll.FDSZ(C8,"FG_PRICE_MAVG(0,,,,30)")</f>
        <v>25.498332999999999</v>
      </c>
      <c r="I8" s="152" cm="1">
        <f t="array" ref="I8">_xll.FDSZ(C8,"FG_PRICE_MAVG(0,,,,60)")</f>
        <v>26.243334000000001</v>
      </c>
      <c r="J8" s="152" cm="1">
        <f t="array" ref="J8">_xll.FDSZ(C8,"FG_PRICE_MAVG(0,,,,200)")</f>
        <v>25.66902</v>
      </c>
      <c r="L8">
        <f t="shared" si="1"/>
        <v>0</v>
      </c>
      <c r="M8">
        <f t="shared" si="2"/>
        <v>0</v>
      </c>
      <c r="N8">
        <f t="shared" si="3"/>
        <v>0</v>
      </c>
      <c r="P8">
        <f t="shared" si="4"/>
        <v>0</v>
      </c>
      <c r="R8" t="s">
        <v>867</v>
      </c>
      <c r="S8" s="7" cm="1">
        <f t="array" ref="S8">_xll.FDSZ($R8,"FG_PRICE(0)")</f>
        <v>304.71409999999997</v>
      </c>
      <c r="T8" s="7" cm="1">
        <f t="array" ref="T8">_xll.FDSZ($R8,"FG_PRICE(0)")</f>
        <v>304.71409999999997</v>
      </c>
      <c r="U8" s="7" cm="1">
        <f t="array" ref="U8">_xll.FDSZ($R8,"FG_PRICE(0)")</f>
        <v>304.71409999999997</v>
      </c>
      <c r="V8" s="7" cm="1">
        <f t="array" ref="V8">_xll.FDSZ($R8,"FG_PRICE(0)")</f>
        <v>304.71409999999997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0.80300000000000005</v>
      </c>
      <c r="G9" s="152" cm="1">
        <f t="array" ref="G9">_xll.FDSZ(C9,"FG_PRICE(0)")</f>
        <v>25.18</v>
      </c>
      <c r="H9" s="152" cm="1">
        <f t="array" ref="H9">_xll.FDSZ(C9,"FG_PRICE_MAVG(0,,,,30)")</f>
        <v>24.721</v>
      </c>
      <c r="I9" s="152" cm="1">
        <f t="array" ref="I9">_xll.FDSZ(C9,"FG_PRICE_MAVG(0,,,,60)")</f>
        <v>24.078499999999998</v>
      </c>
      <c r="J9" s="152" cm="1">
        <f t="array" ref="J9">_xll.FDSZ(C9,"FG_PRICE_MAVG(0,,,,200)")</f>
        <v>21.654399999999999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217.33789999999999</v>
      </c>
      <c r="T9" s="7" cm="1">
        <f t="array" ref="T9">_xll.FDSZ($R9,"FG_PRICE(0)")</f>
        <v>217.33789999999999</v>
      </c>
      <c r="U9" s="7" cm="1">
        <f t="array" ref="U9">_xll.FDSZ($R9,"FG_PRICE(0)")</f>
        <v>217.33789999999999</v>
      </c>
      <c r="V9" s="7" cm="1">
        <f t="array" ref="V9">_xll.FDSZ($R9,"FG_PRICE(0)")</f>
        <v>217.33789999999999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0.83599999999999997</v>
      </c>
      <c r="G10" s="152" cm="1">
        <f t="array" ref="G10">_xll.FDSZ(C10,"FG_PRICE(0)")</f>
        <v>43.85</v>
      </c>
      <c r="H10" s="152" cm="1">
        <f t="array" ref="H10">_xll.FDSZ(C10,"FG_PRICE_MAVG(0,,,,30)")</f>
        <v>42.147365999999998</v>
      </c>
      <c r="I10" s="152" cm="1">
        <f t="array" ref="I10">_xll.FDSZ(C10,"FG_PRICE_MAVG(0,,,,60)")</f>
        <v>40.6355</v>
      </c>
      <c r="J10" s="152" cm="1">
        <f t="array" ref="J10">_xll.FDSZ(C10,"FG_PRICE_MAVG(0,,,,200)")</f>
        <v>34.508896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825.52030000000002</v>
      </c>
      <c r="T10" s="7" cm="1">
        <f t="array" ref="T10">_xll.FDSZ($R10,"FG_PRICE(0)")</f>
        <v>825.52030000000002</v>
      </c>
      <c r="U10" s="7" cm="1">
        <f t="array" ref="U10">_xll.FDSZ($R10,"FG_PRICE(0)")</f>
        <v>825.52030000000002</v>
      </c>
      <c r="V10" s="7" cm="1">
        <f t="array" ref="V10">_xll.FDSZ($R10,"FG_PRICE(0)")</f>
        <v>825.52030000000002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0.83599999999999997</v>
      </c>
      <c r="G11" s="152" cm="1">
        <f t="array" ref="G11">_xll.FDSZ(C11,"FG_PRICE(0)")</f>
        <v>22.97</v>
      </c>
      <c r="H11" s="152" cm="1">
        <f t="array" ref="H11">_xll.FDSZ(C11,"FG_PRICE_MAVG(0,,,,30)")</f>
        <v>22.730333000000002</v>
      </c>
      <c r="I11" s="152" cm="1">
        <f t="array" ref="I11">_xll.FDSZ(C11,"FG_PRICE_MAVG(0,,,,60)")</f>
        <v>22.303332999999999</v>
      </c>
      <c r="J11" s="152" cm="1">
        <f t="array" ref="J11">_xll.FDSZ(C11,"FG_PRICE_MAVG(0,,,,200)")</f>
        <v>21.464549999999999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250.44712999999999</v>
      </c>
      <c r="T11" s="7" cm="1">
        <f t="array" ref="T11">_xll.FDSZ($R11,"FG_PRICE(0)")</f>
        <v>250.44712999999999</v>
      </c>
      <c r="U11" s="7" cm="1">
        <f t="array" ref="U11">_xll.FDSZ($R11,"FG_PRICE(0)")</f>
        <v>250.44712999999999</v>
      </c>
      <c r="V11" s="7" cm="1">
        <f t="array" ref="V11">_xll.FDSZ($R11,"FG_PRICE(0)")</f>
        <v>250.44712999999999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0.86799999999999999</v>
      </c>
      <c r="G12" s="152" cm="1">
        <f t="array" ref="G12">_xll.FDSZ(C12,"FG_PRICE(0)")</f>
        <v>50.32</v>
      </c>
      <c r="H12" s="152" cm="1">
        <f t="array" ref="H12">_xll.FDSZ(C12,"FG_PRICE_MAVG(0,,,,30)")</f>
        <v>49.145332000000003</v>
      </c>
      <c r="I12" s="152" cm="1">
        <f t="array" ref="I12">_xll.FDSZ(C12,"FG_PRICE_MAVG(0,,,,60)")</f>
        <v>48.819668</v>
      </c>
      <c r="J12" s="152" cm="1">
        <f t="array" ref="J12">_xll.FDSZ(C12,"FG_PRICE_MAVG(0,,,,200)")</f>
        <v>46.7194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353.47430000000003</v>
      </c>
      <c r="T12" s="7" cm="1">
        <f t="array" ref="T12">_xll.FDSZ($R12,"FG_PRICE(0)")</f>
        <v>353.47430000000003</v>
      </c>
      <c r="U12" s="7" cm="1">
        <f t="array" ref="U12">_xll.FDSZ($R12,"FG_PRICE(0)")</f>
        <v>353.47430000000003</v>
      </c>
      <c r="V12" s="7" cm="1">
        <f t="array" ref="V12">_xll.FDSZ($R12,"FG_PRICE(0)")</f>
        <v>353.47430000000003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0.36799999999999999</v>
      </c>
      <c r="G13" s="152" cm="1">
        <f t="array" ref="G13">_xll.FDSZ(C13,"FG_PRICE(0)")</f>
        <v>64.900000000000006</v>
      </c>
      <c r="H13" s="152" cm="1">
        <f t="array" ref="H13">_xll.FDSZ(C13,"FG_PRICE_MAVG(0,,,,30)")</f>
        <v>66.789330000000007</v>
      </c>
      <c r="I13" s="152" cm="1">
        <f t="array" ref="I13">_xll.FDSZ(C13,"FG_PRICE_MAVG(0,,,,60)")</f>
        <v>67.183170000000004</v>
      </c>
      <c r="J13" s="152" cm="1">
        <f t="array" ref="J13">_xll.FDSZ(C13,"FG_PRICE_MAVG(0,,,,200)")</f>
        <v>63.817050000000002</v>
      </c>
      <c r="L13">
        <f t="shared" si="1"/>
        <v>0</v>
      </c>
      <c r="M13">
        <f t="shared" si="2"/>
        <v>0</v>
      </c>
      <c r="N13">
        <f t="shared" si="3"/>
        <v>1</v>
      </c>
      <c r="P13">
        <f t="shared" si="4"/>
        <v>1</v>
      </c>
      <c r="R13" t="s">
        <v>872</v>
      </c>
      <c r="S13" s="7" cm="1">
        <f t="array" ref="S13">_xll.FDSZ($R13,"FG_PRICE(0)")</f>
        <v>509.18572999999998</v>
      </c>
      <c r="T13" s="7" cm="1">
        <f t="array" ref="T13">_xll.FDSZ($R13,"FG_PRICE(0)")</f>
        <v>509.18572999999998</v>
      </c>
      <c r="U13" s="7" cm="1">
        <f t="array" ref="U13">_xll.FDSZ($R13,"FG_PRICE(0)")</f>
        <v>509.18572999999998</v>
      </c>
      <c r="V13" s="7" cm="1">
        <f t="array" ref="V13">_xll.FDSZ($R13,"FG_PRICE(0)")</f>
        <v>509.18572999999998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0.39300000000000002</v>
      </c>
      <c r="G14" s="152" cm="1">
        <f t="array" ref="G14">_xll.FDSZ(C14,"FG_PRICE(0)")</f>
        <v>62.18</v>
      </c>
      <c r="H14" s="152" cm="1">
        <f t="array" ref="H14">_xll.FDSZ(C14,"FG_PRICE_MAVG(0,,,,30)")</f>
        <v>64.265000000000001</v>
      </c>
      <c r="I14" s="152" cm="1">
        <f t="array" ref="I14">_xll.FDSZ(C14,"FG_PRICE_MAVG(0,,,,60)")</f>
        <v>64.937669999999997</v>
      </c>
      <c r="J14" s="152" cm="1">
        <f t="array" ref="J14">_xll.FDSZ(C14,"FG_PRICE_MAVG(0,,,,200)")</f>
        <v>62.50985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449.27136000000002</v>
      </c>
      <c r="T14" s="7" cm="1">
        <f t="array" ref="T14">_xll.FDSZ($R14,"FG_PRICE(0)")</f>
        <v>449.27136000000002</v>
      </c>
      <c r="U14" s="7" cm="1">
        <f t="array" ref="U14">_xll.FDSZ($R14,"FG_PRICE(0)")</f>
        <v>449.27136000000002</v>
      </c>
      <c r="V14" s="7" cm="1">
        <f t="array" ref="V14">_xll.FDSZ($R14,"FG_PRICE(0)")</f>
        <v>449.27136000000002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0.29499999999999998</v>
      </c>
      <c r="G15" s="152" cm="1">
        <f t="array" ref="G15">_xll.FDSZ(C15,"FG_PRICE(0)")</f>
        <v>29.6</v>
      </c>
      <c r="H15" s="152" cm="1">
        <f t="array" ref="H15">_xll.FDSZ(C15,"FG_PRICE_MAVG(0,,,,30)")</f>
        <v>31.292000000000002</v>
      </c>
      <c r="I15" s="152" cm="1">
        <f t="array" ref="I15">_xll.FDSZ(C15,"FG_PRICE_MAVG(0,,,,60)")</f>
        <v>31.645333999999998</v>
      </c>
      <c r="J15" s="152" cm="1">
        <f t="array" ref="J15">_xll.FDSZ(C15,"FG_PRICE_MAVG(0,,,,200)")</f>
        <v>32.18685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191.70996</v>
      </c>
      <c r="T15" s="7" cm="1">
        <f t="array" ref="T15">_xll.FDSZ($R15,"FG_PRICE(0)")</f>
        <v>191.70996</v>
      </c>
      <c r="U15" s="7" cm="1">
        <f t="array" ref="U15">_xll.FDSZ($R15,"FG_PRICE(0)")</f>
        <v>191.70996</v>
      </c>
      <c r="V15" s="7" cm="1">
        <f t="array" ref="V15">_xll.FDSZ($R15,"FG_PRICE(0)")</f>
        <v>191.70996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0.54</v>
      </c>
      <c r="G16" s="152" cm="1">
        <f t="array" ref="G16">_xll.FDSZ(C16,"FG_PRICE(0)")</f>
        <v>40.590000000000003</v>
      </c>
      <c r="H16" s="152" cm="1">
        <f t="array" ref="H16">_xll.FDSZ(C16,"FG_PRICE_MAVG(0,,,,30)")</f>
        <v>41.606335000000001</v>
      </c>
      <c r="I16" s="152" cm="1">
        <f t="array" ref="I16">_xll.FDSZ(C16,"FG_PRICE_MAVG(0,,,,60)")</f>
        <v>40.347667999999999</v>
      </c>
      <c r="J16" s="152" cm="1">
        <f t="array" ref="J16">_xll.FDSZ(C16,"FG_PRICE_MAVG(0,,,,200)")</f>
        <v>39.394350000000003</v>
      </c>
      <c r="L16">
        <f t="shared" si="1"/>
        <v>0</v>
      </c>
      <c r="M16">
        <f t="shared" si="2"/>
        <v>1</v>
      </c>
      <c r="N16">
        <f t="shared" si="3"/>
        <v>1</v>
      </c>
      <c r="P16">
        <f t="shared" si="4"/>
        <v>2</v>
      </c>
      <c r="R16" t="s">
        <v>875</v>
      </c>
      <c r="S16" s="7" cm="1">
        <f t="array" ref="S16">_xll.FDSZ($R16,"FG_PRICE(0)")</f>
        <v>306.88231999999999</v>
      </c>
      <c r="T16" s="7" cm="1">
        <f t="array" ref="T16">_xll.FDSZ($R16,"FG_PRICE(0)")</f>
        <v>306.88231999999999</v>
      </c>
      <c r="U16" s="7" cm="1">
        <f t="array" ref="U16">_xll.FDSZ($R16,"FG_PRICE(0)")</f>
        <v>306.88231999999999</v>
      </c>
      <c r="V16" s="7" cm="1">
        <f t="array" ref="V16">_xll.FDSZ($R16,"FG_PRICE(0)")</f>
        <v>306.88231999999999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0.57299999999999995</v>
      </c>
      <c r="G17" s="152" cm="1">
        <f t="array" ref="G17">_xll.FDSZ(C17,"FG_PRICE(0)")</f>
        <v>41.17</v>
      </c>
      <c r="H17" s="152" cm="1">
        <f t="array" ref="H17">_xll.FDSZ(C17,"FG_PRICE_MAVG(0,,,,30)")</f>
        <v>41.540832999999999</v>
      </c>
      <c r="I17" s="152" cm="1">
        <f t="array" ref="I17">_xll.FDSZ(C17,"FG_PRICE_MAVG(0,,,,60)")</f>
        <v>40.675249999999998</v>
      </c>
      <c r="J17" s="152" cm="1">
        <f t="array" ref="J17">_xll.FDSZ(C17,"FG_PRICE_MAVG(0,,,,200)")</f>
        <v>37.864933000000001</v>
      </c>
      <c r="L17">
        <f t="shared" si="1"/>
        <v>0</v>
      </c>
      <c r="M17">
        <f t="shared" si="2"/>
        <v>1</v>
      </c>
      <c r="N17">
        <f t="shared" si="3"/>
        <v>1</v>
      </c>
      <c r="P17">
        <f t="shared" si="4"/>
        <v>2</v>
      </c>
      <c r="R17" t="s">
        <v>876</v>
      </c>
      <c r="S17" s="7" cm="1">
        <f t="array" ref="S17">_xll.FDSZ($R17,"FG_PRICE(0)")</f>
        <v>9.6415369999999996</v>
      </c>
      <c r="T17" s="7" cm="1">
        <f t="array" ref="T17">_xll.FDSZ($R17,"FG_PRICE(0)")</f>
        <v>9.6415369999999996</v>
      </c>
      <c r="U17" s="7" cm="1">
        <f t="array" ref="U17">_xll.FDSZ($R17,"FG_PRICE(0)")</f>
        <v>9.6415369999999996</v>
      </c>
      <c r="V17" s="7" cm="1">
        <f t="array" ref="V17">_xll.FDSZ($R17,"FG_PRICE(0)")</f>
        <v>9.6415369999999996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0.52400000000000002</v>
      </c>
      <c r="G18" s="152" cm="1">
        <f t="array" ref="G18">_xll.FDSZ(C18,"FG_PRICE(0)")</f>
        <v>53.01</v>
      </c>
      <c r="H18" s="152" cm="1">
        <f t="array" ref="H18">_xll.FDSZ(C18,"FG_PRICE_MAVG(0,,,,30)")</f>
        <v>52.539000000000001</v>
      </c>
      <c r="I18" s="152" cm="1">
        <f t="array" ref="I18">_xll.FDSZ(C18,"FG_PRICE_MAVG(0,,,,60)")</f>
        <v>51.9345</v>
      </c>
      <c r="J18" s="152" cm="1">
        <f t="array" ref="J18">_xll.FDSZ(C18,"FG_PRICE_MAVG(0,,,,200)")</f>
        <v>48.307774000000002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1336.3878</v>
      </c>
      <c r="T18" s="7" cm="1">
        <f t="array" ref="T18">_xll.FDSZ($R18,"FG_PRICE(0)")</f>
        <v>1336.3878</v>
      </c>
      <c r="U18" s="7" cm="1">
        <f t="array" ref="U18">_xll.FDSZ($R18,"FG_PRICE(0)")</f>
        <v>1336.3878</v>
      </c>
      <c r="V18" s="7" cm="1">
        <f t="array" ref="V18">_xll.FDSZ($R18,"FG_PRICE(0)")</f>
        <v>1336.3878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0.77800000000000002</v>
      </c>
      <c r="G19" s="152" cm="1">
        <f t="array" ref="G19">_xll.FDSZ(C19,"FG_PRICE(0)")</f>
        <v>43.82</v>
      </c>
      <c r="H19" s="152" cm="1">
        <f t="array" ref="H19">_xll.FDSZ(C19,"FG_PRICE_MAVG(0,,,,30)")</f>
        <v>44.151670000000003</v>
      </c>
      <c r="I19" s="152" cm="1">
        <f t="array" ref="I19">_xll.FDSZ(C19,"FG_PRICE_MAVG(0,,,,60)")</f>
        <v>42.026499999999999</v>
      </c>
      <c r="J19" s="152" cm="1">
        <f t="array" ref="J19">_xll.FDSZ(C19,"FG_PRICE_MAVG(0,,,,200)")</f>
        <v>41.551400000000001</v>
      </c>
      <c r="L19">
        <f t="shared" si="1"/>
        <v>0</v>
      </c>
      <c r="M19">
        <f t="shared" si="2"/>
        <v>1</v>
      </c>
      <c r="N19">
        <f t="shared" si="3"/>
        <v>1</v>
      </c>
      <c r="P19">
        <f t="shared" si="4"/>
        <v>2</v>
      </c>
      <c r="R19" t="s">
        <v>864</v>
      </c>
      <c r="S19" s="7" cm="1">
        <f t="array" ref="S19">_xll.FDSZ($R19,"FG_PRICE(0)")</f>
        <v>252.00416999999999</v>
      </c>
      <c r="T19" s="7" cm="1">
        <f t="array" ref="T19">_xll.FDSZ($R19,"FG_PRICE(0)")</f>
        <v>252.00416999999999</v>
      </c>
      <c r="U19" s="7" cm="1">
        <f t="array" ref="U19">_xll.FDSZ($R19,"FG_PRICE(0)")</f>
        <v>252.00416999999999</v>
      </c>
      <c r="V19" s="7" cm="1">
        <f t="array" ref="V19">_xll.FDSZ($R19,"FG_PRICE(0)")</f>
        <v>252.00416999999999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0.26400000000000001</v>
      </c>
      <c r="G20" s="152" cm="1">
        <f t="array" ref="G20">_xll.FDSZ(C20,"FG_PRICE(0)")</f>
        <v>16.649999999999999</v>
      </c>
      <c r="H20" s="152" cm="1">
        <f t="array" ref="H20">_xll.FDSZ(C20,"FG_PRICE_MAVG(0,,,,30)")</f>
        <v>17.159666000000001</v>
      </c>
      <c r="I20" s="152" cm="1">
        <f t="array" ref="I20">_xll.FDSZ(C20,"FG_PRICE_MAVG(0,,,,60)")</f>
        <v>17.429033</v>
      </c>
      <c r="J20" s="152" cm="1">
        <f t="array" ref="J20">_xll.FDSZ(C20,"FG_PRICE_MAVG(0,,,,200)")</f>
        <v>17.459799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95.139399999999995</v>
      </c>
      <c r="T20" s="7" cm="1">
        <f t="array" ref="T20">_xll.FDSZ($R20,"FG_PRICE(0)")</f>
        <v>95.139399999999995</v>
      </c>
      <c r="U20" s="7" cm="1">
        <f t="array" ref="U20">_xll.FDSZ($R20,"FG_PRICE(0)")</f>
        <v>95.139399999999995</v>
      </c>
      <c r="V20" s="7" cm="1">
        <f t="array" ref="V20">_xll.FDSZ($R20,"FG_PRICE(0)")</f>
        <v>95.139399999999995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0.29499999999999998</v>
      </c>
      <c r="G21" s="152" cm="1">
        <f t="array" ref="G21">_xll.FDSZ(C21,"FG_PRICE(0)")</f>
        <v>1345.66</v>
      </c>
      <c r="H21" s="152" cm="1">
        <f t="array" ref="H21">_xll.FDSZ(C21,"FG_PRICE_MAVG(0,,,,30)")</f>
        <v>1364.8050000000001</v>
      </c>
      <c r="I21" s="152" cm="1">
        <f t="array" ref="I21">_xll.FDSZ(C21,"FG_PRICE_MAVG(0,,,,60)")</f>
        <v>1372.2898</v>
      </c>
      <c r="J21" s="152" cm="1">
        <f t="array" ref="J21">_xll.FDSZ(C21,"FG_PRICE_MAVG(0,,,,200)")</f>
        <v>1418.3400999999999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1345.66</v>
      </c>
      <c r="T21" s="7" cm="1">
        <f t="array" ref="T21">_xll.FDSZ($R21,"FG_PRICE(0)")</f>
        <v>1345.66</v>
      </c>
      <c r="U21" s="7" cm="1">
        <f t="array" ref="U21">_xll.FDSZ($R21,"FG_PRICE(0)")</f>
        <v>1345.66</v>
      </c>
      <c r="V21" s="7" cm="1">
        <f t="array" ref="V21">_xll.FDSZ($R21,"FG_PRICE(0)")</f>
        <v>1345.66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0.72899999999999998</v>
      </c>
      <c r="G22" s="152" cm="1">
        <f t="array" ref="G22">_xll.FDSZ(C22,"FG_PRICE(0)")</f>
        <v>42.28</v>
      </c>
      <c r="H22" s="152" cm="1">
        <f t="array" ref="H22">_xll.FDSZ(C22,"FG_PRICE_MAVG(0,,,,30)")</f>
        <v>41.298169999999999</v>
      </c>
      <c r="I22" s="152" cm="1">
        <f t="array" ref="I22">_xll.FDSZ(C22,"FG_PRICE_MAVG(0,,,,60)")</f>
        <v>38.990417000000001</v>
      </c>
      <c r="J22" s="152" cm="1">
        <f t="array" ref="J22">_xll.FDSZ(C22,"FG_PRICE_MAVG(0,,,,200)")</f>
        <v>36.851950000000002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254.73349999999999</v>
      </c>
      <c r="T22" s="7" cm="1">
        <f t="array" ref="T22">_xll.FDSZ($R22,"FG_PRICE(0)")</f>
        <v>254.73349999999999</v>
      </c>
      <c r="U22" s="7" cm="1">
        <f t="array" ref="U22">_xll.FDSZ($R22,"FG_PRICE(0)")</f>
        <v>254.73349999999999</v>
      </c>
      <c r="V22" s="7" cm="1">
        <f t="array" ref="V22">_xll.FDSZ($R22,"FG_PRICE(0)")</f>
        <v>254.73349999999999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0.23899999999999999</v>
      </c>
      <c r="G23" s="152" cm="1">
        <f t="array" ref="G23">_xll.FDSZ(C23,"FG_PRICE(0)")</f>
        <v>13.86</v>
      </c>
      <c r="H23" s="152" cm="1">
        <f t="array" ref="H23">_xll.FDSZ(C23,"FG_PRICE_MAVG(0,,,,30)")</f>
        <v>14.308456</v>
      </c>
      <c r="I23" s="152" cm="1">
        <f t="array" ref="I23">_xll.FDSZ(C23,"FG_PRICE_MAVG(0,,,,60)")</f>
        <v>14.536609</v>
      </c>
      <c r="J23" s="152" cm="1">
        <f t="array" ref="J23">_xll.FDSZ(C23,"FG_PRICE_MAVG(0,,,,200)")</f>
        <v>14.706735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136.11742000000001</v>
      </c>
      <c r="T23" s="7" cm="1">
        <f t="array" ref="T23">_xll.FDSZ($R23,"FG_PRICE(0)")</f>
        <v>136.11742000000001</v>
      </c>
      <c r="U23" s="7" cm="1">
        <f t="array" ref="U23">_xll.FDSZ($R23,"FG_PRICE(0)")</f>
        <v>136.11742000000001</v>
      </c>
      <c r="V23" s="7" cm="1">
        <f t="array" ref="V23">_xll.FDSZ($R23,"FG_PRICE(0)")</f>
        <v>136.11742000000001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0.69599999999999995</v>
      </c>
      <c r="G24" s="152" cm="1">
        <f t="array" ref="G24">_xll.FDSZ(C24,"FG_PRICE(0)")</f>
        <v>12.61</v>
      </c>
      <c r="H24" s="152" cm="1">
        <f t="array" ref="H24">_xll.FDSZ(C24,"FG_PRICE_MAVG(0,,,,30)")</f>
        <v>12.532</v>
      </c>
      <c r="I24" s="152" cm="1">
        <f t="array" ref="I24">_xll.FDSZ(C24,"FG_PRICE_MAVG(0,,,,60)")</f>
        <v>12.946</v>
      </c>
      <c r="J24" s="152" cm="1">
        <f t="array" ref="J24">_xll.FDSZ(C24,"FG_PRICE_MAVG(0,,,,200)")</f>
        <v>13.277850000000001</v>
      </c>
      <c r="L24">
        <f t="shared" si="1"/>
        <v>1</v>
      </c>
      <c r="M24">
        <f t="shared" si="2"/>
        <v>0</v>
      </c>
      <c r="N24">
        <f t="shared" si="3"/>
        <v>0</v>
      </c>
      <c r="P24">
        <f t="shared" si="4"/>
        <v>1</v>
      </c>
      <c r="R24" t="s">
        <v>881</v>
      </c>
      <c r="S24" s="7" cm="1">
        <f t="array" ref="S24">_xll.FDSZ($R24,"FG_PRICE(0)")</f>
        <v>378.05894195000002</v>
      </c>
      <c r="T24" s="7" cm="1">
        <f t="array" ref="T24">_xll.FDSZ($R24,"FG_PRICE(0)")</f>
        <v>378.05894195000002</v>
      </c>
      <c r="U24" s="7" cm="1">
        <f t="array" ref="U24">_xll.FDSZ($R24,"FG_PRICE(0)")</f>
        <v>378.05894195000002</v>
      </c>
      <c r="V24" s="7" cm="1">
        <f t="array" ref="V24">_xll.FDSZ($R24,"FG_PRICE(0)")</f>
        <v>378.05894195000002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0.114</v>
      </c>
      <c r="G25" s="152" cm="1">
        <f t="array" ref="G25">_xll.FDSZ(C25,"FG_PRICE(0)")</f>
        <v>40.11</v>
      </c>
      <c r="H25" s="152" cm="1">
        <f t="array" ref="H25">_xll.FDSZ(C25,"FG_PRICE_MAVG(0,,,,30)")</f>
        <v>42.384666000000003</v>
      </c>
      <c r="I25" s="152" cm="1">
        <f t="array" ref="I25">_xll.FDSZ(C25,"FG_PRICE_MAVG(0,,,,60)")</f>
        <v>43.364165999999997</v>
      </c>
      <c r="J25" s="152" cm="1">
        <f t="array" ref="J25">_xll.FDSZ(C25,"FG_PRICE_MAVG(0,,,,200)")</f>
        <v>41.50685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48.769264</v>
      </c>
      <c r="T25" s="7" cm="1">
        <f t="array" ref="T25">_xll.FDSZ($R25,"FG_PRICE(0)")</f>
        <v>48.769264</v>
      </c>
      <c r="U25" s="7" cm="1">
        <f t="array" ref="U25">_xll.FDSZ($R25,"FG_PRICE(0)")</f>
        <v>48.769264</v>
      </c>
      <c r="V25" s="7" cm="1">
        <f t="array" ref="V25">_xll.FDSZ($R25,"FG_PRICE(0)")</f>
        <v>48.769264</v>
      </c>
    </row>
    <row r="27" spans="1:22" x14ac:dyDescent="0.35">
      <c r="K27" s="119" t="s">
        <v>908</v>
      </c>
      <c r="L27" s="119">
        <f>SUM(L5:L25)</f>
        <v>8</v>
      </c>
      <c r="M27" s="119">
        <f>SUM(M5:M25)</f>
        <v>10</v>
      </c>
      <c r="N27" s="119">
        <f>SUM(N5:N25)</f>
        <v>11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0.38095238095238093</v>
      </c>
      <c r="M30" s="178">
        <f t="shared" ref="M30:N30" si="5">M27/M28</f>
        <v>0.47619047619047616</v>
      </c>
      <c r="N30" s="178">
        <f t="shared" si="5"/>
        <v>0.52380952380952384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117.62</v>
      </c>
      <c r="D3" cm="1">
        <f t="array" ref="D3">_xll.FDS($A3,"FG_PRICE_MAVG(0,,,,30)")</f>
        <v>115.35433</v>
      </c>
      <c r="E3" s="47" cm="1">
        <f t="array" ref="E3">_xll.FDS($A3,"FG_PRICE_CHANGE(0,-1AM)")</f>
        <v>6.0499504102425403</v>
      </c>
      <c r="F3" s="47" cm="1">
        <f t="array" ref="F3">_xll.FDS($A3,"FG_PRICE_CHANGE(0,-3AM)")</f>
        <v>-5.7984943136312603</v>
      </c>
      <c r="G3" s="47" cm="1">
        <f t="array" ref="G3">_xll.FDS($A3,"FG_PRICE_CHANGE(0,-6AM)")</f>
        <v>-9.8420971945423901</v>
      </c>
      <c r="H3" s="47" cm="1">
        <f t="array" ref="H3">_xll.FDS($A3,"FG_PRICE_CHANGE(0,-1AY)")</f>
        <v>11.9444180070429</v>
      </c>
      <c r="I3" s="47" cm="1">
        <f t="array" ref="I3">_xll.FDS($A3,"FG_PRICE(0)/MAX(FG_PRICE(0,-1AY))")</f>
        <v>0.81589900110987801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4.6100000000000003</v>
      </c>
      <c r="D4" cm="1">
        <f t="array" ref="D4">_xll.FDS($A4,"FG_PRICE_MAVG(0,,,,30)")</f>
        <v>4.7124834</v>
      </c>
      <c r="E4" s="47" cm="1">
        <f t="array" ref="E4">_xll.FDS($A4,"FG_PRICE_CHANGE(0,-1AM)")</f>
        <v>0.99682331032973104</v>
      </c>
      <c r="F4" s="47" cm="1">
        <f t="array" ref="F4">_xll.FDS($A4,"FG_PRICE_CHANGE(0,-3AM)")</f>
        <v>20.224279567088299</v>
      </c>
      <c r="G4" s="47" cm="1">
        <f t="array" ref="G4">_xll.FDS($A4,"FG_PRICE_CHANGE(0,-6AM)")</f>
        <v>20.396970488378201</v>
      </c>
      <c r="H4" s="47" cm="1">
        <f t="array" ref="H4">_xll.FDS($A4,"FG_PRICE_CHANGE(0,-1AY)")</f>
        <v>26.9622693472873</v>
      </c>
      <c r="I4" s="47" cm="1">
        <f t="array" ref="I4">_xll.FDS($A4,"FG_PRICE(0)/MAX(FG_PRICE(0,-1AY))")</f>
        <v>0.90056651689783196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17.713188922402001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6.7850000000000001</v>
      </c>
      <c r="D6" cm="1">
        <f t="array" ref="D6">_xll.FDS($A6,"FG_PRICE_MAVG(0,,,,30)")</f>
        <v>6.3759164999999998</v>
      </c>
      <c r="E6" s="47" cm="1">
        <f t="array" ref="E6">_xll.FDS($A6,"FG_PRICE_CHANGE(0,-1AM)")</f>
        <v>15.982905982906001</v>
      </c>
      <c r="F6" s="47" cm="1">
        <f t="array" ref="F6">_xll.FDS($A6,"FG_PRICE_CHANGE(0,-3AM)")</f>
        <v>17.4891774891775</v>
      </c>
      <c r="G6" s="47" cm="1">
        <f t="array" ref="G6">_xll.FDS($A6,"FG_PRICE_CHANGE(0,-6AM)")</f>
        <v>18.982902235861498</v>
      </c>
      <c r="H6" s="47" cm="1">
        <f t="array" ref="H6">_xll.FDS($A6,"FG_PRICE_CHANGE(0,-1AY)")</f>
        <v>14.177534707614599</v>
      </c>
      <c r="I6" s="47" cm="1">
        <f t="array" ref="I6">_xll.FDS($A6,"FG_PRICE(0)/MAX(FG_PRICE(0,-1AY))")</f>
        <v>0.89246958237421903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4069</v>
      </c>
      <c r="D7" cm="1">
        <f t="array" ref="D7">_xll.FDS($A7,"FG_PRICE_MAVG(0,,,,30)")</f>
        <v>3925.3332999999998</v>
      </c>
      <c r="E7" s="47" cm="1">
        <f t="array" ref="E7">_xll.FDS($A7,"FG_PRICE_CHANGE(0,-1AM)")</f>
        <v>5.3599171413775304</v>
      </c>
      <c r="F7" s="47" cm="1">
        <f t="array" ref="F7">_xll.FDS($A7,"FG_PRICE_CHANGE(0,-3AM)")</f>
        <v>1.0931677018633601</v>
      </c>
      <c r="G7" s="47" cm="1">
        <f t="array" ref="G7">_xll.FDS($A7,"FG_PRICE_CHANGE(0,-6AM)")</f>
        <v>8.3910495471497093</v>
      </c>
      <c r="H7" s="47" cm="1">
        <f t="array" ref="H7">_xll.FDS($A7,"FG_PRICE_CHANGE(0,-1AY)")</f>
        <v>25.007680491551501</v>
      </c>
      <c r="I7" s="47" cm="1">
        <f t="array" ref="I7">_xll.FDS($A7,"FG_PRICE(0)/MAX(FG_PRICE(0,-1AY))")</f>
        <v>0.88862196986241504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1035</v>
      </c>
      <c r="D8" cm="1">
        <f t="array" ref="D8">_xll.FDS($A8,"FG_PRICE_MAVG(0,,,,30)")</f>
        <v>994.03330000000005</v>
      </c>
      <c r="E8" s="47" cm="1">
        <f t="array" ref="E8">_xll.FDS($A8,"FG_PRICE_CHANGE(0,-1AM)")</f>
        <v>9.6398305084745708</v>
      </c>
      <c r="F8" s="47" cm="1">
        <f t="array" ref="F8">_xll.FDS($A8,"FG_PRICE_CHANGE(0,-3AM)")</f>
        <v>15.6424581005587</v>
      </c>
      <c r="G8" s="47" cm="1">
        <f t="array" ref="G8">_xll.FDS($A8,"FG_PRICE_CHANGE(0,-6AM)")</f>
        <v>9.7560975609756202</v>
      </c>
      <c r="H8" s="47" cm="1">
        <f t="array" ref="H8">_xll.FDS($A8,"FG_PRICE_CHANGE(0,-1AY)")</f>
        <v>2.4752475247524801</v>
      </c>
      <c r="I8" s="47" cm="1">
        <f t="array" ref="I8">_xll.FDS($A8,"FG_PRICE(0)/MAX(FG_PRICE(0,-1AY))")</f>
        <v>0.96819457436856904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19830</v>
      </c>
      <c r="D9" cm="1">
        <f t="array" ref="D9">_xll.FDS($A9,"FG_PRICE_MAVG(0,,,,30)")</f>
        <v>19354.5</v>
      </c>
      <c r="E9" s="47" cm="1">
        <f t="array" ref="E9">_xll.FDS($A9,"FG_PRICE_CHANGE(0,-1AM)")</f>
        <v>4.5059288537549396</v>
      </c>
      <c r="F9" s="47" cm="1">
        <f t="array" ref="F9">_xll.FDS($A9,"FG_PRICE_CHANGE(0,-3AM)")</f>
        <v>13.7367364496702</v>
      </c>
      <c r="G9" s="47" cm="1">
        <f t="array" ref="G9">_xll.FDS($A9,"FG_PRICE_CHANGE(0,-6AM)")</f>
        <v>21.3957759412305</v>
      </c>
      <c r="H9" s="47" cm="1">
        <f t="array" ref="H9">_xll.FDS($A9,"FG_PRICE_CHANGE(0,-1AY)")</f>
        <v>-3.0317848410757899</v>
      </c>
      <c r="I9" s="47" cm="1">
        <f t="array" ref="I9">_xll.FDS($A9,"FG_PRICE(0)/MAX(FG_PRICE(0,-1AY))")</f>
        <v>0.85695764909248096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960</v>
      </c>
      <c r="D10" cm="1">
        <f t="array" ref="D10">_xll.FDS($A10,"FG_PRICE_MAVG(0,,,,30)")</f>
        <v>989.56664999999998</v>
      </c>
      <c r="E10" s="47" cm="1">
        <f t="array" ref="E10">_xll.FDS($A10,"FG_PRICE_CHANGE(0,-1AM)")</f>
        <v>0.52356020942407899</v>
      </c>
      <c r="F10" s="47" cm="1">
        <f t="array" ref="F10">_xll.FDS($A10,"FG_PRICE_CHANGE(0,-3AM)")</f>
        <v>-0.51813471502590902</v>
      </c>
      <c r="G10" s="47" cm="1">
        <f t="array" ref="G10">_xll.FDS($A10,"FG_PRICE_CHANGE(0,-6AM)")</f>
        <v>-7.6923076923076898</v>
      </c>
      <c r="H10" s="47" cm="1">
        <f t="array" ref="H10">_xll.FDS($A10,"FG_PRICE_CHANGE(0,-1AY)")</f>
        <v>-31.428571428571399</v>
      </c>
      <c r="I10" s="47" cm="1">
        <f t="array" ref="I10">_xll.FDS($A10,"FG_PRICE(0)/MAX(FG_PRICE(0,-1AY))")</f>
        <v>0.67132867132867102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541.70000000000005</v>
      </c>
      <c r="D11" cm="1">
        <f t="array" ref="D11">_xll.FDS($A11,"FG_PRICE_MAVG(0,,,,30)")</f>
        <v>558.58669999999995</v>
      </c>
      <c r="E11" s="47" cm="1">
        <f t="array" ref="E11">_xll.FDS($A11,"FG_PRICE_CHANGE(0,-1AM)")</f>
        <v>-4.8480590198489297</v>
      </c>
      <c r="F11" s="47" cm="1">
        <f t="array" ref="F11">_xll.FDS($A11,"FG_PRICE_CHANGE(0,-3AM)")</f>
        <v>-11.9330190212973</v>
      </c>
      <c r="G11" s="47" cm="1">
        <f t="array" ref="G11">_xll.FDS($A11,"FG_PRICE_CHANGE(0,-6AM)")</f>
        <v>-24.459629061497701</v>
      </c>
      <c r="H11" s="47" cm="1">
        <f t="array" ref="H11">_xll.FDS($A11,"FG_PRICE_CHANGE(0,-1AY)")</f>
        <v>-22.1807211607528</v>
      </c>
      <c r="I11" s="47" cm="1">
        <f t="array" ref="I11">_xll.FDS($A11,"FG_PRICE(0)/MAX(FG_PRICE(0,-1AY))")</f>
        <v>0.709588682211161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0.96178805999999994</v>
      </c>
      <c r="D12" cm="1">
        <f t="array" ref="D12">_xll.FDS($A12,"FG_PRICE_MAVG(0,,,,30)")</f>
        <v>0.96639573999999995</v>
      </c>
      <c r="E12" s="47" cm="1">
        <f t="array" ref="E12">_xll.FDS($A12,"FG_PRICE_CHANGE(0,-1AM)")</f>
        <v>-0.846591752577319</v>
      </c>
      <c r="F12" s="47" cm="1">
        <f t="array" ref="F12">_xll.FDS($A12,"FG_PRICE_CHANGE(0,-3AM)")</f>
        <v>-0.75850623043727206</v>
      </c>
      <c r="G12" s="47" cm="1">
        <f t="array" ref="G12">_xll.FDS($A12,"FG_PRICE_CHANGE(0,-6AM)")</f>
        <v>-4.7734594059406099</v>
      </c>
      <c r="H12" s="47" cm="1">
        <f t="array" ref="H12">_xll.FDS($A12,"FG_PRICE_CHANGE(0,-1AY)")</f>
        <v>-5.7711655011198397</v>
      </c>
      <c r="I12" s="47" cm="1">
        <f t="array" ref="I12">_xll.FDS($A12,"FG_PRICE(0)/MAX(FG_PRICE(0,-1AY))")</f>
        <v>0.92479621153846103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41789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15.756059283646699</v>
      </c>
      <c r="D2" s="3" cm="1">
        <f t="array" ref="D2:D122">_xll.FDS(D1,"FMA_PE(LTMA,-10AY,0,AM,""PORTAGG"",""MEANR"")")</f>
        <v>15.5897172348974</v>
      </c>
      <c r="E2" s="3" cm="1">
        <f t="array" ref="E2:E122">_xll.FDS(E1,"FMA_PE(LTMA,-10AY,0,AM,""PORTAGG"",""MEANR"")")</f>
        <v>19.163021091559902</v>
      </c>
      <c r="F2" s="3" cm="1">
        <f t="array" ref="F2:F122">_xll.FDS(F1,"FMA_PE(LTMA,-10AY,0,AM,""PORTAGG"",""MEANR"")")</f>
        <v>15.1341039372286</v>
      </c>
      <c r="G2" s="3" cm="1">
        <f t="array" ref="G2:G122">_xll.FDS(G1,"FMA_PE(LTMA,-10AY,0,AM,""PORTAGG"",""MEANR"")")</f>
        <v>15.289521036178</v>
      </c>
      <c r="H2" s="3" cm="1">
        <f t="array" ref="H2:H122">_xll.FDS(H1,"FMA_PE(LTMA,-10AY,0,AM,""PORTAGG"",""MEANR"")")</f>
        <v>16.679176288603401</v>
      </c>
      <c r="I2" s="3" cm="1">
        <f t="array" ref="I2:I122">_xll.FDS(I1,"FMA_PE(LTMA,-10AY,0,AM,""PORTAGG"",""MEANR"")")</f>
        <v>15.466287357764401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11.348581730068799</v>
      </c>
      <c r="L2" s="3" cm="1">
        <f t="array" ref="L2:L122">_xll.FDS(L1,"FMA_PE(LTMA,-10AY,0,AM,""PORTAGG"",""MEANR"")")</f>
        <v>11.4344630780359</v>
      </c>
      <c r="M2" s="3" cm="1">
        <f t="array" ref="M2:M122">_xll.FDS(M1,"FMA_PE(LTMA,-10AY,0,AM,""PORTAGG"",""MEANR"")")</f>
        <v>15.6390593423644</v>
      </c>
      <c r="N2" s="3" cm="1">
        <f t="array" ref="N2:N122">_xll.FDS(N1,"FMA_PE(LTMA,-10AY,0,AM,""PORTAGG"",""MEANR"")")</f>
        <v>31.2896389508868</v>
      </c>
      <c r="O2" s="3" cm="1">
        <f t="array" ref="O2:O122">_xll.FDS(O1,"FMA_PE(LTMA,-10AY,0,AM,""PORTAGG"",""MEANR"")")</f>
        <v>16.704418119256601</v>
      </c>
      <c r="P2" s="3" cm="1">
        <f t="array" ref="P2:P122">_xll.FDS(P1,"FMA_PE(LTMA,-10AY,0,AM,""PORTAGG"",""MEANR"")")</f>
        <v>9.2720441746230904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17.9523739465217</v>
      </c>
      <c r="S2" s="3" cm="1">
        <f t="array" ref="S2:S122">_xll.FDS(S1,"FMA_PE(LTMA,-10AY,0,AM,""PORTAGG"",""MEANR"")")</f>
        <v>10.2544573178851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11.9934844781347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41820</v>
      </c>
      <c r="B3" s="3" t="e">
        <v>#N/A</v>
      </c>
      <c r="C3" s="3">
        <v>15.9195333309641</v>
      </c>
      <c r="D3" s="3">
        <v>15.388799455053601</v>
      </c>
      <c r="E3" s="3">
        <v>19.195962962231299</v>
      </c>
      <c r="F3" s="3">
        <v>14.9006106215302</v>
      </c>
      <c r="G3" s="3">
        <v>15.798699599764999</v>
      </c>
      <c r="H3" s="3">
        <v>16.740874227834802</v>
      </c>
      <c r="I3" s="3">
        <v>15.52723520718</v>
      </c>
      <c r="J3" s="3" t="e">
        <v>#N/A</v>
      </c>
      <c r="K3" s="3">
        <v>11.337966743827</v>
      </c>
      <c r="L3" s="3">
        <v>11.706241823212499</v>
      </c>
      <c r="M3" s="3">
        <v>15.851973424086401</v>
      </c>
      <c r="N3" s="3">
        <v>25.318692095175098</v>
      </c>
      <c r="O3" s="3">
        <v>17.188198782022098</v>
      </c>
      <c r="P3" s="3">
        <v>9.3501791755004398</v>
      </c>
      <c r="Q3" s="3" t="e">
        <v>#N/A</v>
      </c>
      <c r="R3" s="3">
        <v>17.7707513143311</v>
      </c>
      <c r="S3" s="3">
        <v>10.3743632320573</v>
      </c>
      <c r="T3" s="3" t="e">
        <v>#N/A</v>
      </c>
      <c r="U3" s="3">
        <v>12.277052643842399</v>
      </c>
      <c r="V3" s="3" t="e">
        <v>#N/A</v>
      </c>
    </row>
    <row r="4" spans="1:22" x14ac:dyDescent="0.35">
      <c r="A4" s="2">
        <v>41851</v>
      </c>
      <c r="B4" s="3" t="e">
        <v>#N/A</v>
      </c>
      <c r="C4" s="3">
        <v>16.1027522887101</v>
      </c>
      <c r="D4" s="3">
        <v>15.6887733886261</v>
      </c>
      <c r="E4" s="3">
        <v>19.217907065670701</v>
      </c>
      <c r="F4" s="3">
        <v>14.4863228877879</v>
      </c>
      <c r="G4" s="3">
        <v>16.278165927584599</v>
      </c>
      <c r="H4" s="3">
        <v>16.700668494418998</v>
      </c>
      <c r="I4" s="3">
        <v>15.142637446823301</v>
      </c>
      <c r="J4" s="3" t="e">
        <v>#N/A</v>
      </c>
      <c r="K4" s="3">
        <v>11.7158271365295</v>
      </c>
      <c r="L4" s="3">
        <v>12.0833432619546</v>
      </c>
      <c r="M4" s="3">
        <v>16.0881020672498</v>
      </c>
      <c r="N4" s="3">
        <v>22.799242668061598</v>
      </c>
      <c r="O4" s="3">
        <v>17.363591453516602</v>
      </c>
      <c r="P4" s="3">
        <v>9.7180180695044491</v>
      </c>
      <c r="Q4" s="3" t="e">
        <v>#N/A</v>
      </c>
      <c r="R4" s="3">
        <v>17.589723837613501</v>
      </c>
      <c r="S4" s="3">
        <v>10.771405719313201</v>
      </c>
      <c r="T4" s="3" t="e">
        <v>#N/A</v>
      </c>
      <c r="U4" s="3">
        <v>12.6330977515982</v>
      </c>
      <c r="V4" s="3" t="e">
        <v>#N/A</v>
      </c>
    </row>
    <row r="5" spans="1:22" x14ac:dyDescent="0.35">
      <c r="A5" s="2">
        <v>41880</v>
      </c>
      <c r="B5" s="3" t="e">
        <v>#N/A</v>
      </c>
      <c r="C5" s="3">
        <v>16.486985337027001</v>
      </c>
      <c r="D5" s="3">
        <v>15.839515740592599</v>
      </c>
      <c r="E5" s="3">
        <v>19.4278629560817</v>
      </c>
      <c r="F5" s="3">
        <v>14.625675653746599</v>
      </c>
      <c r="G5" s="3">
        <v>15.850208378148</v>
      </c>
      <c r="H5" s="3">
        <v>16.864596677302998</v>
      </c>
      <c r="I5" s="3">
        <v>15.045381355179501</v>
      </c>
      <c r="J5" s="3" t="e">
        <v>#N/A</v>
      </c>
      <c r="K5" s="3">
        <v>11.6577067511985</v>
      </c>
      <c r="L5" s="3">
        <v>13.099354742778701</v>
      </c>
      <c r="M5" s="3">
        <v>16.395740649427001</v>
      </c>
      <c r="N5" s="3">
        <v>20.805592777817601</v>
      </c>
      <c r="O5" s="3">
        <v>17.689763602451301</v>
      </c>
      <c r="P5" s="3">
        <v>9.6939686705672496</v>
      </c>
      <c r="Q5" s="3" t="e">
        <v>#N/A</v>
      </c>
      <c r="R5" s="3">
        <v>18.9724662564097</v>
      </c>
      <c r="S5" s="3">
        <v>10.736979208232601</v>
      </c>
      <c r="T5" s="3" t="e">
        <v>#N/A</v>
      </c>
      <c r="U5" s="3">
        <v>13.709398589048901</v>
      </c>
      <c r="V5" s="3" t="e">
        <v>#N/A</v>
      </c>
    </row>
    <row r="6" spans="1:22" x14ac:dyDescent="0.35">
      <c r="A6" s="2">
        <v>41912</v>
      </c>
      <c r="B6" s="3" t="e">
        <v>#N/A</v>
      </c>
      <c r="C6" s="3">
        <v>16.361819108375101</v>
      </c>
      <c r="D6" s="3">
        <v>15.820377541706399</v>
      </c>
      <c r="E6" s="3">
        <v>19.817331535875098</v>
      </c>
      <c r="F6" s="3">
        <v>14.826416211303799</v>
      </c>
      <c r="G6" s="3">
        <v>15.124688172428201</v>
      </c>
      <c r="H6" s="3">
        <v>16.760418663890299</v>
      </c>
      <c r="I6" s="3">
        <v>14.2897261973442</v>
      </c>
      <c r="J6" s="3" t="e">
        <v>#N/A</v>
      </c>
      <c r="K6" s="3">
        <v>11.4052497558908</v>
      </c>
      <c r="L6" s="3">
        <v>12.2082816623941</v>
      </c>
      <c r="M6" s="3">
        <v>16.014728367737401</v>
      </c>
      <c r="N6" s="3">
        <v>18.538708281722101</v>
      </c>
      <c r="O6" s="3">
        <v>18.069314747427899</v>
      </c>
      <c r="P6" s="3">
        <v>9.2365295982101596</v>
      </c>
      <c r="Q6" s="3" t="e">
        <v>#N/A</v>
      </c>
      <c r="R6" s="3">
        <v>19.214552173664</v>
      </c>
      <c r="S6" s="3">
        <v>10.3247272603043</v>
      </c>
      <c r="T6" s="3" t="e">
        <v>#N/A</v>
      </c>
      <c r="U6" s="3">
        <v>12.9007782443755</v>
      </c>
      <c r="V6" s="3" t="e">
        <v>#N/A</v>
      </c>
    </row>
    <row r="7" spans="1:22" x14ac:dyDescent="0.35">
      <c r="A7" s="2">
        <v>41943</v>
      </c>
      <c r="B7" s="3" t="e">
        <v>#N/A</v>
      </c>
      <c r="C7" s="3">
        <v>15.8876126238002</v>
      </c>
      <c r="D7" s="3">
        <v>16.032997935672199</v>
      </c>
      <c r="E7" s="3">
        <v>19.734028837296201</v>
      </c>
      <c r="F7" s="3">
        <v>14.825185545788401</v>
      </c>
      <c r="G7" s="3">
        <v>14.2053108020576</v>
      </c>
      <c r="H7" s="3">
        <v>16.768400792995099</v>
      </c>
      <c r="I7" s="3">
        <v>14.162119964825299</v>
      </c>
      <c r="J7" s="3" t="e">
        <v>#N/A</v>
      </c>
      <c r="K7" s="3">
        <v>11.636629169042999</v>
      </c>
      <c r="L7" s="3">
        <v>12.6389093887692</v>
      </c>
      <c r="M7" s="3">
        <v>16.836984258954701</v>
      </c>
      <c r="N7" s="3">
        <v>16.282012366125599</v>
      </c>
      <c r="O7" s="3">
        <v>18.7733505706946</v>
      </c>
      <c r="P7" s="3">
        <v>9.5641079397201096</v>
      </c>
      <c r="Q7" s="3" t="e">
        <v>#N/A</v>
      </c>
      <c r="R7" s="3">
        <v>19.5262796249155</v>
      </c>
      <c r="S7" s="3">
        <v>11.041086521858601</v>
      </c>
      <c r="T7" s="3" t="e">
        <v>#N/A</v>
      </c>
      <c r="U7" s="3">
        <v>13.241887138754199</v>
      </c>
      <c r="V7" s="3" t="e">
        <v>#N/A</v>
      </c>
    </row>
    <row r="8" spans="1:22" x14ac:dyDescent="0.35">
      <c r="A8" s="2">
        <v>41971</v>
      </c>
      <c r="B8" s="3" t="e">
        <v>#N/A</v>
      </c>
      <c r="C8" s="3">
        <v>16.890593019697501</v>
      </c>
      <c r="D8" s="3">
        <v>16.341618565452201</v>
      </c>
      <c r="E8" s="3">
        <v>20.267481865932002</v>
      </c>
      <c r="F8" s="3">
        <v>14.6165065836233</v>
      </c>
      <c r="G8" s="3">
        <v>14.1030424244343</v>
      </c>
      <c r="H8" s="3">
        <v>16.791403850654799</v>
      </c>
      <c r="I8" s="3">
        <v>14.1869948093887</v>
      </c>
      <c r="J8" s="3" t="e">
        <v>#N/A</v>
      </c>
      <c r="K8" s="3">
        <v>11.807321800843701</v>
      </c>
      <c r="L8" s="3">
        <v>12.861657759131599</v>
      </c>
      <c r="M8" s="3">
        <v>16.527789931556701</v>
      </c>
      <c r="N8" s="3">
        <v>18.559097743230399</v>
      </c>
      <c r="O8" s="3">
        <v>19.6291568241158</v>
      </c>
      <c r="P8" s="3">
        <v>9.7772138089866196</v>
      </c>
      <c r="Q8" s="3" t="e">
        <v>#N/A</v>
      </c>
      <c r="R8" s="3">
        <v>20.184091061091301</v>
      </c>
      <c r="S8" s="3">
        <v>11.848537794913801</v>
      </c>
      <c r="T8" s="3" t="e">
        <v>#N/A</v>
      </c>
      <c r="U8" s="3">
        <v>12.962368497128301</v>
      </c>
      <c r="V8" s="3" t="e">
        <v>#N/A</v>
      </c>
    </row>
    <row r="9" spans="1:22" x14ac:dyDescent="0.35">
      <c r="A9" s="2">
        <v>42004</v>
      </c>
      <c r="B9" s="3" t="e">
        <v>#N/A</v>
      </c>
      <c r="C9" s="3">
        <v>16.810789045643801</v>
      </c>
      <c r="D9" s="3">
        <v>16.848086892642701</v>
      </c>
      <c r="E9" s="3">
        <v>20.024186363135399</v>
      </c>
      <c r="F9" s="3">
        <v>14.289466193429</v>
      </c>
      <c r="G9" s="3">
        <v>14.246110569340599</v>
      </c>
      <c r="H9" s="3">
        <v>16.329885809186301</v>
      </c>
      <c r="I9" s="3">
        <v>13.9839622628956</v>
      </c>
      <c r="J9" s="3" t="e">
        <v>#N/A</v>
      </c>
      <c r="K9" s="3">
        <v>11.32243739317</v>
      </c>
      <c r="L9" s="3">
        <v>12.3692947890955</v>
      </c>
      <c r="M9" s="3">
        <v>17.010249743100001</v>
      </c>
      <c r="N9" s="3">
        <v>13.558809601362</v>
      </c>
      <c r="O9" s="3">
        <v>19.2829559443074</v>
      </c>
      <c r="P9" s="3">
        <v>10.1746108867909</v>
      </c>
      <c r="Q9" s="3" t="e">
        <v>#N/A</v>
      </c>
      <c r="R9" s="3">
        <v>19.2508733401759</v>
      </c>
      <c r="S9" s="3">
        <v>11.921258968109999</v>
      </c>
      <c r="T9" s="3" t="e">
        <v>#N/A</v>
      </c>
      <c r="U9" s="3">
        <v>12.698366999411499</v>
      </c>
      <c r="V9" s="3" t="e">
        <v>#N/A</v>
      </c>
    </row>
    <row r="10" spans="1:22" x14ac:dyDescent="0.35">
      <c r="A10" s="2">
        <v>42034</v>
      </c>
      <c r="B10" s="3" t="e">
        <v>#N/A</v>
      </c>
      <c r="C10" s="3">
        <v>16.073676040980502</v>
      </c>
      <c r="D10" s="3">
        <v>16.909293199977601</v>
      </c>
      <c r="E10" s="3">
        <v>20.985280794191699</v>
      </c>
      <c r="F10" s="3">
        <v>18.733022323739299</v>
      </c>
      <c r="G10" s="3">
        <v>15.364417191000999</v>
      </c>
      <c r="H10" s="3">
        <v>16.390350663566799</v>
      </c>
      <c r="I10" s="3">
        <v>14.0301184726465</v>
      </c>
      <c r="J10" s="3" t="e">
        <v>#N/A</v>
      </c>
      <c r="K10" s="3">
        <v>11.7047349527096</v>
      </c>
      <c r="L10" s="3">
        <v>11.869624697822401</v>
      </c>
      <c r="M10" s="3">
        <v>18.088023844743699</v>
      </c>
      <c r="N10" s="3">
        <v>12.917242871487799</v>
      </c>
      <c r="O10" s="3">
        <v>20.4690423972933</v>
      </c>
      <c r="P10" s="3">
        <v>10.4899147840796</v>
      </c>
      <c r="Q10" s="3">
        <v>14.628215952054401</v>
      </c>
      <c r="R10" s="3">
        <v>21.906703161869899</v>
      </c>
      <c r="S10" s="3">
        <v>12.595778829840199</v>
      </c>
      <c r="T10" s="3">
        <v>11.6966886722825</v>
      </c>
      <c r="U10" s="3">
        <v>12.2304925503847</v>
      </c>
      <c r="V10" s="3" t="e">
        <v>#N/A</v>
      </c>
    </row>
    <row r="11" spans="1:22" x14ac:dyDescent="0.35">
      <c r="A11" s="2">
        <v>42062</v>
      </c>
      <c r="B11" s="3" t="e">
        <v>#N/A</v>
      </c>
      <c r="C11" s="3">
        <v>16.696857479423802</v>
      </c>
      <c r="D11" s="3">
        <v>18.002990112632901</v>
      </c>
      <c r="E11" s="3">
        <v>21.071678921874</v>
      </c>
      <c r="F11" s="3">
        <v>20.434333027021498</v>
      </c>
      <c r="G11" s="3">
        <v>16.3564209364825</v>
      </c>
      <c r="H11" s="3">
        <v>17.1155525774717</v>
      </c>
      <c r="I11" s="3">
        <v>14.350026566923299</v>
      </c>
      <c r="J11" s="3" t="e">
        <v>#N/A</v>
      </c>
      <c r="K11" s="3">
        <v>12.292788366382601</v>
      </c>
      <c r="L11" s="3">
        <v>12.9145545886341</v>
      </c>
      <c r="M11" s="3">
        <v>18.474177405290199</v>
      </c>
      <c r="N11" s="3">
        <v>18.215673638530699</v>
      </c>
      <c r="O11" s="3">
        <v>21.039559343617402</v>
      </c>
      <c r="P11" s="3">
        <v>10.8550849099166</v>
      </c>
      <c r="Q11" s="3">
        <v>15.0861002134848</v>
      </c>
      <c r="R11" s="3">
        <v>23.728066452587701</v>
      </c>
      <c r="S11" s="3">
        <v>11.9291448057089</v>
      </c>
      <c r="T11" s="3">
        <v>13.1336316112065</v>
      </c>
      <c r="U11" s="3">
        <v>17.246464475594301</v>
      </c>
      <c r="V11" s="3" t="e">
        <v>#N/A</v>
      </c>
    </row>
    <row r="12" spans="1:22" x14ac:dyDescent="0.35">
      <c r="A12" s="2">
        <v>42094</v>
      </c>
      <c r="B12" s="3" t="e">
        <v>#N/A</v>
      </c>
      <c r="C12" s="3">
        <v>16.402394452764199</v>
      </c>
      <c r="D12" s="3">
        <v>17.959181675707601</v>
      </c>
      <c r="E12" s="3">
        <v>20.939728719429699</v>
      </c>
      <c r="F12" s="3">
        <v>19.861032050038698</v>
      </c>
      <c r="G12" s="3">
        <v>15.980862630743999</v>
      </c>
      <c r="H12" s="3">
        <v>17.0361499596866</v>
      </c>
      <c r="I12" s="3">
        <v>14.1567856335848</v>
      </c>
      <c r="J12" s="3" t="e">
        <v>#N/A</v>
      </c>
      <c r="K12" s="3">
        <v>12.0995926952342</v>
      </c>
      <c r="L12" s="3">
        <v>13.0448067434262</v>
      </c>
      <c r="M12" s="3">
        <v>18.419459621181598</v>
      </c>
      <c r="N12" s="3">
        <v>16.9966175313468</v>
      </c>
      <c r="O12" s="3">
        <v>20.7283752500181</v>
      </c>
      <c r="P12" s="3">
        <v>10.9043299905012</v>
      </c>
      <c r="Q12" s="3">
        <v>14.8269761492705</v>
      </c>
      <c r="R12" s="3">
        <v>22.766246622612002</v>
      </c>
      <c r="S12" s="3">
        <v>11.7037530466307</v>
      </c>
      <c r="T12" s="3">
        <v>12.928925731355401</v>
      </c>
      <c r="U12" s="3">
        <v>16.3827817160957</v>
      </c>
      <c r="V12" s="3" t="e">
        <v>#N/A</v>
      </c>
    </row>
    <row r="13" spans="1:22" x14ac:dyDescent="0.35">
      <c r="A13" s="2">
        <v>42124</v>
      </c>
      <c r="B13" s="3" t="e">
        <v>#N/A</v>
      </c>
      <c r="C13" s="3">
        <v>16.403562390381701</v>
      </c>
      <c r="D13" s="3">
        <v>17.308271500781402</v>
      </c>
      <c r="E13" s="3">
        <v>20.534366275942901</v>
      </c>
      <c r="F13" s="3">
        <v>19.528781829910201</v>
      </c>
      <c r="G13" s="3">
        <v>15.6737239877293</v>
      </c>
      <c r="H13" s="3">
        <v>16.9377785780792</v>
      </c>
      <c r="I13" s="3">
        <v>14.166937713968601</v>
      </c>
      <c r="J13" s="3" t="e">
        <v>#N/A</v>
      </c>
      <c r="K13" s="3">
        <v>11.940877466636399</v>
      </c>
      <c r="L13" s="3">
        <v>13.812721178563001</v>
      </c>
      <c r="M13" s="3">
        <v>18.5863315220146</v>
      </c>
      <c r="N13" s="3">
        <v>15.7958046624407</v>
      </c>
      <c r="O13" s="3">
        <v>20.284630584824999</v>
      </c>
      <c r="P13" s="3">
        <v>11.5308202688663</v>
      </c>
      <c r="Q13" s="3">
        <v>14.849723994773299</v>
      </c>
      <c r="R13" s="3">
        <v>22.090564560678299</v>
      </c>
      <c r="S13" s="3">
        <v>11.722168054176301</v>
      </c>
      <c r="T13" s="3">
        <v>13.825871980018</v>
      </c>
      <c r="U13" s="3">
        <v>16.920336075377399</v>
      </c>
      <c r="V13" s="3" t="e">
        <v>#N/A</v>
      </c>
    </row>
    <row r="14" spans="1:22" x14ac:dyDescent="0.35">
      <c r="A14" s="2">
        <v>42153</v>
      </c>
      <c r="B14" s="3" t="e">
        <v>#N/A</v>
      </c>
      <c r="C14" s="3">
        <v>16.2345632475988</v>
      </c>
      <c r="D14" s="3">
        <v>17.4803385768395</v>
      </c>
      <c r="E14" s="3">
        <v>20.296237675909399</v>
      </c>
      <c r="F14" s="3">
        <v>18.692341779363801</v>
      </c>
      <c r="G14" s="3">
        <v>16.297682598511901</v>
      </c>
      <c r="H14" s="3">
        <v>16.746213923660601</v>
      </c>
      <c r="I14" s="3">
        <v>14.050435649673901</v>
      </c>
      <c r="J14" s="3" t="e">
        <v>#N/A</v>
      </c>
      <c r="K14" s="3">
        <v>11.6309072090061</v>
      </c>
      <c r="L14" s="3">
        <v>13.6337963764782</v>
      </c>
      <c r="M14" s="3">
        <v>18.073866258368401</v>
      </c>
      <c r="N14" s="3">
        <v>14.9050326696914</v>
      </c>
      <c r="O14" s="3">
        <v>20.476394373336301</v>
      </c>
      <c r="P14" s="3">
        <v>11.4482365424909</v>
      </c>
      <c r="Q14" s="3">
        <v>14.541194193482101</v>
      </c>
      <c r="R14" s="3">
        <v>21.646827525512599</v>
      </c>
      <c r="S14" s="3">
        <v>11.6267645703086</v>
      </c>
      <c r="T14" s="3">
        <v>13.4262891180017</v>
      </c>
      <c r="U14" s="3">
        <v>16.6807174780857</v>
      </c>
      <c r="V14" s="3" t="e">
        <v>#N/A</v>
      </c>
    </row>
    <row r="15" spans="1:22" x14ac:dyDescent="0.35">
      <c r="A15" s="2">
        <v>42185</v>
      </c>
      <c r="B15" s="3" t="e">
        <v>#N/A</v>
      </c>
      <c r="C15" s="3">
        <v>15.6969763272539</v>
      </c>
      <c r="D15" s="3">
        <v>16.9179006133478</v>
      </c>
      <c r="E15" s="3">
        <v>20.158000379601901</v>
      </c>
      <c r="F15" s="3">
        <v>17.601471800277601</v>
      </c>
      <c r="G15" s="3">
        <v>16.0466994273627</v>
      </c>
      <c r="H15" s="3">
        <v>16.541607001632901</v>
      </c>
      <c r="I15" s="3">
        <v>13.7841585055063</v>
      </c>
      <c r="J15" s="3" t="e">
        <v>#N/A</v>
      </c>
      <c r="K15" s="3">
        <v>11.3132199440227</v>
      </c>
      <c r="L15" s="3">
        <v>13.6804844474756</v>
      </c>
      <c r="M15" s="3">
        <v>18.124149973016799</v>
      </c>
      <c r="N15" s="3">
        <v>13.4985044286438</v>
      </c>
      <c r="O15" s="3">
        <v>20.768775171340302</v>
      </c>
      <c r="P15" s="3">
        <v>11.140864879451</v>
      </c>
      <c r="Q15" s="3">
        <v>14.6235865991809</v>
      </c>
      <c r="R15" s="3">
        <v>21.0712054772127</v>
      </c>
      <c r="S15" s="3">
        <v>11.529012006954099</v>
      </c>
      <c r="T15" s="3">
        <v>13.506352764113601</v>
      </c>
      <c r="U15" s="3">
        <v>16.778322402152</v>
      </c>
      <c r="V15" s="3" t="e">
        <v>#N/A</v>
      </c>
    </row>
    <row r="16" spans="1:22" x14ac:dyDescent="0.35">
      <c r="A16" s="2">
        <v>42216</v>
      </c>
      <c r="B16" s="3" t="e">
        <v>#N/A</v>
      </c>
      <c r="C16" s="3">
        <v>15.192993839074999</v>
      </c>
      <c r="D16" s="3">
        <v>16.815634963557802</v>
      </c>
      <c r="E16" s="3">
        <v>20.1133501425121</v>
      </c>
      <c r="F16" s="3">
        <v>16.4694910757431</v>
      </c>
      <c r="G16" s="3">
        <v>15.5586380426986</v>
      </c>
      <c r="H16" s="3">
        <v>16.6431806749058</v>
      </c>
      <c r="I16" s="3">
        <v>13.414035125197</v>
      </c>
      <c r="J16" s="3" t="e">
        <v>#N/A</v>
      </c>
      <c r="K16" s="3">
        <v>11.3087257190522</v>
      </c>
      <c r="L16" s="3">
        <v>13.4558851386898</v>
      </c>
      <c r="M16" s="3">
        <v>17.742362231331001</v>
      </c>
      <c r="N16" s="3">
        <v>12.784309049010499</v>
      </c>
      <c r="O16" s="3">
        <v>21.045631434406701</v>
      </c>
      <c r="P16" s="3">
        <v>10.455120000638599</v>
      </c>
      <c r="Q16" s="3">
        <v>14.512766792392901</v>
      </c>
      <c r="R16" s="3">
        <v>20.2275036490311</v>
      </c>
      <c r="S16" s="3">
        <v>11.245362456555799</v>
      </c>
      <c r="T16" s="3">
        <v>13.5113039422779</v>
      </c>
      <c r="U16" s="3">
        <v>17.070038630914599</v>
      </c>
      <c r="V16" s="3" t="e">
        <v>#N/A</v>
      </c>
    </row>
    <row r="17" spans="1:22" x14ac:dyDescent="0.35">
      <c r="A17" s="2">
        <v>42247</v>
      </c>
      <c r="B17" s="3" t="e">
        <v>#N/A</v>
      </c>
      <c r="C17" s="3">
        <v>15.3967293217448</v>
      </c>
      <c r="D17" s="3">
        <v>15.902360309811201</v>
      </c>
      <c r="E17" s="3">
        <v>19.191029033624499</v>
      </c>
      <c r="F17" s="3">
        <v>15.3888476197528</v>
      </c>
      <c r="G17" s="3">
        <v>14.391035950676599</v>
      </c>
      <c r="H17" s="3">
        <v>16.0382787113445</v>
      </c>
      <c r="I17" s="3">
        <v>12.835942124437601</v>
      </c>
      <c r="J17" s="3" t="e">
        <v>#N/A</v>
      </c>
      <c r="K17" s="3">
        <v>10.7540255993523</v>
      </c>
      <c r="L17" s="3">
        <v>12.7405906114413</v>
      </c>
      <c r="M17" s="3">
        <v>17.2715413495606</v>
      </c>
      <c r="N17" s="3">
        <v>10.964148454127301</v>
      </c>
      <c r="O17" s="3">
        <v>20.5493254158275</v>
      </c>
      <c r="P17" s="3">
        <v>9.8851348392836496</v>
      </c>
      <c r="Q17" s="3">
        <v>14.240753219450699</v>
      </c>
      <c r="R17" s="3">
        <v>19.267692931251801</v>
      </c>
      <c r="S17" s="3">
        <v>10.704591929257999</v>
      </c>
      <c r="T17" s="3">
        <v>13.7895123226037</v>
      </c>
      <c r="U17" s="3">
        <v>17.740551057307599</v>
      </c>
      <c r="V17" s="3" t="e">
        <v>#N/A</v>
      </c>
    </row>
    <row r="18" spans="1:22" x14ac:dyDescent="0.35">
      <c r="A18" s="2">
        <v>42277</v>
      </c>
      <c r="B18" s="3" t="e">
        <v>#N/A</v>
      </c>
      <c r="C18" s="3">
        <v>14.837036655278499</v>
      </c>
      <c r="D18" s="3">
        <v>15.2349711671927</v>
      </c>
      <c r="E18" s="3">
        <v>18.729505885981499</v>
      </c>
      <c r="F18" s="3">
        <v>14.044851557151601</v>
      </c>
      <c r="G18" s="3">
        <v>14.4493221951022</v>
      </c>
      <c r="H18" s="3">
        <v>16.1219641116299</v>
      </c>
      <c r="I18" s="3">
        <v>12.5081878439488</v>
      </c>
      <c r="J18" s="3" t="e">
        <v>#N/A</v>
      </c>
      <c r="K18" s="3">
        <v>10.7718501836078</v>
      </c>
      <c r="L18" s="3">
        <v>12.203011924844599</v>
      </c>
      <c r="M18" s="3">
        <v>16.817535443151598</v>
      </c>
      <c r="N18" s="3">
        <v>11.581615142409399</v>
      </c>
      <c r="O18" s="3">
        <v>20.380206230878098</v>
      </c>
      <c r="P18" s="3">
        <v>9.6043107073876293</v>
      </c>
      <c r="Q18" s="3">
        <v>13.999713635345699</v>
      </c>
      <c r="R18" s="3">
        <v>18.418157882405101</v>
      </c>
      <c r="S18" s="3">
        <v>10.5473898686726</v>
      </c>
      <c r="T18" s="3">
        <v>13.390074868874001</v>
      </c>
      <c r="U18" s="3">
        <v>17.701656037470499</v>
      </c>
      <c r="V18" s="3" t="e">
        <v>#N/A</v>
      </c>
    </row>
    <row r="19" spans="1:22" x14ac:dyDescent="0.35">
      <c r="A19" s="2">
        <v>42307</v>
      </c>
      <c r="B19" s="3" t="e">
        <v>#N/A</v>
      </c>
      <c r="C19" s="3">
        <v>15.8103375677081</v>
      </c>
      <c r="D19" s="3">
        <v>16.035919201094998</v>
      </c>
      <c r="E19" s="3">
        <v>19.183487775844</v>
      </c>
      <c r="F19" s="3">
        <v>13.3915745964644</v>
      </c>
      <c r="G19" s="3">
        <v>12.111093200825</v>
      </c>
      <c r="H19" s="3">
        <v>16.5377235967586</v>
      </c>
      <c r="I19" s="3">
        <v>12.7179130317991</v>
      </c>
      <c r="J19" s="3" t="e">
        <v>#N/A</v>
      </c>
      <c r="K19" s="3">
        <v>11.5178838060224</v>
      </c>
      <c r="L19" s="3">
        <v>12.345094582578399</v>
      </c>
      <c r="M19" s="3">
        <v>17.781634351863602</v>
      </c>
      <c r="N19" s="3">
        <v>10.935669505559501</v>
      </c>
      <c r="O19" s="3">
        <v>20.587906867937399</v>
      </c>
      <c r="P19" s="3">
        <v>10.1798626449611</v>
      </c>
      <c r="Q19" s="3">
        <v>13.8505780698818</v>
      </c>
      <c r="R19" s="3">
        <v>18.386734508737199</v>
      </c>
      <c r="S19" s="3">
        <v>11.134048225529099</v>
      </c>
      <c r="T19" s="3">
        <v>13.1197260299614</v>
      </c>
      <c r="U19" s="3">
        <v>23.344946594938801</v>
      </c>
      <c r="V19" s="3" t="e">
        <v>#N/A</v>
      </c>
    </row>
    <row r="20" spans="1:22" x14ac:dyDescent="0.35">
      <c r="A20" s="2">
        <v>42338</v>
      </c>
      <c r="B20" s="3" t="e">
        <v>#N/A</v>
      </c>
      <c r="C20" s="3">
        <v>15.6943795204685</v>
      </c>
      <c r="D20" s="3">
        <v>15.9758031704392</v>
      </c>
      <c r="E20" s="3">
        <v>18.3121930095697</v>
      </c>
      <c r="F20" s="3">
        <v>12.123146438782101</v>
      </c>
      <c r="G20" s="3">
        <v>11.190235598431499</v>
      </c>
      <c r="H20" s="3">
        <v>16.714705868803499</v>
      </c>
      <c r="I20" s="3">
        <v>12.5080797126392</v>
      </c>
      <c r="J20" s="3" t="e">
        <v>#N/A</v>
      </c>
      <c r="K20" s="3">
        <v>11.075704752924199</v>
      </c>
      <c r="L20" s="3">
        <v>12.4078191097149</v>
      </c>
      <c r="M20" s="3">
        <v>17.335518615523899</v>
      </c>
      <c r="N20" s="3">
        <v>0.477394854625596</v>
      </c>
      <c r="O20" s="3">
        <v>20.387662453044602</v>
      </c>
      <c r="P20" s="3">
        <v>9.8943475066918793</v>
      </c>
      <c r="Q20" s="3">
        <v>12.174024432208601</v>
      </c>
      <c r="R20" s="3">
        <v>15.857967413784699</v>
      </c>
      <c r="S20" s="3">
        <v>10.5445590271695</v>
      </c>
      <c r="T20" s="3">
        <v>11.870940112941099</v>
      </c>
      <c r="U20" s="3">
        <v>22.962448270620499</v>
      </c>
      <c r="V20" s="3" t="e">
        <v>#N/A</v>
      </c>
    </row>
    <row r="21" spans="1:22" x14ac:dyDescent="0.35">
      <c r="A21" s="2">
        <v>42369</v>
      </c>
      <c r="B21" s="3" t="e">
        <v>#N/A</v>
      </c>
      <c r="C21" s="3">
        <v>16.185893677495699</v>
      </c>
      <c r="D21" s="3">
        <v>16.169173490172401</v>
      </c>
      <c r="E21" s="3">
        <v>18.142042241953</v>
      </c>
      <c r="F21" s="3">
        <v>11.2430459405723</v>
      </c>
      <c r="G21" s="3">
        <v>15.088020671009801</v>
      </c>
      <c r="H21" s="3">
        <v>16.757150459058099</v>
      </c>
      <c r="I21" s="3">
        <v>12.0778804272651</v>
      </c>
      <c r="J21" s="3" t="e">
        <v>#N/A</v>
      </c>
      <c r="K21" s="3">
        <v>10.0579014075432</v>
      </c>
      <c r="L21" s="3">
        <v>12.045353353923501</v>
      </c>
      <c r="M21" s="3">
        <v>16.6848328408485</v>
      </c>
      <c r="N21" s="3">
        <v>-2.9560968952992899</v>
      </c>
      <c r="O21" s="3">
        <v>20.596452642102999</v>
      </c>
      <c r="P21" s="3">
        <v>10.823383200986299</v>
      </c>
      <c r="Q21" s="3">
        <v>12.122573663015</v>
      </c>
      <c r="R21" s="3">
        <v>14.2249200590428</v>
      </c>
      <c r="S21" s="3">
        <v>9.7012715748736902</v>
      </c>
      <c r="T21" s="3">
        <v>13.4848271751386</v>
      </c>
      <c r="U21" s="3">
        <v>27.5112203939991</v>
      </c>
      <c r="V21" s="3" t="e">
        <v>#N/A</v>
      </c>
    </row>
    <row r="22" spans="1:22" x14ac:dyDescent="0.35">
      <c r="A22" s="2">
        <v>42398</v>
      </c>
      <c r="B22" s="3" t="e">
        <v>#N/A</v>
      </c>
      <c r="C22" s="3">
        <v>15.777701059990999</v>
      </c>
      <c r="D22" s="3">
        <v>16.292733539074401</v>
      </c>
      <c r="E22" s="3">
        <v>17.250560520821601</v>
      </c>
      <c r="F22" s="3">
        <v>11.6617744031903</v>
      </c>
      <c r="G22" s="3">
        <v>15.2566135447703</v>
      </c>
      <c r="H22" s="3">
        <v>16.619084516690499</v>
      </c>
      <c r="I22" s="3">
        <v>11.78189068483</v>
      </c>
      <c r="J22" s="3">
        <v>23.5988905217928</v>
      </c>
      <c r="K22" s="3">
        <v>10.234777860841101</v>
      </c>
      <c r="L22" s="3">
        <v>11.755928083794499</v>
      </c>
      <c r="M22" s="3">
        <v>16.268318071919499</v>
      </c>
      <c r="N22" s="3">
        <v>-0.74166463477717304</v>
      </c>
      <c r="O22" s="3">
        <v>19.8867574601774</v>
      </c>
      <c r="P22" s="3">
        <v>9.6464739398065706</v>
      </c>
      <c r="Q22" s="3">
        <v>11.070203287342601</v>
      </c>
      <c r="R22" s="3">
        <v>15.7219627429672</v>
      </c>
      <c r="S22" s="3">
        <v>9.8877694008019503</v>
      </c>
      <c r="T22" s="3">
        <v>11.945842168592099</v>
      </c>
      <c r="U22" s="3">
        <v>18.5192939005921</v>
      </c>
      <c r="V22" s="3">
        <v>10.941709040316701</v>
      </c>
    </row>
    <row r="23" spans="1:22" x14ac:dyDescent="0.35">
      <c r="A23" s="2">
        <v>42429</v>
      </c>
      <c r="B23" s="3" t="e">
        <v>#N/A</v>
      </c>
      <c r="C23" s="3">
        <v>15.4828700625095</v>
      </c>
      <c r="D23" s="3">
        <v>16.8131360271299</v>
      </c>
      <c r="E23" s="3">
        <v>16.555194013029801</v>
      </c>
      <c r="F23" s="3">
        <v>12.2097856641356</v>
      </c>
      <c r="G23" s="3">
        <v>22.5502897160389</v>
      </c>
      <c r="H23" s="3">
        <v>16.591087859171498</v>
      </c>
      <c r="I23" s="3">
        <v>12.3596971935085</v>
      </c>
      <c r="J23" s="3">
        <v>24.938709283512701</v>
      </c>
      <c r="K23" s="3">
        <v>10.5649132872189</v>
      </c>
      <c r="L23" s="3">
        <v>12.6570681126579</v>
      </c>
      <c r="M23" s="3">
        <v>15.906101507916</v>
      </c>
      <c r="N23" s="3">
        <v>-0.119514869528152</v>
      </c>
      <c r="O23" s="3">
        <v>18.828354255950401</v>
      </c>
      <c r="P23" s="3">
        <v>9.2498923874490995</v>
      </c>
      <c r="Q23" s="3">
        <v>11.972002248811</v>
      </c>
      <c r="R23" s="3">
        <v>16.580096624084501</v>
      </c>
      <c r="S23" s="3">
        <v>9.7492714867693202</v>
      </c>
      <c r="T23" s="3">
        <v>12.914682564570599</v>
      </c>
      <c r="U23" s="3">
        <v>-5.9498885455976103</v>
      </c>
      <c r="V23" s="3">
        <v>11.5581184286177</v>
      </c>
    </row>
    <row r="24" spans="1:22" x14ac:dyDescent="0.35">
      <c r="A24" s="2">
        <v>42460</v>
      </c>
      <c r="B24" s="3" t="e">
        <v>#N/A</v>
      </c>
      <c r="C24" s="3">
        <v>15.4795937094949</v>
      </c>
      <c r="D24" s="3">
        <v>16.750627330771799</v>
      </c>
      <c r="E24" s="3">
        <v>16.9825052715304</v>
      </c>
      <c r="F24" s="3">
        <v>12.4926174051418</v>
      </c>
      <c r="G24" s="3">
        <v>22.117982106764501</v>
      </c>
      <c r="H24" s="3">
        <v>16.699611351136301</v>
      </c>
      <c r="I24" s="3">
        <v>12.5700225505028</v>
      </c>
      <c r="J24" s="3">
        <v>24.554608599434498</v>
      </c>
      <c r="K24" s="3">
        <v>10.679135797140299</v>
      </c>
      <c r="L24" s="3">
        <v>13.142976468302001</v>
      </c>
      <c r="M24" s="3">
        <v>16.032869654454998</v>
      </c>
      <c r="N24" s="3">
        <v>1.01366585086761</v>
      </c>
      <c r="O24" s="3">
        <v>18.950869993813502</v>
      </c>
      <c r="P24" s="3">
        <v>9.5841576542676297</v>
      </c>
      <c r="Q24" s="3">
        <v>12.1532665111996</v>
      </c>
      <c r="R24" s="3">
        <v>16.583255869360102</v>
      </c>
      <c r="S24" s="3">
        <v>9.8536254125943703</v>
      </c>
      <c r="T24" s="3">
        <v>13.0337172784328</v>
      </c>
      <c r="U24" s="3">
        <v>-4.3577580365489998</v>
      </c>
      <c r="V24" s="3">
        <v>11.774508474290799</v>
      </c>
    </row>
    <row r="25" spans="1:22" x14ac:dyDescent="0.35">
      <c r="A25" s="2">
        <v>42489</v>
      </c>
      <c r="B25" s="3" t="e">
        <v>#N/A</v>
      </c>
      <c r="C25" s="3">
        <v>15.4844714214855</v>
      </c>
      <c r="D25" s="3">
        <v>16.5536937823403</v>
      </c>
      <c r="E25" s="3">
        <v>16.806767693584501</v>
      </c>
      <c r="F25" s="3">
        <v>12.301774702543099</v>
      </c>
      <c r="G25" s="3">
        <v>22.118036597979899</v>
      </c>
      <c r="H25" s="3">
        <v>16.5410439069184</v>
      </c>
      <c r="I25" s="3">
        <v>12.4586770113357</v>
      </c>
      <c r="J25" s="3">
        <v>24.486766498733001</v>
      </c>
      <c r="K25" s="3">
        <v>10.5457057934363</v>
      </c>
      <c r="L25" s="3">
        <v>13.339440287128999</v>
      </c>
      <c r="M25" s="3">
        <v>16.028949555890001</v>
      </c>
      <c r="N25" s="3">
        <v>2.4502595619809102</v>
      </c>
      <c r="O25" s="3">
        <v>18.948405777824401</v>
      </c>
      <c r="P25" s="3">
        <v>9.6901401923612003</v>
      </c>
      <c r="Q25" s="3">
        <v>12.297617501765</v>
      </c>
      <c r="R25" s="3">
        <v>16.441259351507298</v>
      </c>
      <c r="S25" s="3">
        <v>9.9095087133512294</v>
      </c>
      <c r="T25" s="3">
        <v>13.378400720478499</v>
      </c>
      <c r="U25" s="3">
        <v>-2.60135106112347</v>
      </c>
      <c r="V25" s="3">
        <v>12.284922826861999</v>
      </c>
    </row>
    <row r="26" spans="1:22" x14ac:dyDescent="0.35">
      <c r="A26" s="2">
        <v>42521</v>
      </c>
      <c r="B26" s="3" t="e">
        <v>#N/A</v>
      </c>
      <c r="C26" s="3">
        <v>15.177440246657101</v>
      </c>
      <c r="D26" s="3">
        <v>16.402122858858501</v>
      </c>
      <c r="E26" s="3">
        <v>16.9654523988434</v>
      </c>
      <c r="F26" s="3">
        <v>12.0454348842811</v>
      </c>
      <c r="G26" s="3">
        <v>20.607380139460201</v>
      </c>
      <c r="H26" s="3">
        <v>16.446271828520899</v>
      </c>
      <c r="I26" s="3">
        <v>12.7707646686366</v>
      </c>
      <c r="J26" s="3">
        <v>23.811070608281799</v>
      </c>
      <c r="K26" s="3">
        <v>10.475791012969401</v>
      </c>
      <c r="L26" s="3">
        <v>12.862615262641601</v>
      </c>
      <c r="M26" s="3">
        <v>15.7865281231281</v>
      </c>
      <c r="N26" s="3">
        <v>4.1816601126071502</v>
      </c>
      <c r="O26" s="3">
        <v>19.1298748312519</v>
      </c>
      <c r="P26" s="3">
        <v>9.8195575339654795</v>
      </c>
      <c r="Q26" s="3">
        <v>12.0646601384968</v>
      </c>
      <c r="R26" s="3">
        <v>16.374981450320998</v>
      </c>
      <c r="S26" s="3">
        <v>9.5560422846657698</v>
      </c>
      <c r="T26" s="3">
        <v>13.225963778129399</v>
      </c>
      <c r="U26" s="3">
        <v>-0.47451092851229298</v>
      </c>
      <c r="V26" s="3">
        <v>12.3019307043993</v>
      </c>
    </row>
    <row r="27" spans="1:22" x14ac:dyDescent="0.35">
      <c r="A27" s="2">
        <v>42551</v>
      </c>
      <c r="B27" s="3" t="e">
        <v>#N/A</v>
      </c>
      <c r="C27" s="3">
        <v>15.3638916424408</v>
      </c>
      <c r="D27" s="3">
        <v>16.9334510316197</v>
      </c>
      <c r="E27" s="3">
        <v>17.680578077322501</v>
      </c>
      <c r="F27" s="3">
        <v>11.8090800528554</v>
      </c>
      <c r="G27" s="3">
        <v>19.9839973682585</v>
      </c>
      <c r="H27" s="3">
        <v>16.708265475536901</v>
      </c>
      <c r="I27" s="3">
        <v>13.023701960919899</v>
      </c>
      <c r="J27" s="3">
        <v>23.1577493580285</v>
      </c>
      <c r="K27" s="3">
        <v>10.444605487337601</v>
      </c>
      <c r="L27" s="3">
        <v>13.2420905806981</v>
      </c>
      <c r="M27" s="3">
        <v>16.0339759415481</v>
      </c>
      <c r="N27" s="3">
        <v>4.0378745856113696</v>
      </c>
      <c r="O27" s="3">
        <v>19.188510005761501</v>
      </c>
      <c r="P27" s="3">
        <v>10.438668176912801</v>
      </c>
      <c r="Q27" s="3">
        <v>12.269674158463699</v>
      </c>
      <c r="R27" s="3">
        <v>16.404903394169001</v>
      </c>
      <c r="S27" s="3">
        <v>9.4448542907998103</v>
      </c>
      <c r="T27" s="3">
        <v>13.34746190968</v>
      </c>
      <c r="U27" s="3">
        <v>1.1111869980496301</v>
      </c>
      <c r="V27" s="3">
        <v>12.693002770799399</v>
      </c>
    </row>
    <row r="28" spans="1:22" x14ac:dyDescent="0.35">
      <c r="A28" s="2">
        <v>42580</v>
      </c>
      <c r="B28" s="3" t="e">
        <v>#N/A</v>
      </c>
      <c r="C28" s="3">
        <v>15.7901339054545</v>
      </c>
      <c r="D28" s="3">
        <v>17.457782545241901</v>
      </c>
      <c r="E28" s="3">
        <v>18.0140809994877</v>
      </c>
      <c r="F28" s="3">
        <v>11.8891348677517</v>
      </c>
      <c r="G28" s="3">
        <v>19.5452459262319</v>
      </c>
      <c r="H28" s="3">
        <v>16.734666983791001</v>
      </c>
      <c r="I28" s="3">
        <v>13.464026488515</v>
      </c>
      <c r="J28" s="3">
        <v>22.939714400596099</v>
      </c>
      <c r="K28" s="3">
        <v>10.477749845202601</v>
      </c>
      <c r="L28" s="3">
        <v>14.039571242073499</v>
      </c>
      <c r="M28" s="3">
        <v>16.312359383588198</v>
      </c>
      <c r="N28" s="3">
        <v>5.9923104040553703</v>
      </c>
      <c r="O28" s="3">
        <v>19.740687041712501</v>
      </c>
      <c r="P28" s="3">
        <v>10.993628763953099</v>
      </c>
      <c r="Q28" s="3">
        <v>12.753682562465</v>
      </c>
      <c r="R28" s="3">
        <v>16.791527385305599</v>
      </c>
      <c r="S28" s="3">
        <v>9.2247483688698697</v>
      </c>
      <c r="T28" s="3">
        <v>13.5178085951753</v>
      </c>
      <c r="U28" s="3">
        <v>3.1149114008170602</v>
      </c>
      <c r="V28" s="3">
        <v>12.793942533453199</v>
      </c>
    </row>
    <row r="29" spans="1:22" x14ac:dyDescent="0.35">
      <c r="A29" s="2">
        <v>42613</v>
      </c>
      <c r="B29" s="3" t="e">
        <v>#N/A</v>
      </c>
      <c r="C29" s="3">
        <v>15.7941278828589</v>
      </c>
      <c r="D29" s="3">
        <v>17.842732933188199</v>
      </c>
      <c r="E29" s="3">
        <v>18.552043466613402</v>
      </c>
      <c r="F29" s="3">
        <v>12.339799036851501</v>
      </c>
      <c r="G29" s="3">
        <v>18.185517240181099</v>
      </c>
      <c r="H29" s="3">
        <v>17.143507689814498</v>
      </c>
      <c r="I29" s="3">
        <v>13.7964314398371</v>
      </c>
      <c r="J29" s="3">
        <v>22.5627738300212</v>
      </c>
      <c r="K29" s="3">
        <v>10.579434669848</v>
      </c>
      <c r="L29" s="3">
        <v>14.347363333036499</v>
      </c>
      <c r="M29" s="3">
        <v>16.385869151667102</v>
      </c>
      <c r="N29" s="3">
        <v>7.4438073804342499</v>
      </c>
      <c r="O29" s="3">
        <v>19.880761287712801</v>
      </c>
      <c r="P29" s="3">
        <v>11.8731551435611</v>
      </c>
      <c r="Q29" s="3">
        <v>13.4122408051474</v>
      </c>
      <c r="R29" s="3">
        <v>16.680909469619799</v>
      </c>
      <c r="S29" s="3">
        <v>9.3724773387065294</v>
      </c>
      <c r="T29" s="3">
        <v>13.336745566322699</v>
      </c>
      <c r="U29" s="3">
        <v>4.8853526798249698</v>
      </c>
      <c r="V29" s="3">
        <v>12.6680010368892</v>
      </c>
    </row>
    <row r="30" spans="1:22" x14ac:dyDescent="0.35">
      <c r="A30" s="2">
        <v>42643</v>
      </c>
      <c r="B30" s="3" t="e">
        <v>#N/A</v>
      </c>
      <c r="C30" s="3">
        <v>15.723153374729</v>
      </c>
      <c r="D30" s="3">
        <v>18.134461940145801</v>
      </c>
      <c r="E30" s="3">
        <v>17.836613122090998</v>
      </c>
      <c r="F30" s="3">
        <v>11.9232581940035</v>
      </c>
      <c r="G30" s="3">
        <v>17.433372451870898</v>
      </c>
      <c r="H30" s="3">
        <v>17.103047524826302</v>
      </c>
      <c r="I30" s="3">
        <v>14.1218239008421</v>
      </c>
      <c r="J30" s="3">
        <v>21.964531015712101</v>
      </c>
      <c r="K30" s="3">
        <v>10.6767733942935</v>
      </c>
      <c r="L30" s="3">
        <v>14.427478158221</v>
      </c>
      <c r="M30" s="3">
        <v>16.6518956698193</v>
      </c>
      <c r="N30" s="3">
        <v>9.2972781051222899</v>
      </c>
      <c r="O30" s="3">
        <v>19.616403880971198</v>
      </c>
      <c r="P30" s="3">
        <v>12.536395907394001</v>
      </c>
      <c r="Q30" s="3">
        <v>13.252489953975401</v>
      </c>
      <c r="R30" s="3">
        <v>16.0791142147384</v>
      </c>
      <c r="S30" s="3">
        <v>9.3582709643462199</v>
      </c>
      <c r="T30" s="3">
        <v>13.9569887407258</v>
      </c>
      <c r="U30" s="3">
        <v>8.6008349609342503</v>
      </c>
      <c r="V30" s="3">
        <v>12.3324154587804</v>
      </c>
    </row>
    <row r="31" spans="1:22" x14ac:dyDescent="0.35">
      <c r="A31" s="2">
        <v>42674</v>
      </c>
      <c r="B31" s="3" t="e">
        <v>#N/A</v>
      </c>
      <c r="C31" s="3">
        <v>17.227123927019299</v>
      </c>
      <c r="D31" s="3">
        <v>18.324886348158799</v>
      </c>
      <c r="E31" s="3">
        <v>17.457541469591401</v>
      </c>
      <c r="F31" s="3">
        <v>12.8836991777178</v>
      </c>
      <c r="G31" s="3">
        <v>16.142432992755701</v>
      </c>
      <c r="H31" s="3">
        <v>17.358207568589702</v>
      </c>
      <c r="I31" s="3">
        <v>14.269252257150599</v>
      </c>
      <c r="J31" s="3">
        <v>22.4908792647702</v>
      </c>
      <c r="K31" s="3">
        <v>10.764132107926001</v>
      </c>
      <c r="L31" s="3">
        <v>15.5013760374763</v>
      </c>
      <c r="M31" s="3">
        <v>16.766975535256002</v>
      </c>
      <c r="N31" s="3">
        <v>11.369533252297799</v>
      </c>
      <c r="O31" s="3">
        <v>19.838796965279599</v>
      </c>
      <c r="P31" s="3">
        <v>12.8307603405768</v>
      </c>
      <c r="Q31" s="3">
        <v>13.4459972114102</v>
      </c>
      <c r="R31" s="3">
        <v>16.049032229112701</v>
      </c>
      <c r="S31" s="3">
        <v>9.3086569514130506</v>
      </c>
      <c r="T31" s="3">
        <v>13.0943440763194</v>
      </c>
      <c r="U31" s="3">
        <v>11.156080051565301</v>
      </c>
      <c r="V31" s="3">
        <v>12.9731520551604</v>
      </c>
    </row>
    <row r="32" spans="1:22" x14ac:dyDescent="0.35">
      <c r="A32" s="2">
        <v>42704</v>
      </c>
      <c r="B32" s="3" t="e">
        <v>#N/A</v>
      </c>
      <c r="C32" s="3">
        <v>16.526708782121901</v>
      </c>
      <c r="D32" s="3">
        <v>16.970383711742802</v>
      </c>
      <c r="E32" s="3">
        <v>16.6412755507227</v>
      </c>
      <c r="F32" s="3">
        <v>12.6398646062444</v>
      </c>
      <c r="G32" s="3">
        <v>15.575762935270101</v>
      </c>
      <c r="H32" s="3">
        <v>16.969343520579301</v>
      </c>
      <c r="I32" s="3">
        <v>14.108311041195799</v>
      </c>
      <c r="J32" s="3">
        <v>20.844116646514401</v>
      </c>
      <c r="K32" s="3">
        <v>10.8020795233807</v>
      </c>
      <c r="L32" s="3">
        <v>15.1104330883926</v>
      </c>
      <c r="M32" s="3">
        <v>16.0841547268281</v>
      </c>
      <c r="N32" s="3">
        <v>14.645297218987499</v>
      </c>
      <c r="O32" s="3">
        <v>19.1281677642272</v>
      </c>
      <c r="P32" s="3">
        <v>13.230270027882099</v>
      </c>
      <c r="Q32" s="3">
        <v>13.154389720874899</v>
      </c>
      <c r="R32" s="3">
        <v>16.115005690899199</v>
      </c>
      <c r="S32" s="3">
        <v>8.7806476920618994</v>
      </c>
      <c r="T32" s="3">
        <v>12.749701371477499</v>
      </c>
      <c r="U32" s="3">
        <v>12.3038853378292</v>
      </c>
      <c r="V32" s="3">
        <v>14.891775476879101</v>
      </c>
    </row>
    <row r="33" spans="1:22" x14ac:dyDescent="0.35">
      <c r="A33" s="2">
        <v>42734</v>
      </c>
      <c r="B33" s="3" t="e">
        <v>#N/A</v>
      </c>
      <c r="C33" s="3">
        <v>15.607089900846599</v>
      </c>
      <c r="D33" s="3">
        <v>17.9354457467931</v>
      </c>
      <c r="E33" s="3">
        <v>17.110967965927099</v>
      </c>
      <c r="F33" s="3">
        <v>13.7497269986925</v>
      </c>
      <c r="G33" s="3">
        <v>15.193133765803699</v>
      </c>
      <c r="H33" s="3">
        <v>16.982359757796701</v>
      </c>
      <c r="I33" s="3">
        <v>14.343192965489401</v>
      </c>
      <c r="J33" s="3">
        <v>20.4901968879078</v>
      </c>
      <c r="K33" s="3">
        <v>11.029818924274601</v>
      </c>
      <c r="L33" s="3">
        <v>14.789175602811399</v>
      </c>
      <c r="M33" s="3">
        <v>17.185810183927298</v>
      </c>
      <c r="N33" s="3">
        <v>14.6910095901312</v>
      </c>
      <c r="O33" s="3">
        <v>18.9645947976394</v>
      </c>
      <c r="P33" s="3">
        <v>13.1176828094356</v>
      </c>
      <c r="Q33" s="3">
        <v>14.472412253384899</v>
      </c>
      <c r="R33" s="3">
        <v>16.312178958174002</v>
      </c>
      <c r="S33" s="3">
        <v>9.0263424151714702</v>
      </c>
      <c r="T33" s="3">
        <v>13.0064750334687</v>
      </c>
      <c r="U33" s="3">
        <v>14.563365737723499</v>
      </c>
      <c r="V33" s="3">
        <v>15.3494051938608</v>
      </c>
    </row>
    <row r="34" spans="1:22" x14ac:dyDescent="0.35">
      <c r="A34" s="2">
        <v>42766</v>
      </c>
      <c r="B34" s="3">
        <v>15.061983986115701</v>
      </c>
      <c r="C34" s="3">
        <v>15.9485768433424</v>
      </c>
      <c r="D34" s="3">
        <v>17.385954609512201</v>
      </c>
      <c r="E34" s="3">
        <v>18.021797031273199</v>
      </c>
      <c r="F34" s="3">
        <v>14.2848286261493</v>
      </c>
      <c r="G34" s="3">
        <v>17.1130958282547</v>
      </c>
      <c r="H34" s="3">
        <v>17.184457119454201</v>
      </c>
      <c r="I34" s="3">
        <v>14.3029155885396</v>
      </c>
      <c r="J34" s="3">
        <v>20.829467596564299</v>
      </c>
      <c r="K34" s="3">
        <v>11.358560801808601</v>
      </c>
      <c r="L34" s="3">
        <v>15.5124196009378</v>
      </c>
      <c r="M34" s="3">
        <v>17.368269369476199</v>
      </c>
      <c r="N34" s="3">
        <v>13.4349440288913</v>
      </c>
      <c r="O34" s="3">
        <v>19.623343724463101</v>
      </c>
      <c r="P34" s="3">
        <v>13.759476845182499</v>
      </c>
      <c r="Q34" s="3">
        <v>14.550349263119299</v>
      </c>
      <c r="R34" s="3">
        <v>16.636598707165799</v>
      </c>
      <c r="S34" s="3">
        <v>9.8340341822413695</v>
      </c>
      <c r="T34" s="3">
        <v>13.3424625840891</v>
      </c>
      <c r="U34" s="3">
        <v>14.2083711426056</v>
      </c>
      <c r="V34" s="3">
        <v>15.2117999051263</v>
      </c>
    </row>
    <row r="35" spans="1:22" x14ac:dyDescent="0.35">
      <c r="A35" s="2">
        <v>42794</v>
      </c>
      <c r="B35" s="3">
        <v>15.233936523719301</v>
      </c>
      <c r="C35" s="3">
        <v>16.802801928582699</v>
      </c>
      <c r="D35" s="3">
        <v>17.5649029289795</v>
      </c>
      <c r="E35" s="3">
        <v>17.7790095150858</v>
      </c>
      <c r="F35" s="3">
        <v>15.7847443903929</v>
      </c>
      <c r="G35" s="3">
        <v>16.229245706339999</v>
      </c>
      <c r="H35" s="3">
        <v>17.049857479405201</v>
      </c>
      <c r="I35" s="3">
        <v>14.5468041912956</v>
      </c>
      <c r="J35" s="3">
        <v>21.519895224587799</v>
      </c>
      <c r="K35" s="3">
        <v>11.659717991302401</v>
      </c>
      <c r="L35" s="3">
        <v>16.881827754095699</v>
      </c>
      <c r="M35" s="3">
        <v>18.426780145921999</v>
      </c>
      <c r="N35" s="3">
        <v>14.3949757653756</v>
      </c>
      <c r="O35" s="3">
        <v>20.568102773935699</v>
      </c>
      <c r="P35" s="3">
        <v>14.0635859284303</v>
      </c>
      <c r="Q35" s="3">
        <v>14.9118781388585</v>
      </c>
      <c r="R35" s="3">
        <v>16.349952355507799</v>
      </c>
      <c r="S35" s="3">
        <v>9.8798423800281405</v>
      </c>
      <c r="T35" s="3">
        <v>13.431995535535901</v>
      </c>
      <c r="U35" s="3">
        <v>15.6290014419234</v>
      </c>
      <c r="V35" s="3">
        <v>15.4240544855496</v>
      </c>
    </row>
    <row r="36" spans="1:22" x14ac:dyDescent="0.35">
      <c r="A36" s="2">
        <v>42825</v>
      </c>
      <c r="B36" s="3">
        <v>15.1029852806083</v>
      </c>
      <c r="C36" s="3">
        <v>17.028303624603002</v>
      </c>
      <c r="D36" s="3">
        <v>17.4537679043958</v>
      </c>
      <c r="E36" s="3">
        <v>17.803946461405101</v>
      </c>
      <c r="F36" s="3">
        <v>15.3908122797065</v>
      </c>
      <c r="G36" s="3">
        <v>16.0797454579535</v>
      </c>
      <c r="H36" s="3">
        <v>17.118863881836401</v>
      </c>
      <c r="I36" s="3">
        <v>14.4089809027654</v>
      </c>
      <c r="J36" s="3">
        <v>21.247770751377502</v>
      </c>
      <c r="K36" s="3">
        <v>11.449784025392701</v>
      </c>
      <c r="L36" s="3">
        <v>16.406321725755198</v>
      </c>
      <c r="M36" s="3">
        <v>18.279928949231699</v>
      </c>
      <c r="N36" s="3">
        <v>14.067636123204601</v>
      </c>
      <c r="O36" s="3">
        <v>20.436544129337399</v>
      </c>
      <c r="P36" s="3">
        <v>13.961750477563999</v>
      </c>
      <c r="Q36" s="3">
        <v>14.661183364021101</v>
      </c>
      <c r="R36" s="3">
        <v>16.289081916388302</v>
      </c>
      <c r="S36" s="3">
        <v>9.7406369882802295</v>
      </c>
      <c r="T36" s="3">
        <v>13.3084502028925</v>
      </c>
      <c r="U36" s="3">
        <v>15.7056367586594</v>
      </c>
      <c r="V36" s="3">
        <v>15.2825982401225</v>
      </c>
    </row>
    <row r="37" spans="1:22" x14ac:dyDescent="0.35">
      <c r="A37" s="2">
        <v>42853</v>
      </c>
      <c r="B37" s="3">
        <v>15.040557127857999</v>
      </c>
      <c r="C37" s="3">
        <v>17.113102043550999</v>
      </c>
      <c r="D37" s="3">
        <v>17.4126592456815</v>
      </c>
      <c r="E37" s="3">
        <v>18.051285680521399</v>
      </c>
      <c r="F37" s="3">
        <v>15.344543157903299</v>
      </c>
      <c r="G37" s="3">
        <v>15.0824909195829</v>
      </c>
      <c r="H37" s="3">
        <v>17.241771960394701</v>
      </c>
      <c r="I37" s="3">
        <v>14.3575389344517</v>
      </c>
      <c r="J37" s="3">
        <v>20.868495918124999</v>
      </c>
      <c r="K37" s="3">
        <v>11.14263288055</v>
      </c>
      <c r="L37" s="3">
        <v>16.095920366690201</v>
      </c>
      <c r="M37" s="3">
        <v>18.324711547982002</v>
      </c>
      <c r="N37" s="3">
        <v>14.339026544684501</v>
      </c>
      <c r="O37" s="3">
        <v>20.402199796997401</v>
      </c>
      <c r="P37" s="3">
        <v>13.9440235075567</v>
      </c>
      <c r="Q37" s="3">
        <v>14.575640093904401</v>
      </c>
      <c r="R37" s="3">
        <v>16.172107478883401</v>
      </c>
      <c r="S37" s="3">
        <v>9.7863852561180291</v>
      </c>
      <c r="T37" s="3">
        <v>13.2291197215184</v>
      </c>
      <c r="U37" s="3">
        <v>15.804838601689699</v>
      </c>
      <c r="V37" s="3">
        <v>15.0869857290888</v>
      </c>
    </row>
    <row r="38" spans="1:22" x14ac:dyDescent="0.35">
      <c r="A38" s="2">
        <v>42886</v>
      </c>
      <c r="B38" s="3">
        <v>14.971311370265999</v>
      </c>
      <c r="C38" s="3">
        <v>17.266786696619</v>
      </c>
      <c r="D38" s="3">
        <v>17.375831498226798</v>
      </c>
      <c r="E38" s="3">
        <v>18.062043101048801</v>
      </c>
      <c r="F38" s="3">
        <v>14.740958353135699</v>
      </c>
      <c r="G38" s="3">
        <v>15.0589862902672</v>
      </c>
      <c r="H38" s="3">
        <v>17.231223530292301</v>
      </c>
      <c r="I38" s="3">
        <v>14.326985877866001</v>
      </c>
      <c r="J38" s="3">
        <v>20.236810906316101</v>
      </c>
      <c r="K38" s="3">
        <v>11.108025767482101</v>
      </c>
      <c r="L38" s="3">
        <v>15.478809511733299</v>
      </c>
      <c r="M38" s="3">
        <v>18.147719231095898</v>
      </c>
      <c r="N38" s="3">
        <v>15.283666253072001</v>
      </c>
      <c r="O38" s="3">
        <v>20.551140946127799</v>
      </c>
      <c r="P38" s="3">
        <v>14.0533223970702</v>
      </c>
      <c r="Q38" s="3">
        <v>14.502116062770201</v>
      </c>
      <c r="R38" s="3">
        <v>16.035773232025502</v>
      </c>
      <c r="S38" s="3">
        <v>9.7099841935465108</v>
      </c>
      <c r="T38" s="3">
        <v>13.026175539897901</v>
      </c>
      <c r="U38" s="3">
        <v>15.690528765621099</v>
      </c>
      <c r="V38" s="3">
        <v>15.042199286178199</v>
      </c>
    </row>
    <row r="39" spans="1:22" x14ac:dyDescent="0.35">
      <c r="A39" s="2">
        <v>42916</v>
      </c>
      <c r="B39" s="3">
        <v>15.35765399528</v>
      </c>
      <c r="C39" s="3">
        <v>17.4160395837586</v>
      </c>
      <c r="D39" s="3">
        <v>17.363250354688802</v>
      </c>
      <c r="E39" s="3">
        <v>18.019579289633398</v>
      </c>
      <c r="F39" s="3">
        <v>14.646798342958</v>
      </c>
      <c r="G39" s="3">
        <v>14.790093708274499</v>
      </c>
      <c r="H39" s="3">
        <v>17.1873618086512</v>
      </c>
      <c r="I39" s="3">
        <v>14.6252086244181</v>
      </c>
      <c r="J39" s="3">
        <v>19.993643170074801</v>
      </c>
      <c r="K39" s="3">
        <v>10.982313598243399</v>
      </c>
      <c r="L39" s="3">
        <v>15.0367655993259</v>
      </c>
      <c r="M39" s="3">
        <v>17.6503856933817</v>
      </c>
      <c r="N39" s="3">
        <v>15.172242617777099</v>
      </c>
      <c r="O39" s="3">
        <v>20.202530048839499</v>
      </c>
      <c r="P39" s="3">
        <v>14.0469202051903</v>
      </c>
      <c r="Q39" s="3">
        <v>13.966954430047799</v>
      </c>
      <c r="R39" s="3">
        <v>16.019077427838099</v>
      </c>
      <c r="S39" s="3">
        <v>9.6570000772276003</v>
      </c>
      <c r="T39" s="3">
        <v>12.760728551348</v>
      </c>
      <c r="U39" s="3">
        <v>16.508630086556899</v>
      </c>
      <c r="V39" s="3">
        <v>15.6285165927144</v>
      </c>
    </row>
    <row r="40" spans="1:22" x14ac:dyDescent="0.35">
      <c r="A40" s="2">
        <v>42947</v>
      </c>
      <c r="B40" s="3">
        <v>15.378708882884</v>
      </c>
      <c r="C40" s="3">
        <v>18.166653038691202</v>
      </c>
      <c r="D40" s="3">
        <v>17.256737144802699</v>
      </c>
      <c r="E40" s="3">
        <v>17.852137158994399</v>
      </c>
      <c r="F40" s="3">
        <v>14.3977093103763</v>
      </c>
      <c r="G40" s="3">
        <v>15.016596001722</v>
      </c>
      <c r="H40" s="3">
        <v>17.201201979028099</v>
      </c>
      <c r="I40" s="3">
        <v>14.7140921586596</v>
      </c>
      <c r="J40" s="3">
        <v>20.0636157141711</v>
      </c>
      <c r="K40" s="3">
        <v>10.735148162494101</v>
      </c>
      <c r="L40" s="3">
        <v>14.969653725083001</v>
      </c>
      <c r="M40" s="3">
        <v>18.044587277668001</v>
      </c>
      <c r="N40" s="3">
        <v>15.1413483999579</v>
      </c>
      <c r="O40" s="3">
        <v>20.894288789011402</v>
      </c>
      <c r="P40" s="3">
        <v>14.570872992936801</v>
      </c>
      <c r="Q40" s="3">
        <v>14.1296139627936</v>
      </c>
      <c r="R40" s="3">
        <v>15.992146234404499</v>
      </c>
      <c r="S40" s="3">
        <v>9.7536480044157994</v>
      </c>
      <c r="T40" s="3">
        <v>13.142694977305499</v>
      </c>
      <c r="U40" s="3">
        <v>16.197843511309198</v>
      </c>
      <c r="V40" s="3">
        <v>15.3076024982668</v>
      </c>
    </row>
    <row r="41" spans="1:22" x14ac:dyDescent="0.35">
      <c r="A41" s="2">
        <v>42978</v>
      </c>
      <c r="B41" s="3">
        <v>15.5229604056335</v>
      </c>
      <c r="C41" s="3">
        <v>19.376635849667199</v>
      </c>
      <c r="D41" s="3">
        <v>17.3509445707083</v>
      </c>
      <c r="E41" s="3">
        <v>18.164386403534198</v>
      </c>
      <c r="F41" s="3">
        <v>14.392869111727499</v>
      </c>
      <c r="G41" s="3">
        <v>14.871359819336</v>
      </c>
      <c r="H41" s="3">
        <v>17.433284497006198</v>
      </c>
      <c r="I41" s="3">
        <v>14.6964451834048</v>
      </c>
      <c r="J41" s="3">
        <v>19.581655919118401</v>
      </c>
      <c r="K41" s="3">
        <v>10.380238289137299</v>
      </c>
      <c r="L41" s="3">
        <v>15.404139427185701</v>
      </c>
      <c r="M41" s="3">
        <v>18.2869939959315</v>
      </c>
      <c r="N41" s="3">
        <v>15.053239230402101</v>
      </c>
      <c r="O41" s="3">
        <v>20.923595963979398</v>
      </c>
      <c r="P41" s="3">
        <v>14.5544760735218</v>
      </c>
      <c r="Q41" s="3">
        <v>13.4728888264237</v>
      </c>
      <c r="R41" s="3">
        <v>16.210769908923499</v>
      </c>
      <c r="S41" s="3">
        <v>9.5876232096682994</v>
      </c>
      <c r="T41" s="3">
        <v>12.613788298622399</v>
      </c>
      <c r="U41" s="3">
        <v>17.3832225759379</v>
      </c>
      <c r="V41" s="3">
        <v>15.150265209192201</v>
      </c>
    </row>
    <row r="42" spans="1:22" x14ac:dyDescent="0.35">
      <c r="A42" s="2">
        <v>43007</v>
      </c>
      <c r="B42" s="3">
        <v>15.656665938357101</v>
      </c>
      <c r="C42" s="3">
        <v>20.360110636279199</v>
      </c>
      <c r="D42" s="3">
        <v>17.244904290624198</v>
      </c>
      <c r="E42" s="3">
        <v>18.730356890665401</v>
      </c>
      <c r="F42" s="3">
        <v>13.560415059814</v>
      </c>
      <c r="G42" s="3">
        <v>16.525715979930599</v>
      </c>
      <c r="H42" s="3">
        <v>17.3906628943563</v>
      </c>
      <c r="I42" s="3">
        <v>14.287491530681001</v>
      </c>
      <c r="J42" s="3">
        <v>19.046871683148801</v>
      </c>
      <c r="K42" s="3">
        <v>10.374325572826001</v>
      </c>
      <c r="L42" s="3">
        <v>15.482877817683301</v>
      </c>
      <c r="M42" s="3">
        <v>17.398689402725701</v>
      </c>
      <c r="N42" s="3">
        <v>14.373384056947501</v>
      </c>
      <c r="O42" s="3">
        <v>20.697091660473401</v>
      </c>
      <c r="P42" s="3">
        <v>14.7490989722367</v>
      </c>
      <c r="Q42" s="3">
        <v>12.6984417708751</v>
      </c>
      <c r="R42" s="3">
        <v>16.512936318699399</v>
      </c>
      <c r="S42" s="3">
        <v>9.0074679403942195</v>
      </c>
      <c r="T42" s="3">
        <v>12.1228790914182</v>
      </c>
      <c r="U42" s="3">
        <v>17.7897679305525</v>
      </c>
      <c r="V42" s="3">
        <v>14.893178223739501</v>
      </c>
    </row>
    <row r="43" spans="1:22" x14ac:dyDescent="0.35">
      <c r="A43" s="2">
        <v>43039</v>
      </c>
      <c r="B43" s="3">
        <v>16.101587968936801</v>
      </c>
      <c r="C43" s="3">
        <v>18.5470703888179</v>
      </c>
      <c r="D43" s="3">
        <v>17.195485489948901</v>
      </c>
      <c r="E43" s="3">
        <v>19.459877226014299</v>
      </c>
      <c r="F43" s="3">
        <v>13.387263075650401</v>
      </c>
      <c r="G43" s="3">
        <v>16.624515651560099</v>
      </c>
      <c r="H43" s="3">
        <v>17.454558090665302</v>
      </c>
      <c r="I43" s="3">
        <v>14.8623409885417</v>
      </c>
      <c r="J43" s="3">
        <v>17.3287979521034</v>
      </c>
      <c r="K43" s="3">
        <v>10.462654398112999</v>
      </c>
      <c r="L43" s="3">
        <v>14.888876425466</v>
      </c>
      <c r="M43" s="3">
        <v>18.252715620755001</v>
      </c>
      <c r="N43" s="3">
        <v>16.768594823241401</v>
      </c>
      <c r="O43" s="3">
        <v>21.688456701781899</v>
      </c>
      <c r="P43" s="3">
        <v>15.0757986795637</v>
      </c>
      <c r="Q43" s="3">
        <v>12.8208489771985</v>
      </c>
      <c r="R43" s="3">
        <v>16.952211019813301</v>
      </c>
      <c r="S43" s="3">
        <v>9.2724807127383002</v>
      </c>
      <c r="T43" s="3">
        <v>12.3699534019238</v>
      </c>
      <c r="U43" s="3">
        <v>18.202266120334802</v>
      </c>
      <c r="V43" s="3">
        <v>14.406436252655499</v>
      </c>
    </row>
    <row r="44" spans="1:22" x14ac:dyDescent="0.35">
      <c r="A44" s="2">
        <v>43069</v>
      </c>
      <c r="B44" s="3">
        <v>15.979244239082</v>
      </c>
      <c r="C44" s="3">
        <v>16.176136123467501</v>
      </c>
      <c r="D44" s="3">
        <v>16.950782501600798</v>
      </c>
      <c r="E44" s="3">
        <v>18.984007591697701</v>
      </c>
      <c r="F44" s="3">
        <v>12.4139579851698</v>
      </c>
      <c r="G44" s="3">
        <v>16.778793326055499</v>
      </c>
      <c r="H44" s="3">
        <v>17.340768710412</v>
      </c>
      <c r="I44" s="3">
        <v>14.5328645521697</v>
      </c>
      <c r="J44" s="3">
        <v>16.763694832001601</v>
      </c>
      <c r="K44" s="3">
        <v>10.108191108945199</v>
      </c>
      <c r="L44" s="3">
        <v>14.3485718497453</v>
      </c>
      <c r="M44" s="3">
        <v>19.1064095921556</v>
      </c>
      <c r="N44" s="3">
        <v>17.603863242512599</v>
      </c>
      <c r="O44" s="3">
        <v>21.710912084743601</v>
      </c>
      <c r="P44" s="3">
        <v>15.1719095374626</v>
      </c>
      <c r="Q44" s="3">
        <v>12.049330983208099</v>
      </c>
      <c r="R44" s="3">
        <v>17.0536198681801</v>
      </c>
      <c r="S44" s="3">
        <v>8.5398834101907397</v>
      </c>
      <c r="T44" s="3">
        <v>11.465552287896999</v>
      </c>
      <c r="U44" s="3">
        <v>20.438969673840099</v>
      </c>
      <c r="V44" s="3">
        <v>14.299827078103799</v>
      </c>
    </row>
    <row r="45" spans="1:22" x14ac:dyDescent="0.35">
      <c r="A45" s="2">
        <v>43098</v>
      </c>
      <c r="B45" s="3">
        <v>15.924066363478699</v>
      </c>
      <c r="C45" s="3">
        <v>18.064818032942</v>
      </c>
      <c r="D45" s="3">
        <v>17.937906871509298</v>
      </c>
      <c r="E45" s="3">
        <v>19.870029810261599</v>
      </c>
      <c r="F45" s="3">
        <v>12.3531760101645</v>
      </c>
      <c r="G45" s="3">
        <v>17.1277391546598</v>
      </c>
      <c r="H45" s="3">
        <v>18.403206074794301</v>
      </c>
      <c r="I45" s="3">
        <v>14.6473960362492</v>
      </c>
      <c r="J45" s="3">
        <v>17.1778500442188</v>
      </c>
      <c r="K45" s="3">
        <v>10.0945139722641</v>
      </c>
      <c r="L45" s="3">
        <v>14.9214045178148</v>
      </c>
      <c r="M45" s="3">
        <v>18.871100928588099</v>
      </c>
      <c r="N45" s="3">
        <v>20.4584937886967</v>
      </c>
      <c r="O45" s="3">
        <v>22.681050939312499</v>
      </c>
      <c r="P45" s="3">
        <v>15.279544055152099</v>
      </c>
      <c r="Q45" s="3">
        <v>13.3551738398995</v>
      </c>
      <c r="R45" s="3">
        <v>17.848212118314301</v>
      </c>
      <c r="S45" s="3">
        <v>9.0706601424231899</v>
      </c>
      <c r="T45" s="3">
        <v>11.755516929939001</v>
      </c>
      <c r="U45" s="3">
        <v>22.609484086035501</v>
      </c>
      <c r="V45" s="3">
        <v>14.3666253866703</v>
      </c>
    </row>
    <row r="46" spans="1:22" x14ac:dyDescent="0.35">
      <c r="A46" s="2">
        <v>43131</v>
      </c>
      <c r="B46" s="3">
        <v>16.468247879573799</v>
      </c>
      <c r="C46" s="3">
        <v>18.383380530477702</v>
      </c>
      <c r="D46" s="3">
        <v>18.3618296878408</v>
      </c>
      <c r="E46" s="3">
        <v>19.907053827638801</v>
      </c>
      <c r="F46" s="3">
        <v>12.8580584407943</v>
      </c>
      <c r="G46" s="3">
        <v>17.859577173809701</v>
      </c>
      <c r="H46" s="3">
        <v>18.8973051774026</v>
      </c>
      <c r="I46" s="3">
        <v>14.9690612441551</v>
      </c>
      <c r="J46" s="3">
        <v>17.562443803413501</v>
      </c>
      <c r="K46" s="3">
        <v>10.788258170355901</v>
      </c>
      <c r="L46" s="3">
        <v>16.470810420700499</v>
      </c>
      <c r="M46" s="3">
        <v>18.333416344630699</v>
      </c>
      <c r="N46" s="3">
        <v>22.729406118993701</v>
      </c>
      <c r="O46" s="3">
        <v>22.739884103487601</v>
      </c>
      <c r="P46" s="3">
        <v>16.509826627000901</v>
      </c>
      <c r="Q46" s="3">
        <v>13.415384848348801</v>
      </c>
      <c r="R46" s="3">
        <v>18.4046654315563</v>
      </c>
      <c r="S46" s="3">
        <v>9.2281244850487596</v>
      </c>
      <c r="T46" s="3">
        <v>12.1077676591052</v>
      </c>
      <c r="U46" s="3">
        <v>25.6362637672995</v>
      </c>
      <c r="V46" s="3">
        <v>15.3776369408461</v>
      </c>
    </row>
    <row r="47" spans="1:22" x14ac:dyDescent="0.35">
      <c r="A47" s="2">
        <v>43159</v>
      </c>
      <c r="B47" s="3">
        <v>15.3223457028861</v>
      </c>
      <c r="C47" s="3">
        <v>17.5551648134219</v>
      </c>
      <c r="D47" s="3">
        <v>17.683224549440901</v>
      </c>
      <c r="E47" s="3">
        <v>19.403108620690201</v>
      </c>
      <c r="F47" s="3">
        <v>11.7666170547398</v>
      </c>
      <c r="G47" s="3">
        <v>19.8720432327877</v>
      </c>
      <c r="H47" s="3">
        <v>18.6001895224991</v>
      </c>
      <c r="I47" s="3">
        <v>14.4670932570349</v>
      </c>
      <c r="J47" s="3">
        <v>17.9727025626927</v>
      </c>
      <c r="K47" s="3">
        <v>10.5686269854027</v>
      </c>
      <c r="L47" s="3">
        <v>16.6295583770173</v>
      </c>
      <c r="M47" s="3">
        <v>18.124242612638501</v>
      </c>
      <c r="N47" s="3">
        <v>23.9417061514241</v>
      </c>
      <c r="O47" s="3">
        <v>21.755450666534301</v>
      </c>
      <c r="P47" s="3">
        <v>15.3586950861764</v>
      </c>
      <c r="Q47" s="3">
        <v>12.837489123309</v>
      </c>
      <c r="R47" s="3">
        <v>17.849127828806701</v>
      </c>
      <c r="S47" s="3">
        <v>9.2387180963831792</v>
      </c>
      <c r="T47" s="3">
        <v>12.392970597408</v>
      </c>
      <c r="U47" s="3">
        <v>24.634984074486901</v>
      </c>
      <c r="V47" s="3">
        <v>15.027850694600399</v>
      </c>
    </row>
    <row r="48" spans="1:22" x14ac:dyDescent="0.35">
      <c r="A48" s="2">
        <v>43188</v>
      </c>
      <c r="B48" s="3">
        <v>15.047182910225899</v>
      </c>
      <c r="C48" s="3">
        <v>17.234965417883501</v>
      </c>
      <c r="D48" s="3">
        <v>17.284603641766701</v>
      </c>
      <c r="E48" s="3">
        <v>19.000583090023301</v>
      </c>
      <c r="F48" s="3">
        <v>11.6113067408708</v>
      </c>
      <c r="G48" s="3">
        <v>19.319600546720199</v>
      </c>
      <c r="H48" s="3">
        <v>18.3941150840941</v>
      </c>
      <c r="I48" s="3">
        <v>14.389649146437399</v>
      </c>
      <c r="J48" s="3">
        <v>17.667893466528501</v>
      </c>
      <c r="K48" s="3">
        <v>10.4250326352907</v>
      </c>
      <c r="L48" s="3">
        <v>16.2355836722164</v>
      </c>
      <c r="M48" s="3">
        <v>17.913364607688798</v>
      </c>
      <c r="N48" s="3">
        <v>22.948754393153202</v>
      </c>
      <c r="O48" s="3">
        <v>21.364047740976101</v>
      </c>
      <c r="P48" s="3">
        <v>15.0477412204153</v>
      </c>
      <c r="Q48" s="3">
        <v>12.6767129496463</v>
      </c>
      <c r="R48" s="3">
        <v>17.5078464504092</v>
      </c>
      <c r="S48" s="3">
        <v>9.0500685074236706</v>
      </c>
      <c r="T48" s="3">
        <v>12.2423379281629</v>
      </c>
      <c r="U48" s="3">
        <v>24.596438129172</v>
      </c>
      <c r="V48" s="3">
        <v>15.2530924047834</v>
      </c>
    </row>
    <row r="49" spans="1:22" x14ac:dyDescent="0.35">
      <c r="A49" s="2">
        <v>43220</v>
      </c>
      <c r="B49" s="3">
        <v>14.504151691501001</v>
      </c>
      <c r="C49" s="3">
        <v>17.0244673122153</v>
      </c>
      <c r="D49" s="3">
        <v>16.872085618764501</v>
      </c>
      <c r="E49" s="3">
        <v>18.659052007008199</v>
      </c>
      <c r="F49" s="3">
        <v>11.761498508867399</v>
      </c>
      <c r="G49" s="3">
        <v>18.704946864815899</v>
      </c>
      <c r="H49" s="3">
        <v>18.262961098946299</v>
      </c>
      <c r="I49" s="3">
        <v>14.259328076565099</v>
      </c>
      <c r="J49" s="3">
        <v>17.6808839272258</v>
      </c>
      <c r="K49" s="3">
        <v>10.3402664842656</v>
      </c>
      <c r="L49" s="3">
        <v>15.892568267788601</v>
      </c>
      <c r="M49" s="3">
        <v>17.8018431122237</v>
      </c>
      <c r="N49" s="3">
        <v>22.778291095830301</v>
      </c>
      <c r="O49" s="3">
        <v>21.4968137361925</v>
      </c>
      <c r="P49" s="3">
        <v>14.8275722068304</v>
      </c>
      <c r="Q49" s="3">
        <v>12.706271435714999</v>
      </c>
      <c r="R49" s="3">
        <v>17.293587992005399</v>
      </c>
      <c r="S49" s="3">
        <v>8.6904686871185906</v>
      </c>
      <c r="T49" s="3">
        <v>12.392744228093999</v>
      </c>
      <c r="U49" s="3">
        <v>24.0358370471935</v>
      </c>
      <c r="V49" s="3">
        <v>15.329941236753999</v>
      </c>
    </row>
    <row r="50" spans="1:22" x14ac:dyDescent="0.35">
      <c r="A50" s="2">
        <v>43251</v>
      </c>
      <c r="B50" s="3">
        <v>14.285513234712001</v>
      </c>
      <c r="C50" s="3">
        <v>16.209438547359799</v>
      </c>
      <c r="D50" s="3">
        <v>16.5012988225599</v>
      </c>
      <c r="E50" s="3">
        <v>18.3570342156458</v>
      </c>
      <c r="F50" s="3">
        <v>11.500817091324301</v>
      </c>
      <c r="G50" s="3">
        <v>18.189833440458901</v>
      </c>
      <c r="H50" s="3">
        <v>17.743494176320102</v>
      </c>
      <c r="I50" s="3">
        <v>14.243349358046</v>
      </c>
      <c r="J50" s="3">
        <v>16.971988437502301</v>
      </c>
      <c r="K50" s="3">
        <v>10.0431870361238</v>
      </c>
      <c r="L50" s="3">
        <v>15.006784854535301</v>
      </c>
      <c r="M50" s="3">
        <v>17.1548697243466</v>
      </c>
      <c r="N50" s="3">
        <v>21.8933562119743</v>
      </c>
      <c r="O50" s="3">
        <v>21.222238256339701</v>
      </c>
      <c r="P50" s="3">
        <v>14.7052431308874</v>
      </c>
      <c r="Q50" s="3">
        <v>12.4830903675052</v>
      </c>
      <c r="R50" s="3">
        <v>17.060611689912498</v>
      </c>
      <c r="S50" s="3">
        <v>8.3788567442787407</v>
      </c>
      <c r="T50" s="3">
        <v>11.8035571486724</v>
      </c>
      <c r="U50" s="3">
        <v>23.7608138696257</v>
      </c>
      <c r="V50" s="3">
        <v>15.458087985712</v>
      </c>
    </row>
    <row r="51" spans="1:22" x14ac:dyDescent="0.35">
      <c r="A51" s="2">
        <v>43280</v>
      </c>
      <c r="B51" s="3">
        <v>13.654181875396301</v>
      </c>
      <c r="C51" s="3">
        <v>15.4499601345616</v>
      </c>
      <c r="D51" s="3">
        <v>15.740833767225901</v>
      </c>
      <c r="E51" s="3">
        <v>17.827844135510901</v>
      </c>
      <c r="F51" s="3">
        <v>11.2643036386627</v>
      </c>
      <c r="G51" s="3">
        <v>17.764373400757702</v>
      </c>
      <c r="H51" s="3">
        <v>17.523420622169802</v>
      </c>
      <c r="I51" s="3">
        <v>14.1370333278988</v>
      </c>
      <c r="J51" s="3">
        <v>17.345656696715299</v>
      </c>
      <c r="K51" s="3">
        <v>9.7867953576115507</v>
      </c>
      <c r="L51" s="3">
        <v>14.2561078016266</v>
      </c>
      <c r="M51" s="3">
        <v>17.0422500210741</v>
      </c>
      <c r="N51" s="3">
        <v>21.6872195396076</v>
      </c>
      <c r="O51" s="3">
        <v>21.119822915755702</v>
      </c>
      <c r="P51" s="3">
        <v>14.2863684952514</v>
      </c>
      <c r="Q51" s="3">
        <v>12.441329951576201</v>
      </c>
      <c r="R51" s="3">
        <v>16.3066695082587</v>
      </c>
      <c r="S51" s="3">
        <v>8.0985783306422405</v>
      </c>
      <c r="T51" s="3">
        <v>11.9688610647085</v>
      </c>
      <c r="U51" s="3">
        <v>22.048877460568999</v>
      </c>
      <c r="V51" s="3">
        <v>15.5079890356203</v>
      </c>
    </row>
    <row r="52" spans="1:22" x14ac:dyDescent="0.35">
      <c r="A52" s="2">
        <v>43312</v>
      </c>
      <c r="B52" s="3">
        <v>13.2189442689603</v>
      </c>
      <c r="C52" s="3">
        <v>15.5618222799571</v>
      </c>
      <c r="D52" s="3">
        <v>15.7058876432157</v>
      </c>
      <c r="E52" s="3">
        <v>17.9302838506844</v>
      </c>
      <c r="F52" s="3">
        <v>11.707555295117</v>
      </c>
      <c r="G52" s="3">
        <v>17.750757595756799</v>
      </c>
      <c r="H52" s="3">
        <v>17.853127266097101</v>
      </c>
      <c r="I52" s="3">
        <v>14.2866706441662</v>
      </c>
      <c r="J52" s="3">
        <v>17.5607422599291</v>
      </c>
      <c r="K52" s="3">
        <v>9.5957194294535402</v>
      </c>
      <c r="L52" s="3">
        <v>14.2758128335965</v>
      </c>
      <c r="M52" s="3">
        <v>16.7283838757883</v>
      </c>
      <c r="N52" s="3">
        <v>21.2204236714052</v>
      </c>
      <c r="O52" s="3">
        <v>21.983102041868701</v>
      </c>
      <c r="P52" s="3">
        <v>14.0511294115084</v>
      </c>
      <c r="Q52" s="3">
        <v>12.9240870740741</v>
      </c>
      <c r="R52" s="3">
        <v>16.553475512432598</v>
      </c>
      <c r="S52" s="3">
        <v>7.84931181609935</v>
      </c>
      <c r="T52" s="3">
        <v>12.290035506885999</v>
      </c>
      <c r="U52" s="3">
        <v>22.066900652386899</v>
      </c>
      <c r="V52" s="3">
        <v>15.282802349323701</v>
      </c>
    </row>
    <row r="53" spans="1:22" x14ac:dyDescent="0.35">
      <c r="A53" s="2">
        <v>43343</v>
      </c>
      <c r="B53" s="3">
        <v>12.534980385783999</v>
      </c>
      <c r="C53" s="3">
        <v>15.395990876126699</v>
      </c>
      <c r="D53" s="3">
        <v>15.8914176227819</v>
      </c>
      <c r="E53" s="3">
        <v>17.793900238957999</v>
      </c>
      <c r="F53" s="3">
        <v>11.877492714721701</v>
      </c>
      <c r="G53" s="3">
        <v>16.909363159298799</v>
      </c>
      <c r="H53" s="3">
        <v>17.937131698513699</v>
      </c>
      <c r="I53" s="3">
        <v>14.198286473745799</v>
      </c>
      <c r="J53" s="3">
        <v>17.269037989010901</v>
      </c>
      <c r="K53" s="3">
        <v>9.4924413566467294</v>
      </c>
      <c r="L53" s="3">
        <v>13.5027572146126</v>
      </c>
      <c r="M53" s="3">
        <v>16.5181068075408</v>
      </c>
      <c r="N53" s="3">
        <v>21.0289117381149</v>
      </c>
      <c r="O53" s="3">
        <v>22.5089098632271</v>
      </c>
      <c r="P53" s="3">
        <v>13.5192949225312</v>
      </c>
      <c r="Q53" s="3">
        <v>13.271504954388</v>
      </c>
      <c r="R53" s="3">
        <v>16.456881769802401</v>
      </c>
      <c r="S53" s="3">
        <v>7.4582151871877302</v>
      </c>
      <c r="T53" s="3">
        <v>12.996099547149599</v>
      </c>
      <c r="U53" s="3">
        <v>21.9671133722366</v>
      </c>
      <c r="V53" s="3">
        <v>15.0946463360281</v>
      </c>
    </row>
    <row r="54" spans="1:22" x14ac:dyDescent="0.35">
      <c r="A54" s="2">
        <v>43371</v>
      </c>
      <c r="B54" s="3">
        <v>12.711953131908</v>
      </c>
      <c r="C54" s="3">
        <v>15.1373274331362</v>
      </c>
      <c r="D54" s="3">
        <v>15.558475521645301</v>
      </c>
      <c r="E54" s="3">
        <v>16.430712155312499</v>
      </c>
      <c r="F54" s="3">
        <v>11.6361409885646</v>
      </c>
      <c r="G54" s="3">
        <v>16.506451795422102</v>
      </c>
      <c r="H54" s="3">
        <v>17.657889627589899</v>
      </c>
      <c r="I54" s="3">
        <v>13.8577852483696</v>
      </c>
      <c r="J54" s="3">
        <v>17.1686873987436</v>
      </c>
      <c r="K54" s="3">
        <v>9.4088660482513298</v>
      </c>
      <c r="L54" s="3">
        <v>13.328493617475299</v>
      </c>
      <c r="M54" s="3">
        <v>15.605461082115401</v>
      </c>
      <c r="N54" s="3">
        <v>21.060886820827299</v>
      </c>
      <c r="O54" s="3">
        <v>21.334958077558401</v>
      </c>
      <c r="P54" s="3">
        <v>13.290238044238601</v>
      </c>
      <c r="Q54" s="3">
        <v>13.0867097731791</v>
      </c>
      <c r="R54" s="3">
        <v>16.4648715454525</v>
      </c>
      <c r="S54" s="3">
        <v>7.7274542569531501</v>
      </c>
      <c r="T54" s="3">
        <v>12.821002600261799</v>
      </c>
      <c r="U54" s="3">
        <v>21.3167639871284</v>
      </c>
      <c r="V54" s="3">
        <v>14.889714578674001</v>
      </c>
    </row>
    <row r="55" spans="1:22" x14ac:dyDescent="0.35">
      <c r="A55" s="2">
        <v>43404</v>
      </c>
      <c r="B55" s="3">
        <v>11.6647000995063</v>
      </c>
      <c r="C55" s="3">
        <v>16.8843698821575</v>
      </c>
      <c r="D55" s="3">
        <v>15.104374406545</v>
      </c>
      <c r="E55" s="3">
        <v>16.072061946890202</v>
      </c>
      <c r="F55" s="3">
        <v>11.0660441828209</v>
      </c>
      <c r="G55" s="3">
        <v>16.2138064136184</v>
      </c>
      <c r="H55" s="3">
        <v>16.709672324728299</v>
      </c>
      <c r="I55" s="3">
        <v>12.608918366735899</v>
      </c>
      <c r="J55" s="3">
        <v>15.467687898726</v>
      </c>
      <c r="K55" s="3">
        <v>8.4600161537484606</v>
      </c>
      <c r="L55" s="3">
        <v>14.0270063318606</v>
      </c>
      <c r="M55" s="3">
        <v>14.362529367954901</v>
      </c>
      <c r="N55" s="3">
        <v>19.102987192364701</v>
      </c>
      <c r="O55" s="3">
        <v>20.783376954899499</v>
      </c>
      <c r="P55" s="3">
        <v>12.011042577265901</v>
      </c>
      <c r="Q55" s="3">
        <v>13.960842668974699</v>
      </c>
      <c r="R55" s="3">
        <v>15.6723828088776</v>
      </c>
      <c r="S55" s="3">
        <v>7.0074008717252498</v>
      </c>
      <c r="T55" s="3">
        <v>12.7406174212722</v>
      </c>
      <c r="U55" s="3">
        <v>19.468041064856401</v>
      </c>
      <c r="V55" s="3">
        <v>15.036470127253001</v>
      </c>
    </row>
    <row r="56" spans="1:22" x14ac:dyDescent="0.35">
      <c r="A56" s="2">
        <v>43434</v>
      </c>
      <c r="B56" s="3">
        <v>11.356840375508799</v>
      </c>
      <c r="C56" s="3">
        <v>17.202550220899099</v>
      </c>
      <c r="D56" s="3">
        <v>15.5912958643557</v>
      </c>
      <c r="E56" s="3">
        <v>16.3280083743768</v>
      </c>
      <c r="F56" s="3">
        <v>11.6821596256102</v>
      </c>
      <c r="G56" s="3">
        <v>16.479336369798901</v>
      </c>
      <c r="H56" s="3">
        <v>16.7181122012454</v>
      </c>
      <c r="I56" s="3">
        <v>12.6344477821981</v>
      </c>
      <c r="J56" s="3">
        <v>14.766123972531201</v>
      </c>
      <c r="K56" s="3">
        <v>8.4441481742011408</v>
      </c>
      <c r="L56" s="3">
        <v>13.942288456845899</v>
      </c>
      <c r="M56" s="3">
        <v>14.6393155467733</v>
      </c>
      <c r="N56" s="3">
        <v>17.805865369167702</v>
      </c>
      <c r="O56" s="3">
        <v>21.6541165993461</v>
      </c>
      <c r="P56" s="3">
        <v>12.3825616090108</v>
      </c>
      <c r="Q56" s="3">
        <v>14.029476123164899</v>
      </c>
      <c r="R56" s="3">
        <v>15.1978634806546</v>
      </c>
      <c r="S56" s="3">
        <v>6.8174141167761801</v>
      </c>
      <c r="T56" s="3">
        <v>12.1206477277653</v>
      </c>
      <c r="U56" s="3">
        <v>19.407134628062199</v>
      </c>
      <c r="V56" s="3">
        <v>14.9759830659114</v>
      </c>
    </row>
    <row r="57" spans="1:22" x14ac:dyDescent="0.35">
      <c r="A57" s="2">
        <v>43465</v>
      </c>
      <c r="B57" s="3">
        <v>10.612527084962</v>
      </c>
      <c r="C57" s="3">
        <v>16.262998708837301</v>
      </c>
      <c r="D57" s="3">
        <v>15.577795351863699</v>
      </c>
      <c r="E57" s="3">
        <v>16.7779472587432</v>
      </c>
      <c r="F57" s="3">
        <v>11.436272153713</v>
      </c>
      <c r="G57" s="3">
        <v>17.1824209209468</v>
      </c>
      <c r="H57" s="3">
        <v>16.859367530374001</v>
      </c>
      <c r="I57" s="3">
        <v>12.5051364159622</v>
      </c>
      <c r="J57" s="3">
        <v>14.5355779558954</v>
      </c>
      <c r="K57" s="3">
        <v>8.1466868335068092</v>
      </c>
      <c r="L57" s="3">
        <v>13.667221574089099</v>
      </c>
      <c r="M57" s="3">
        <v>14.891613967444099</v>
      </c>
      <c r="N57" s="3">
        <v>14.2463729353974</v>
      </c>
      <c r="O57" s="3">
        <v>21.614303777248502</v>
      </c>
      <c r="P57" s="3">
        <v>11.439359665644799</v>
      </c>
      <c r="Q57" s="3">
        <v>14.0378514737397</v>
      </c>
      <c r="R57" s="3">
        <v>14.2800531873881</v>
      </c>
      <c r="S57" s="3">
        <v>6.6180288957350601</v>
      </c>
      <c r="T57" s="3">
        <v>11.9850099486952</v>
      </c>
      <c r="U57" s="3">
        <v>17.5048195942409</v>
      </c>
      <c r="V57" s="3">
        <v>15.432155538570001</v>
      </c>
    </row>
    <row r="58" spans="1:22" x14ac:dyDescent="0.35">
      <c r="A58" s="2">
        <v>43496</v>
      </c>
      <c r="B58" s="3">
        <v>11.332169671609099</v>
      </c>
      <c r="C58" s="3">
        <v>17.569081835349301</v>
      </c>
      <c r="D58" s="3">
        <v>16.440211190241701</v>
      </c>
      <c r="E58" s="3">
        <v>17.570859292783499</v>
      </c>
      <c r="F58" s="3">
        <v>11.7625648289587</v>
      </c>
      <c r="G58" s="3">
        <v>18.658696667151801</v>
      </c>
      <c r="H58" s="3">
        <v>16.896965512822302</v>
      </c>
      <c r="I58" s="3">
        <v>13.2438166155166</v>
      </c>
      <c r="J58" s="3">
        <v>15.447348607547401</v>
      </c>
      <c r="K58" s="3">
        <v>9.6927733276205199</v>
      </c>
      <c r="L58" s="3">
        <v>15.095859772872901</v>
      </c>
      <c r="M58" s="3">
        <v>15.517882586389799</v>
      </c>
      <c r="N58" s="3">
        <v>17.660314643437399</v>
      </c>
      <c r="O58" s="3">
        <v>21.691289651454198</v>
      </c>
      <c r="P58" s="3">
        <v>12.4702998420917</v>
      </c>
      <c r="Q58" s="3">
        <v>14.5770673054955</v>
      </c>
      <c r="R58" s="3">
        <v>15.4596340695203</v>
      </c>
      <c r="S58" s="3">
        <v>7.61701455255601</v>
      </c>
      <c r="T58" s="3">
        <v>12.180781213708601</v>
      </c>
      <c r="U58" s="3">
        <v>18.386844759155299</v>
      </c>
      <c r="V58" s="3">
        <v>17.171095989538401</v>
      </c>
    </row>
    <row r="59" spans="1:22" x14ac:dyDescent="0.35">
      <c r="A59" s="2">
        <v>43524</v>
      </c>
      <c r="B59" s="3">
        <v>12.6999924874264</v>
      </c>
      <c r="C59" s="3">
        <v>15.8233364971898</v>
      </c>
      <c r="D59" s="3">
        <v>15.903091853353599</v>
      </c>
      <c r="E59" s="3">
        <v>16.8003710385874</v>
      </c>
      <c r="F59" s="3">
        <v>11.5051836429408</v>
      </c>
      <c r="G59" s="3">
        <v>20.2207843788288</v>
      </c>
      <c r="H59" s="3">
        <v>17.107100488857</v>
      </c>
      <c r="I59" s="3">
        <v>14.0790637500466</v>
      </c>
      <c r="J59" s="3">
        <v>15.5558127306881</v>
      </c>
      <c r="K59" s="3">
        <v>9.9866346132813408</v>
      </c>
      <c r="L59" s="3">
        <v>14.8241255113211</v>
      </c>
      <c r="M59" s="3">
        <v>15.444779910838401</v>
      </c>
      <c r="N59" s="3">
        <v>18.786589289729601</v>
      </c>
      <c r="O59" s="3">
        <v>21.712392471377399</v>
      </c>
      <c r="P59" s="3">
        <v>12.826471188208901</v>
      </c>
      <c r="Q59" s="3">
        <v>13.6268375324807</v>
      </c>
      <c r="R59" s="3">
        <v>16.247065005323901</v>
      </c>
      <c r="S59" s="3">
        <v>7.4111780247555901</v>
      </c>
      <c r="T59" s="3">
        <v>12.7112629823351</v>
      </c>
      <c r="U59" s="3">
        <v>19.6958375052901</v>
      </c>
      <c r="V59" s="3">
        <v>17.215549997691699</v>
      </c>
    </row>
    <row r="60" spans="1:22" x14ac:dyDescent="0.35">
      <c r="A60" s="2">
        <v>43553</v>
      </c>
      <c r="B60" s="3">
        <v>12.718853184458901</v>
      </c>
      <c r="C60" s="3">
        <v>15.689167267687999</v>
      </c>
      <c r="D60" s="3">
        <v>15.7922891529923</v>
      </c>
      <c r="E60" s="3">
        <v>16.775736738278201</v>
      </c>
      <c r="F60" s="3">
        <v>11.581151662332999</v>
      </c>
      <c r="G60" s="3">
        <v>19.8648352910593</v>
      </c>
      <c r="H60" s="3">
        <v>16.960109344842699</v>
      </c>
      <c r="I60" s="3">
        <v>14.254696956097099</v>
      </c>
      <c r="J60" s="3">
        <v>15.392162706541299</v>
      </c>
      <c r="K60" s="3">
        <v>10.1505582876337</v>
      </c>
      <c r="L60" s="3">
        <v>14.540126036470699</v>
      </c>
      <c r="M60" s="3">
        <v>15.242553025578699</v>
      </c>
      <c r="N60" s="3">
        <v>18.556584287041598</v>
      </c>
      <c r="O60" s="3">
        <v>21.6654422213741</v>
      </c>
      <c r="P60" s="3">
        <v>12.851489309906899</v>
      </c>
      <c r="Q60" s="3">
        <v>13.564692813328801</v>
      </c>
      <c r="R60" s="3">
        <v>16.132329912451901</v>
      </c>
      <c r="S60" s="3">
        <v>7.2943987302613298</v>
      </c>
      <c r="T60" s="3">
        <v>12.708769276722199</v>
      </c>
      <c r="U60" s="3">
        <v>19.542400573072801</v>
      </c>
      <c r="V60" s="3">
        <v>17.2659100256604</v>
      </c>
    </row>
    <row r="61" spans="1:22" x14ac:dyDescent="0.35">
      <c r="A61" s="2">
        <v>43585</v>
      </c>
      <c r="B61" s="3">
        <v>12.715692121837501</v>
      </c>
      <c r="C61" s="3">
        <v>15.634739461137899</v>
      </c>
      <c r="D61" s="3">
        <v>15.689223371795199</v>
      </c>
      <c r="E61" s="3">
        <v>16.753281248992302</v>
      </c>
      <c r="F61" s="3">
        <v>11.6367787831113</v>
      </c>
      <c r="G61" s="3">
        <v>19.014871347370999</v>
      </c>
      <c r="H61" s="3">
        <v>16.915240147280802</v>
      </c>
      <c r="I61" s="3">
        <v>14.5610543120359</v>
      </c>
      <c r="J61" s="3">
        <v>15.3633806550689</v>
      </c>
      <c r="K61" s="3">
        <v>10.579861815535599</v>
      </c>
      <c r="L61" s="3">
        <v>14.172802334977201</v>
      </c>
      <c r="M61" s="3">
        <v>15.294908795572301</v>
      </c>
      <c r="N61" s="3">
        <v>18.410976713297099</v>
      </c>
      <c r="O61" s="3">
        <v>21.6299403760171</v>
      </c>
      <c r="P61" s="3">
        <v>12.900816413968499</v>
      </c>
      <c r="Q61" s="3">
        <v>13.6980902002581</v>
      </c>
      <c r="R61" s="3">
        <v>16.15152001029</v>
      </c>
      <c r="S61" s="3">
        <v>7.18085864803031</v>
      </c>
      <c r="T61" s="3">
        <v>12.8487169179378</v>
      </c>
      <c r="U61" s="3">
        <v>19.750109510664601</v>
      </c>
      <c r="V61" s="3">
        <v>17.624898740144999</v>
      </c>
    </row>
    <row r="62" spans="1:22" x14ac:dyDescent="0.35">
      <c r="A62" s="2">
        <v>43616</v>
      </c>
      <c r="B62" s="3">
        <v>12.470688558917001</v>
      </c>
      <c r="C62" s="3">
        <v>15.554005972478</v>
      </c>
      <c r="D62" s="3">
        <v>15.402077834244</v>
      </c>
      <c r="E62" s="3">
        <v>16.697656996006099</v>
      </c>
      <c r="F62" s="3">
        <v>11.358826048973</v>
      </c>
      <c r="G62" s="3">
        <v>17.987406834862401</v>
      </c>
      <c r="H62" s="3">
        <v>17.108106649562799</v>
      </c>
      <c r="I62" s="3">
        <v>14.458099411804801</v>
      </c>
      <c r="J62" s="3">
        <v>14.956824740262199</v>
      </c>
      <c r="K62" s="3">
        <v>10.526597962312801</v>
      </c>
      <c r="L62" s="3">
        <v>14.1053243612459</v>
      </c>
      <c r="M62" s="3">
        <v>14.914686052685401</v>
      </c>
      <c r="N62" s="3">
        <v>18.194866777719302</v>
      </c>
      <c r="O62" s="3">
        <v>21.669570543036201</v>
      </c>
      <c r="P62" s="3">
        <v>12.377702893793399</v>
      </c>
      <c r="Q62" s="3">
        <v>13.5877791679968</v>
      </c>
      <c r="R62" s="3">
        <v>15.9559163048988</v>
      </c>
      <c r="S62" s="3">
        <v>7.1331000256989698</v>
      </c>
      <c r="T62" s="3">
        <v>12.668059945513599</v>
      </c>
      <c r="U62" s="3">
        <v>19.454306597625202</v>
      </c>
      <c r="V62" s="3">
        <v>17.0771197431188</v>
      </c>
    </row>
    <row r="63" spans="1:22" x14ac:dyDescent="0.35">
      <c r="A63" s="2">
        <v>43644</v>
      </c>
      <c r="B63" s="3">
        <v>12.7251889377143</v>
      </c>
      <c r="C63" s="3">
        <v>16.063841208714798</v>
      </c>
      <c r="D63" s="3">
        <v>15.598086008347099</v>
      </c>
      <c r="E63" s="3">
        <v>16.703571294951999</v>
      </c>
      <c r="F63" s="3">
        <v>11.5965689358367</v>
      </c>
      <c r="G63" s="3">
        <v>17.798996056254801</v>
      </c>
      <c r="H63" s="3">
        <v>17.225936239087702</v>
      </c>
      <c r="I63" s="3">
        <v>14.808623104836901</v>
      </c>
      <c r="J63" s="3">
        <v>14.881935784351599</v>
      </c>
      <c r="K63" s="3">
        <v>11.067768779489001</v>
      </c>
      <c r="L63" s="3">
        <v>14.089353274418</v>
      </c>
      <c r="M63" s="3">
        <v>14.983223800336599</v>
      </c>
      <c r="N63" s="3">
        <v>17.672993964141</v>
      </c>
      <c r="O63" s="3">
        <v>21.4025650111065</v>
      </c>
      <c r="P63" s="3">
        <v>12.6584506910781</v>
      </c>
      <c r="Q63" s="3">
        <v>13.7571151680127</v>
      </c>
      <c r="R63" s="3">
        <v>16.467914744960702</v>
      </c>
      <c r="S63" s="3">
        <v>7.333873845586</v>
      </c>
      <c r="T63" s="3">
        <v>13.115923344353799</v>
      </c>
      <c r="U63" s="3">
        <v>19.172862234965699</v>
      </c>
      <c r="V63" s="3">
        <v>17.3322711101046</v>
      </c>
    </row>
    <row r="64" spans="1:22" x14ac:dyDescent="0.35">
      <c r="A64" s="2">
        <v>43677</v>
      </c>
      <c r="B64" s="3">
        <v>12.632981013155501</v>
      </c>
      <c r="C64" s="3">
        <v>15.8728860379601</v>
      </c>
      <c r="D64" s="3">
        <v>16.068133330579499</v>
      </c>
      <c r="E64" s="3">
        <v>16.588243310001701</v>
      </c>
      <c r="F64" s="3">
        <v>11.390970954909699</v>
      </c>
      <c r="G64" s="3">
        <v>17.900226100244002</v>
      </c>
      <c r="H64" s="3">
        <v>17.034460614114</v>
      </c>
      <c r="I64" s="3">
        <v>15.169398280442399</v>
      </c>
      <c r="J64" s="3">
        <v>14.5445375944016</v>
      </c>
      <c r="K64" s="3">
        <v>11.2790832653188</v>
      </c>
      <c r="L64" s="3">
        <v>14.3302386564865</v>
      </c>
      <c r="M64" s="3">
        <v>14.6141437319017</v>
      </c>
      <c r="N64" s="3">
        <v>18.342066606419099</v>
      </c>
      <c r="O64" s="3">
        <v>20.9053716040039</v>
      </c>
      <c r="P64" s="3">
        <v>12.574498644222199</v>
      </c>
      <c r="Q64" s="3">
        <v>13.8880716259482</v>
      </c>
      <c r="R64" s="3">
        <v>16.442708412207299</v>
      </c>
      <c r="S64" s="3">
        <v>7.5882304154864002</v>
      </c>
      <c r="T64" s="3">
        <v>14.0159032302589</v>
      </c>
      <c r="U64" s="3">
        <v>18.6788955584348</v>
      </c>
      <c r="V64" s="3">
        <v>17.433893367353001</v>
      </c>
    </row>
    <row r="65" spans="1:22" x14ac:dyDescent="0.35">
      <c r="A65" s="2">
        <v>43706</v>
      </c>
      <c r="B65" s="3">
        <v>12.6656562487405</v>
      </c>
      <c r="C65" s="3">
        <v>15.4035636718519</v>
      </c>
      <c r="D65" s="3">
        <v>15.9292137710408</v>
      </c>
      <c r="E65" s="3">
        <v>16.036126700453501</v>
      </c>
      <c r="F65" s="3">
        <v>10.7565341554097</v>
      </c>
      <c r="G65" s="3">
        <v>17.6855380566831</v>
      </c>
      <c r="H65" s="3">
        <v>16.8391042244141</v>
      </c>
      <c r="I65" s="3">
        <v>14.961183711108999</v>
      </c>
      <c r="J65" s="3">
        <v>14.654116755610399</v>
      </c>
      <c r="K65" s="3">
        <v>11.1606845233676</v>
      </c>
      <c r="L65" s="3">
        <v>14.1028828214138</v>
      </c>
      <c r="M65" s="3">
        <v>13.8027318105704</v>
      </c>
      <c r="N65" s="3">
        <v>19.247011538968898</v>
      </c>
      <c r="O65" s="3">
        <v>21.090574293729698</v>
      </c>
      <c r="P65" s="3">
        <v>12.3386324103192</v>
      </c>
      <c r="Q65" s="3">
        <v>13.7599946358386</v>
      </c>
      <c r="R65" s="3">
        <v>16.484280269351501</v>
      </c>
      <c r="S65" s="3">
        <v>7.4756902960680103</v>
      </c>
      <c r="T65" s="3">
        <v>14.129828097465801</v>
      </c>
      <c r="U65" s="3">
        <v>17.349271346132301</v>
      </c>
      <c r="V65" s="3">
        <v>17.790099629457298</v>
      </c>
    </row>
    <row r="66" spans="1:22" x14ac:dyDescent="0.35">
      <c r="A66" s="2">
        <v>43738</v>
      </c>
      <c r="B66" s="3">
        <v>12.692481861399299</v>
      </c>
      <c r="C66" s="3">
        <v>16.800144964259498</v>
      </c>
      <c r="D66" s="3">
        <v>15.7302175431624</v>
      </c>
      <c r="E66" s="3">
        <v>15.201014545073701</v>
      </c>
      <c r="F66" s="3">
        <v>10.9950599169527</v>
      </c>
      <c r="G66" s="3">
        <v>17.299188002222699</v>
      </c>
      <c r="H66" s="3">
        <v>16.772150800448799</v>
      </c>
      <c r="I66" s="3">
        <v>15.5817696218647</v>
      </c>
      <c r="J66" s="3">
        <v>15.0503436923692</v>
      </c>
      <c r="K66" s="3">
        <v>12.072023484743299</v>
      </c>
      <c r="L66" s="3">
        <v>14.439952961235599</v>
      </c>
      <c r="M66" s="3">
        <v>13.398864931572399</v>
      </c>
      <c r="N66" s="3">
        <v>19.8014948091203</v>
      </c>
      <c r="O66" s="3">
        <v>21.444569942163099</v>
      </c>
      <c r="P66" s="3">
        <v>12.2723826285063</v>
      </c>
      <c r="Q66" s="3">
        <v>13.893113087027499</v>
      </c>
      <c r="R66" s="3">
        <v>16.5174183103695</v>
      </c>
      <c r="S66" s="3">
        <v>7.8547652850523999</v>
      </c>
      <c r="T66" s="3">
        <v>14.230700849386499</v>
      </c>
      <c r="U66" s="3">
        <v>17.193491471286901</v>
      </c>
      <c r="V66" s="3">
        <v>18.338547106681499</v>
      </c>
    </row>
    <row r="67" spans="1:22" x14ac:dyDescent="0.35">
      <c r="A67" s="2">
        <v>43769</v>
      </c>
      <c r="B67" s="3">
        <v>12.875976571154199</v>
      </c>
      <c r="C67" s="3">
        <v>15.755072437440599</v>
      </c>
      <c r="D67" s="3">
        <v>16.0905096436652</v>
      </c>
      <c r="E67" s="3">
        <v>15.256093503216</v>
      </c>
      <c r="F67" s="3">
        <v>10.953957733105501</v>
      </c>
      <c r="G67" s="3">
        <v>17.254886139457799</v>
      </c>
      <c r="H67" s="3">
        <v>16.825066194208201</v>
      </c>
      <c r="I67" s="3">
        <v>16.399649391586401</v>
      </c>
      <c r="J67" s="3">
        <v>15.3357975062865</v>
      </c>
      <c r="K67" s="3">
        <v>12.8769390567983</v>
      </c>
      <c r="L67" s="3">
        <v>15.5278242943665</v>
      </c>
      <c r="M67" s="3">
        <v>13.499851066929899</v>
      </c>
      <c r="N67" s="3">
        <v>15.6615920483639</v>
      </c>
      <c r="O67" s="3">
        <v>22.6467407337942</v>
      </c>
      <c r="P67" s="3">
        <v>12.4258895616342</v>
      </c>
      <c r="Q67" s="3">
        <v>14.0624462911188</v>
      </c>
      <c r="R67" s="3">
        <v>16.659632272104801</v>
      </c>
      <c r="S67" s="3">
        <v>7.6130284047548002</v>
      </c>
      <c r="T67" s="3">
        <v>14.267676952620601</v>
      </c>
      <c r="U67" s="3">
        <v>17.273285224945099</v>
      </c>
      <c r="V67" s="3">
        <v>18.115209720935599</v>
      </c>
    </row>
    <row r="68" spans="1:22" x14ac:dyDescent="0.35">
      <c r="A68" s="2">
        <v>43798</v>
      </c>
      <c r="B68" s="3">
        <v>13.6199814618235</v>
      </c>
      <c r="C68" s="3">
        <v>14.8885521920496</v>
      </c>
      <c r="D68" s="3">
        <v>16.081656745538002</v>
      </c>
      <c r="E68" s="3">
        <v>14.564650201454199</v>
      </c>
      <c r="F68" s="3">
        <v>10.7809213077613</v>
      </c>
      <c r="G68" s="3">
        <v>16.4836337788553</v>
      </c>
      <c r="H68" s="3">
        <v>16.707678571823799</v>
      </c>
      <c r="I68" s="3">
        <v>16.465730963013701</v>
      </c>
      <c r="J68" s="3">
        <v>15.291612005860699</v>
      </c>
      <c r="K68" s="3">
        <v>13.3830684885864</v>
      </c>
      <c r="L68" s="3">
        <v>15.3390258975954</v>
      </c>
      <c r="M68" s="3">
        <v>13.980184552396199</v>
      </c>
      <c r="N68" s="3">
        <v>17.309071454200701</v>
      </c>
      <c r="O68" s="3">
        <v>23.037826309999001</v>
      </c>
      <c r="P68" s="3">
        <v>12.7752696060973</v>
      </c>
      <c r="Q68" s="3">
        <v>13.959503503567101</v>
      </c>
      <c r="R68" s="3">
        <v>17.1503710533717</v>
      </c>
      <c r="S68" s="3">
        <v>8.3119112986848709</v>
      </c>
      <c r="T68" s="3">
        <v>14.1663600374761</v>
      </c>
      <c r="U68" s="3">
        <v>17.796225090383501</v>
      </c>
      <c r="V68" s="3">
        <v>18.2648774645345</v>
      </c>
    </row>
    <row r="69" spans="1:22" x14ac:dyDescent="0.35">
      <c r="A69" s="2">
        <v>43830</v>
      </c>
      <c r="B69" s="3">
        <v>14.679247305287101</v>
      </c>
      <c r="C69" s="3">
        <v>15.6966343553669</v>
      </c>
      <c r="D69" s="3">
        <v>16.716967796312101</v>
      </c>
      <c r="E69" s="3">
        <v>15.058491873509899</v>
      </c>
      <c r="F69" s="3">
        <v>10.9365176731236</v>
      </c>
      <c r="G69" s="3">
        <v>17.715984764934401</v>
      </c>
      <c r="H69" s="3">
        <v>17.018346832057599</v>
      </c>
      <c r="I69" s="3">
        <v>17.469726084729</v>
      </c>
      <c r="J69" s="3">
        <v>15.513010196174299</v>
      </c>
      <c r="K69" s="3">
        <v>14.599947707186301</v>
      </c>
      <c r="L69" s="3">
        <v>17.233319805204701</v>
      </c>
      <c r="M69" s="3">
        <v>14.533418740713</v>
      </c>
      <c r="N69" s="3">
        <v>17.995724690300801</v>
      </c>
      <c r="O69" s="3">
        <v>23.4033461627454</v>
      </c>
      <c r="P69" s="3">
        <v>13.6955603395915</v>
      </c>
      <c r="Q69" s="3">
        <v>14.6392332551784</v>
      </c>
      <c r="R69" s="3">
        <v>17.018060445247698</v>
      </c>
      <c r="S69" s="3">
        <v>9.1287952404617396</v>
      </c>
      <c r="T69" s="3">
        <v>16.150023060846799</v>
      </c>
      <c r="U69" s="3">
        <v>17.074336146490701</v>
      </c>
      <c r="V69" s="3">
        <v>20.0203261571687</v>
      </c>
    </row>
    <row r="70" spans="1:22" x14ac:dyDescent="0.35">
      <c r="A70" s="2">
        <v>43861</v>
      </c>
      <c r="B70" s="3">
        <v>14.3674895073557</v>
      </c>
      <c r="C70" s="3">
        <v>14.745705073723601</v>
      </c>
      <c r="D70" s="3">
        <v>16.7699537669031</v>
      </c>
      <c r="E70" s="3">
        <v>13.810067965640499</v>
      </c>
      <c r="F70" s="3">
        <v>10.689732554908</v>
      </c>
      <c r="G70" s="3">
        <v>16.6290972535711</v>
      </c>
      <c r="H70" s="3">
        <v>16.2954529663721</v>
      </c>
      <c r="I70" s="3">
        <v>16.693888180256099</v>
      </c>
      <c r="J70" s="3">
        <v>15.7550951289167</v>
      </c>
      <c r="K70" s="3">
        <v>15.006880585748601</v>
      </c>
      <c r="L70" s="3">
        <v>16.837044317567301</v>
      </c>
      <c r="M70" s="3">
        <v>13.728242654789501</v>
      </c>
      <c r="N70" s="3">
        <v>18.142369145885901</v>
      </c>
      <c r="O70" s="3">
        <v>22.911433731306701</v>
      </c>
      <c r="P70" s="3">
        <v>12.862917727726799</v>
      </c>
      <c r="Q70" s="3">
        <v>14.970972630739301</v>
      </c>
      <c r="R70" s="3">
        <v>16.287810765266801</v>
      </c>
      <c r="S70" s="3">
        <v>9.1687617987111008</v>
      </c>
      <c r="T70" s="3">
        <v>15.6344151718184</v>
      </c>
      <c r="U70" s="3">
        <v>15.475794421818801</v>
      </c>
      <c r="V70" s="3">
        <v>19.367883975661101</v>
      </c>
    </row>
    <row r="71" spans="1:22" x14ac:dyDescent="0.35">
      <c r="A71" s="2">
        <v>43889</v>
      </c>
      <c r="B71" s="3">
        <v>14.287115220805299</v>
      </c>
      <c r="C71" s="3">
        <v>15.6532976185478</v>
      </c>
      <c r="D71" s="3">
        <v>15.0712970949281</v>
      </c>
      <c r="E71" s="3">
        <v>12.9983819908822</v>
      </c>
      <c r="F71" s="3">
        <v>9.6636717053799295</v>
      </c>
      <c r="G71" s="3">
        <v>16.63719573266</v>
      </c>
      <c r="H71" s="3">
        <v>16.406985512872101</v>
      </c>
      <c r="I71" s="3">
        <v>16.3576136671733</v>
      </c>
      <c r="J71" s="3">
        <v>15.149267666743301</v>
      </c>
      <c r="K71" s="3">
        <v>15.173826571661399</v>
      </c>
      <c r="L71" s="3">
        <v>17.088361483094999</v>
      </c>
      <c r="M71" s="3">
        <v>12.685847421232401</v>
      </c>
      <c r="N71" s="3">
        <v>12.547373191912101</v>
      </c>
      <c r="O71" s="3">
        <v>21.259556379888899</v>
      </c>
      <c r="P71" s="3">
        <v>13.031816311474801</v>
      </c>
      <c r="Q71" s="3">
        <v>13.873538383743</v>
      </c>
      <c r="R71" s="3">
        <v>14.880719039339199</v>
      </c>
      <c r="S71" s="3">
        <v>8.0864437048597892</v>
      </c>
      <c r="T71" s="3">
        <v>14.7578317281711</v>
      </c>
      <c r="U71" s="3">
        <v>15.0160145132888</v>
      </c>
      <c r="V71" s="3">
        <v>17.5833686509289</v>
      </c>
    </row>
    <row r="72" spans="1:22" x14ac:dyDescent="0.35">
      <c r="A72" s="2">
        <v>43921</v>
      </c>
      <c r="B72" s="3">
        <v>14.0111011725363</v>
      </c>
      <c r="C72" s="3">
        <v>14.9149958548615</v>
      </c>
      <c r="D72" s="3">
        <v>14.303745197061501</v>
      </c>
      <c r="E72" s="3">
        <v>12.396930661019301</v>
      </c>
      <c r="F72" s="3">
        <v>9.5527755972907809</v>
      </c>
      <c r="G72" s="3">
        <v>15.642668390108</v>
      </c>
      <c r="H72" s="3">
        <v>16.200854760750001</v>
      </c>
      <c r="I72" s="3">
        <v>15.9809637041621</v>
      </c>
      <c r="J72" s="3">
        <v>14.4126671968623</v>
      </c>
      <c r="K72" s="3">
        <v>14.567496184944201</v>
      </c>
      <c r="L72" s="3">
        <v>16.172867539195501</v>
      </c>
      <c r="M72" s="3">
        <v>11.946718708354201</v>
      </c>
      <c r="N72" s="3">
        <v>11.801893539166601</v>
      </c>
      <c r="O72" s="3">
        <v>20.148417533653699</v>
      </c>
      <c r="P72" s="3">
        <v>12.9720986753231</v>
      </c>
      <c r="Q72" s="3">
        <v>13.421644462526601</v>
      </c>
      <c r="R72" s="3">
        <v>14.6238022471906</v>
      </c>
      <c r="S72" s="3">
        <v>7.6864728203728996</v>
      </c>
      <c r="T72" s="3">
        <v>13.9921231220564</v>
      </c>
      <c r="U72" s="3">
        <v>14.3866718257747</v>
      </c>
      <c r="V72" s="3">
        <v>17.1442512831016</v>
      </c>
    </row>
    <row r="73" spans="1:22" x14ac:dyDescent="0.35">
      <c r="A73" s="2">
        <v>43951</v>
      </c>
      <c r="B73" s="3">
        <v>14.3053149140926</v>
      </c>
      <c r="C73" s="3">
        <v>15.255782024167001</v>
      </c>
      <c r="D73" s="3">
        <v>14.3312057570795</v>
      </c>
      <c r="E73" s="3">
        <v>12.8926191668921</v>
      </c>
      <c r="F73" s="3">
        <v>10.7470572283602</v>
      </c>
      <c r="G73" s="3">
        <v>16.510499787028099</v>
      </c>
      <c r="H73" s="3">
        <v>16.657612683596099</v>
      </c>
      <c r="I73" s="3">
        <v>16.505623405859101</v>
      </c>
      <c r="J73" s="3">
        <v>15.543087066528001</v>
      </c>
      <c r="K73" s="3">
        <v>14.9449872643952</v>
      </c>
      <c r="L73" s="3">
        <v>16.8877735509618</v>
      </c>
      <c r="M73" s="3">
        <v>12.4216824903963</v>
      </c>
      <c r="N73" s="3">
        <v>12.370178163631801</v>
      </c>
      <c r="O73" s="3">
        <v>21.1165047345037</v>
      </c>
      <c r="P73" s="3">
        <v>13.238448197769801</v>
      </c>
      <c r="Q73" s="3">
        <v>13.890787621935701</v>
      </c>
      <c r="R73" s="3">
        <v>15.6641121347335</v>
      </c>
      <c r="S73" s="3">
        <v>7.9526458900673003</v>
      </c>
      <c r="T73" s="3">
        <v>15.8864235054065</v>
      </c>
      <c r="U73" s="3">
        <v>15.358017244520701</v>
      </c>
      <c r="V73" s="3">
        <v>18.220729714838999</v>
      </c>
    </row>
    <row r="74" spans="1:22" x14ac:dyDescent="0.35">
      <c r="A74" s="2">
        <v>43980</v>
      </c>
      <c r="B74" s="3">
        <v>14.2450407941005</v>
      </c>
      <c r="C74" s="3">
        <v>15.273578169392</v>
      </c>
      <c r="D74" s="3">
        <v>15.4464727818255</v>
      </c>
      <c r="E74" s="3">
        <v>14.197723302365301</v>
      </c>
      <c r="F74" s="3">
        <v>11.740081720729901</v>
      </c>
      <c r="G74" s="3">
        <v>18.494725852676499</v>
      </c>
      <c r="H74" s="3">
        <v>18.130082624401599</v>
      </c>
      <c r="I74" s="3">
        <v>16.573487715226602</v>
      </c>
      <c r="J74" s="3">
        <v>16.381593038160499</v>
      </c>
      <c r="K74" s="3">
        <v>15.136219184760201</v>
      </c>
      <c r="L74" s="3">
        <v>18.851861488925099</v>
      </c>
      <c r="M74" s="3">
        <v>12.539284357047601</v>
      </c>
      <c r="N74" s="3">
        <v>12.5913310979768</v>
      </c>
      <c r="O74" s="3">
        <v>21.592493139519998</v>
      </c>
      <c r="P74" s="3">
        <v>13.285186732379101</v>
      </c>
      <c r="Q74" s="3">
        <v>14.312448884977099</v>
      </c>
      <c r="R74" s="3">
        <v>17.2923322755051</v>
      </c>
      <c r="S74" s="3">
        <v>8.8261917450443708</v>
      </c>
      <c r="T74" s="3">
        <v>15.5553473340825</v>
      </c>
      <c r="U74" s="3">
        <v>16.1072497824293</v>
      </c>
      <c r="V74" s="3">
        <v>18.7052203109101</v>
      </c>
    </row>
    <row r="75" spans="1:22" x14ac:dyDescent="0.35">
      <c r="A75" s="2">
        <v>44012</v>
      </c>
      <c r="B75" s="3">
        <v>15.001406874116601</v>
      </c>
      <c r="C75" s="3">
        <v>16.7500602430407</v>
      </c>
      <c r="D75" s="3">
        <v>16.6200705996111</v>
      </c>
      <c r="E75" s="3">
        <v>15.454822024812</v>
      </c>
      <c r="F75" s="3">
        <v>12.0264711379735</v>
      </c>
      <c r="G75" s="3">
        <v>21.772146071070999</v>
      </c>
      <c r="H75" s="3">
        <v>18.7825415652113</v>
      </c>
      <c r="I75" s="3">
        <v>17.191696887971499</v>
      </c>
      <c r="J75" s="3">
        <v>18.0123785668419</v>
      </c>
      <c r="K75" s="3">
        <v>15.2789010953939</v>
      </c>
      <c r="L75" s="3">
        <v>20.393013508455599</v>
      </c>
      <c r="M75" s="3">
        <v>12.893349432175601</v>
      </c>
      <c r="N75" s="3">
        <v>15.085543416662899</v>
      </c>
      <c r="O75" s="3">
        <v>23.443676807274102</v>
      </c>
      <c r="P75" s="3">
        <v>14.177539840336101</v>
      </c>
      <c r="Q75" s="3">
        <v>14.7950814059439</v>
      </c>
      <c r="R75" s="3">
        <v>18.434575185587999</v>
      </c>
      <c r="S75" s="3">
        <v>9.5169765996847602</v>
      </c>
      <c r="T75" s="3">
        <v>17.406237868737701</v>
      </c>
      <c r="U75" s="3">
        <v>15.8978267414582</v>
      </c>
      <c r="V75" s="3">
        <v>19.210416395654502</v>
      </c>
    </row>
    <row r="76" spans="1:22" x14ac:dyDescent="0.35">
      <c r="A76" s="2">
        <v>44043</v>
      </c>
      <c r="B76" s="3">
        <v>16.2453832538678</v>
      </c>
      <c r="C76" s="3">
        <v>18.951117749884599</v>
      </c>
      <c r="D76" s="3">
        <v>17.653626505192001</v>
      </c>
      <c r="E76" s="3">
        <v>16.005612112611701</v>
      </c>
      <c r="F76" s="3">
        <v>11.6946516517504</v>
      </c>
      <c r="G76" s="3">
        <v>24.421311351084899</v>
      </c>
      <c r="H76" s="3">
        <v>19.854980233762198</v>
      </c>
      <c r="I76" s="3">
        <v>17.9457244018163</v>
      </c>
      <c r="J76" s="3">
        <v>18.984258173177601</v>
      </c>
      <c r="K76" s="3">
        <v>15.7288588923048</v>
      </c>
      <c r="L76" s="3">
        <v>31.723482991563099</v>
      </c>
      <c r="M76" s="3">
        <v>13.462910519066201</v>
      </c>
      <c r="N76" s="3">
        <v>15.1616105061753</v>
      </c>
      <c r="O76" s="3">
        <v>25.015591855483201</v>
      </c>
      <c r="P76" s="3">
        <v>15.060980575444299</v>
      </c>
      <c r="Q76" s="3">
        <v>15.7438604015833</v>
      </c>
      <c r="R76" s="3">
        <v>19.324925931671899</v>
      </c>
      <c r="S76" s="3">
        <v>9.6464588734993004</v>
      </c>
      <c r="T76" s="3">
        <v>15.415431927505001</v>
      </c>
      <c r="U76" s="3">
        <v>16.1995319414048</v>
      </c>
      <c r="V76" s="3">
        <v>19.850998255580301</v>
      </c>
    </row>
    <row r="77" spans="1:22" x14ac:dyDescent="0.35">
      <c r="A77" s="2">
        <v>44074</v>
      </c>
      <c r="B77" s="3">
        <v>17.1464866498203</v>
      </c>
      <c r="C77" s="3">
        <v>19.571236709650599</v>
      </c>
      <c r="D77" s="3">
        <v>18.827948130013301</v>
      </c>
      <c r="E77" s="3">
        <v>17.9477738378054</v>
      </c>
      <c r="F77" s="3">
        <v>12.631567603341599</v>
      </c>
      <c r="G77" s="3">
        <v>32.705727078694601</v>
      </c>
      <c r="H77" s="3">
        <v>20.550913556356999</v>
      </c>
      <c r="I77" s="3">
        <v>17.237169816805199</v>
      </c>
      <c r="J77" s="3">
        <v>19.915605410125401</v>
      </c>
      <c r="K77" s="3">
        <v>16.0542889945525</v>
      </c>
      <c r="L77" s="3">
        <v>34.831145365696798</v>
      </c>
      <c r="M77" s="3">
        <v>13.3236830682392</v>
      </c>
      <c r="N77" s="3">
        <v>15.7235186432827</v>
      </c>
      <c r="O77" s="3">
        <v>25.491662172955898</v>
      </c>
      <c r="P77" s="3">
        <v>15.8703719974063</v>
      </c>
      <c r="Q77" s="3">
        <v>16.114171998842501</v>
      </c>
      <c r="R77" s="3">
        <v>20.550496894153301</v>
      </c>
      <c r="S77" s="3">
        <v>9.6324117494060992</v>
      </c>
      <c r="T77" s="3">
        <v>16.480910295539299</v>
      </c>
      <c r="U77" s="3">
        <v>17.716593897990201</v>
      </c>
      <c r="V77" s="3">
        <v>21.519896929145499</v>
      </c>
    </row>
    <row r="78" spans="1:22" x14ac:dyDescent="0.35">
      <c r="A78" s="2">
        <v>44104</v>
      </c>
      <c r="B78" s="3">
        <v>16.891417695457498</v>
      </c>
      <c r="C78" s="3">
        <v>19.137821422380199</v>
      </c>
      <c r="D78" s="3">
        <v>17.961534686050701</v>
      </c>
      <c r="E78" s="3">
        <v>18.9960944373126</v>
      </c>
      <c r="F78" s="3">
        <v>13.057651921712299</v>
      </c>
      <c r="G78" s="3">
        <v>34.980327277982802</v>
      </c>
      <c r="H78" s="3">
        <v>20.096242965677099</v>
      </c>
      <c r="I78" s="3">
        <v>17.0162995022106</v>
      </c>
      <c r="J78" s="3">
        <v>20.382512961105199</v>
      </c>
      <c r="K78" s="3">
        <v>16.029746114159799</v>
      </c>
      <c r="L78" s="3">
        <v>28.630140367278798</v>
      </c>
      <c r="M78" s="3">
        <v>13.204861083807501</v>
      </c>
      <c r="N78" s="3">
        <v>15.3560361269796</v>
      </c>
      <c r="O78" s="3">
        <v>25.825129089906799</v>
      </c>
      <c r="P78" s="3">
        <v>15.999863814478401</v>
      </c>
      <c r="Q78" s="3">
        <v>16.268772278324999</v>
      </c>
      <c r="R78" s="3">
        <v>20.890934095998102</v>
      </c>
      <c r="S78" s="3">
        <v>10.3887063285142</v>
      </c>
      <c r="T78" s="3">
        <v>18.798577775051999</v>
      </c>
      <c r="U78" s="3">
        <v>18.246569796669199</v>
      </c>
      <c r="V78" s="3">
        <v>24.343960144391399</v>
      </c>
    </row>
    <row r="79" spans="1:22" x14ac:dyDescent="0.35">
      <c r="A79" s="2">
        <v>44134</v>
      </c>
      <c r="B79" s="3">
        <v>17.351216254753801</v>
      </c>
      <c r="C79" s="3">
        <v>19.412284188944199</v>
      </c>
      <c r="D79" s="3">
        <v>19.860021725857699</v>
      </c>
      <c r="E79" s="3">
        <v>21.293112175579999</v>
      </c>
      <c r="F79" s="3">
        <v>15.366058418528601</v>
      </c>
      <c r="G79" s="3">
        <v>38.878577298154703</v>
      </c>
      <c r="H79" s="3">
        <v>19.7329036229861</v>
      </c>
      <c r="I79" s="3">
        <v>16.511936571277499</v>
      </c>
      <c r="J79" s="3">
        <v>20.4884213967315</v>
      </c>
      <c r="K79" s="3">
        <v>15.432839526962599</v>
      </c>
      <c r="L79" s="3">
        <v>30.7999531705801</v>
      </c>
      <c r="M79" s="3">
        <v>12.694193121543099</v>
      </c>
      <c r="N79" s="3">
        <v>13.140309271869899</v>
      </c>
      <c r="O79" s="3">
        <v>26.043584004087801</v>
      </c>
      <c r="P79" s="3">
        <v>16.842131323181398</v>
      </c>
      <c r="Q79" s="3">
        <v>16.3299870395252</v>
      </c>
      <c r="R79" s="3">
        <v>21.072666028487902</v>
      </c>
      <c r="S79" s="3">
        <v>11.074827818073601</v>
      </c>
      <c r="T79" s="3">
        <v>21.3953056515432</v>
      </c>
      <c r="U79" s="3">
        <v>18.228289661898099</v>
      </c>
      <c r="V79" s="3">
        <v>24.781632917521002</v>
      </c>
    </row>
    <row r="80" spans="1:22" x14ac:dyDescent="0.35">
      <c r="A80" s="2">
        <v>44165</v>
      </c>
      <c r="B80" s="3">
        <v>18.352945097959498</v>
      </c>
      <c r="C80" s="3">
        <v>22.989635998552199</v>
      </c>
      <c r="D80" s="3">
        <v>23.192633855838299</v>
      </c>
      <c r="E80" s="3">
        <v>22.883963432993198</v>
      </c>
      <c r="F80" s="3">
        <v>20.4443658777301</v>
      </c>
      <c r="G80" s="3">
        <v>44.383859651928603</v>
      </c>
      <c r="H80" s="3">
        <v>20.9967653099446</v>
      </c>
      <c r="I80" s="3">
        <v>17.126301567112101</v>
      </c>
      <c r="J80" s="3">
        <v>26.237793577345101</v>
      </c>
      <c r="K80" s="3">
        <v>17.334579084931999</v>
      </c>
      <c r="L80" s="3">
        <v>32.298188072377897</v>
      </c>
      <c r="M80" s="3">
        <v>13.4121612871265</v>
      </c>
      <c r="N80" s="3">
        <v>16.370785393450699</v>
      </c>
      <c r="O80" s="3">
        <v>29.656769826461101</v>
      </c>
      <c r="P80" s="3">
        <v>17.175998481426198</v>
      </c>
      <c r="Q80" s="3">
        <v>17.592337164900702</v>
      </c>
      <c r="R80" s="3">
        <v>24.219274781721602</v>
      </c>
      <c r="S80" s="3">
        <v>12.134354974650099</v>
      </c>
      <c r="T80" s="3">
        <v>27.087739053157399</v>
      </c>
      <c r="U80" s="3">
        <v>20.0458433727634</v>
      </c>
      <c r="V80" s="3">
        <v>27.728538044293099</v>
      </c>
    </row>
    <row r="81" spans="1:22" x14ac:dyDescent="0.35">
      <c r="A81" s="2">
        <v>44196</v>
      </c>
      <c r="B81" s="3">
        <v>20.156342709091899</v>
      </c>
      <c r="C81" s="3">
        <v>24.725864918163001</v>
      </c>
      <c r="D81" s="3">
        <v>24.7655802328742</v>
      </c>
      <c r="E81" s="3">
        <v>25.014408400113801</v>
      </c>
      <c r="F81" s="3">
        <v>22.6626117382696</v>
      </c>
      <c r="G81" s="3">
        <v>51.418972890939301</v>
      </c>
      <c r="H81" s="3">
        <v>21.176484934449601</v>
      </c>
      <c r="I81" s="3">
        <v>18.386663998101302</v>
      </c>
      <c r="J81" s="3">
        <v>32.471002362497103</v>
      </c>
      <c r="K81" s="3">
        <v>19.787957187432099</v>
      </c>
      <c r="L81" s="3">
        <v>36.430707381145197</v>
      </c>
      <c r="M81" s="3">
        <v>14.0355409323112</v>
      </c>
      <c r="N81" s="3">
        <v>19.794779691674702</v>
      </c>
      <c r="O81" s="3">
        <v>33.761242703393698</v>
      </c>
      <c r="P81" s="3">
        <v>18.578026500374499</v>
      </c>
      <c r="Q81" s="3">
        <v>17.326190176330201</v>
      </c>
      <c r="R81" s="3">
        <v>27.359903776702101</v>
      </c>
      <c r="S81" s="3">
        <v>13.504330177648599</v>
      </c>
      <c r="T81" s="3">
        <v>24.070881723320099</v>
      </c>
      <c r="U81" s="3">
        <v>23.421038024167402</v>
      </c>
      <c r="V81" s="3">
        <v>28.969691231590499</v>
      </c>
    </row>
    <row r="82" spans="1:22" x14ac:dyDescent="0.35">
      <c r="A82" s="2">
        <v>44225</v>
      </c>
      <c r="B82" s="3">
        <v>20.668952129804101</v>
      </c>
      <c r="C82" s="3">
        <v>25.911701580659798</v>
      </c>
      <c r="D82" s="3">
        <v>23.644752971505799</v>
      </c>
      <c r="E82" s="3">
        <v>23.5350545460151</v>
      </c>
      <c r="F82" s="3">
        <v>15.609090515361</v>
      </c>
      <c r="G82" s="3">
        <v>46.247475267339603</v>
      </c>
      <c r="H82" s="3">
        <v>19.725991859616599</v>
      </c>
      <c r="I82" s="3">
        <v>18.287150895918</v>
      </c>
      <c r="J82" s="3">
        <v>29.053406546199199</v>
      </c>
      <c r="K82" s="3">
        <v>20.411709896637898</v>
      </c>
      <c r="L82" s="3">
        <v>28.097922519822301</v>
      </c>
      <c r="M82" s="3">
        <v>13.825793636618901</v>
      </c>
      <c r="N82" s="3">
        <v>17.187328768870799</v>
      </c>
      <c r="O82" s="3">
        <v>31.121423584324202</v>
      </c>
      <c r="P82" s="3">
        <v>20.187481640864</v>
      </c>
      <c r="Q82" s="3">
        <v>17.3130645647996</v>
      </c>
      <c r="R82" s="3">
        <v>26.9061836580209</v>
      </c>
      <c r="S82" s="3">
        <v>12.481536695631901</v>
      </c>
      <c r="T82" s="3">
        <v>24.246815635342301</v>
      </c>
      <c r="U82" s="3">
        <v>22.656857698099198</v>
      </c>
      <c r="V82" s="3">
        <v>26.864513537531</v>
      </c>
    </row>
    <row r="83" spans="1:22" x14ac:dyDescent="0.35">
      <c r="A83" s="2">
        <v>44253</v>
      </c>
      <c r="B83" s="3">
        <v>20.167368872418098</v>
      </c>
      <c r="C83" s="3">
        <v>32.615753863906797</v>
      </c>
      <c r="D83" s="3">
        <v>24.193119122911799</v>
      </c>
      <c r="E83" s="3">
        <v>22.9898588689943</v>
      </c>
      <c r="F83" s="3">
        <v>17.183956532986901</v>
      </c>
      <c r="G83" s="3">
        <v>68.183488155844699</v>
      </c>
      <c r="H83" s="3">
        <v>19.8239129115926</v>
      </c>
      <c r="I83" s="3">
        <v>18.6682635635784</v>
      </c>
      <c r="J83" s="3">
        <v>27.514366751975398</v>
      </c>
      <c r="K83" s="3">
        <v>20.5028803564756</v>
      </c>
      <c r="L83" s="3">
        <v>20.744628736674098</v>
      </c>
      <c r="M83" s="3">
        <v>13.660583414978399</v>
      </c>
      <c r="N83" s="3">
        <v>17.817266903389399</v>
      </c>
      <c r="O83" s="3">
        <v>31.104714887123201</v>
      </c>
      <c r="P83" s="3">
        <v>19.780946355529998</v>
      </c>
      <c r="Q83" s="3">
        <v>16.943220999695701</v>
      </c>
      <c r="R83" s="3">
        <v>27.747825348743099</v>
      </c>
      <c r="S83" s="3">
        <v>11.5496464804563</v>
      </c>
      <c r="T83" s="3">
        <v>27.598702798325601</v>
      </c>
      <c r="U83" s="3">
        <v>24.488213318253699</v>
      </c>
      <c r="V83" s="3">
        <v>26.6406303462967</v>
      </c>
    </row>
    <row r="84" spans="1:22" x14ac:dyDescent="0.35">
      <c r="A84" s="2">
        <v>44286</v>
      </c>
      <c r="B84" s="3">
        <v>19.650667890611999</v>
      </c>
      <c r="C84" s="3">
        <v>30.647051589119201</v>
      </c>
      <c r="D84" s="3">
        <v>23.1719573100514</v>
      </c>
      <c r="E84" s="3">
        <v>22.133400477219599</v>
      </c>
      <c r="F84" s="3">
        <v>16.724534030871599</v>
      </c>
      <c r="G84" s="3">
        <v>62.141732717366096</v>
      </c>
      <c r="H84" s="3">
        <v>19.180293789834401</v>
      </c>
      <c r="I84" s="3">
        <v>18.311438759285299</v>
      </c>
      <c r="J84" s="3">
        <v>26.3084880283708</v>
      </c>
      <c r="K84" s="3">
        <v>19.738877118238701</v>
      </c>
      <c r="L84" s="3">
        <v>19.4319359171058</v>
      </c>
      <c r="M84" s="3">
        <v>13.280790965445499</v>
      </c>
      <c r="N84" s="3">
        <v>17.3791411578866</v>
      </c>
      <c r="O84" s="3">
        <v>30.387466436664202</v>
      </c>
      <c r="P84" s="3">
        <v>19.334394464801601</v>
      </c>
      <c r="Q84" s="3">
        <v>16.708669259796999</v>
      </c>
      <c r="R84" s="3">
        <v>27.067251224887698</v>
      </c>
      <c r="S84" s="3">
        <v>10.980603107895</v>
      </c>
      <c r="T84" s="3">
        <v>26.1527705853348</v>
      </c>
      <c r="U84" s="3">
        <v>23.709372279296101</v>
      </c>
      <c r="V84" s="3">
        <v>26.032818253381301</v>
      </c>
    </row>
    <row r="85" spans="1:22" x14ac:dyDescent="0.35">
      <c r="A85" s="2">
        <v>44316</v>
      </c>
      <c r="B85" s="3">
        <v>19.419849974946299</v>
      </c>
      <c r="C85" s="3">
        <v>28.2965467998714</v>
      </c>
      <c r="D85" s="3">
        <v>22.614993085542899</v>
      </c>
      <c r="E85" s="3">
        <v>21.491765556628401</v>
      </c>
      <c r="F85" s="3">
        <v>16.444136199981301</v>
      </c>
      <c r="G85" s="3">
        <v>56.044394142134102</v>
      </c>
      <c r="H85" s="3">
        <v>18.652191166089199</v>
      </c>
      <c r="I85" s="3">
        <v>17.8532282854881</v>
      </c>
      <c r="J85" s="3">
        <v>25.105218424875499</v>
      </c>
      <c r="K85" s="3">
        <v>18.367832786604101</v>
      </c>
      <c r="L85" s="3">
        <v>18.1349970811922</v>
      </c>
      <c r="M85" s="3">
        <v>12.8043614224643</v>
      </c>
      <c r="N85" s="3">
        <v>17.4505409558605</v>
      </c>
      <c r="O85" s="3">
        <v>29.630122511761599</v>
      </c>
      <c r="P85" s="3">
        <v>19.060296442849499</v>
      </c>
      <c r="Q85" s="3">
        <v>16.569568843954801</v>
      </c>
      <c r="R85" s="3">
        <v>26.130065196006498</v>
      </c>
      <c r="S85" s="3">
        <v>10.478377774570699</v>
      </c>
      <c r="T85" s="3">
        <v>24.9059901969237</v>
      </c>
      <c r="U85" s="3">
        <v>23.132257612537501</v>
      </c>
      <c r="V85" s="3">
        <v>25.633605632815399</v>
      </c>
    </row>
    <row r="86" spans="1:22" x14ac:dyDescent="0.35">
      <c r="A86" s="2">
        <v>44344</v>
      </c>
      <c r="B86" s="3">
        <v>19.485404105632799</v>
      </c>
      <c r="C86" s="3">
        <v>26.011406461059401</v>
      </c>
      <c r="D86" s="3">
        <v>21.847674797575898</v>
      </c>
      <c r="E86" s="3">
        <v>21.630597821093399</v>
      </c>
      <c r="F86" s="3">
        <v>16.3271033246732</v>
      </c>
      <c r="G86" s="3">
        <v>51.116724445652999</v>
      </c>
      <c r="H86" s="3">
        <v>18.022494524149401</v>
      </c>
      <c r="I86" s="3">
        <v>17.037443925674499</v>
      </c>
      <c r="J86" s="3">
        <v>24.161511435977101</v>
      </c>
      <c r="K86" s="3">
        <v>17.527373620494</v>
      </c>
      <c r="L86" s="3">
        <v>17.222338934397101</v>
      </c>
      <c r="M86" s="3">
        <v>12.764968724271201</v>
      </c>
      <c r="N86" s="3">
        <v>17.144783176337899</v>
      </c>
      <c r="O86" s="3">
        <v>29.322511812086201</v>
      </c>
      <c r="P86" s="3">
        <v>18.885530743854002</v>
      </c>
      <c r="Q86" s="3">
        <v>16.265009084796802</v>
      </c>
      <c r="R86" s="3">
        <v>24.8403850885997</v>
      </c>
      <c r="S86" s="3">
        <v>9.9837183299911008</v>
      </c>
      <c r="T86" s="3">
        <v>24.266489459701599</v>
      </c>
      <c r="U86" s="3">
        <v>22.7740032566625</v>
      </c>
      <c r="V86" s="3">
        <v>24.7535465199866</v>
      </c>
    </row>
    <row r="87" spans="1:22" x14ac:dyDescent="0.35">
      <c r="A87" s="2">
        <v>44377</v>
      </c>
      <c r="B87" s="3">
        <v>19.270978837539801</v>
      </c>
      <c r="C87" s="3">
        <v>23.690335978453</v>
      </c>
      <c r="D87" s="3">
        <v>20.781210799732701</v>
      </c>
      <c r="E87" s="3">
        <v>21.3836171560915</v>
      </c>
      <c r="F87" s="3">
        <v>15.4240797692573</v>
      </c>
      <c r="G87" s="3">
        <v>43.986356838586701</v>
      </c>
      <c r="H87" s="3">
        <v>17.222516881681798</v>
      </c>
      <c r="I87" s="3">
        <v>16.579853214976701</v>
      </c>
      <c r="J87" s="3">
        <v>22.886300386190001</v>
      </c>
      <c r="K87" s="3">
        <v>16.658365461465699</v>
      </c>
      <c r="L87" s="3">
        <v>15.9073285571976</v>
      </c>
      <c r="M87" s="3">
        <v>12.066126256528401</v>
      </c>
      <c r="N87" s="3">
        <v>16.7694521068764</v>
      </c>
      <c r="O87" s="3">
        <v>28.946748016171298</v>
      </c>
      <c r="P87" s="3">
        <v>18.8542763578257</v>
      </c>
      <c r="Q87" s="3">
        <v>15.9272271278726</v>
      </c>
      <c r="R87" s="3">
        <v>23.8127974824584</v>
      </c>
      <c r="S87" s="3">
        <v>9.3076556219589293</v>
      </c>
      <c r="T87" s="3">
        <v>22.9263338157056</v>
      </c>
      <c r="U87" s="3">
        <v>22.781656866567602</v>
      </c>
      <c r="V87" s="3">
        <v>24.262979996287601</v>
      </c>
    </row>
    <row r="88" spans="1:22" x14ac:dyDescent="0.35">
      <c r="A88" s="2">
        <v>44407</v>
      </c>
      <c r="B88" s="3">
        <v>18.011081122426901</v>
      </c>
      <c r="C88" s="3">
        <v>21.264082621143999</v>
      </c>
      <c r="D88" s="3">
        <v>19.930125767122899</v>
      </c>
      <c r="E88" s="3">
        <v>19.9176236892982</v>
      </c>
      <c r="F88" s="3">
        <v>14.8065153649323</v>
      </c>
      <c r="G88" s="3">
        <v>37.785581876623802</v>
      </c>
      <c r="H88" s="3">
        <v>16.448921862184701</v>
      </c>
      <c r="I88" s="3">
        <v>15.688888804766799</v>
      </c>
      <c r="J88" s="3">
        <v>21.3861155655555</v>
      </c>
      <c r="K88" s="3">
        <v>15.3043196725</v>
      </c>
      <c r="L88" s="3">
        <v>14.251498392435</v>
      </c>
      <c r="M88" s="3">
        <v>11.720947949044501</v>
      </c>
      <c r="N88" s="3">
        <v>16.0619724430939</v>
      </c>
      <c r="O88" s="3">
        <v>28.674610296022099</v>
      </c>
      <c r="P88" s="3">
        <v>17.197046994419502</v>
      </c>
      <c r="Q88" s="3">
        <v>15.3216415138732</v>
      </c>
      <c r="R88" s="3">
        <v>22.485163119171801</v>
      </c>
      <c r="S88" s="3">
        <v>8.7864135150068297</v>
      </c>
      <c r="T88" s="3">
        <v>21.7794573532179</v>
      </c>
      <c r="U88" s="3">
        <v>21.470422075020402</v>
      </c>
      <c r="V88" s="3">
        <v>23.401920729696101</v>
      </c>
    </row>
    <row r="89" spans="1:22" x14ac:dyDescent="0.35">
      <c r="A89" s="2">
        <v>44439</v>
      </c>
      <c r="B89" s="3">
        <v>17.851901713366299</v>
      </c>
      <c r="C89" s="3">
        <v>19.055697914579898</v>
      </c>
      <c r="D89" s="3">
        <v>19.670829553797301</v>
      </c>
      <c r="E89" s="3">
        <v>20.465898893109902</v>
      </c>
      <c r="F89" s="3">
        <v>14.2760097216654</v>
      </c>
      <c r="G89" s="3">
        <v>32.794830424286801</v>
      </c>
      <c r="H89" s="3">
        <v>16.321134321085701</v>
      </c>
      <c r="I89" s="3">
        <v>14.9223044398463</v>
      </c>
      <c r="J89" s="3">
        <v>20.5454968774463</v>
      </c>
      <c r="K89" s="3">
        <v>14.2493444062299</v>
      </c>
      <c r="L89" s="3">
        <v>12.6111568869912</v>
      </c>
      <c r="M89" s="3">
        <v>11.029682388190301</v>
      </c>
      <c r="N89" s="3">
        <v>15.678082577454299</v>
      </c>
      <c r="O89" s="3">
        <v>29.427353394404602</v>
      </c>
      <c r="P89" s="3">
        <v>16.819205506795502</v>
      </c>
      <c r="Q89" s="3">
        <v>15.454993626921301</v>
      </c>
      <c r="R89" s="3">
        <v>22.530752390017199</v>
      </c>
      <c r="S89" s="3">
        <v>8.1819113143857098</v>
      </c>
      <c r="T89" s="3">
        <v>20.788178918694101</v>
      </c>
      <c r="U89" s="3">
        <v>20.6264924240933</v>
      </c>
      <c r="V89" s="3">
        <v>23.1815523390819</v>
      </c>
    </row>
    <row r="90" spans="1:22" x14ac:dyDescent="0.35">
      <c r="A90" s="2">
        <v>44469</v>
      </c>
      <c r="B90" s="3">
        <v>17.855079584883399</v>
      </c>
      <c r="C90" s="3">
        <v>16.668387959627999</v>
      </c>
      <c r="D90" s="3">
        <v>19.1058376073366</v>
      </c>
      <c r="E90" s="3">
        <v>20.393328699677699</v>
      </c>
      <c r="F90" s="3">
        <v>13.841446225967401</v>
      </c>
      <c r="G90" s="3">
        <v>27.150966646751101</v>
      </c>
      <c r="H90" s="3">
        <v>15.613504639212101</v>
      </c>
      <c r="I90" s="3">
        <v>14.193284209634401</v>
      </c>
      <c r="J90" s="3">
        <v>18.553728882188398</v>
      </c>
      <c r="K90" s="3">
        <v>12.926078186291599</v>
      </c>
      <c r="L90" s="3">
        <v>10.886034177415301</v>
      </c>
      <c r="M90" s="3">
        <v>10.943900466461001</v>
      </c>
      <c r="N90" s="3">
        <v>13.506957257484199</v>
      </c>
      <c r="O90" s="3">
        <v>29.338707634331701</v>
      </c>
      <c r="P90" s="3">
        <v>16.0277341633102</v>
      </c>
      <c r="Q90" s="3">
        <v>15.432123072148601</v>
      </c>
      <c r="R90" s="3">
        <v>21.304036145938198</v>
      </c>
      <c r="S90" s="3">
        <v>7.4493410725765203</v>
      </c>
      <c r="T90" s="3">
        <v>19.602431388394201</v>
      </c>
      <c r="U90" s="3">
        <v>20.116885060457001</v>
      </c>
      <c r="V90" s="3">
        <v>22.238725060684899</v>
      </c>
    </row>
    <row r="91" spans="1:22" x14ac:dyDescent="0.35">
      <c r="A91" s="2">
        <v>44498</v>
      </c>
      <c r="B91" s="3">
        <v>17.900281588336799</v>
      </c>
      <c r="C91" s="3">
        <v>13.9563924155851</v>
      </c>
      <c r="D91" s="3">
        <v>18.6398795011206</v>
      </c>
      <c r="E91" s="3">
        <v>20.534511250398399</v>
      </c>
      <c r="F91" s="3">
        <v>14.2122858716638</v>
      </c>
      <c r="G91" s="3">
        <v>22.306749459324902</v>
      </c>
      <c r="H91" s="3">
        <v>15.280433983111299</v>
      </c>
      <c r="I91" s="3">
        <v>13.547480819430101</v>
      </c>
      <c r="J91" s="3">
        <v>17.289248109861301</v>
      </c>
      <c r="K91" s="3">
        <v>11.694583141339001</v>
      </c>
      <c r="L91" s="3">
        <v>9.3217306038932204</v>
      </c>
      <c r="M91" s="3">
        <v>10.711419838676299</v>
      </c>
      <c r="N91" s="3">
        <v>14.443060551753399</v>
      </c>
      <c r="O91" s="3">
        <v>28.808040453298599</v>
      </c>
      <c r="P91" s="3">
        <v>15.869844214360301</v>
      </c>
      <c r="Q91" s="3">
        <v>15.676078642919499</v>
      </c>
      <c r="R91" s="3">
        <v>20.411954854761301</v>
      </c>
      <c r="S91" s="3">
        <v>7.0615669931207004</v>
      </c>
      <c r="T91" s="3">
        <v>18.403950710760601</v>
      </c>
      <c r="U91" s="3">
        <v>20.2748083247136</v>
      </c>
      <c r="V91" s="3">
        <v>21.715670246142501</v>
      </c>
    </row>
    <row r="92" spans="1:22" x14ac:dyDescent="0.35">
      <c r="A92" s="2">
        <v>44530</v>
      </c>
      <c r="B92" s="3">
        <v>17.783574130685999</v>
      </c>
      <c r="C92" s="3">
        <v>11.793629499594701</v>
      </c>
      <c r="D92" s="3">
        <v>17.4628128559863</v>
      </c>
      <c r="E92" s="3">
        <v>20.070643059468001</v>
      </c>
      <c r="F92" s="3">
        <v>11.777840773713001</v>
      </c>
      <c r="G92" s="3">
        <v>16.456382182142701</v>
      </c>
      <c r="H92" s="3">
        <v>14.1718865172243</v>
      </c>
      <c r="I92" s="3">
        <v>13.0106650661766</v>
      </c>
      <c r="J92" s="3">
        <v>15.3427394095606</v>
      </c>
      <c r="K92" s="3">
        <v>10.151957574345399</v>
      </c>
      <c r="L92" s="3">
        <v>7.8240893986175903</v>
      </c>
      <c r="M92" s="3">
        <v>10.4195233152086</v>
      </c>
      <c r="N92" s="3">
        <v>13.4788102951185</v>
      </c>
      <c r="O92" s="3">
        <v>27.573273830179499</v>
      </c>
      <c r="P92" s="3">
        <v>14.674920868052901</v>
      </c>
      <c r="Q92" s="3">
        <v>14.8432899220875</v>
      </c>
      <c r="R92" s="3">
        <v>18.9588634484628</v>
      </c>
      <c r="S92" s="3">
        <v>6.9169421447954997</v>
      </c>
      <c r="T92" s="3">
        <v>17.318776583615801</v>
      </c>
      <c r="U92" s="3">
        <v>19.030814751492901</v>
      </c>
      <c r="V92" s="3">
        <v>19.3455410661524</v>
      </c>
    </row>
    <row r="93" spans="1:22" x14ac:dyDescent="0.35">
      <c r="A93" s="2">
        <v>44561</v>
      </c>
      <c r="B93" s="3">
        <v>18.230221236690099</v>
      </c>
      <c r="C93" s="3">
        <v>9.7879137641278593</v>
      </c>
      <c r="D93" s="3">
        <v>16.6685731510997</v>
      </c>
      <c r="E93" s="3">
        <v>19.4838920352563</v>
      </c>
      <c r="F93" s="3">
        <v>10.7990808999331</v>
      </c>
      <c r="G93" s="3">
        <v>11.5053587675029</v>
      </c>
      <c r="H93" s="3">
        <v>15.486058278120399</v>
      </c>
      <c r="I93" s="3">
        <v>13.033830097808501</v>
      </c>
      <c r="J93" s="3">
        <v>15.396537834223601</v>
      </c>
      <c r="K93" s="3">
        <v>9.5043879146774799</v>
      </c>
      <c r="L93" s="3">
        <v>6.4764795243430502</v>
      </c>
      <c r="M93" s="3">
        <v>10.4391997759513</v>
      </c>
      <c r="N93" s="3">
        <v>12.4665541941946</v>
      </c>
      <c r="O93" s="3">
        <v>28.621665549796301</v>
      </c>
      <c r="P93" s="3">
        <v>14.132475110044499</v>
      </c>
      <c r="Q93" s="3">
        <v>14.885255085179301</v>
      </c>
      <c r="R93" s="3">
        <v>19.081841686569</v>
      </c>
      <c r="S93" s="3">
        <v>6.4914060845609702</v>
      </c>
      <c r="T93" s="3">
        <v>16.7274173705094</v>
      </c>
      <c r="U93" s="3">
        <v>18.1628940367662</v>
      </c>
      <c r="V93" s="3">
        <v>19.588195085656299</v>
      </c>
    </row>
    <row r="94" spans="1:22" x14ac:dyDescent="0.35">
      <c r="A94" s="2">
        <v>44592</v>
      </c>
      <c r="B94" s="3">
        <v>16.5301629439323</v>
      </c>
      <c r="C94" s="3">
        <v>9.8372919020729004</v>
      </c>
      <c r="D94" s="3">
        <v>16.920065358547902</v>
      </c>
      <c r="E94" s="3">
        <v>19.711099430759599</v>
      </c>
      <c r="F94" s="3">
        <v>11.816297130755</v>
      </c>
      <c r="G94" s="3">
        <v>11.9696685988418</v>
      </c>
      <c r="H94" s="3">
        <v>14.9931162964285</v>
      </c>
      <c r="I94" s="3">
        <v>12.4717393713389</v>
      </c>
      <c r="J94" s="3">
        <v>14.652774918970801</v>
      </c>
      <c r="K94" s="3">
        <v>8.9982743135212502</v>
      </c>
      <c r="L94" s="3">
        <v>7.0170068396694898</v>
      </c>
      <c r="M94" s="3">
        <v>10.764291602996799</v>
      </c>
      <c r="N94" s="3">
        <v>-87.582591511835503</v>
      </c>
      <c r="O94" s="3">
        <v>27.770118332690998</v>
      </c>
      <c r="P94" s="3">
        <v>13.837910343747399</v>
      </c>
      <c r="Q94" s="3">
        <v>15.536529525860299</v>
      </c>
      <c r="R94" s="3">
        <v>18.845858430364299</v>
      </c>
      <c r="S94" s="3">
        <v>6.4064753850433203</v>
      </c>
      <c r="T94" s="3">
        <v>16.938951603796301</v>
      </c>
      <c r="U94" s="3">
        <v>17.0044073979121</v>
      </c>
      <c r="V94" s="3">
        <v>21.089780740093801</v>
      </c>
    </row>
    <row r="95" spans="1:22" x14ac:dyDescent="0.35">
      <c r="A95" s="2">
        <v>44620</v>
      </c>
      <c r="B95" s="3">
        <v>16.659092448757999</v>
      </c>
      <c r="C95" s="3">
        <v>9.9406096353358695</v>
      </c>
      <c r="D95" s="3">
        <v>17.5345603234633</v>
      </c>
      <c r="E95" s="3">
        <v>19.341961230565602</v>
      </c>
      <c r="F95" s="3">
        <v>9.84394723240103</v>
      </c>
      <c r="G95" s="3">
        <v>13.511082090279499</v>
      </c>
      <c r="H95" s="3">
        <v>15.939739070302201</v>
      </c>
      <c r="I95" s="3">
        <v>12.349692857695301</v>
      </c>
      <c r="J95" s="3">
        <v>15.034640519980201</v>
      </c>
      <c r="K95" s="3">
        <v>9.2984580686028409</v>
      </c>
      <c r="L95" s="3">
        <v>7.04818763448338</v>
      </c>
      <c r="M95" s="3">
        <v>11.2051040073307</v>
      </c>
      <c r="N95" s="3">
        <v>-96.606693149182405</v>
      </c>
      <c r="O95" s="3">
        <v>26.4723714686092</v>
      </c>
      <c r="P95" s="3">
        <v>13.067160080154</v>
      </c>
      <c r="Q95" s="3">
        <v>16.307035375659002</v>
      </c>
      <c r="R95" s="3">
        <v>18.890514090828699</v>
      </c>
      <c r="S95" s="3">
        <v>5.7704283833470997</v>
      </c>
      <c r="T95" s="3">
        <v>17.3035021942787</v>
      </c>
      <c r="U95" s="3">
        <v>16.432311816380999</v>
      </c>
      <c r="V95" s="3">
        <v>21.4937297452156</v>
      </c>
    </row>
    <row r="96" spans="1:22" x14ac:dyDescent="0.35">
      <c r="A96" s="2">
        <v>44651</v>
      </c>
      <c r="B96" s="3">
        <v>16.1786917926458</v>
      </c>
      <c r="C96" s="3">
        <v>9.8361279425664705</v>
      </c>
      <c r="D96" s="3">
        <v>17.212442073161</v>
      </c>
      <c r="E96" s="3">
        <v>18.951857277534799</v>
      </c>
      <c r="F96" s="3">
        <v>9.8021982608255005</v>
      </c>
      <c r="G96" s="3">
        <v>13.3957848783814</v>
      </c>
      <c r="H96" s="3">
        <v>15.893585994999899</v>
      </c>
      <c r="I96" s="3">
        <v>12.3255051611188</v>
      </c>
      <c r="J96" s="3">
        <v>15.131859910686501</v>
      </c>
      <c r="K96" s="3">
        <v>9.3714350287146502</v>
      </c>
      <c r="L96" s="3">
        <v>7.07129220321369</v>
      </c>
      <c r="M96" s="3">
        <v>11.091700065479399</v>
      </c>
      <c r="N96" s="3">
        <v>-85.717339775298001</v>
      </c>
      <c r="O96" s="3">
        <v>26.232820407703102</v>
      </c>
      <c r="P96" s="3">
        <v>12.7662461067655</v>
      </c>
      <c r="Q96" s="3">
        <v>16.1293706955502</v>
      </c>
      <c r="R96" s="3">
        <v>18.8051924691</v>
      </c>
      <c r="S96" s="3">
        <v>5.7447508679692403</v>
      </c>
      <c r="T96" s="3">
        <v>17.354899717655901</v>
      </c>
      <c r="U96" s="3">
        <v>16.301991941476199</v>
      </c>
      <c r="V96" s="3">
        <v>21.239737897399898</v>
      </c>
    </row>
    <row r="97" spans="1:22" x14ac:dyDescent="0.35">
      <c r="A97" s="2">
        <v>44680</v>
      </c>
      <c r="B97" s="3">
        <v>15.7741901008109</v>
      </c>
      <c r="C97" s="3">
        <v>9.5144476578784207</v>
      </c>
      <c r="D97" s="3">
        <v>16.963672631896099</v>
      </c>
      <c r="E97" s="3">
        <v>18.214837279462699</v>
      </c>
      <c r="F97" s="3">
        <v>9.1683372614752194</v>
      </c>
      <c r="G97" s="3">
        <v>12.4481934378334</v>
      </c>
      <c r="H97" s="3">
        <v>15.849413761463699</v>
      </c>
      <c r="I97" s="3">
        <v>12.0788932234997</v>
      </c>
      <c r="J97" s="3">
        <v>14.6466037036282</v>
      </c>
      <c r="K97" s="3">
        <v>9.2653928712857603</v>
      </c>
      <c r="L97" s="3">
        <v>6.6839486759091002</v>
      </c>
      <c r="M97" s="3">
        <v>10.7988055109792</v>
      </c>
      <c r="N97" s="3">
        <v>-75.5445798043433</v>
      </c>
      <c r="O97" s="3">
        <v>25.823657656986001</v>
      </c>
      <c r="P97" s="3">
        <v>12.665393569306101</v>
      </c>
      <c r="Q97" s="3">
        <v>15.871578729277299</v>
      </c>
      <c r="R97" s="3">
        <v>18.473860942173001</v>
      </c>
      <c r="S97" s="3">
        <v>5.5971606278439001</v>
      </c>
      <c r="T97" s="3">
        <v>17.355193373117601</v>
      </c>
      <c r="U97" s="3">
        <v>15.849284441612699</v>
      </c>
      <c r="V97" s="3">
        <v>21.2297996423091</v>
      </c>
    </row>
    <row r="98" spans="1:22" x14ac:dyDescent="0.35">
      <c r="A98" s="2">
        <v>44712</v>
      </c>
      <c r="B98" s="3">
        <v>15.700544928096701</v>
      </c>
      <c r="C98" s="3">
        <v>9.3245623096984804</v>
      </c>
      <c r="D98" s="3">
        <v>16.337362237985001</v>
      </c>
      <c r="E98" s="3">
        <v>17.6133902050668</v>
      </c>
      <c r="F98" s="3">
        <v>8.6075563119628899</v>
      </c>
      <c r="G98" s="3">
        <v>11.697204571556201</v>
      </c>
      <c r="H98" s="3">
        <v>15.744390363855</v>
      </c>
      <c r="I98" s="3">
        <v>12.082297029329901</v>
      </c>
      <c r="J98" s="3">
        <v>14.515978395985099</v>
      </c>
      <c r="K98" s="3">
        <v>9.2850444702446193</v>
      </c>
      <c r="L98" s="3">
        <v>6.6732624970040604</v>
      </c>
      <c r="M98" s="3">
        <v>10.661050072851101</v>
      </c>
      <c r="N98" s="3">
        <v>-64.441169977656699</v>
      </c>
      <c r="O98" s="3">
        <v>25.147795481496399</v>
      </c>
      <c r="P98" s="3">
        <v>12.6887135743193</v>
      </c>
      <c r="Q98" s="3">
        <v>15.293393204433899</v>
      </c>
      <c r="R98" s="3">
        <v>18.2541001314165</v>
      </c>
      <c r="S98" s="3">
        <v>5.4716732053025696</v>
      </c>
      <c r="T98" s="3">
        <v>16.750590312921801</v>
      </c>
      <c r="U98" s="3">
        <v>15.341399269865599</v>
      </c>
      <c r="V98" s="3">
        <v>20.237517329912901</v>
      </c>
    </row>
    <row r="99" spans="1:22" x14ac:dyDescent="0.35">
      <c r="A99" s="2">
        <v>44742</v>
      </c>
      <c r="B99" s="3">
        <v>16.0558450489164</v>
      </c>
      <c r="C99" s="3">
        <v>7.8726340046471197</v>
      </c>
      <c r="D99" s="3">
        <v>15.2429978128266</v>
      </c>
      <c r="E99" s="3">
        <v>16.755254086354999</v>
      </c>
      <c r="F99" s="3">
        <v>8.1316120863058803</v>
      </c>
      <c r="G99" s="3">
        <v>10.5886087231736</v>
      </c>
      <c r="H99" s="3">
        <v>15.086644927305001</v>
      </c>
      <c r="I99" s="3">
        <v>11.319625071069799</v>
      </c>
      <c r="J99" s="3">
        <v>13.7397786466637</v>
      </c>
      <c r="K99" s="3">
        <v>8.8249094566751793</v>
      </c>
      <c r="L99" s="3">
        <v>6.1909871919829298</v>
      </c>
      <c r="M99" s="3">
        <v>10.1480478647998</v>
      </c>
      <c r="N99" s="3">
        <v>-54.797222541636202</v>
      </c>
      <c r="O99" s="3">
        <v>24.307085164143398</v>
      </c>
      <c r="P99" s="3">
        <v>13.0835898115732</v>
      </c>
      <c r="Q99" s="3">
        <v>14.732028705965099</v>
      </c>
      <c r="R99" s="3">
        <v>17.501880276512001</v>
      </c>
      <c r="S99" s="3">
        <v>5.1763488873809598</v>
      </c>
      <c r="T99" s="3">
        <v>15.6645172228282</v>
      </c>
      <c r="U99" s="3">
        <v>14.160548044521301</v>
      </c>
      <c r="V99" s="3">
        <v>18.984477572253802</v>
      </c>
    </row>
    <row r="100" spans="1:22" x14ac:dyDescent="0.35">
      <c r="A100" s="2">
        <v>44771</v>
      </c>
      <c r="B100" s="3">
        <v>15.344321097673101</v>
      </c>
      <c r="C100" s="3">
        <v>7.7493336012430101</v>
      </c>
      <c r="D100" s="3">
        <v>14.947198619259501</v>
      </c>
      <c r="E100" s="3">
        <v>16.412666615174601</v>
      </c>
      <c r="F100" s="3">
        <v>7.4501301294695503</v>
      </c>
      <c r="G100" s="3">
        <v>10.1467257838032</v>
      </c>
      <c r="H100" s="3">
        <v>15.2829601277242</v>
      </c>
      <c r="I100" s="3">
        <v>11.178992772192201</v>
      </c>
      <c r="J100" s="3">
        <v>13.6709337899782</v>
      </c>
      <c r="K100" s="3">
        <v>9.0154686188901998</v>
      </c>
      <c r="L100" s="3">
        <v>6.2306183147830998</v>
      </c>
      <c r="M100" s="3">
        <v>10.202990539557801</v>
      </c>
      <c r="N100" s="3">
        <v>-44.735559406467303</v>
      </c>
      <c r="O100" s="3">
        <v>25.2861488536129</v>
      </c>
      <c r="P100" s="3">
        <v>12.473365711439399</v>
      </c>
      <c r="Q100" s="3">
        <v>15.135927993734899</v>
      </c>
      <c r="R100" s="3">
        <v>17.248244586296799</v>
      </c>
      <c r="S100" s="3">
        <v>4.9268576046595802</v>
      </c>
      <c r="T100" s="3">
        <v>15.6287227451025</v>
      </c>
      <c r="U100" s="3">
        <v>13.780500536543601</v>
      </c>
      <c r="V100" s="3">
        <v>19.030632908378099</v>
      </c>
    </row>
    <row r="101" spans="1:22" x14ac:dyDescent="0.35">
      <c r="A101" s="2">
        <v>44804</v>
      </c>
      <c r="B101" s="3">
        <v>15.0753865736138</v>
      </c>
      <c r="C101" s="3">
        <v>7.2224846088382204</v>
      </c>
      <c r="D101" s="3">
        <v>14.7336951851821</v>
      </c>
      <c r="E101" s="3">
        <v>16.139283694755001</v>
      </c>
      <c r="F101" s="3">
        <v>6.8306843522152896</v>
      </c>
      <c r="G101" s="3">
        <v>9.6507365227125401</v>
      </c>
      <c r="H101" s="3">
        <v>15.3511224935923</v>
      </c>
      <c r="I101" s="3">
        <v>11.207825315952</v>
      </c>
      <c r="J101" s="3">
        <v>12.8326292595206</v>
      </c>
      <c r="K101" s="3">
        <v>8.9888038436662505</v>
      </c>
      <c r="L101" s="3">
        <v>6.1389114323848899</v>
      </c>
      <c r="M101" s="3">
        <v>9.9412312493683608</v>
      </c>
      <c r="N101" s="3">
        <v>-34.321892908688199</v>
      </c>
      <c r="O101" s="3">
        <v>25.8966663808866</v>
      </c>
      <c r="P101" s="3">
        <v>12.516546638783799</v>
      </c>
      <c r="Q101" s="3">
        <v>14.905540996978299</v>
      </c>
      <c r="R101" s="3">
        <v>17.0935800862303</v>
      </c>
      <c r="S101" s="3">
        <v>4.98290458204049</v>
      </c>
      <c r="T101" s="3">
        <v>15.1174895387242</v>
      </c>
      <c r="U101" s="3">
        <v>13.7319538245132</v>
      </c>
      <c r="V101" s="3">
        <v>18.692339025551298</v>
      </c>
    </row>
    <row r="102" spans="1:22" x14ac:dyDescent="0.35">
      <c r="A102" s="2">
        <v>44834</v>
      </c>
      <c r="B102" s="3">
        <v>14.195551878082799</v>
      </c>
      <c r="C102" s="3">
        <v>7.3845436526594197</v>
      </c>
      <c r="D102" s="3">
        <v>14.216838488519899</v>
      </c>
      <c r="E102" s="3">
        <v>14.170808632338799</v>
      </c>
      <c r="F102" s="3">
        <v>6.0362053215758502</v>
      </c>
      <c r="G102" s="3">
        <v>9.1700972753548999</v>
      </c>
      <c r="H102" s="3">
        <v>14.443102268764999</v>
      </c>
      <c r="I102" s="3">
        <v>10.283647202702101</v>
      </c>
      <c r="J102" s="3">
        <v>12.6244038128429</v>
      </c>
      <c r="K102" s="3">
        <v>8.3244560724806806</v>
      </c>
      <c r="L102" s="3">
        <v>6.04311517867714</v>
      </c>
      <c r="M102" s="3">
        <v>9.4092051595042303</v>
      </c>
      <c r="N102" s="3">
        <v>-24.725110063268001</v>
      </c>
      <c r="O102" s="3">
        <v>25.009874200523701</v>
      </c>
      <c r="P102" s="3">
        <v>11.4245014860665</v>
      </c>
      <c r="Q102" s="3">
        <v>14.437793868394399</v>
      </c>
      <c r="R102" s="3">
        <v>16.420551926816501</v>
      </c>
      <c r="S102" s="3">
        <v>4.5056348986137902</v>
      </c>
      <c r="T102" s="3">
        <v>14.606177731923401</v>
      </c>
      <c r="U102" s="3">
        <v>13.184281908848501</v>
      </c>
      <c r="V102" s="3">
        <v>17.491341431184299</v>
      </c>
    </row>
    <row r="103" spans="1:22" x14ac:dyDescent="0.35">
      <c r="A103" s="2">
        <v>44865</v>
      </c>
      <c r="B103" s="3">
        <v>13.3630610009264</v>
      </c>
      <c r="C103" s="3">
        <v>7.2143737772297696</v>
      </c>
      <c r="D103" s="3">
        <v>13.856966159324401</v>
      </c>
      <c r="E103" s="3">
        <v>14.0989485325481</v>
      </c>
      <c r="F103" s="3">
        <v>6.25103989379084</v>
      </c>
      <c r="G103" s="3">
        <v>9.4311261359504108</v>
      </c>
      <c r="H103" s="3">
        <v>14.8048110718169</v>
      </c>
      <c r="I103" s="3">
        <v>9.9739674167813206</v>
      </c>
      <c r="J103" s="3">
        <v>13.451379109082501</v>
      </c>
      <c r="K103" s="3">
        <v>9.2379006036908997</v>
      </c>
      <c r="L103" s="3">
        <v>6.2153013891236997</v>
      </c>
      <c r="M103" s="3">
        <v>9.6029218890554695</v>
      </c>
      <c r="N103" s="3">
        <v>-14.4079325105486</v>
      </c>
      <c r="O103" s="3">
        <v>25.7646642837312</v>
      </c>
      <c r="P103" s="3">
        <v>9.9865175110923907</v>
      </c>
      <c r="Q103" s="3">
        <v>13.9213348642855</v>
      </c>
      <c r="R103" s="3">
        <v>16.319160890383301</v>
      </c>
      <c r="S103" s="3">
        <v>4.7899355809025996</v>
      </c>
      <c r="T103" s="3">
        <v>14.353483273618</v>
      </c>
      <c r="U103" s="3">
        <v>12.042862618427</v>
      </c>
      <c r="V103" s="3">
        <v>17.261034643808198</v>
      </c>
    </row>
    <row r="104" spans="1:22" x14ac:dyDescent="0.35">
      <c r="A104" s="2">
        <v>44895</v>
      </c>
      <c r="B104" s="3">
        <v>14.209935322220201</v>
      </c>
      <c r="C104" s="3">
        <v>5.8011482366705298</v>
      </c>
      <c r="D104" s="3">
        <v>13.3399285736559</v>
      </c>
      <c r="E104" s="3">
        <v>14.674718474869399</v>
      </c>
      <c r="F104" s="3">
        <v>6.0950589555248698</v>
      </c>
      <c r="G104" s="3">
        <v>9.9772505828992095</v>
      </c>
      <c r="H104" s="3">
        <v>14.976213445550499</v>
      </c>
      <c r="I104" s="3">
        <v>11.1717346032843</v>
      </c>
      <c r="J104" s="3">
        <v>13.6095268731203</v>
      </c>
      <c r="K104" s="3">
        <v>10.027100635587599</v>
      </c>
      <c r="L104" s="3">
        <v>5.8800172781390998</v>
      </c>
      <c r="M104" s="3">
        <v>10.532184153025501</v>
      </c>
      <c r="N104" s="3">
        <v>-4.5355414398000802</v>
      </c>
      <c r="O104" s="3">
        <v>26.828680865131201</v>
      </c>
      <c r="P104" s="3">
        <v>12.041902395097001</v>
      </c>
      <c r="Q104" s="3">
        <v>13.4592566032885</v>
      </c>
      <c r="R104" s="3">
        <v>16.745454369773</v>
      </c>
      <c r="S104" s="3">
        <v>5.3599564995369198</v>
      </c>
      <c r="T104" s="3">
        <v>13.637330767656699</v>
      </c>
      <c r="U104" s="3">
        <v>12.642570109867499</v>
      </c>
      <c r="V104" s="3">
        <v>16.3453383831034</v>
      </c>
    </row>
    <row r="105" spans="1:22" x14ac:dyDescent="0.35">
      <c r="A105" s="2">
        <v>44925</v>
      </c>
      <c r="B105" s="3">
        <v>14.012880391433599</v>
      </c>
      <c r="C105" s="3">
        <v>5.4560348895936004</v>
      </c>
      <c r="D105" s="3">
        <v>12.3947403735237</v>
      </c>
      <c r="E105" s="3">
        <v>13.7520201255203</v>
      </c>
      <c r="F105" s="3">
        <v>5.8929133344475897</v>
      </c>
      <c r="G105" s="3">
        <v>9.1682176101219692</v>
      </c>
      <c r="H105" s="3">
        <v>15.0183342888581</v>
      </c>
      <c r="I105" s="3">
        <v>10.672376638815701</v>
      </c>
      <c r="J105" s="3">
        <v>12.688443384625099</v>
      </c>
      <c r="K105" s="3">
        <v>9.2834721360542698</v>
      </c>
      <c r="L105" s="3">
        <v>5.6673602549509496</v>
      </c>
      <c r="M105" s="3">
        <v>10.0809076010888</v>
      </c>
      <c r="N105" s="3">
        <v>5.9015707876375103</v>
      </c>
      <c r="O105" s="3">
        <v>26.029760336360901</v>
      </c>
      <c r="P105" s="3">
        <v>12.3208209778088</v>
      </c>
      <c r="Q105" s="3">
        <v>11.9247656455398</v>
      </c>
      <c r="R105" s="3">
        <v>16.902222330634999</v>
      </c>
      <c r="S105" s="3">
        <v>5.3316697924855401</v>
      </c>
      <c r="T105" s="3">
        <v>12.4755017643079</v>
      </c>
      <c r="U105" s="3">
        <v>11.403970492019599</v>
      </c>
      <c r="V105" s="3">
        <v>15.504889502942</v>
      </c>
    </row>
    <row r="106" spans="1:22" x14ac:dyDescent="0.35">
      <c r="A106" s="2">
        <v>44957</v>
      </c>
      <c r="B106" s="3">
        <v>14.9854569959311</v>
      </c>
      <c r="C106" s="3">
        <v>5.7285985490194902</v>
      </c>
      <c r="D106" s="3">
        <v>12.289163119813001</v>
      </c>
      <c r="E106" s="3">
        <v>13.953040793326799</v>
      </c>
      <c r="F106" s="3">
        <v>6.3816302821329902</v>
      </c>
      <c r="G106" s="3">
        <v>10.170535624440801</v>
      </c>
      <c r="H106" s="3">
        <v>14.8026761489304</v>
      </c>
      <c r="I106" s="3">
        <v>11.9139384607601</v>
      </c>
      <c r="J106" s="3">
        <v>14.1817276687724</v>
      </c>
      <c r="K106" s="3">
        <v>9.8912043597472294</v>
      </c>
      <c r="L106" s="3">
        <v>6.0278601276999204</v>
      </c>
      <c r="M106" s="3">
        <v>10.6877939347631</v>
      </c>
      <c r="N106" s="3">
        <v>7.3824088914360804</v>
      </c>
      <c r="O106" s="3">
        <v>25.021797817286199</v>
      </c>
      <c r="P106" s="3">
        <v>13.544801859005201</v>
      </c>
      <c r="Q106" s="3">
        <v>12.325216952901799</v>
      </c>
      <c r="R106" s="3">
        <v>17.205365441268199</v>
      </c>
      <c r="S106" s="3">
        <v>4.6898611908350798</v>
      </c>
      <c r="T106" s="3">
        <v>12.1458994858988</v>
      </c>
      <c r="U106" s="3">
        <v>12.7348645006347</v>
      </c>
      <c r="V106" s="3">
        <v>15.975886563526</v>
      </c>
    </row>
    <row r="107" spans="1:22" x14ac:dyDescent="0.35">
      <c r="A107" s="2">
        <v>44985</v>
      </c>
      <c r="B107" s="3">
        <v>14.6263124575625</v>
      </c>
      <c r="C107" s="3">
        <v>5.8709319991420097</v>
      </c>
      <c r="D107" s="3">
        <v>12.087065233978899</v>
      </c>
      <c r="E107" s="3">
        <v>13.2894099830351</v>
      </c>
      <c r="F107" s="3">
        <v>6.0957553428044902</v>
      </c>
      <c r="G107" s="3">
        <v>9.3935162435151192</v>
      </c>
      <c r="H107" s="3">
        <v>14.8842853337361</v>
      </c>
      <c r="I107" s="3">
        <v>12.438101202433099</v>
      </c>
      <c r="J107" s="3">
        <v>14.607355488022399</v>
      </c>
      <c r="K107" s="3">
        <v>10.974057106974699</v>
      </c>
      <c r="L107" s="3">
        <v>5.5405965632751002</v>
      </c>
      <c r="M107" s="3">
        <v>10.3030071437919</v>
      </c>
      <c r="N107" s="3">
        <v>7.8530918871660704</v>
      </c>
      <c r="O107" s="3">
        <v>24.162267220380301</v>
      </c>
      <c r="P107" s="3">
        <v>12.3727525676371</v>
      </c>
      <c r="Q107" s="3">
        <v>11.8157537602789</v>
      </c>
      <c r="R107" s="3">
        <v>17.406407453041901</v>
      </c>
      <c r="S107" s="3">
        <v>4.7044806907575802</v>
      </c>
      <c r="T107" s="3">
        <v>12.337396541713099</v>
      </c>
      <c r="U107" s="3">
        <v>12.280440739550199</v>
      </c>
      <c r="V107" s="3">
        <v>15.207688204293399</v>
      </c>
    </row>
    <row r="108" spans="1:22" x14ac:dyDescent="0.35">
      <c r="A108" s="2">
        <v>45016</v>
      </c>
      <c r="B108" s="3">
        <v>14.4598524422309</v>
      </c>
      <c r="C108" s="3">
        <v>5.9129102558758602</v>
      </c>
      <c r="D108" s="3">
        <v>12.060414594956701</v>
      </c>
      <c r="E108" s="3">
        <v>13.1290820223171</v>
      </c>
      <c r="F108" s="3">
        <v>5.9424370403750597</v>
      </c>
      <c r="G108" s="3">
        <v>9.5254011799693998</v>
      </c>
      <c r="H108" s="3">
        <v>14.6969078169325</v>
      </c>
      <c r="I108" s="3">
        <v>12.9227893305696</v>
      </c>
      <c r="J108" s="3">
        <v>14.472605164975301</v>
      </c>
      <c r="K108" s="3">
        <v>11.5532727005689</v>
      </c>
      <c r="L108" s="3">
        <v>5.6054684624702897</v>
      </c>
      <c r="M108" s="3">
        <v>10.2196356242693</v>
      </c>
      <c r="N108" s="3">
        <v>7.6472916664174901</v>
      </c>
      <c r="O108" s="3">
        <v>23.816986511529802</v>
      </c>
      <c r="P108" s="3">
        <v>12.3623880007039</v>
      </c>
      <c r="Q108" s="3">
        <v>11.727585661034601</v>
      </c>
      <c r="R108" s="3">
        <v>17.355512290084</v>
      </c>
      <c r="S108" s="3">
        <v>4.65393349435434</v>
      </c>
      <c r="T108" s="3">
        <v>11.991614430555799</v>
      </c>
      <c r="U108" s="3">
        <v>12.759435074337601</v>
      </c>
      <c r="V108" s="3">
        <v>15.442247323494801</v>
      </c>
    </row>
    <row r="109" spans="1:22" x14ac:dyDescent="0.35">
      <c r="A109" s="2">
        <v>45044</v>
      </c>
      <c r="B109" s="3">
        <v>14.312375365689</v>
      </c>
      <c r="C109" s="3">
        <v>6.2114062929028897</v>
      </c>
      <c r="D109" s="3">
        <v>12.1935131344692</v>
      </c>
      <c r="E109" s="3">
        <v>13.0245109870989</v>
      </c>
      <c r="F109" s="3">
        <v>6.1121965489664296</v>
      </c>
      <c r="G109" s="3">
        <v>9.5422174277821696</v>
      </c>
      <c r="H109" s="3">
        <v>14.553843923232</v>
      </c>
      <c r="I109" s="3">
        <v>13.2864892201194</v>
      </c>
      <c r="J109" s="3">
        <v>14.3396473467745</v>
      </c>
      <c r="K109" s="3">
        <v>11.992550678388399</v>
      </c>
      <c r="L109" s="3">
        <v>5.7807270536281097</v>
      </c>
      <c r="M109" s="3">
        <v>10.2061211379797</v>
      </c>
      <c r="N109" s="3">
        <v>7.5551231546037201</v>
      </c>
      <c r="O109" s="3">
        <v>23.834421750529099</v>
      </c>
      <c r="P109" s="3">
        <v>12.1264560868016</v>
      </c>
      <c r="Q109" s="3">
        <v>11.6445013961154</v>
      </c>
      <c r="R109" s="3">
        <v>17.092221677025599</v>
      </c>
      <c r="S109" s="3">
        <v>4.5435709712216799</v>
      </c>
      <c r="T109" s="3">
        <v>12.1507936894815</v>
      </c>
      <c r="U109" s="3">
        <v>12.944158192120501</v>
      </c>
      <c r="V109" s="3">
        <v>15.9288571938399</v>
      </c>
    </row>
    <row r="110" spans="1:22" x14ac:dyDescent="0.35">
      <c r="A110" s="2">
        <v>45077</v>
      </c>
      <c r="B110" s="3">
        <v>13.8701574929414</v>
      </c>
      <c r="C110" s="3">
        <v>6.5361848520788399</v>
      </c>
      <c r="D110" s="3">
        <v>12.0217004177099</v>
      </c>
      <c r="E110" s="3">
        <v>12.412412138582299</v>
      </c>
      <c r="F110" s="3">
        <v>6.1409055723477</v>
      </c>
      <c r="G110" s="3">
        <v>9.4813870949633507</v>
      </c>
      <c r="H110" s="3">
        <v>14.520701592128701</v>
      </c>
      <c r="I110" s="3">
        <v>14.322657994718799</v>
      </c>
      <c r="J110" s="3">
        <v>13.6882238936492</v>
      </c>
      <c r="K110" s="3">
        <v>12.4417977333529</v>
      </c>
      <c r="L110" s="3">
        <v>6.0128101215607899</v>
      </c>
      <c r="M110" s="3">
        <v>9.8961391548442208</v>
      </c>
      <c r="N110" s="3">
        <v>7.65712164566491</v>
      </c>
      <c r="O110" s="3">
        <v>23.9216968561092</v>
      </c>
      <c r="P110" s="3">
        <v>11.6275724682737</v>
      </c>
      <c r="Q110" s="3">
        <v>11.639039578883599</v>
      </c>
      <c r="R110" s="3">
        <v>17.118604675150699</v>
      </c>
      <c r="S110" s="3">
        <v>4.55349180317035</v>
      </c>
      <c r="T110" s="3">
        <v>11.7189418583002</v>
      </c>
      <c r="U110" s="3">
        <v>13.6102140319892</v>
      </c>
      <c r="V110" s="3">
        <v>16.159341690344402</v>
      </c>
    </row>
    <row r="111" spans="1:22" x14ac:dyDescent="0.35">
      <c r="A111" s="2">
        <v>45107</v>
      </c>
      <c r="B111" s="3">
        <v>13.869122093670301</v>
      </c>
      <c r="C111" s="3">
        <v>7.0151601285608303</v>
      </c>
      <c r="D111" s="3">
        <v>12.9917718594464</v>
      </c>
      <c r="E111" s="3">
        <v>12.0089492714119</v>
      </c>
      <c r="F111" s="3">
        <v>6.7545213616645103</v>
      </c>
      <c r="G111" s="3">
        <v>10.018452971265001</v>
      </c>
      <c r="H111" s="3">
        <v>14.456178774207199</v>
      </c>
      <c r="I111" s="3">
        <v>14.9510079404634</v>
      </c>
      <c r="J111" s="3">
        <v>13.522655511306301</v>
      </c>
      <c r="K111" s="3">
        <v>12.523411167089799</v>
      </c>
      <c r="L111" s="3">
        <v>6.7285307509743397</v>
      </c>
      <c r="M111" s="3">
        <v>10.3130289583574</v>
      </c>
      <c r="N111" s="3">
        <v>7.9307514832290096</v>
      </c>
      <c r="O111" s="3">
        <v>24.224797818827199</v>
      </c>
      <c r="P111" s="3">
        <v>11.7815167472298</v>
      </c>
      <c r="Q111" s="3">
        <v>11.6823842170924</v>
      </c>
      <c r="R111" s="3">
        <v>17.0622753747625</v>
      </c>
      <c r="S111" s="3">
        <v>4.9966291266732599</v>
      </c>
      <c r="T111" s="3">
        <v>11.785745710019199</v>
      </c>
      <c r="U111" s="3">
        <v>13.4541102107568</v>
      </c>
      <c r="V111" s="3">
        <v>16.851142205311</v>
      </c>
    </row>
    <row r="112" spans="1:22" x14ac:dyDescent="0.35">
      <c r="A112" s="2">
        <v>45138</v>
      </c>
      <c r="B112" s="3">
        <v>14.0683894054491</v>
      </c>
      <c r="C112" s="3">
        <v>7.8011961083803598</v>
      </c>
      <c r="D112" s="3">
        <v>13.331682648813601</v>
      </c>
      <c r="E112" s="3">
        <v>11.8792314376629</v>
      </c>
      <c r="F112" s="3">
        <v>6.6873149837448702</v>
      </c>
      <c r="G112" s="3">
        <v>10.904835060917099</v>
      </c>
      <c r="H112" s="3">
        <v>14.824134646601401</v>
      </c>
      <c r="I112" s="3">
        <v>16.007740449954301</v>
      </c>
      <c r="J112" s="3">
        <v>13.5683241921272</v>
      </c>
      <c r="K112" s="3">
        <v>13.2159036685666</v>
      </c>
      <c r="L112" s="3">
        <v>7.1252975982310902</v>
      </c>
      <c r="M112" s="3">
        <v>10.8104365361957</v>
      </c>
      <c r="N112" s="3">
        <v>8.0887703967324907</v>
      </c>
      <c r="O112" s="3">
        <v>24.106758765863201</v>
      </c>
      <c r="P112" s="3">
        <v>12.2689524026047</v>
      </c>
      <c r="Q112" s="3">
        <v>12.3357454390489</v>
      </c>
      <c r="R112" s="3">
        <v>17.474900621249599</v>
      </c>
      <c r="S112" s="3">
        <v>5.7776569078679199</v>
      </c>
      <c r="T112" s="3">
        <v>11.7638798911529</v>
      </c>
      <c r="U112" s="3">
        <v>14.2050896937277</v>
      </c>
      <c r="V112" s="3">
        <v>17.519097427608401</v>
      </c>
    </row>
    <row r="113" spans="1:37" x14ac:dyDescent="0.35">
      <c r="A113" s="2">
        <v>45169</v>
      </c>
      <c r="B113" s="3">
        <v>13.814681550333701</v>
      </c>
      <c r="C113" s="3">
        <v>7.9020220470251497</v>
      </c>
      <c r="D113" s="3">
        <v>13.660919944913299</v>
      </c>
      <c r="E113" s="3">
        <v>11.0200963652289</v>
      </c>
      <c r="F113" s="3">
        <v>6.9050552211333596</v>
      </c>
      <c r="G113" s="3">
        <v>11.123122157435301</v>
      </c>
      <c r="H113" s="3">
        <v>14.9423970054116</v>
      </c>
      <c r="I113" s="3">
        <v>16.023722820645599</v>
      </c>
      <c r="J113" s="3">
        <v>13.0803692996362</v>
      </c>
      <c r="K113" s="3">
        <v>13.146980939955</v>
      </c>
      <c r="L113" s="3">
        <v>7.0982189919643401</v>
      </c>
      <c r="M113" s="3">
        <v>10.6121997259072</v>
      </c>
      <c r="N113" s="3">
        <v>7.6355889356951199</v>
      </c>
      <c r="O113" s="3">
        <v>23.587827800412398</v>
      </c>
      <c r="P113" s="3">
        <v>11.7346588326687</v>
      </c>
      <c r="Q113" s="3">
        <v>11.7295707439563</v>
      </c>
      <c r="R113" s="3">
        <v>17.702873675278099</v>
      </c>
      <c r="S113" s="3">
        <v>6.1425396014212703</v>
      </c>
      <c r="T113" s="3">
        <v>11.3134899457441</v>
      </c>
      <c r="U113" s="3">
        <v>15.4292513137539</v>
      </c>
      <c r="V113" s="3">
        <v>17.824332615702598</v>
      </c>
    </row>
    <row r="114" spans="1:37" x14ac:dyDescent="0.35">
      <c r="A114" s="2">
        <v>45198</v>
      </c>
      <c r="B114" s="3">
        <v>13.683113322015499</v>
      </c>
      <c r="C114" s="3">
        <v>7.8378688036542599</v>
      </c>
      <c r="D114" s="3">
        <v>13.4367452786586</v>
      </c>
      <c r="E114" s="3">
        <v>11.2264624933819</v>
      </c>
      <c r="F114" s="3">
        <v>6.8274854621692702</v>
      </c>
      <c r="G114" s="3">
        <v>10.8701299170831</v>
      </c>
      <c r="H114" s="3">
        <v>14.7234995059633</v>
      </c>
      <c r="I114" s="3">
        <v>16.277588575797498</v>
      </c>
      <c r="J114" s="3">
        <v>12.600442712895401</v>
      </c>
      <c r="K114" s="3">
        <v>13.422971879633399</v>
      </c>
      <c r="L114" s="3">
        <v>7.2786709515017201</v>
      </c>
      <c r="M114" s="3">
        <v>10.3837708107894</v>
      </c>
      <c r="N114" s="3">
        <v>7.0169531158247098</v>
      </c>
      <c r="O114" s="3">
        <v>23.5721393308046</v>
      </c>
      <c r="P114" s="3">
        <v>11.49986174457</v>
      </c>
      <c r="Q114" s="3">
        <v>11.664950596339001</v>
      </c>
      <c r="R114" s="3">
        <v>16.9166439491704</v>
      </c>
      <c r="S114" s="3">
        <v>6.4868106398031902</v>
      </c>
      <c r="T114" s="3">
        <v>11.245628510833701</v>
      </c>
      <c r="U114" s="3">
        <v>14.638300355302601</v>
      </c>
      <c r="V114" s="3">
        <v>17.581905666614901</v>
      </c>
    </row>
    <row r="115" spans="1:37" x14ac:dyDescent="0.35">
      <c r="A115" s="2">
        <v>45230</v>
      </c>
      <c r="B115" s="3">
        <v>13.5024154306127</v>
      </c>
      <c r="C115" s="3">
        <v>7.7332509392816702</v>
      </c>
      <c r="D115" s="3">
        <v>12.8845328649041</v>
      </c>
      <c r="E115" s="3">
        <v>10.551011977264301</v>
      </c>
      <c r="F115" s="3">
        <v>7.6213103199614602</v>
      </c>
      <c r="G115" s="3">
        <v>10.725099337461099</v>
      </c>
      <c r="H115" s="3">
        <v>14.846520831195001</v>
      </c>
      <c r="I115" s="3">
        <v>16.225346046635298</v>
      </c>
      <c r="J115" s="3">
        <v>12.195747354485899</v>
      </c>
      <c r="K115" s="3">
        <v>12.839174687384</v>
      </c>
      <c r="L115" s="3">
        <v>7.1682724477222202</v>
      </c>
      <c r="M115" s="3">
        <v>10.3356592899482</v>
      </c>
      <c r="N115" s="3">
        <v>6.7205522571253304</v>
      </c>
      <c r="O115" s="3">
        <v>22.921048463811498</v>
      </c>
      <c r="P115" s="3">
        <v>11.1607421818783</v>
      </c>
      <c r="Q115" s="3">
        <v>11.029789516420699</v>
      </c>
      <c r="R115" s="3">
        <v>16.360031267578201</v>
      </c>
      <c r="S115" s="3">
        <v>5.6215377694473299</v>
      </c>
      <c r="T115" s="3">
        <v>10.150076903793799</v>
      </c>
      <c r="U115" s="3">
        <v>13.9226426214877</v>
      </c>
      <c r="V115" s="3">
        <v>17.698262121847801</v>
      </c>
    </row>
    <row r="116" spans="1:37" x14ac:dyDescent="0.35">
      <c r="A116" s="2">
        <v>45260</v>
      </c>
      <c r="B116" s="3">
        <v>13.422265085386901</v>
      </c>
      <c r="C116" s="3">
        <v>8.3759728003742797</v>
      </c>
      <c r="D116" s="3">
        <v>13.444379324802799</v>
      </c>
      <c r="E116" s="3">
        <v>10.3893556515977</v>
      </c>
      <c r="F116" s="3">
        <v>8.3112355962341091</v>
      </c>
      <c r="G116" s="3">
        <v>11.937222477553799</v>
      </c>
      <c r="H116" s="3">
        <v>15.0039727277282</v>
      </c>
      <c r="I116" s="3">
        <v>17.696382903863501</v>
      </c>
      <c r="J116" s="3">
        <v>13.251116643823799</v>
      </c>
      <c r="K116" s="3">
        <v>14.520256313696301</v>
      </c>
      <c r="L116" s="3">
        <v>8.1317537289245791</v>
      </c>
      <c r="M116" s="3">
        <v>11.1431631342545</v>
      </c>
      <c r="N116" s="3">
        <v>6.6482892469675701</v>
      </c>
      <c r="O116" s="3">
        <v>23.9231598130321</v>
      </c>
      <c r="P116" s="3">
        <v>10.9886067021455</v>
      </c>
      <c r="Q116" s="3">
        <v>11.468551989598399</v>
      </c>
      <c r="R116" s="3">
        <v>16.026574149877799</v>
      </c>
      <c r="S116" s="3">
        <v>5.7734002911684703</v>
      </c>
      <c r="T116" s="3">
        <v>10.175995906850201</v>
      </c>
      <c r="U116" s="3">
        <v>15.8826775191274</v>
      </c>
      <c r="V116" s="3">
        <v>18.849980239410499</v>
      </c>
    </row>
    <row r="117" spans="1:37" x14ac:dyDescent="0.35">
      <c r="A117" s="2">
        <v>45289</v>
      </c>
      <c r="B117" s="3">
        <v>13.362593218376601</v>
      </c>
      <c r="C117" s="3">
        <v>8.5449267811986402</v>
      </c>
      <c r="D117" s="3">
        <v>13.9794168494732</v>
      </c>
      <c r="E117" s="3">
        <v>9.9105017593360696</v>
      </c>
      <c r="F117" s="3">
        <v>9.02998146838741</v>
      </c>
      <c r="G117" s="3">
        <v>14.688393590279899</v>
      </c>
      <c r="H117" s="3">
        <v>15.1229126746625</v>
      </c>
      <c r="I117" s="3">
        <v>19.050358221771202</v>
      </c>
      <c r="J117" s="3">
        <v>14.0891647047603</v>
      </c>
      <c r="K117" s="3">
        <v>15.593579508341699</v>
      </c>
      <c r="L117" s="3">
        <v>8.7679975449460397</v>
      </c>
      <c r="M117" s="3">
        <v>11.7307423987916</v>
      </c>
      <c r="N117" s="3">
        <v>6.28167482112387</v>
      </c>
      <c r="O117" s="3">
        <v>25.797738788853</v>
      </c>
      <c r="P117" s="3">
        <v>10.8442532017948</v>
      </c>
      <c r="Q117" s="3">
        <v>11.9252482308074</v>
      </c>
      <c r="R117" s="3">
        <v>16.3806923807456</v>
      </c>
      <c r="S117" s="3">
        <v>5.4260016974954102</v>
      </c>
      <c r="T117" s="3">
        <v>10.146176112043999</v>
      </c>
      <c r="U117" s="3">
        <v>17.132160894810902</v>
      </c>
      <c r="V117" s="3">
        <v>20.9867098167047</v>
      </c>
    </row>
    <row r="118" spans="1:37" x14ac:dyDescent="0.35">
      <c r="A118" s="2">
        <v>45322</v>
      </c>
      <c r="B118" s="3">
        <v>12.303681405729501</v>
      </c>
      <c r="C118" s="3">
        <v>8.5733006306037201</v>
      </c>
      <c r="D118" s="3">
        <v>14.064513975558301</v>
      </c>
      <c r="E118" s="3">
        <v>10.126159035418601</v>
      </c>
      <c r="F118" s="3">
        <v>8.7324650992959594</v>
      </c>
      <c r="G118" s="3">
        <v>14.701431209538001</v>
      </c>
      <c r="H118" s="3">
        <v>15.3471014487109</v>
      </c>
      <c r="I118" s="3">
        <v>18.879796171788598</v>
      </c>
      <c r="J118" s="3">
        <v>14.041165305958801</v>
      </c>
      <c r="K118" s="3">
        <v>15.0053409568022</v>
      </c>
      <c r="L118" s="3">
        <v>8.1258096325289397</v>
      </c>
      <c r="M118" s="3">
        <v>11.205009468621199</v>
      </c>
      <c r="N118" s="3">
        <v>6.5371714392636999</v>
      </c>
      <c r="O118" s="3">
        <v>25.948959552847999</v>
      </c>
      <c r="P118" s="3">
        <v>9.7528422438614299</v>
      </c>
      <c r="Q118" s="3">
        <v>11.2671439783807</v>
      </c>
      <c r="R118" s="3">
        <v>15.7760691422704</v>
      </c>
      <c r="S118" s="3">
        <v>6.0347013022929996</v>
      </c>
      <c r="T118" s="3">
        <v>9.9880916284107304</v>
      </c>
      <c r="U118" s="3">
        <v>16.5979474700233</v>
      </c>
      <c r="V118" s="3">
        <v>20.675517445183999</v>
      </c>
    </row>
    <row r="119" spans="1:37" x14ac:dyDescent="0.35">
      <c r="A119" s="2">
        <v>45351</v>
      </c>
      <c r="B119" s="3">
        <v>13.614329263797501</v>
      </c>
      <c r="C119" s="3">
        <v>7.17786108430567</v>
      </c>
      <c r="D119" s="3">
        <v>14.1908060685231</v>
      </c>
      <c r="E119" s="3">
        <v>10.6826048632282</v>
      </c>
      <c r="F119" s="3">
        <v>8.9112913221815493</v>
      </c>
      <c r="G119" s="3">
        <v>15.157067139890099</v>
      </c>
      <c r="H119" s="3">
        <v>15.886684371460101</v>
      </c>
      <c r="I119" s="3">
        <v>19.815082033804199</v>
      </c>
      <c r="J119" s="3">
        <v>15.879793694761601</v>
      </c>
      <c r="K119" s="3">
        <v>16.312018462969299</v>
      </c>
      <c r="L119" s="3">
        <v>8.4564484471998096</v>
      </c>
      <c r="M119" s="3">
        <v>10.700738852059301</v>
      </c>
      <c r="N119" s="3">
        <v>6.7628556706423897</v>
      </c>
      <c r="O119" s="3">
        <v>26.202922086373299</v>
      </c>
      <c r="P119" s="3">
        <v>10.4784627142866</v>
      </c>
      <c r="Q119" s="3">
        <v>11.521430201730499</v>
      </c>
      <c r="R119" s="3">
        <v>16.6827229742204</v>
      </c>
      <c r="S119" s="3">
        <v>6.6089025445784104</v>
      </c>
      <c r="T119" s="3">
        <v>9.4368724902273602</v>
      </c>
      <c r="U119" s="3">
        <v>18.844228926738499</v>
      </c>
      <c r="V119" s="3">
        <v>21.938858730865199</v>
      </c>
    </row>
    <row r="120" spans="1:37" x14ac:dyDescent="0.35">
      <c r="A120" s="2">
        <v>45379</v>
      </c>
      <c r="B120" s="3">
        <v>13.525368308614899</v>
      </c>
      <c r="C120" s="3">
        <v>7.3289749805961</v>
      </c>
      <c r="D120" s="3">
        <v>14.1058923384672</v>
      </c>
      <c r="E120" s="3">
        <v>10.5507703435094</v>
      </c>
      <c r="F120" s="3">
        <v>8.7513432808531206</v>
      </c>
      <c r="G120" s="3">
        <v>15.1711286710363</v>
      </c>
      <c r="H120" s="3">
        <v>15.6758104264433</v>
      </c>
      <c r="I120" s="3">
        <v>19.813827515287599</v>
      </c>
      <c r="J120" s="3">
        <v>15.6699028522031</v>
      </c>
      <c r="K120" s="3">
        <v>15.916174139242001</v>
      </c>
      <c r="L120" s="3">
        <v>8.3833097261054803</v>
      </c>
      <c r="M120" s="3">
        <v>10.6491915430536</v>
      </c>
      <c r="N120" s="3">
        <v>6.7694929231563901</v>
      </c>
      <c r="O120" s="3">
        <v>25.9591572699027</v>
      </c>
      <c r="P120" s="3">
        <v>10.4085075615563</v>
      </c>
      <c r="Q120" s="3">
        <v>11.3430539860412</v>
      </c>
      <c r="R120" s="3">
        <v>16.502578487105001</v>
      </c>
      <c r="S120" s="3">
        <v>6.5144427823787199</v>
      </c>
      <c r="T120" s="3">
        <v>9.4021340997915903</v>
      </c>
      <c r="U120" s="3">
        <v>18.780526822663202</v>
      </c>
      <c r="V120" s="3">
        <v>21.5557389644209</v>
      </c>
    </row>
    <row r="121" spans="1:37" x14ac:dyDescent="0.35">
      <c r="A121" s="2">
        <v>45412</v>
      </c>
      <c r="B121" s="3">
        <v>13.7140114634981</v>
      </c>
      <c r="C121" s="3">
        <v>7.4825347653362702</v>
      </c>
      <c r="D121" s="3">
        <v>13.7722646132452</v>
      </c>
      <c r="E121" s="3">
        <v>10.3955633064887</v>
      </c>
      <c r="F121" s="3">
        <v>8.8844571393093901</v>
      </c>
      <c r="G121" s="3">
        <v>15.1882342983056</v>
      </c>
      <c r="H121" s="3">
        <v>15.630792154870701</v>
      </c>
      <c r="I121" s="3">
        <v>19.600057821009901</v>
      </c>
      <c r="J121" s="3">
        <v>15.331336240512201</v>
      </c>
      <c r="K121" s="3">
        <v>15.0824414494615</v>
      </c>
      <c r="L121" s="3">
        <v>8.2731802466435607</v>
      </c>
      <c r="M121" s="3">
        <v>10.559812705794901</v>
      </c>
      <c r="N121" s="3">
        <v>6.78804009554218</v>
      </c>
      <c r="O121" s="3">
        <v>25.817261598976</v>
      </c>
      <c r="P121" s="3">
        <v>10.5654437059315</v>
      </c>
      <c r="Q121" s="3">
        <v>11.1470502947399</v>
      </c>
      <c r="R121" s="3">
        <v>16.3140325616612</v>
      </c>
      <c r="S121" s="3">
        <v>6.5928956804119396</v>
      </c>
      <c r="T121" s="3">
        <v>9.2806641747760708</v>
      </c>
      <c r="U121" s="3">
        <v>18.060230643295899</v>
      </c>
      <c r="V121" s="3">
        <v>21.116016879182901</v>
      </c>
    </row>
    <row r="122" spans="1:37" x14ac:dyDescent="0.35">
      <c r="A122" s="2">
        <v>45442</v>
      </c>
      <c r="B122" s="3">
        <v>13.729439827293399</v>
      </c>
      <c r="C122" s="3">
        <v>7.0934356430600101</v>
      </c>
      <c r="D122" s="3">
        <v>13.3477383710509</v>
      </c>
      <c r="E122" s="3">
        <v>9.9310583916162205</v>
      </c>
      <c r="F122" s="3">
        <v>8.8861508106774902</v>
      </c>
      <c r="G122" s="3">
        <v>15.2659759467518</v>
      </c>
      <c r="H122" s="3">
        <v>15.5588263240962</v>
      </c>
      <c r="I122" s="3">
        <v>19.7301093446561</v>
      </c>
      <c r="J122" s="3">
        <v>14.889094419693601</v>
      </c>
      <c r="K122" s="3">
        <v>14.531440060496699</v>
      </c>
      <c r="L122" s="3">
        <v>8.0216701343366204</v>
      </c>
      <c r="M122" s="3">
        <v>10.660805559888001</v>
      </c>
      <c r="N122" s="3">
        <v>6.7846425855449803</v>
      </c>
      <c r="O122" s="3">
        <v>25.690280444291901</v>
      </c>
      <c r="P122" s="3">
        <v>10.625019547894199</v>
      </c>
      <c r="Q122" s="3">
        <v>10.8246603195003</v>
      </c>
      <c r="R122" s="3">
        <v>16.0349262347248</v>
      </c>
      <c r="S122" s="3">
        <v>6.7796802991423704</v>
      </c>
      <c r="T122" s="3">
        <v>8.9419128692447405</v>
      </c>
      <c r="U122" s="3">
        <v>18.1094608877453</v>
      </c>
      <c r="V122" s="3">
        <v>20.3590200896951</v>
      </c>
    </row>
    <row r="124" spans="1:37" x14ac:dyDescent="0.35">
      <c r="A124" s="2" t="s">
        <v>91</v>
      </c>
      <c r="B124" s="3" cm="1">
        <f t="array" ref="B124">MIN(_xlfn._xlws.FILTER(B1:B122, ISNUMBER(B1:B122)))</f>
        <v>10.612527084962</v>
      </c>
      <c r="C124" s="3" cm="1">
        <f t="array" ref="C124">MIN(_xlfn._xlws.FILTER(C1:C122, ISNUMBER(C1:C122)))</f>
        <v>5.4560348895936004</v>
      </c>
      <c r="D124" s="3" cm="1">
        <f t="array" ref="D124">MIN(_xlfn._xlws.FILTER(D1:D122, ISNUMBER(D1:D122)))</f>
        <v>12.0217004177099</v>
      </c>
      <c r="E124" s="3" cm="1">
        <f t="array" ref="E124">MIN(_xlfn._xlws.FILTER(E1:E122, ISNUMBER(E1:E122)))</f>
        <v>9.9105017593360696</v>
      </c>
      <c r="F124" s="3" cm="1">
        <f t="array" ref="F124">MIN(_xlfn._xlws.FILTER(F1:F122, ISNUMBER(F1:F122)))</f>
        <v>5.8929133344475897</v>
      </c>
      <c r="G124" s="3" cm="1">
        <f t="array" ref="G124">MIN(_xlfn._xlws.FILTER(G1:G122, ISNUMBER(G1:G122)))</f>
        <v>9.1682176101219692</v>
      </c>
      <c r="H124" s="3" cm="1">
        <f t="array" ref="H124">MIN(_xlfn._xlws.FILTER(H1:H122, ISNUMBER(H1:H122)))</f>
        <v>14.1718865172243</v>
      </c>
      <c r="I124" s="3" cm="1">
        <f t="array" ref="I124">MIN(_xlfn._xlws.FILTER(I1:I122, ISNUMBER(I1:I122)))</f>
        <v>9.9739674167813206</v>
      </c>
      <c r="J124" s="3" cm="1">
        <f t="array" ref="J124">MIN(_xlfn._xlws.FILTER(J1:J122, ISNUMBER(J1:J122)))</f>
        <v>12.195747354485899</v>
      </c>
      <c r="K124" s="3" cm="1">
        <f t="array" ref="K124">MIN(_xlfn._xlws.FILTER(K1:K122, ISNUMBER(K1:K122)))</f>
        <v>8.1466868335068092</v>
      </c>
      <c r="L124" s="3" cm="1">
        <f t="array" ref="L124">MIN(_xlfn._xlws.FILTER(L1:L122, ISNUMBER(L1:L122)))</f>
        <v>5.5405965632751002</v>
      </c>
      <c r="M124" s="3" cm="1">
        <f t="array" ref="M124">MIN(_xlfn._xlws.FILTER(M1:M122, ISNUMBER(M1:M122)))</f>
        <v>9.4092051595042303</v>
      </c>
      <c r="N124" s="3" cm="1">
        <f t="array" ref="N124">MIN(_xlfn._xlws.FILTER(N1:N122, ISNUMBER(N1:N122)))</f>
        <v>-96.606693149182405</v>
      </c>
      <c r="O124" s="3" cm="1">
        <f t="array" ref="O124">MIN(_xlfn._xlws.FILTER(O1:O122, ISNUMBER(O1:O122)))</f>
        <v>16.704418119256601</v>
      </c>
      <c r="P124" s="3" cm="1">
        <f t="array" ref="P124">MIN(_xlfn._xlws.FILTER(P1:P122, ISNUMBER(P1:P122)))</f>
        <v>9.2365295982101596</v>
      </c>
      <c r="Q124" s="3" cm="1">
        <f t="array" ref="Q124">MIN(_xlfn._xlws.FILTER(Q1:Q122, ISNUMBER(Q1:Q122)))</f>
        <v>10.8246603195003</v>
      </c>
      <c r="R124" s="3" cm="1">
        <f t="array" ref="R124">MIN(_xlfn._xlws.FILTER(R1:R122, ISNUMBER(R1:R122)))</f>
        <v>14.2249200590428</v>
      </c>
      <c r="S124" s="3" cm="1">
        <f t="array" ref="S124">MIN(_xlfn._xlws.FILTER(S1:S122, ISNUMBER(S1:S122)))</f>
        <v>4.5056348986137902</v>
      </c>
      <c r="T124" s="3" cm="1">
        <f t="array" ref="T124">MIN(_xlfn._xlws.FILTER(T1:T122, ISNUMBER(T1:T122)))</f>
        <v>8.9419128692447405</v>
      </c>
      <c r="U124" s="3" cm="1">
        <f t="array" ref="U124">MIN(_xlfn._xlws.FILTER(U1:U122, ISNUMBER(U1:U122)))</f>
        <v>-5.9498885455976103</v>
      </c>
      <c r="V124" s="3" cm="1">
        <f t="array" ref="V124">MIN(_xlfn._xlws.FILTER(V1:V122, ISNUMBER(V1:V122)))</f>
        <v>10.941709040316701</v>
      </c>
    </row>
    <row r="125" spans="1:37" x14ac:dyDescent="0.35">
      <c r="A125" s="2" t="s">
        <v>92</v>
      </c>
      <c r="B125" s="3" cm="1">
        <f t="array" ref="B125">MAX(_xlfn._xlws.FILTER(B1:B122, ISNUMBER(B1:B122)))</f>
        <v>20.668952129804101</v>
      </c>
      <c r="C125" s="3" cm="1">
        <f t="array" ref="C125">MAX(_xlfn._xlws.FILTER(C1:C122, ISNUMBER(C1:C122)))</f>
        <v>32.615753863906797</v>
      </c>
      <c r="D125" s="3" cm="1">
        <f t="array" ref="D125">MAX(_xlfn._xlws.FILTER(D1:D122, ISNUMBER(D1:D122)))</f>
        <v>24.7655802328742</v>
      </c>
      <c r="E125" s="3" cm="1">
        <f t="array" ref="E125">MAX(_xlfn._xlws.FILTER(E1:E122, ISNUMBER(E1:E122)))</f>
        <v>25.014408400113801</v>
      </c>
      <c r="F125" s="3" cm="1">
        <f t="array" ref="F125">MAX(_xlfn._xlws.FILTER(F1:F122, ISNUMBER(F1:F122)))</f>
        <v>22.6626117382696</v>
      </c>
      <c r="G125" s="3" cm="1">
        <f t="array" ref="G125">MAX(_xlfn._xlws.FILTER(G1:G122, ISNUMBER(G1:G122)))</f>
        <v>68.183488155844699</v>
      </c>
      <c r="H125" s="3" cm="1">
        <f t="array" ref="H125">MAX(_xlfn._xlws.FILTER(H1:H122, ISNUMBER(H1:H122)))</f>
        <v>21.176484934449601</v>
      </c>
      <c r="I125" s="3" cm="1">
        <f t="array" ref="I125">MAX(_xlfn._xlws.FILTER(I1:I122, ISNUMBER(I1:I122)))</f>
        <v>19.815082033804199</v>
      </c>
      <c r="J125" s="3" cm="1">
        <f t="array" ref="J125">MAX(_xlfn._xlws.FILTER(J1:J122, ISNUMBER(J1:J122)))</f>
        <v>32.471002362497103</v>
      </c>
      <c r="K125" s="3" cm="1">
        <f t="array" ref="K125">MAX(_xlfn._xlws.FILTER(K1:K122, ISNUMBER(K1:K122)))</f>
        <v>20.5028803564756</v>
      </c>
      <c r="L125" s="3" cm="1">
        <f t="array" ref="L125">MAX(_xlfn._xlws.FILTER(L1:L122, ISNUMBER(L1:L122)))</f>
        <v>36.430707381145197</v>
      </c>
      <c r="M125" s="3" cm="1">
        <f t="array" ref="M125">MAX(_xlfn._xlws.FILTER(M1:M122, ISNUMBER(M1:M122)))</f>
        <v>19.1064095921556</v>
      </c>
      <c r="N125" s="3" cm="1">
        <f t="array" ref="N125">MAX(_xlfn._xlws.FILTER(N1:N122, ISNUMBER(N1:N122)))</f>
        <v>31.2896389508868</v>
      </c>
      <c r="O125" s="3" cm="1">
        <f t="array" ref="O125">MAX(_xlfn._xlws.FILTER(O1:O122, ISNUMBER(O1:O122)))</f>
        <v>33.761242703393698</v>
      </c>
      <c r="P125" s="3" cm="1">
        <f t="array" ref="P125">MAX(_xlfn._xlws.FILTER(P1:P122, ISNUMBER(P1:P122)))</f>
        <v>20.187481640864</v>
      </c>
      <c r="Q125" s="3" cm="1">
        <f t="array" ref="Q125">MAX(_xlfn._xlws.FILTER(Q1:Q122, ISNUMBER(Q1:Q122)))</f>
        <v>17.592337164900702</v>
      </c>
      <c r="R125" s="3" cm="1">
        <f t="array" ref="R125">MAX(_xlfn._xlws.FILTER(R1:R122, ISNUMBER(R1:R122)))</f>
        <v>27.747825348743099</v>
      </c>
      <c r="S125" s="3" cm="1">
        <f t="array" ref="S125">MAX(_xlfn._xlws.FILTER(S1:S122, ISNUMBER(S1:S122)))</f>
        <v>13.504330177648599</v>
      </c>
      <c r="T125" s="3" cm="1">
        <f t="array" ref="T125">MAX(_xlfn._xlws.FILTER(T1:T122, ISNUMBER(T1:T122)))</f>
        <v>27.598702798325601</v>
      </c>
      <c r="U125" s="3" cm="1">
        <f t="array" ref="U125">MAX(_xlfn._xlws.FILTER(U1:U122, ISNUMBER(U1:U122)))</f>
        <v>27.5112203939991</v>
      </c>
      <c r="V125" s="3" cm="1">
        <f t="array" ref="V125">MAX(_xlfn._xlws.FILTER(V1:V122, ISNUMBER(V1:V122)))</f>
        <v>28.969691231590499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0.3</v>
      </c>
      <c r="C127" s="9" cm="1">
        <f t="array" ref="C127">_xlfn.PERCENTRANK.EXC(_xlfn._xlws.FILTER(C1:C122, ISNUMBER(C1:C122)),C121)</f>
        <v>0.122</v>
      </c>
      <c r="D127" s="9" cm="1">
        <f t="array" ref="D127">_xlfn.PERCENTRANK.EXC(_xlfn._xlws.FILTER(D1:D122, ISNUMBER(D1:D122)),D121)</f>
        <v>0.122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0.18</v>
      </c>
      <c r="G127" s="9" cm="1">
        <f t="array" ref="G127">_xlfn.PERCENTRANK.EXC(_xlfn._xlws.FILTER(G1:G122, ISNUMBER(G1:G122)),G121)</f>
        <v>0.35199999999999998</v>
      </c>
      <c r="H127" s="9" cm="1">
        <f t="array" ref="H127">_xlfn.PERCENTRANK.EXC(_xlfn._xlws.FILTER(H1:H122, ISNUMBER(H1:H122)),H121)</f>
        <v>0.221</v>
      </c>
      <c r="I127" s="9" cm="1">
        <f t="array" ref="I127">_xlfn.PERCENTRANK.EXC(_xlfn._xlws.FILTER(I1:I122, ISNUMBER(I1:I122)),I121)</f>
        <v>0.96699999999999997</v>
      </c>
      <c r="J127" s="9" cm="1">
        <f t="array" ref="J127">_xlfn.PERCENTRANK.EXC(_xlfn._xlws.FILTER(J1:J122, ISNUMBER(J1:J122)),J121)</f>
        <v>0.36199999999999999</v>
      </c>
      <c r="K127" s="9" cm="1">
        <f t="array" ref="K127">_xlfn.PERCENTRANK.EXC(_xlfn._xlws.FILTER(K1:K122, ISNUMBER(K1:K122)),K121)</f>
        <v>0.83599999999999997</v>
      </c>
      <c r="L127" s="9" cm="1">
        <f t="array" ref="L127">_xlfn.PERCENTRANK.EXC(_xlfn._xlws.FILTER(L1:L122, ISNUMBER(L1:L122)),L121)</f>
        <v>0.22900000000000001</v>
      </c>
      <c r="M127" s="9" cm="1">
        <f t="array" ref="M127">_xlfn.PERCENTRANK.EXC(_xlfn._xlws.FILTER(M1:M122, ISNUMBER(M1:M122)),M121)</f>
        <v>0.13900000000000001</v>
      </c>
      <c r="N127" s="9" cm="1">
        <f t="array" ref="N127">_xlfn.PERCENTRANK.EXC(_xlfn._xlws.FILTER(N1:N122, ISNUMBER(N1:N122)),N121)</f>
        <v>0.23699999999999999</v>
      </c>
      <c r="O127" s="9" cm="1">
        <f t="array" ref="O127">_xlfn.PERCENTRANK.EXC(_xlfn._xlws.FILTER(O1:O122, ISNUMBER(O1:O122)),O121)</f>
        <v>0.77800000000000002</v>
      </c>
      <c r="P127" s="9" cm="1">
        <f t="array" ref="P127">_xlfn.PERCENTRANK.EXC(_xlfn._xlws.FILTER(P1:P122, ISNUMBER(P1:P122)),P121)</f>
        <v>0.20399999999999999</v>
      </c>
      <c r="Q127" s="9" cm="1">
        <f t="array" ref="Q127">_xlfn.PERCENTRANK.EXC(_xlfn._xlws.FILTER(Q1:Q122, ISNUMBER(Q1:Q122)),Q121)</f>
        <v>3.5000000000000003E-2</v>
      </c>
      <c r="R127" s="9" cm="1">
        <f t="array" ref="R127">_xlfn.PERCENTRANK.EXC(_xlfn._xlws.FILTER(R1:R122, ISNUMBER(R1:R122)),R121)</f>
        <v>0.245</v>
      </c>
      <c r="S127" s="9" cm="1">
        <f t="array" ref="S127">_xlfn.PERCENTRANK.EXC(_xlfn._xlws.FILTER(S1:S122, ISNUMBER(S1:S122)),S121)</f>
        <v>0.22900000000000001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0.63100000000000001</v>
      </c>
      <c r="V127" s="9" cm="1">
        <f t="array" ref="V127">_xlfn.PERCENTRANK.EXC(_xlfn._xlws.FILTER(V1:V122, ISNUMBER(V1:V122)),V121)</f>
        <v>0.79400000000000004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41789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14.0389711502071</v>
      </c>
      <c r="D2" s="3" cm="1">
        <f t="array" ref="D2:D122">_xll.FDS(D1,"FMA_PE(NTMA,-10AY,0,AM,""PORTAGG"",""MEANR"")")</f>
        <v>14.244733459905101</v>
      </c>
      <c r="E2" s="3" cm="1">
        <f t="array" ref="E2:E122">_xll.FDS(E1,"FMA_PE(NTMA,-10AY,0,AM,""PORTAGG"",""MEANR"")")</f>
        <v>17.325122596971401</v>
      </c>
      <c r="F2" s="3" cm="1">
        <f t="array" ref="F2:F122">_xll.FDS(F1,"FMA_PE(NTMA,-10AY,0,AM,""PORTAGG"",""MEANR"")")</f>
        <v>13.6006260377219</v>
      </c>
      <c r="G2" s="3" cm="1">
        <f t="array" ref="G2:G122">_xll.FDS(G1,"FMA_PE(NTMA,-10AY,0,AM,""PORTAGG"",""MEANR"")")</f>
        <v>13.652421437899401</v>
      </c>
      <c r="H2" s="3" cm="1">
        <f t="array" ref="H2:H122">_xll.FDS(H1,"FMA_PE(NTMA,-10AY,0,AM,""PORTAGG"",""MEANR"")")</f>
        <v>15.648805019364</v>
      </c>
      <c r="I2" s="3" cm="1">
        <f t="array" ref="I2:I122">_xll.FDS(I1,"FMA_PE(NTMA,-10AY,0,AM,""PORTAGG"",""MEANR"")")</f>
        <v>14.1609063329975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9.5309333923640605</v>
      </c>
      <c r="L2" s="3" cm="1">
        <f t="array" ref="L2:L122">_xll.FDS(L1,"FMA_PE(NTMA,-10AY,0,AM,""PORTAGG"",""MEANR"")")</f>
        <v>10.657542958077601</v>
      </c>
      <c r="M2" s="3" cm="1">
        <f t="array" ref="M2:M122">_xll.FDS(M1,"FMA_PE(NTMA,-10AY,0,AM,""PORTAGG"",""MEANR"")")</f>
        <v>14.3493540237567</v>
      </c>
      <c r="N2" s="3" cm="1">
        <f t="array" ref="N2:N122">_xll.FDS(N1,"FMA_PE(NTMA,-10AY,0,AM,""PORTAGG"",""MEANR"")")</f>
        <v>17.666642147323699</v>
      </c>
      <c r="O2" s="3" cm="1">
        <f t="array" ref="O2:O122">_xll.FDS(O1,"FMA_PE(NTMA,-10AY,0,AM,""PORTAGG"",""MEANR"")")</f>
        <v>15.8388622451596</v>
      </c>
      <c r="P2" s="3" cm="1">
        <f t="array" ref="P2:P122">_xll.FDS(P1,"FMA_PE(NTMA,-10AY,0,AM,""PORTAGG"",""MEANR"")")</f>
        <v>8.6817833576606809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14.0924736266661</v>
      </c>
      <c r="S2" s="3" cm="1">
        <f t="array" ref="S2:S122">_xll.FDS(S1,"FMA_PE(NTMA,-10AY,0,AM,""PORTAGG"",""MEANR"")")</f>
        <v>10.863453185937599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12.1298342326166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41820</v>
      </c>
      <c r="B3" s="3" t="e">
        <v>#N/A</v>
      </c>
      <c r="C3" s="3">
        <v>14.297473169995699</v>
      </c>
      <c r="D3" s="3">
        <v>13.7940862669355</v>
      </c>
      <c r="E3" s="3">
        <v>17.3397837258313</v>
      </c>
      <c r="F3" s="3">
        <v>13.2959444073451</v>
      </c>
      <c r="G3" s="3">
        <v>14.7275660350041</v>
      </c>
      <c r="H3" s="3">
        <v>15.774347912260801</v>
      </c>
      <c r="I3" s="3">
        <v>14.4328048624714</v>
      </c>
      <c r="J3" s="3" t="e">
        <v>#N/A</v>
      </c>
      <c r="K3" s="3">
        <v>9.7450326277307102</v>
      </c>
      <c r="L3" s="3">
        <v>11.118434697782099</v>
      </c>
      <c r="M3" s="3">
        <v>14.7485468897389</v>
      </c>
      <c r="N3" s="3">
        <v>9.6550138853057899</v>
      </c>
      <c r="O3" s="3">
        <v>16.586251174217701</v>
      </c>
      <c r="P3" s="3">
        <v>8.81806036004234</v>
      </c>
      <c r="Q3" s="3">
        <v>13.7330065037224</v>
      </c>
      <c r="R3" s="3">
        <v>14.223509647390999</v>
      </c>
      <c r="S3" s="3">
        <v>10.514925803688399</v>
      </c>
      <c r="T3" s="3">
        <v>13.2000187442758</v>
      </c>
      <c r="U3" s="3">
        <v>12.338507019464</v>
      </c>
      <c r="V3" s="3" t="e">
        <v>#N/A</v>
      </c>
    </row>
    <row r="4" spans="1:22" x14ac:dyDescent="0.35">
      <c r="A4" s="2">
        <v>41851</v>
      </c>
      <c r="B4" s="3" t="e">
        <v>#N/A</v>
      </c>
      <c r="C4" s="3">
        <v>14.303524323250601</v>
      </c>
      <c r="D4" s="3">
        <v>14.5559460758426</v>
      </c>
      <c r="E4" s="3">
        <v>17.230377314566301</v>
      </c>
      <c r="F4" s="3">
        <v>12.720817689500601</v>
      </c>
      <c r="G4" s="3">
        <v>14.5254051559521</v>
      </c>
      <c r="H4" s="3">
        <v>15.6976155202891</v>
      </c>
      <c r="I4" s="3">
        <v>13.7751257741608</v>
      </c>
      <c r="J4" s="3" t="e">
        <v>#N/A</v>
      </c>
      <c r="K4" s="3">
        <v>10.453765822618101</v>
      </c>
      <c r="L4" s="3">
        <v>11.563594077402101</v>
      </c>
      <c r="M4" s="3">
        <v>14.9950520580753</v>
      </c>
      <c r="N4" s="3">
        <v>8.5114590984916507</v>
      </c>
      <c r="O4" s="3">
        <v>16.544204136660099</v>
      </c>
      <c r="P4" s="3">
        <v>9.3587656201477198</v>
      </c>
      <c r="Q4" s="3">
        <v>15.258524497315999</v>
      </c>
      <c r="R4" s="3">
        <v>14.2035503375141</v>
      </c>
      <c r="S4" s="3">
        <v>10.770861010442401</v>
      </c>
      <c r="T4" s="3">
        <v>14.726429287337901</v>
      </c>
      <c r="U4" s="3">
        <v>12.696101829519</v>
      </c>
      <c r="V4" s="3" t="e">
        <v>#N/A</v>
      </c>
    </row>
    <row r="5" spans="1:22" x14ac:dyDescent="0.35">
      <c r="A5" s="2">
        <v>41880</v>
      </c>
      <c r="B5" s="3" t="e">
        <v>#N/A</v>
      </c>
      <c r="C5" s="3">
        <v>14.6307792396893</v>
      </c>
      <c r="D5" s="3">
        <v>14.678333670197199</v>
      </c>
      <c r="E5" s="3">
        <v>17.3830483256232</v>
      </c>
      <c r="F5" s="3">
        <v>13.2279592998214</v>
      </c>
      <c r="G5" s="3">
        <v>13.851396352480499</v>
      </c>
      <c r="H5" s="3">
        <v>15.8687869290235</v>
      </c>
      <c r="I5" s="3">
        <v>13.842169052334199</v>
      </c>
      <c r="J5" s="3" t="e">
        <v>#N/A</v>
      </c>
      <c r="K5" s="3">
        <v>10.312444636621001</v>
      </c>
      <c r="L5" s="3">
        <v>12.6558204944515</v>
      </c>
      <c r="M5" s="3">
        <v>15.120554561969699</v>
      </c>
      <c r="N5" s="3">
        <v>8.0450793559849494</v>
      </c>
      <c r="O5" s="3">
        <v>16.6485773324954</v>
      </c>
      <c r="P5" s="3">
        <v>9.1728318146407108</v>
      </c>
      <c r="Q5" s="3">
        <v>15.496903904267</v>
      </c>
      <c r="R5" s="3">
        <v>15.8333416412258</v>
      </c>
      <c r="S5" s="3">
        <v>10.2833506059879</v>
      </c>
      <c r="T5" s="3">
        <v>14.7471323664974</v>
      </c>
      <c r="U5" s="3">
        <v>13.746842022274301</v>
      </c>
      <c r="V5" s="3" t="e">
        <v>#N/A</v>
      </c>
    </row>
    <row r="6" spans="1:22" x14ac:dyDescent="0.35">
      <c r="A6" s="2">
        <v>41912</v>
      </c>
      <c r="B6" s="3" t="e">
        <v>#N/A</v>
      </c>
      <c r="C6" s="3">
        <v>14.272551609551501</v>
      </c>
      <c r="D6" s="3">
        <v>14.5382315869861</v>
      </c>
      <c r="E6" s="3">
        <v>17.685814693777498</v>
      </c>
      <c r="F6" s="3">
        <v>13.742883238839701</v>
      </c>
      <c r="G6" s="3">
        <v>12.7610408371622</v>
      </c>
      <c r="H6" s="3">
        <v>15.6932955354104</v>
      </c>
      <c r="I6" s="3">
        <v>13.005207670872</v>
      </c>
      <c r="J6" s="3" t="e">
        <v>#N/A</v>
      </c>
      <c r="K6" s="3">
        <v>10.060321485687799</v>
      </c>
      <c r="L6" s="3">
        <v>11.3424589852112</v>
      </c>
      <c r="M6" s="3">
        <v>14.4024872721021</v>
      </c>
      <c r="N6" s="3">
        <v>7.1680672771087899</v>
      </c>
      <c r="O6" s="3">
        <v>16.709228144768002</v>
      </c>
      <c r="P6" s="3">
        <v>8.5001118117056507</v>
      </c>
      <c r="Q6" s="3">
        <v>15.3645442622595</v>
      </c>
      <c r="R6" s="3">
        <v>15.820808613179199</v>
      </c>
      <c r="S6" s="3">
        <v>9.4716559112678702</v>
      </c>
      <c r="T6" s="3">
        <v>15.05629030029</v>
      </c>
      <c r="U6" s="3">
        <v>11.616627383817301</v>
      </c>
      <c r="V6" s="3" t="e">
        <v>#N/A</v>
      </c>
    </row>
    <row r="7" spans="1:22" x14ac:dyDescent="0.35">
      <c r="A7" s="2">
        <v>41943</v>
      </c>
      <c r="B7" s="3" t="e">
        <v>#N/A</v>
      </c>
      <c r="C7" s="3">
        <v>13.750462060503001</v>
      </c>
      <c r="D7" s="3">
        <v>14.4819525000174</v>
      </c>
      <c r="E7" s="3">
        <v>17.502554465867</v>
      </c>
      <c r="F7" s="3">
        <v>13.608476972997799</v>
      </c>
      <c r="G7" s="3">
        <v>12.1659519620687</v>
      </c>
      <c r="H7" s="3">
        <v>15.625997922431299</v>
      </c>
      <c r="I7" s="3">
        <v>13.0496424010121</v>
      </c>
      <c r="J7" s="3" t="e">
        <v>#N/A</v>
      </c>
      <c r="K7" s="3">
        <v>9.8376716025525894</v>
      </c>
      <c r="L7" s="3">
        <v>11.752301877683101</v>
      </c>
      <c r="M7" s="3">
        <v>15.0744751077704</v>
      </c>
      <c r="N7" s="3">
        <v>6.2389450075360804</v>
      </c>
      <c r="O7" s="3">
        <v>17.131736355158601</v>
      </c>
      <c r="P7" s="3">
        <v>8.8738658609180003</v>
      </c>
      <c r="Q7" s="3">
        <v>14.9347998615272</v>
      </c>
      <c r="R7" s="3">
        <v>15.6886737596559</v>
      </c>
      <c r="S7" s="3">
        <v>10.116787081380499</v>
      </c>
      <c r="T7" s="3">
        <v>13.8621995380275</v>
      </c>
      <c r="U7" s="3">
        <v>12.1439006661729</v>
      </c>
      <c r="V7" s="3" t="e">
        <v>#N/A</v>
      </c>
    </row>
    <row r="8" spans="1:22" x14ac:dyDescent="0.35">
      <c r="A8" s="2">
        <v>41971</v>
      </c>
      <c r="B8" s="3" t="e">
        <v>#N/A</v>
      </c>
      <c r="C8" s="3">
        <v>14.3702441061022</v>
      </c>
      <c r="D8" s="3">
        <v>14.9442153771435</v>
      </c>
      <c r="E8" s="3">
        <v>17.594096699584501</v>
      </c>
      <c r="F8" s="3">
        <v>13.588102740585599</v>
      </c>
      <c r="G8" s="3">
        <v>12.1929160495294</v>
      </c>
      <c r="H8" s="3">
        <v>15.622533182123</v>
      </c>
      <c r="I8" s="3">
        <v>13.225906354301101</v>
      </c>
      <c r="J8" s="3" t="e">
        <v>#N/A</v>
      </c>
      <c r="K8" s="3">
        <v>9.8870192086380992</v>
      </c>
      <c r="L8" s="3">
        <v>11.629386976998701</v>
      </c>
      <c r="M8" s="3">
        <v>15.0927039831895</v>
      </c>
      <c r="N8" s="3">
        <v>6.6293015491823004</v>
      </c>
      <c r="O8" s="3">
        <v>17.555492136145102</v>
      </c>
      <c r="P8" s="3">
        <v>9.0755710668944403</v>
      </c>
      <c r="Q8" s="3">
        <v>14.7493492724084</v>
      </c>
      <c r="R8" s="3">
        <v>15.7333767838347</v>
      </c>
      <c r="S8" s="3">
        <v>10.718130025342701</v>
      </c>
      <c r="T8" s="3">
        <v>13.597402968905</v>
      </c>
      <c r="U8" s="3">
        <v>12.046400870664099</v>
      </c>
      <c r="V8" s="3" t="e">
        <v>#N/A</v>
      </c>
    </row>
    <row r="9" spans="1:22" x14ac:dyDescent="0.35">
      <c r="A9" s="2">
        <v>42004</v>
      </c>
      <c r="B9" s="3" t="e">
        <v>#N/A</v>
      </c>
      <c r="C9" s="3">
        <v>13.688862453813</v>
      </c>
      <c r="D9" s="3">
        <v>14.960965002123199</v>
      </c>
      <c r="E9" s="3">
        <v>17.212441878165201</v>
      </c>
      <c r="F9" s="3">
        <v>13.4152198556912</v>
      </c>
      <c r="G9" s="3">
        <v>12.3873699101838</v>
      </c>
      <c r="H9" s="3">
        <v>15.104943530704301</v>
      </c>
      <c r="I9" s="3">
        <v>13.1330277626727</v>
      </c>
      <c r="J9" s="3" t="e">
        <v>#N/A</v>
      </c>
      <c r="K9" s="3">
        <v>9.4348299712644099</v>
      </c>
      <c r="L9" s="3">
        <v>11.105488988709901</v>
      </c>
      <c r="M9" s="3">
        <v>15.7882195566223</v>
      </c>
      <c r="N9" s="3">
        <v>4.5355385774353296</v>
      </c>
      <c r="O9" s="3">
        <v>16.834920049525099</v>
      </c>
      <c r="P9" s="3">
        <v>9.4289213789725999</v>
      </c>
      <c r="Q9" s="3">
        <v>13.277386675649099</v>
      </c>
      <c r="R9" s="3">
        <v>14.7082121117559</v>
      </c>
      <c r="S9" s="3">
        <v>10.5626220118323</v>
      </c>
      <c r="T9" s="3">
        <v>11.945909131193</v>
      </c>
      <c r="U9" s="3">
        <v>12.238954444658701</v>
      </c>
      <c r="V9" s="3" t="e">
        <v>#N/A</v>
      </c>
    </row>
    <row r="10" spans="1:22" x14ac:dyDescent="0.35">
      <c r="A10" s="2">
        <v>42034</v>
      </c>
      <c r="B10" s="3" t="e">
        <v>#N/A</v>
      </c>
      <c r="C10" s="3">
        <v>13.0759246454862</v>
      </c>
      <c r="D10" s="3">
        <v>15.131229285306</v>
      </c>
      <c r="E10" s="3">
        <v>18.158284527579301</v>
      </c>
      <c r="F10" s="3">
        <v>13.3845403512411</v>
      </c>
      <c r="G10" s="3">
        <v>13.0139348772524</v>
      </c>
      <c r="H10" s="3">
        <v>15.2157983694712</v>
      </c>
      <c r="I10" s="3">
        <v>12.607100128937301</v>
      </c>
      <c r="J10" s="3" t="e">
        <v>#N/A</v>
      </c>
      <c r="K10" s="3">
        <v>9.6272096779782803</v>
      </c>
      <c r="L10" s="3">
        <v>11.0264932453077</v>
      </c>
      <c r="M10" s="3">
        <v>16.8432949860645</v>
      </c>
      <c r="N10" s="3">
        <v>3.7012319496985202</v>
      </c>
      <c r="O10" s="3">
        <v>17.985021386079499</v>
      </c>
      <c r="P10" s="3">
        <v>9.9846934207889309</v>
      </c>
      <c r="Q10" s="3">
        <v>13.4117676655849</v>
      </c>
      <c r="R10" s="3">
        <v>15.9808073556566</v>
      </c>
      <c r="S10" s="3">
        <v>10.8679614996667</v>
      </c>
      <c r="T10" s="3">
        <v>11.683531767137</v>
      </c>
      <c r="U10" s="3">
        <v>12.1544893178664</v>
      </c>
      <c r="V10" s="3" t="e">
        <v>#N/A</v>
      </c>
    </row>
    <row r="11" spans="1:22" x14ac:dyDescent="0.35">
      <c r="A11" s="2">
        <v>42062</v>
      </c>
      <c r="B11" s="3" t="e">
        <v>#N/A</v>
      </c>
      <c r="C11" s="3">
        <v>13.4651283207719</v>
      </c>
      <c r="D11" s="3">
        <v>16.058906025058501</v>
      </c>
      <c r="E11" s="3">
        <v>18.219560120928801</v>
      </c>
      <c r="F11" s="3">
        <v>13.621602288675399</v>
      </c>
      <c r="G11" s="3">
        <v>13.021361295091401</v>
      </c>
      <c r="H11" s="3">
        <v>15.937172165898099</v>
      </c>
      <c r="I11" s="3">
        <v>12.8525949143028</v>
      </c>
      <c r="J11" s="3" t="e">
        <v>#N/A</v>
      </c>
      <c r="K11" s="3">
        <v>9.8545069797213802</v>
      </c>
      <c r="L11" s="3">
        <v>12.404062048998201</v>
      </c>
      <c r="M11" s="3">
        <v>16.895802477581</v>
      </c>
      <c r="N11" s="3">
        <v>5.0454508431991396</v>
      </c>
      <c r="O11" s="3">
        <v>18.391274919570201</v>
      </c>
      <c r="P11" s="3">
        <v>10.3408263886756</v>
      </c>
      <c r="Q11" s="3">
        <v>13.918902781480201</v>
      </c>
      <c r="R11" s="3">
        <v>15.7585708375636</v>
      </c>
      <c r="S11" s="3">
        <v>10.336397211498101</v>
      </c>
      <c r="T11" s="3">
        <v>13.024437545825499</v>
      </c>
      <c r="U11" s="3">
        <v>13.573618635958701</v>
      </c>
      <c r="V11" s="3" t="e">
        <v>#N/A</v>
      </c>
    </row>
    <row r="12" spans="1:22" x14ac:dyDescent="0.35">
      <c r="A12" s="2">
        <v>42094</v>
      </c>
      <c r="B12" s="3" t="e">
        <v>#N/A</v>
      </c>
      <c r="C12" s="3">
        <v>13.404684582911701</v>
      </c>
      <c r="D12" s="3">
        <v>16.292884490027799</v>
      </c>
      <c r="E12" s="3">
        <v>18.4658223624489</v>
      </c>
      <c r="F12" s="3">
        <v>14.0316849749862</v>
      </c>
      <c r="G12" s="3">
        <v>12.481580289134</v>
      </c>
      <c r="H12" s="3">
        <v>15.948347834318501</v>
      </c>
      <c r="I12" s="3">
        <v>12.582783769822299</v>
      </c>
      <c r="J12" s="3" t="e">
        <v>#N/A</v>
      </c>
      <c r="K12" s="3">
        <v>9.99404553977147</v>
      </c>
      <c r="L12" s="3">
        <v>12.7330525210721</v>
      </c>
      <c r="M12" s="3">
        <v>17.0101681633626</v>
      </c>
      <c r="N12" s="3">
        <v>5.2857945797842802</v>
      </c>
      <c r="O12" s="3">
        <v>17.783861146353601</v>
      </c>
      <c r="P12" s="3">
        <v>10.568832571639</v>
      </c>
      <c r="Q12" s="3">
        <v>13.1960240800388</v>
      </c>
      <c r="R12" s="3">
        <v>14.870104161116901</v>
      </c>
      <c r="S12" s="3">
        <v>9.8915106729222906</v>
      </c>
      <c r="T12" s="3">
        <v>11.9135291471892</v>
      </c>
      <c r="U12" s="3">
        <v>11.436504195964501</v>
      </c>
      <c r="V12" s="3" t="e">
        <v>#N/A</v>
      </c>
    </row>
    <row r="13" spans="1:22" x14ac:dyDescent="0.35">
      <c r="A13" s="2">
        <v>42124</v>
      </c>
      <c r="B13" s="3" t="e">
        <v>#N/A</v>
      </c>
      <c r="C13" s="3">
        <v>14.078470237691199</v>
      </c>
      <c r="D13" s="3">
        <v>14.5569005622242</v>
      </c>
      <c r="E13" s="3">
        <v>17.713071578521301</v>
      </c>
      <c r="F13" s="3">
        <v>14.8480938342079</v>
      </c>
      <c r="G13" s="3">
        <v>13.0922658408402</v>
      </c>
      <c r="H13" s="3">
        <v>15.8342986036144</v>
      </c>
      <c r="I13" s="3">
        <v>12.9917106509294</v>
      </c>
      <c r="J13" s="3" t="e">
        <v>#N/A</v>
      </c>
      <c r="K13" s="3">
        <v>10.1379288603231</v>
      </c>
      <c r="L13" s="3">
        <v>14.459442637951</v>
      </c>
      <c r="M13" s="3">
        <v>17.5870467379658</v>
      </c>
      <c r="N13" s="3">
        <v>5.1487844369424698</v>
      </c>
      <c r="O13" s="3">
        <v>16.969395001655801</v>
      </c>
      <c r="P13" s="3">
        <v>12.3017567668407</v>
      </c>
      <c r="Q13" s="3">
        <v>13.6159719653638</v>
      </c>
      <c r="R13" s="3">
        <v>15.049577333980601</v>
      </c>
      <c r="S13" s="3">
        <v>10.2346990290993</v>
      </c>
      <c r="T13" s="3">
        <v>14.473549939222201</v>
      </c>
      <c r="U13" s="3">
        <v>14.0167825230404</v>
      </c>
      <c r="V13" s="3" t="e">
        <v>#N/A</v>
      </c>
    </row>
    <row r="14" spans="1:22" x14ac:dyDescent="0.35">
      <c r="A14" s="2">
        <v>42153</v>
      </c>
      <c r="B14" s="3" t="e">
        <v>#N/A</v>
      </c>
      <c r="C14" s="3">
        <v>13.924103216370099</v>
      </c>
      <c r="D14" s="3">
        <v>15.318828453358</v>
      </c>
      <c r="E14" s="3">
        <v>17.557653902613499</v>
      </c>
      <c r="F14" s="3">
        <v>14.0651415500264</v>
      </c>
      <c r="G14" s="3">
        <v>14.0020147493107</v>
      </c>
      <c r="H14" s="3">
        <v>15.440441686181099</v>
      </c>
      <c r="I14" s="3">
        <v>12.901539213024501</v>
      </c>
      <c r="J14" s="3" t="e">
        <v>#N/A</v>
      </c>
      <c r="K14" s="3">
        <v>9.7923663583838696</v>
      </c>
      <c r="L14" s="3">
        <v>13.2354715186724</v>
      </c>
      <c r="M14" s="3">
        <v>16.2351054274375</v>
      </c>
      <c r="N14" s="3">
        <v>5.4506928340362704</v>
      </c>
      <c r="O14" s="3">
        <v>17.769458637007101</v>
      </c>
      <c r="P14" s="3">
        <v>11.623798951170199</v>
      </c>
      <c r="Q14" s="3">
        <v>13.0491917660216</v>
      </c>
      <c r="R14" s="3">
        <v>15.230446133744801</v>
      </c>
      <c r="S14" s="3">
        <v>10.0853915129747</v>
      </c>
      <c r="T14" s="3">
        <v>12.9934263564591</v>
      </c>
      <c r="U14" s="3">
        <v>13.755197388868099</v>
      </c>
      <c r="V14" s="3" t="e">
        <v>#N/A</v>
      </c>
    </row>
    <row r="15" spans="1:22" x14ac:dyDescent="0.35">
      <c r="A15" s="2">
        <v>42185</v>
      </c>
      <c r="B15" s="3" t="e">
        <v>#N/A</v>
      </c>
      <c r="C15" s="3">
        <v>13.0762198642729</v>
      </c>
      <c r="D15" s="3">
        <v>14.4373898903001</v>
      </c>
      <c r="E15" s="3">
        <v>17.5248775856324</v>
      </c>
      <c r="F15" s="3">
        <v>13.2907996141385</v>
      </c>
      <c r="G15" s="3">
        <v>13.539822405862999</v>
      </c>
      <c r="H15" s="3">
        <v>15.135092479875199</v>
      </c>
      <c r="I15" s="3">
        <v>12.555145567264701</v>
      </c>
      <c r="J15" s="3" t="e">
        <v>#N/A</v>
      </c>
      <c r="K15" s="3">
        <v>9.5813445443270897</v>
      </c>
      <c r="L15" s="3">
        <v>12.877573420874601</v>
      </c>
      <c r="M15" s="3">
        <v>16.3702583502557</v>
      </c>
      <c r="N15" s="3">
        <v>4.7516182423840796</v>
      </c>
      <c r="O15" s="3">
        <v>18.344513377152101</v>
      </c>
      <c r="P15" s="3">
        <v>10.733833466520499</v>
      </c>
      <c r="Q15" s="3">
        <v>13.3945080328744</v>
      </c>
      <c r="R15" s="3">
        <v>15.2683392575382</v>
      </c>
      <c r="S15" s="3">
        <v>9.9780336679785293</v>
      </c>
      <c r="T15" s="3">
        <v>12.851618726519501</v>
      </c>
      <c r="U15" s="3">
        <v>13.8844532695647</v>
      </c>
      <c r="V15" s="3" t="e">
        <v>#N/A</v>
      </c>
    </row>
    <row r="16" spans="1:22" x14ac:dyDescent="0.35">
      <c r="A16" s="2">
        <v>42216</v>
      </c>
      <c r="B16" s="3" t="e">
        <v>#N/A</v>
      </c>
      <c r="C16" s="3">
        <v>12.518396637925299</v>
      </c>
      <c r="D16" s="3">
        <v>14.3488080945941</v>
      </c>
      <c r="E16" s="3">
        <v>17.617208915924799</v>
      </c>
      <c r="F16" s="3">
        <v>12.8132821430082</v>
      </c>
      <c r="G16" s="3">
        <v>12.526405525602</v>
      </c>
      <c r="H16" s="3">
        <v>15.362807169217801</v>
      </c>
      <c r="I16" s="3">
        <v>12.126544124920001</v>
      </c>
      <c r="J16" s="3" t="e">
        <v>#N/A</v>
      </c>
      <c r="K16" s="3">
        <v>9.8053036691422797</v>
      </c>
      <c r="L16" s="3">
        <v>12.3215884424453</v>
      </c>
      <c r="M16" s="3">
        <v>15.9093290058123</v>
      </c>
      <c r="N16" s="3">
        <v>4.7964288391142196</v>
      </c>
      <c r="O16" s="3">
        <v>18.679995152589701</v>
      </c>
      <c r="P16" s="3">
        <v>9.5026945251532506</v>
      </c>
      <c r="Q16" s="3">
        <v>13.191469366835801</v>
      </c>
      <c r="R16" s="3">
        <v>14.728313025460499</v>
      </c>
      <c r="S16" s="3">
        <v>9.6058427394701003</v>
      </c>
      <c r="T16" s="3">
        <v>12.695331739853099</v>
      </c>
      <c r="U16" s="3">
        <v>14.2808769250593</v>
      </c>
      <c r="V16" s="3" t="e">
        <v>#N/A</v>
      </c>
    </row>
    <row r="17" spans="1:22" x14ac:dyDescent="0.35">
      <c r="A17" s="2">
        <v>42247</v>
      </c>
      <c r="B17" s="3" t="e">
        <v>#N/A</v>
      </c>
      <c r="C17" s="3">
        <v>12.7788914358014</v>
      </c>
      <c r="D17" s="3">
        <v>13.349268840103599</v>
      </c>
      <c r="E17" s="3">
        <v>16.593374135289999</v>
      </c>
      <c r="F17" s="3">
        <v>12.4322594397991</v>
      </c>
      <c r="G17" s="3">
        <v>10.8852204621429</v>
      </c>
      <c r="H17" s="3">
        <v>14.520138075671101</v>
      </c>
      <c r="I17" s="3">
        <v>11.587226745953201</v>
      </c>
      <c r="J17" s="3" t="e">
        <v>#N/A</v>
      </c>
      <c r="K17" s="3">
        <v>9.3361010735054997</v>
      </c>
      <c r="L17" s="3">
        <v>11.1104985594475</v>
      </c>
      <c r="M17" s="3">
        <v>15.2823903752302</v>
      </c>
      <c r="N17" s="3">
        <v>3.8517765408504201</v>
      </c>
      <c r="O17" s="3">
        <v>17.835181594613999</v>
      </c>
      <c r="P17" s="3">
        <v>8.7955010337448094</v>
      </c>
      <c r="Q17" s="3">
        <v>12.8636571607645</v>
      </c>
      <c r="R17" s="3">
        <v>14.1530493038199</v>
      </c>
      <c r="S17" s="3">
        <v>8.9308704411607298</v>
      </c>
      <c r="T17" s="3">
        <v>12.371788751887101</v>
      </c>
      <c r="U17" s="3">
        <v>13.6880511019022</v>
      </c>
      <c r="V17" s="3" t="e">
        <v>#N/A</v>
      </c>
    </row>
    <row r="18" spans="1:22" x14ac:dyDescent="0.35">
      <c r="A18" s="2">
        <v>42277</v>
      </c>
      <c r="B18" s="3" t="e">
        <v>#N/A</v>
      </c>
      <c r="C18" s="3">
        <v>12.191376627714799</v>
      </c>
      <c r="D18" s="3">
        <v>12.737181423014601</v>
      </c>
      <c r="E18" s="3">
        <v>16.187618604652801</v>
      </c>
      <c r="F18" s="3">
        <v>11.8262662034064</v>
      </c>
      <c r="G18" s="3">
        <v>11.231974168532</v>
      </c>
      <c r="H18" s="3">
        <v>14.7354468985999</v>
      </c>
      <c r="I18" s="3">
        <v>11.532711120753399</v>
      </c>
      <c r="J18" s="3" t="e">
        <v>#N/A</v>
      </c>
      <c r="K18" s="3">
        <v>9.6637500571307893</v>
      </c>
      <c r="L18" s="3">
        <v>10.7288500299899</v>
      </c>
      <c r="M18" s="3">
        <v>14.984312204561199</v>
      </c>
      <c r="N18" s="3">
        <v>4.1667973909388802</v>
      </c>
      <c r="O18" s="3">
        <v>17.5182922999008</v>
      </c>
      <c r="P18" s="3">
        <v>8.63761991906396</v>
      </c>
      <c r="Q18" s="3">
        <v>12.6878662944618</v>
      </c>
      <c r="R18" s="3">
        <v>13.7693256741487</v>
      </c>
      <c r="S18" s="3">
        <v>8.8108854452128806</v>
      </c>
      <c r="T18" s="3">
        <v>12.0090157291968</v>
      </c>
      <c r="U18" s="3">
        <v>12.9513830334982</v>
      </c>
      <c r="V18" s="3">
        <v>12.1035136167659</v>
      </c>
    </row>
    <row r="19" spans="1:22" x14ac:dyDescent="0.35">
      <c r="A19" s="2">
        <v>42307</v>
      </c>
      <c r="B19" s="3" t="e">
        <v>#N/A</v>
      </c>
      <c r="C19" s="3">
        <v>13.5731051763702</v>
      </c>
      <c r="D19" s="3">
        <v>13.8836220084854</v>
      </c>
      <c r="E19" s="3">
        <v>16.749401913342599</v>
      </c>
      <c r="F19" s="3">
        <v>12.047447053721701</v>
      </c>
      <c r="G19" s="3">
        <v>8.1097588777982494</v>
      </c>
      <c r="H19" s="3">
        <v>15.193918494182499</v>
      </c>
      <c r="I19" s="3">
        <v>12.082833900716</v>
      </c>
      <c r="J19" s="3" t="e">
        <v>#N/A</v>
      </c>
      <c r="K19" s="3">
        <v>10.3590032478923</v>
      </c>
      <c r="L19" s="3">
        <v>10.905309633442601</v>
      </c>
      <c r="M19" s="3">
        <v>15.7386291014276</v>
      </c>
      <c r="N19" s="3">
        <v>3.8861964626417098</v>
      </c>
      <c r="O19" s="3">
        <v>17.678859325258799</v>
      </c>
      <c r="P19" s="3">
        <v>9.4894319779856104</v>
      </c>
      <c r="Q19" s="3">
        <v>12.673237857636099</v>
      </c>
      <c r="R19" s="3">
        <v>14.2101261820457</v>
      </c>
      <c r="S19" s="3">
        <v>9.3446807497909994</v>
      </c>
      <c r="T19" s="3">
        <v>11.453611061845701</v>
      </c>
      <c r="U19" s="3">
        <v>15.090312285545799</v>
      </c>
      <c r="V19" s="3">
        <v>12.4101588555754</v>
      </c>
    </row>
    <row r="20" spans="1:22" x14ac:dyDescent="0.35">
      <c r="A20" s="2">
        <v>42338</v>
      </c>
      <c r="B20" s="3" t="e">
        <v>#N/A</v>
      </c>
      <c r="C20" s="3">
        <v>13.0462428076591</v>
      </c>
      <c r="D20" s="3">
        <v>14.0309433617075</v>
      </c>
      <c r="E20" s="3">
        <v>16.122304081244401</v>
      </c>
      <c r="F20" s="3">
        <v>11.6468648661915</v>
      </c>
      <c r="G20" s="3">
        <v>7.6075652404070198</v>
      </c>
      <c r="H20" s="3">
        <v>15.4108328729554</v>
      </c>
      <c r="I20" s="3">
        <v>11.8656521550426</v>
      </c>
      <c r="J20" s="3" t="e">
        <v>#N/A</v>
      </c>
      <c r="K20" s="3">
        <v>10.0985478691652</v>
      </c>
      <c r="L20" s="3">
        <v>10.5858524054883</v>
      </c>
      <c r="M20" s="3">
        <v>15.196854483625501</v>
      </c>
      <c r="N20" s="3">
        <v>3.6925757653615698</v>
      </c>
      <c r="O20" s="3">
        <v>17.3151415124651</v>
      </c>
      <c r="P20" s="3">
        <v>9.2610022170472295</v>
      </c>
      <c r="Q20" s="3">
        <v>11.109129100132</v>
      </c>
      <c r="R20" s="3">
        <v>13.3913472485004</v>
      </c>
      <c r="S20" s="3">
        <v>8.6772598701553303</v>
      </c>
      <c r="T20" s="3">
        <v>10.4960454719967</v>
      </c>
      <c r="U20" s="3">
        <v>12.3444850426124</v>
      </c>
      <c r="V20" s="3">
        <v>12.670149185719399</v>
      </c>
    </row>
    <row r="21" spans="1:22" x14ac:dyDescent="0.35">
      <c r="A21" s="2">
        <v>42369</v>
      </c>
      <c r="B21" s="3" t="e">
        <v>#N/A</v>
      </c>
      <c r="C21" s="3">
        <v>12.280527377252399</v>
      </c>
      <c r="D21" s="3">
        <v>14.4486119600486</v>
      </c>
      <c r="E21" s="3">
        <v>16.036353099413901</v>
      </c>
      <c r="F21" s="3">
        <v>12.494289909416599</v>
      </c>
      <c r="G21" s="3">
        <v>11.595753878477</v>
      </c>
      <c r="H21" s="3">
        <v>15.526309607390401</v>
      </c>
      <c r="I21" s="3">
        <v>11.8252529920768</v>
      </c>
      <c r="J21" s="3" t="e">
        <v>#N/A</v>
      </c>
      <c r="K21" s="3">
        <v>10.100163926262899</v>
      </c>
      <c r="L21" s="3">
        <v>10.2916844396165</v>
      </c>
      <c r="M21" s="3">
        <v>14.5667936099609</v>
      </c>
      <c r="N21" s="3">
        <v>8.2502436040741003</v>
      </c>
      <c r="O21" s="3">
        <v>17.330331580084898</v>
      </c>
      <c r="P21" s="3">
        <v>10.151890054673</v>
      </c>
      <c r="Q21" s="3">
        <v>11.493985783495299</v>
      </c>
      <c r="R21" s="3">
        <v>12.6311096889785</v>
      </c>
      <c r="S21" s="3">
        <v>8.0848849714279094</v>
      </c>
      <c r="T21" s="3">
        <v>11.7472493471513</v>
      </c>
      <c r="U21" s="3">
        <v>11.378621008399801</v>
      </c>
      <c r="V21" s="3">
        <v>12.4465232036611</v>
      </c>
    </row>
    <row r="22" spans="1:22" x14ac:dyDescent="0.35">
      <c r="A22" s="2">
        <v>42398</v>
      </c>
      <c r="B22" s="3" t="e">
        <v>#N/A</v>
      </c>
      <c r="C22" s="3">
        <v>12.5051510773865</v>
      </c>
      <c r="D22" s="3">
        <v>14.575500028398199</v>
      </c>
      <c r="E22" s="3">
        <v>15.387308367837001</v>
      </c>
      <c r="F22" s="3">
        <v>12.3600574854512</v>
      </c>
      <c r="G22" s="3">
        <v>12.342291741382599</v>
      </c>
      <c r="H22" s="3">
        <v>15.4399409089231</v>
      </c>
      <c r="I22" s="3">
        <v>11.702230705243901</v>
      </c>
      <c r="J22" s="3">
        <v>17.2734329237304</v>
      </c>
      <c r="K22" s="3">
        <v>10.257848792964801</v>
      </c>
      <c r="L22" s="3">
        <v>10.299033693627701</v>
      </c>
      <c r="M22" s="3">
        <v>14.2848142767289</v>
      </c>
      <c r="N22" s="3">
        <v>10.113682596456799</v>
      </c>
      <c r="O22" s="3">
        <v>16.904806824051299</v>
      </c>
      <c r="P22" s="3">
        <v>9.1648600315734203</v>
      </c>
      <c r="Q22" s="3">
        <v>10.503952531698401</v>
      </c>
      <c r="R22" s="3">
        <v>13.1507987728797</v>
      </c>
      <c r="S22" s="3">
        <v>8.3121715642856895</v>
      </c>
      <c r="T22" s="3">
        <v>10.476336632224999</v>
      </c>
      <c r="U22" s="3">
        <v>13.444908619260501</v>
      </c>
      <c r="V22" s="3">
        <v>11.486818280866499</v>
      </c>
    </row>
    <row r="23" spans="1:22" x14ac:dyDescent="0.35">
      <c r="A23" s="2">
        <v>42429</v>
      </c>
      <c r="B23" s="3" t="e">
        <v>#N/A</v>
      </c>
      <c r="C23" s="3">
        <v>12.243423420149499</v>
      </c>
      <c r="D23" s="3">
        <v>14.984499931435201</v>
      </c>
      <c r="E23" s="3">
        <v>14.8727558123385</v>
      </c>
      <c r="F23" s="3">
        <v>12.936435158848401</v>
      </c>
      <c r="G23" s="3">
        <v>13.8157680729493</v>
      </c>
      <c r="H23" s="3">
        <v>15.535557505006301</v>
      </c>
      <c r="I23" s="3">
        <v>12.2223566721383</v>
      </c>
      <c r="J23" s="3">
        <v>17.706827678145402</v>
      </c>
      <c r="K23" s="3">
        <v>10.253593678909001</v>
      </c>
      <c r="L23" s="3">
        <v>11.270435954284601</v>
      </c>
      <c r="M23" s="3">
        <v>13.973923346444099</v>
      </c>
      <c r="N23" s="3">
        <v>8.7877512318754807</v>
      </c>
      <c r="O23" s="3">
        <v>16.104477806549099</v>
      </c>
      <c r="P23" s="3">
        <v>8.9207287294690794</v>
      </c>
      <c r="Q23" s="3">
        <v>11.3958285960097</v>
      </c>
      <c r="R23" s="3">
        <v>13.699993014156499</v>
      </c>
      <c r="S23" s="3">
        <v>8.4929966877616305</v>
      </c>
      <c r="T23" s="3">
        <v>11.557348240800801</v>
      </c>
      <c r="U23" s="3">
        <v>14.974906697881201</v>
      </c>
      <c r="V23" s="3">
        <v>11.9674491275766</v>
      </c>
    </row>
    <row r="24" spans="1:22" x14ac:dyDescent="0.35">
      <c r="A24" s="2">
        <v>42460</v>
      </c>
      <c r="B24" s="3" t="e">
        <v>#N/A</v>
      </c>
      <c r="C24" s="3">
        <v>13.369829220714999</v>
      </c>
      <c r="D24" s="3">
        <v>15.193347437283499</v>
      </c>
      <c r="E24" s="3">
        <v>16.950843593832602</v>
      </c>
      <c r="F24" s="3">
        <v>13.720866610756399</v>
      </c>
      <c r="G24" s="3">
        <v>15.1011042785596</v>
      </c>
      <c r="H24" s="3">
        <v>16.2774342737005</v>
      </c>
      <c r="I24" s="3">
        <v>12.921219713478701</v>
      </c>
      <c r="J24" s="3">
        <v>18.6681466622675</v>
      </c>
      <c r="K24" s="3">
        <v>10.6759268508887</v>
      </c>
      <c r="L24" s="3">
        <v>13.2922291766547</v>
      </c>
      <c r="M24" s="3">
        <v>14.994734313046299</v>
      </c>
      <c r="N24" s="3">
        <v>9.1551885311211691</v>
      </c>
      <c r="O24" s="3">
        <v>17.278769814571401</v>
      </c>
      <c r="P24" s="3">
        <v>10.1958261718854</v>
      </c>
      <c r="Q24" s="3">
        <v>12.111197585674599</v>
      </c>
      <c r="R24" s="3">
        <v>14.5935579314545</v>
      </c>
      <c r="S24" s="3">
        <v>9.2048785811383098</v>
      </c>
      <c r="T24" s="3">
        <v>12.358248102024399</v>
      </c>
      <c r="U24" s="3">
        <v>12.748430283324801</v>
      </c>
      <c r="V24" s="3">
        <v>12.525373406234699</v>
      </c>
    </row>
    <row r="25" spans="1:22" x14ac:dyDescent="0.35">
      <c r="A25" s="2">
        <v>42489</v>
      </c>
      <c r="B25" s="3" t="e">
        <v>#N/A</v>
      </c>
      <c r="C25" s="3">
        <v>13.9313637288148</v>
      </c>
      <c r="D25" s="3">
        <v>14.8097547669101</v>
      </c>
      <c r="E25" s="3">
        <v>16.166163540749299</v>
      </c>
      <c r="F25" s="3">
        <v>12.689514626339101</v>
      </c>
      <c r="G25" s="3">
        <v>16.731068270419001</v>
      </c>
      <c r="H25" s="3">
        <v>15.7777119749765</v>
      </c>
      <c r="I25" s="3">
        <v>12.296252628410199</v>
      </c>
      <c r="J25" s="3">
        <v>19.571778406637801</v>
      </c>
      <c r="K25" s="3">
        <v>10.1769278657596</v>
      </c>
      <c r="L25" s="3">
        <v>13.564062102948499</v>
      </c>
      <c r="M25" s="3">
        <v>15.1256848179848</v>
      </c>
      <c r="N25" s="3">
        <v>10.0135344283997</v>
      </c>
      <c r="O25" s="3">
        <v>17.375223449133301</v>
      </c>
      <c r="P25" s="3">
        <v>10.1202980415088</v>
      </c>
      <c r="Q25" s="3">
        <v>12.278926754089101</v>
      </c>
      <c r="R25" s="3">
        <v>14.4892821356304</v>
      </c>
      <c r="S25" s="3">
        <v>9.3711853568023198</v>
      </c>
      <c r="T25" s="3">
        <v>13.2754777408505</v>
      </c>
      <c r="U25" s="3">
        <v>12.3533992240702</v>
      </c>
      <c r="V25" s="3">
        <v>13.665078744729</v>
      </c>
    </row>
    <row r="26" spans="1:22" x14ac:dyDescent="0.35">
      <c r="A26" s="2">
        <v>42521</v>
      </c>
      <c r="B26" s="3" t="e">
        <v>#N/A</v>
      </c>
      <c r="C26" s="3">
        <v>13.6855201839521</v>
      </c>
      <c r="D26" s="3">
        <v>14.6110937858956</v>
      </c>
      <c r="E26" s="3">
        <v>16.3648546827859</v>
      </c>
      <c r="F26" s="3">
        <v>11.8255212264303</v>
      </c>
      <c r="G26" s="3">
        <v>14.3137465851924</v>
      </c>
      <c r="H26" s="3">
        <v>15.623017799609601</v>
      </c>
      <c r="I26" s="3">
        <v>12.812332123188799</v>
      </c>
      <c r="J26" s="3">
        <v>18.9046362631133</v>
      </c>
      <c r="K26" s="3">
        <v>10.003476531559199</v>
      </c>
      <c r="L26" s="3">
        <v>11.9486347800994</v>
      </c>
      <c r="M26" s="3">
        <v>14.553365597592</v>
      </c>
      <c r="N26" s="3">
        <v>10.8213698818588</v>
      </c>
      <c r="O26" s="3">
        <v>17.802084019139102</v>
      </c>
      <c r="P26" s="3">
        <v>10.0692172022645</v>
      </c>
      <c r="Q26" s="3">
        <v>11.481520985999699</v>
      </c>
      <c r="R26" s="3">
        <v>14.535241780496801</v>
      </c>
      <c r="S26" s="3">
        <v>8.4567186553346403</v>
      </c>
      <c r="T26" s="3">
        <v>12.4766921049763</v>
      </c>
      <c r="U26" s="3">
        <v>12.508907764779501</v>
      </c>
      <c r="V26" s="3">
        <v>13.0886615897693</v>
      </c>
    </row>
    <row r="27" spans="1:22" x14ac:dyDescent="0.35">
      <c r="A27" s="2">
        <v>42551</v>
      </c>
      <c r="B27" s="3">
        <v>13.1561348899913</v>
      </c>
      <c r="C27" s="3">
        <v>14.579848884667101</v>
      </c>
      <c r="D27" s="3">
        <v>15.6300261583136</v>
      </c>
      <c r="E27" s="3">
        <v>17.556177171419399</v>
      </c>
      <c r="F27" s="3">
        <v>11.390866644431799</v>
      </c>
      <c r="G27" s="3">
        <v>14.144843436685701</v>
      </c>
      <c r="H27" s="3">
        <v>16.287492783080399</v>
      </c>
      <c r="I27" s="3">
        <v>13.0973699505165</v>
      </c>
      <c r="J27" s="3">
        <v>18.4977777401586</v>
      </c>
      <c r="K27" s="3">
        <v>9.9140048879998499</v>
      </c>
      <c r="L27" s="3">
        <v>12.502185950044099</v>
      </c>
      <c r="M27" s="3">
        <v>14.9211392753054</v>
      </c>
      <c r="N27" s="3">
        <v>8.2435875426773908</v>
      </c>
      <c r="O27" s="3">
        <v>17.698504662346501</v>
      </c>
      <c r="P27" s="3">
        <v>10.897982883309901</v>
      </c>
      <c r="Q27" s="3">
        <v>11.8819940704257</v>
      </c>
      <c r="R27" s="3">
        <v>14.7365259410569</v>
      </c>
      <c r="S27" s="3">
        <v>8.3050348533441607</v>
      </c>
      <c r="T27" s="3">
        <v>12.5846604281436</v>
      </c>
      <c r="U27" s="3">
        <v>11.9692219734125</v>
      </c>
      <c r="V27" s="3">
        <v>13.3173805444336</v>
      </c>
    </row>
    <row r="28" spans="1:22" x14ac:dyDescent="0.35">
      <c r="A28" s="2">
        <v>42580</v>
      </c>
      <c r="B28" s="3">
        <v>13.6680476467054</v>
      </c>
      <c r="C28" s="3">
        <v>15.294069340623899</v>
      </c>
      <c r="D28" s="3">
        <v>16.358179026479</v>
      </c>
      <c r="E28" s="3">
        <v>17.762588917411701</v>
      </c>
      <c r="F28" s="3">
        <v>11.6183649419853</v>
      </c>
      <c r="G28" s="3">
        <v>14.569224625800199</v>
      </c>
      <c r="H28" s="3">
        <v>16.318318600061598</v>
      </c>
      <c r="I28" s="3">
        <v>13.5192995672273</v>
      </c>
      <c r="J28" s="3">
        <v>18.488029474380902</v>
      </c>
      <c r="K28" s="3">
        <v>9.9407091262656309</v>
      </c>
      <c r="L28" s="3">
        <v>13.69958760676</v>
      </c>
      <c r="M28" s="3">
        <v>15.344097426559401</v>
      </c>
      <c r="N28" s="3">
        <v>9.1067133884811309</v>
      </c>
      <c r="O28" s="3">
        <v>18.3728979342367</v>
      </c>
      <c r="P28" s="3">
        <v>11.3538552191192</v>
      </c>
      <c r="Q28" s="3">
        <v>12.6647480115547</v>
      </c>
      <c r="R28" s="3">
        <v>15.426431399168001</v>
      </c>
      <c r="S28" s="3">
        <v>8.0349403456439497</v>
      </c>
      <c r="T28" s="3">
        <v>12.7872480390511</v>
      </c>
      <c r="U28" s="3">
        <v>12.3158195527456</v>
      </c>
      <c r="V28" s="3">
        <v>13.035127128478001</v>
      </c>
    </row>
    <row r="29" spans="1:22" x14ac:dyDescent="0.35">
      <c r="A29" s="2">
        <v>42613</v>
      </c>
      <c r="B29" s="3">
        <v>13.913371198776201</v>
      </c>
      <c r="C29" s="3">
        <v>15.438953026248999</v>
      </c>
      <c r="D29" s="3">
        <v>16.441418235220201</v>
      </c>
      <c r="E29" s="3">
        <v>18.232712496920801</v>
      </c>
      <c r="F29" s="3">
        <v>12.152937534905799</v>
      </c>
      <c r="G29" s="3">
        <v>13.6772886929558</v>
      </c>
      <c r="H29" s="3">
        <v>16.797061725509199</v>
      </c>
      <c r="I29" s="3">
        <v>13.5400100907131</v>
      </c>
      <c r="J29" s="3">
        <v>18.3287894827283</v>
      </c>
      <c r="K29" s="3">
        <v>10.046935847905401</v>
      </c>
      <c r="L29" s="3">
        <v>13.6957022616835</v>
      </c>
      <c r="M29" s="3">
        <v>14.8804173317405</v>
      </c>
      <c r="N29" s="3">
        <v>8.6804835338910191</v>
      </c>
      <c r="O29" s="3">
        <v>18.2227326367986</v>
      </c>
      <c r="P29" s="3">
        <v>12.015334333701899</v>
      </c>
      <c r="Q29" s="3">
        <v>13.372266209689601</v>
      </c>
      <c r="R29" s="3">
        <v>15.283720706407101</v>
      </c>
      <c r="S29" s="3">
        <v>8.2910155217194905</v>
      </c>
      <c r="T29" s="3">
        <v>12.2823779325481</v>
      </c>
      <c r="U29" s="3">
        <v>11.816197388173499</v>
      </c>
      <c r="V29" s="3">
        <v>12.3609249883404</v>
      </c>
    </row>
    <row r="30" spans="1:22" x14ac:dyDescent="0.35">
      <c r="A30" s="2">
        <v>42643</v>
      </c>
      <c r="B30" s="3">
        <v>13.5962036184595</v>
      </c>
      <c r="C30" s="3">
        <v>15.240325737200401</v>
      </c>
      <c r="D30" s="3">
        <v>16.5534098782447</v>
      </c>
      <c r="E30" s="3">
        <v>17.000982045973199</v>
      </c>
      <c r="F30" s="3">
        <v>11.412581819835699</v>
      </c>
      <c r="G30" s="3">
        <v>13.532805641186799</v>
      </c>
      <c r="H30" s="3">
        <v>16.587748923315701</v>
      </c>
      <c r="I30" s="3">
        <v>13.598521841014399</v>
      </c>
      <c r="J30" s="3">
        <v>17.783000629731099</v>
      </c>
      <c r="K30" s="3">
        <v>10.0189525763305</v>
      </c>
      <c r="L30" s="3">
        <v>13.621118348575401</v>
      </c>
      <c r="M30" s="3">
        <v>14.9531587196649</v>
      </c>
      <c r="N30" s="3">
        <v>8.7729116626299</v>
      </c>
      <c r="O30" s="3">
        <v>17.624510130206101</v>
      </c>
      <c r="P30" s="3">
        <v>12.2687586295699</v>
      </c>
      <c r="Q30" s="3">
        <v>12.7392978737359</v>
      </c>
      <c r="R30" s="3">
        <v>14.492445968741601</v>
      </c>
      <c r="S30" s="3">
        <v>8.1911980483444093</v>
      </c>
      <c r="T30" s="3">
        <v>12.8173480013778</v>
      </c>
      <c r="U30" s="3">
        <v>13.5794801838847</v>
      </c>
      <c r="V30" s="3">
        <v>11.6471166811257</v>
      </c>
    </row>
    <row r="31" spans="1:22" x14ac:dyDescent="0.35">
      <c r="A31" s="2">
        <v>42674</v>
      </c>
      <c r="B31" s="3">
        <v>13.765392482884399</v>
      </c>
      <c r="C31" s="3">
        <v>16.821808897995702</v>
      </c>
      <c r="D31" s="3">
        <v>16.482809108026</v>
      </c>
      <c r="E31" s="3">
        <v>16.4333954244727</v>
      </c>
      <c r="F31" s="3">
        <v>11.9431301097193</v>
      </c>
      <c r="G31" s="3">
        <v>12.167625461875801</v>
      </c>
      <c r="H31" s="3">
        <v>16.697924871599401</v>
      </c>
      <c r="I31" s="3">
        <v>13.5342148278329</v>
      </c>
      <c r="J31" s="3">
        <v>18.227900832436099</v>
      </c>
      <c r="K31" s="3">
        <v>9.8701165708634893</v>
      </c>
      <c r="L31" s="3">
        <v>14.914748109150301</v>
      </c>
      <c r="M31" s="3">
        <v>14.679149173365101</v>
      </c>
      <c r="N31" s="3">
        <v>8.7836936462349708</v>
      </c>
      <c r="O31" s="3">
        <v>17.531429382247602</v>
      </c>
      <c r="P31" s="3">
        <v>11.9893313078784</v>
      </c>
      <c r="Q31" s="3">
        <v>12.8471575669023</v>
      </c>
      <c r="R31" s="3">
        <v>14.646885349005499</v>
      </c>
      <c r="S31" s="3">
        <v>8.2027857955490209</v>
      </c>
      <c r="T31" s="3">
        <v>11.988173765339599</v>
      </c>
      <c r="U31" s="3">
        <v>12.733957677106901</v>
      </c>
      <c r="V31" s="3">
        <v>12.1138705073102</v>
      </c>
    </row>
    <row r="32" spans="1:22" x14ac:dyDescent="0.35">
      <c r="A32" s="2">
        <v>42704</v>
      </c>
      <c r="B32" s="3">
        <v>14.294090454090201</v>
      </c>
      <c r="C32" s="3">
        <v>15.969398783326699</v>
      </c>
      <c r="D32" s="3">
        <v>14.7953490433976</v>
      </c>
      <c r="E32" s="3">
        <v>15.2237199746365</v>
      </c>
      <c r="F32" s="3">
        <v>11.5602574223931</v>
      </c>
      <c r="G32" s="3">
        <v>11.782535795960801</v>
      </c>
      <c r="H32" s="3">
        <v>16.245324734701001</v>
      </c>
      <c r="I32" s="3">
        <v>13.047720028407999</v>
      </c>
      <c r="J32" s="3">
        <v>16.5931209303081</v>
      </c>
      <c r="K32" s="3">
        <v>9.6878839608057206</v>
      </c>
      <c r="L32" s="3">
        <v>13.637652039390201</v>
      </c>
      <c r="M32" s="3">
        <v>13.8827930647308</v>
      </c>
      <c r="N32" s="3">
        <v>9.5316966023957903</v>
      </c>
      <c r="O32" s="3">
        <v>16.533738201686699</v>
      </c>
      <c r="P32" s="3">
        <v>11.9251084545092</v>
      </c>
      <c r="Q32" s="3">
        <v>12.033859903889301</v>
      </c>
      <c r="R32" s="3">
        <v>14.719370120128399</v>
      </c>
      <c r="S32" s="3">
        <v>7.48740006050161</v>
      </c>
      <c r="T32" s="3">
        <v>11.467591266983399</v>
      </c>
      <c r="U32" s="3">
        <v>12.5718468355717</v>
      </c>
      <c r="V32" s="3">
        <v>14.585283923776499</v>
      </c>
    </row>
    <row r="33" spans="1:22" x14ac:dyDescent="0.35">
      <c r="A33" s="2">
        <v>42734</v>
      </c>
      <c r="B33" s="3">
        <v>13.1177697627681</v>
      </c>
      <c r="C33" s="3">
        <v>15.789073469837801</v>
      </c>
      <c r="D33" s="3">
        <v>15.3377740717851</v>
      </c>
      <c r="E33" s="3">
        <v>15.539014024124899</v>
      </c>
      <c r="F33" s="3">
        <v>11.829258493801399</v>
      </c>
      <c r="G33" s="3">
        <v>11.476005651012199</v>
      </c>
      <c r="H33" s="3">
        <v>16.3857833255821</v>
      </c>
      <c r="I33" s="3">
        <v>12.9297427302687</v>
      </c>
      <c r="J33" s="3">
        <v>16.229065745199598</v>
      </c>
      <c r="K33" s="3">
        <v>9.6904604548124702</v>
      </c>
      <c r="L33" s="3">
        <v>12.7319031251851</v>
      </c>
      <c r="M33" s="3">
        <v>14.625048655817499</v>
      </c>
      <c r="N33" s="3">
        <v>8.8913373128875204</v>
      </c>
      <c r="O33" s="3">
        <v>16.177083680281601</v>
      </c>
      <c r="P33" s="3">
        <v>11.367140856143701</v>
      </c>
      <c r="Q33" s="3">
        <v>13.3053801886368</v>
      </c>
      <c r="R33" s="3">
        <v>14.897791555665499</v>
      </c>
      <c r="S33" s="3">
        <v>7.7531745333183899</v>
      </c>
      <c r="T33" s="3">
        <v>11.7750472647671</v>
      </c>
      <c r="U33" s="3">
        <v>12.585290407769399</v>
      </c>
      <c r="V33" s="3">
        <v>14.3230146911619</v>
      </c>
    </row>
    <row r="34" spans="1:22" x14ac:dyDescent="0.35">
      <c r="A34" s="2">
        <v>42766</v>
      </c>
      <c r="B34" s="3">
        <v>13.180864874143801</v>
      </c>
      <c r="C34" s="3">
        <v>15.5129457681715</v>
      </c>
      <c r="D34" s="3">
        <v>15.0185827331258</v>
      </c>
      <c r="E34" s="3">
        <v>16.564327826805901</v>
      </c>
      <c r="F34" s="3">
        <v>12.2861351914969</v>
      </c>
      <c r="G34" s="3">
        <v>13.0323727714204</v>
      </c>
      <c r="H34" s="3">
        <v>16.5717636821709</v>
      </c>
      <c r="I34" s="3">
        <v>13.0714485726912</v>
      </c>
      <c r="J34" s="3">
        <v>16.369024818687599</v>
      </c>
      <c r="K34" s="3">
        <v>9.4668255049567307</v>
      </c>
      <c r="L34" s="3">
        <v>13.288397462025101</v>
      </c>
      <c r="M34" s="3">
        <v>14.8668381807976</v>
      </c>
      <c r="N34" s="3">
        <v>8.55500262029528</v>
      </c>
      <c r="O34" s="3">
        <v>16.9514099670089</v>
      </c>
      <c r="P34" s="3">
        <v>12.008650450920999</v>
      </c>
      <c r="Q34" s="3">
        <v>13.2894999537434</v>
      </c>
      <c r="R34" s="3">
        <v>15.10455348682</v>
      </c>
      <c r="S34" s="3">
        <v>8.4859330135964299</v>
      </c>
      <c r="T34" s="3">
        <v>12.0285409988998</v>
      </c>
      <c r="U34" s="3">
        <v>12.299999684127</v>
      </c>
      <c r="V34" s="3">
        <v>14.5731241855569</v>
      </c>
    </row>
    <row r="35" spans="1:22" x14ac:dyDescent="0.35">
      <c r="A35" s="2">
        <v>42794</v>
      </c>
      <c r="B35" s="3">
        <v>13.2309850491724</v>
      </c>
      <c r="C35" s="3">
        <v>16.029142007186501</v>
      </c>
      <c r="D35" s="3">
        <v>15.2271914541782</v>
      </c>
      <c r="E35" s="3">
        <v>16.2276073957647</v>
      </c>
      <c r="F35" s="3">
        <v>12.5326677394816</v>
      </c>
      <c r="G35" s="3">
        <v>12.848174354641399</v>
      </c>
      <c r="H35" s="3">
        <v>16.694753835982102</v>
      </c>
      <c r="I35" s="3">
        <v>13.122189450415901</v>
      </c>
      <c r="J35" s="3">
        <v>16.3488453232643</v>
      </c>
      <c r="K35" s="3">
        <v>9.4355579046096398</v>
      </c>
      <c r="L35" s="3">
        <v>13.484258390609099</v>
      </c>
      <c r="M35" s="3">
        <v>15.2309953297831</v>
      </c>
      <c r="N35" s="3">
        <v>9.1384200576349208</v>
      </c>
      <c r="O35" s="3">
        <v>17.766719932467399</v>
      </c>
      <c r="P35" s="3">
        <v>12.277883546916</v>
      </c>
      <c r="Q35" s="3">
        <v>13.2692804571862</v>
      </c>
      <c r="R35" s="3">
        <v>14.8912663014231</v>
      </c>
      <c r="S35" s="3">
        <v>8.4228676352561305</v>
      </c>
      <c r="T35" s="3">
        <v>12.1308588026841</v>
      </c>
      <c r="U35" s="3">
        <v>13.305376588082501</v>
      </c>
      <c r="V35" s="3">
        <v>14.315363576025799</v>
      </c>
    </row>
    <row r="36" spans="1:22" x14ac:dyDescent="0.35">
      <c r="A36" s="2">
        <v>42825</v>
      </c>
      <c r="B36" s="3">
        <v>13.289435193547799</v>
      </c>
      <c r="C36" s="3">
        <v>17.038947755012401</v>
      </c>
      <c r="D36" s="3">
        <v>15.4241693461588</v>
      </c>
      <c r="E36" s="3">
        <v>16.719917461537399</v>
      </c>
      <c r="F36" s="3">
        <v>12.1028474031943</v>
      </c>
      <c r="G36" s="3">
        <v>13.2092091729453</v>
      </c>
      <c r="H36" s="3">
        <v>16.852338286656899</v>
      </c>
      <c r="I36" s="3">
        <v>13.0269208253071</v>
      </c>
      <c r="J36" s="3">
        <v>16.974016890184402</v>
      </c>
      <c r="K36" s="3">
        <v>9.4229161935434291</v>
      </c>
      <c r="L36" s="3">
        <v>12.7503983264585</v>
      </c>
      <c r="M36" s="3">
        <v>15.593440815598299</v>
      </c>
      <c r="N36" s="3">
        <v>9.4691292567642193</v>
      </c>
      <c r="O36" s="3">
        <v>17.966692161584199</v>
      </c>
      <c r="P36" s="3">
        <v>12.375677038030901</v>
      </c>
      <c r="Q36" s="3">
        <v>12.7131221883226</v>
      </c>
      <c r="R36" s="3">
        <v>14.9895325555147</v>
      </c>
      <c r="S36" s="3">
        <v>8.3063981383157195</v>
      </c>
      <c r="T36" s="3">
        <v>11.9604238672796</v>
      </c>
      <c r="U36" s="3">
        <v>14.1221597331254</v>
      </c>
      <c r="V36" s="3">
        <v>14.0118846318606</v>
      </c>
    </row>
    <row r="37" spans="1:22" x14ac:dyDescent="0.35">
      <c r="A37" s="2">
        <v>42853</v>
      </c>
      <c r="B37" s="3">
        <v>13.421439210763999</v>
      </c>
      <c r="C37" s="3">
        <v>17.016415394546598</v>
      </c>
      <c r="D37" s="3">
        <v>15.6244039059283</v>
      </c>
      <c r="E37" s="3">
        <v>17.515892911236701</v>
      </c>
      <c r="F37" s="3">
        <v>12.8529225328744</v>
      </c>
      <c r="G37" s="3">
        <v>11.072239806266399</v>
      </c>
      <c r="H37" s="3">
        <v>17.0562177363026</v>
      </c>
      <c r="I37" s="3">
        <v>13.174639848712699</v>
      </c>
      <c r="J37" s="3">
        <v>16.7907752910439</v>
      </c>
      <c r="K37" s="3">
        <v>9.0251066861339009</v>
      </c>
      <c r="L37" s="3">
        <v>12.727079638979101</v>
      </c>
      <c r="M37" s="3">
        <v>16.207983466964102</v>
      </c>
      <c r="N37" s="3">
        <v>11.2689194979327</v>
      </c>
      <c r="O37" s="3">
        <v>18.1476510824644</v>
      </c>
      <c r="P37" s="3">
        <v>12.586205386238101</v>
      </c>
      <c r="Q37" s="3">
        <v>12.8156622232546</v>
      </c>
      <c r="R37" s="3">
        <v>14.7801987916943</v>
      </c>
      <c r="S37" s="3">
        <v>8.6751619725229698</v>
      </c>
      <c r="T37" s="3">
        <v>11.874810649842299</v>
      </c>
      <c r="U37" s="3">
        <v>14.588039635545</v>
      </c>
      <c r="V37" s="3">
        <v>13.497833793083</v>
      </c>
    </row>
    <row r="38" spans="1:22" x14ac:dyDescent="0.35">
      <c r="A38" s="2">
        <v>42886</v>
      </c>
      <c r="B38" s="3">
        <v>13.4726779501029</v>
      </c>
      <c r="C38" s="3">
        <v>17.1237149332161</v>
      </c>
      <c r="D38" s="3">
        <v>15.717822571371601</v>
      </c>
      <c r="E38" s="3">
        <v>17.372909874769501</v>
      </c>
      <c r="F38" s="3">
        <v>12.105035156033701</v>
      </c>
      <c r="G38" s="3">
        <v>11.875869579330899</v>
      </c>
      <c r="H38" s="3">
        <v>16.729652733224999</v>
      </c>
      <c r="I38" s="3">
        <v>13.3470355478548</v>
      </c>
      <c r="J38" s="3">
        <v>16.256946302390801</v>
      </c>
      <c r="K38" s="3">
        <v>9.5282206323260894</v>
      </c>
      <c r="L38" s="3">
        <v>12.0112243430878</v>
      </c>
      <c r="M38" s="3">
        <v>15.956260324688101</v>
      </c>
      <c r="N38" s="3">
        <v>13.462915243672001</v>
      </c>
      <c r="O38" s="3">
        <v>18.576410956646701</v>
      </c>
      <c r="P38" s="3">
        <v>12.9461885281499</v>
      </c>
      <c r="Q38" s="3">
        <v>12.836961987256</v>
      </c>
      <c r="R38" s="3">
        <v>14.6414978871833</v>
      </c>
      <c r="S38" s="3">
        <v>8.5702243234394793</v>
      </c>
      <c r="T38" s="3">
        <v>11.4460916510227</v>
      </c>
      <c r="U38" s="3">
        <v>14.3619801568468</v>
      </c>
      <c r="V38" s="3">
        <v>13.6094259218423</v>
      </c>
    </row>
    <row r="39" spans="1:22" x14ac:dyDescent="0.35">
      <c r="A39" s="2">
        <v>42916</v>
      </c>
      <c r="B39" s="3">
        <v>14.282831333397301</v>
      </c>
      <c r="C39" s="3">
        <v>16.929120918975499</v>
      </c>
      <c r="D39" s="3">
        <v>15.7489530619909</v>
      </c>
      <c r="E39" s="3">
        <v>17.097421582005399</v>
      </c>
      <c r="F39" s="3">
        <v>12.5248074909614</v>
      </c>
      <c r="G39" s="3">
        <v>11.875494127163901</v>
      </c>
      <c r="H39" s="3">
        <v>16.4373006558301</v>
      </c>
      <c r="I39" s="3">
        <v>13.9482329835106</v>
      </c>
      <c r="J39" s="3">
        <v>16.7403400745319</v>
      </c>
      <c r="K39" s="3">
        <v>9.5562032135786499</v>
      </c>
      <c r="L39" s="3">
        <v>11.9151339260669</v>
      </c>
      <c r="M39" s="3">
        <v>15.0460253124456</v>
      </c>
      <c r="N39" s="3">
        <v>12.8676048765291</v>
      </c>
      <c r="O39" s="3">
        <v>17.871705063271499</v>
      </c>
      <c r="P39" s="3">
        <v>12.8909449033901</v>
      </c>
      <c r="Q39" s="3">
        <v>11.934926106120299</v>
      </c>
      <c r="R39" s="3">
        <v>14.7299572852603</v>
      </c>
      <c r="S39" s="3">
        <v>8.6272705327316395</v>
      </c>
      <c r="T39" s="3">
        <v>11.084715975372699</v>
      </c>
      <c r="U39" s="3">
        <v>15.583301237501599</v>
      </c>
      <c r="V39" s="3">
        <v>14.9667861513321</v>
      </c>
    </row>
    <row r="40" spans="1:22" x14ac:dyDescent="0.35">
      <c r="A40" s="2">
        <v>42947</v>
      </c>
      <c r="B40" s="3">
        <v>14.2058338105251</v>
      </c>
      <c r="C40" s="3">
        <v>17.812879432731901</v>
      </c>
      <c r="D40" s="3">
        <v>15.6274131254523</v>
      </c>
      <c r="E40" s="3">
        <v>16.671575280013499</v>
      </c>
      <c r="F40" s="3">
        <v>12.6484865205896</v>
      </c>
      <c r="G40" s="3">
        <v>12.554807720909301</v>
      </c>
      <c r="H40" s="3">
        <v>16.2855215465333</v>
      </c>
      <c r="I40" s="3">
        <v>14.004946105272399</v>
      </c>
      <c r="J40" s="3">
        <v>17.336854874825899</v>
      </c>
      <c r="K40" s="3">
        <v>9.3896451124272495</v>
      </c>
      <c r="L40" s="3">
        <v>12.4021264495846</v>
      </c>
      <c r="M40" s="3">
        <v>15.833640326104399</v>
      </c>
      <c r="N40" s="3">
        <v>12.4341407205625</v>
      </c>
      <c r="O40" s="3">
        <v>18.944242095049798</v>
      </c>
      <c r="P40" s="3">
        <v>13.6522491736725</v>
      </c>
      <c r="Q40" s="3">
        <v>12.3795313387183</v>
      </c>
      <c r="R40" s="3">
        <v>14.707717240612901</v>
      </c>
      <c r="S40" s="3">
        <v>8.8579445304926292</v>
      </c>
      <c r="T40" s="3">
        <v>11.8553071259236</v>
      </c>
      <c r="U40" s="3">
        <v>15.134935915130299</v>
      </c>
      <c r="V40" s="3">
        <v>14.374730644003201</v>
      </c>
    </row>
    <row r="41" spans="1:22" x14ac:dyDescent="0.35">
      <c r="A41" s="2">
        <v>42978</v>
      </c>
      <c r="B41" s="3">
        <v>14.257777308053701</v>
      </c>
      <c r="C41" s="3">
        <v>18.665838122919599</v>
      </c>
      <c r="D41" s="3">
        <v>15.659489601207</v>
      </c>
      <c r="E41" s="3">
        <v>16.678013833374099</v>
      </c>
      <c r="F41" s="3">
        <v>12.903163588773401</v>
      </c>
      <c r="G41" s="3">
        <v>12.3749967659465</v>
      </c>
      <c r="H41" s="3">
        <v>16.399034670505401</v>
      </c>
      <c r="I41" s="3">
        <v>13.9774432568964</v>
      </c>
      <c r="J41" s="3">
        <v>17.124381222762501</v>
      </c>
      <c r="K41" s="3">
        <v>9.0977532748912608</v>
      </c>
      <c r="L41" s="3">
        <v>13.280456704518601</v>
      </c>
      <c r="M41" s="3">
        <v>15.9943231527766</v>
      </c>
      <c r="N41" s="3">
        <v>11.7772281660987</v>
      </c>
      <c r="O41" s="3">
        <v>18.724599516401099</v>
      </c>
      <c r="P41" s="3">
        <v>13.452191874625999</v>
      </c>
      <c r="Q41" s="3">
        <v>11.536495674021999</v>
      </c>
      <c r="R41" s="3">
        <v>15.1079402909286</v>
      </c>
      <c r="S41" s="3">
        <v>8.6898494884120598</v>
      </c>
      <c r="T41" s="3">
        <v>11.4227394673378</v>
      </c>
      <c r="U41" s="3">
        <v>15.8987097465868</v>
      </c>
      <c r="V41" s="3">
        <v>13.9911363176618</v>
      </c>
    </row>
    <row r="42" spans="1:22" x14ac:dyDescent="0.35">
      <c r="A42" s="2">
        <v>43007</v>
      </c>
      <c r="B42" s="3">
        <v>14.244368173556101</v>
      </c>
      <c r="C42" s="3">
        <v>19.161100286197598</v>
      </c>
      <c r="D42" s="3">
        <v>15.4672620467767</v>
      </c>
      <c r="E42" s="3">
        <v>17.111734683633401</v>
      </c>
      <c r="F42" s="3">
        <v>12.2167857060654</v>
      </c>
      <c r="G42" s="3">
        <v>12.691053660865601</v>
      </c>
      <c r="H42" s="3">
        <v>16.1899090670675</v>
      </c>
      <c r="I42" s="3">
        <v>13.2355902274505</v>
      </c>
      <c r="J42" s="3">
        <v>16.721746599460801</v>
      </c>
      <c r="K42" s="3">
        <v>9.1916243801370001</v>
      </c>
      <c r="L42" s="3">
        <v>13.766872608143601</v>
      </c>
      <c r="M42" s="3">
        <v>14.8104716991246</v>
      </c>
      <c r="N42" s="3">
        <v>11.2631935739561</v>
      </c>
      <c r="O42" s="3">
        <v>18.171654034097401</v>
      </c>
      <c r="P42" s="3">
        <v>13.486752223632299</v>
      </c>
      <c r="Q42" s="3">
        <v>10.8326645336588</v>
      </c>
      <c r="R42" s="3">
        <v>15.4212673333304</v>
      </c>
      <c r="S42" s="3">
        <v>7.9956840664214504</v>
      </c>
      <c r="T42" s="3">
        <v>11.061039889872101</v>
      </c>
      <c r="U42" s="3">
        <v>15.239188126319901</v>
      </c>
      <c r="V42" s="3">
        <v>13.553885763685701</v>
      </c>
    </row>
    <row r="43" spans="1:22" x14ac:dyDescent="0.35">
      <c r="A43" s="2">
        <v>43039</v>
      </c>
      <c r="B43" s="3">
        <v>14.518400414627701</v>
      </c>
      <c r="C43" s="3">
        <v>15.5393656792836</v>
      </c>
      <c r="D43" s="3">
        <v>15.4719503274837</v>
      </c>
      <c r="E43" s="3">
        <v>17.7015721567147</v>
      </c>
      <c r="F43" s="3">
        <v>12.2639751295756</v>
      </c>
      <c r="G43" s="3">
        <v>13.225991821707</v>
      </c>
      <c r="H43" s="3">
        <v>16.004946042268799</v>
      </c>
      <c r="I43" s="3">
        <v>13.8591871877074</v>
      </c>
      <c r="J43" s="3">
        <v>15.8621275630457</v>
      </c>
      <c r="K43" s="3">
        <v>9.3886009455680792</v>
      </c>
      <c r="L43" s="3">
        <v>13.351245327440999</v>
      </c>
      <c r="M43" s="3">
        <v>15.4519076487367</v>
      </c>
      <c r="N43" s="3">
        <v>12.0806765128447</v>
      </c>
      <c r="O43" s="3">
        <v>18.937858709371799</v>
      </c>
      <c r="P43" s="3">
        <v>13.613038733496101</v>
      </c>
      <c r="Q43" s="3">
        <v>11.0536407934348</v>
      </c>
      <c r="R43" s="3">
        <v>15.7913605928347</v>
      </c>
      <c r="S43" s="3">
        <v>8.3842388085584201</v>
      </c>
      <c r="T43" s="3">
        <v>11.402490271707199</v>
      </c>
      <c r="U43" s="3">
        <v>16.085513458388402</v>
      </c>
      <c r="V43" s="3">
        <v>12.994942857504601</v>
      </c>
    </row>
    <row r="44" spans="1:22" x14ac:dyDescent="0.35">
      <c r="A44" s="2">
        <v>43069</v>
      </c>
      <c r="B44" s="3">
        <v>14.1239469635047</v>
      </c>
      <c r="C44" s="3">
        <v>12.680466739758799</v>
      </c>
      <c r="D44" s="3">
        <v>15.009391042740299</v>
      </c>
      <c r="E44" s="3">
        <v>17.029999515617298</v>
      </c>
      <c r="F44" s="3">
        <v>11.5685633982946</v>
      </c>
      <c r="G44" s="3">
        <v>12.3889693121103</v>
      </c>
      <c r="H44" s="3">
        <v>15.7330798851217</v>
      </c>
      <c r="I44" s="3">
        <v>13.381475834372999</v>
      </c>
      <c r="J44" s="3">
        <v>15.439691386284601</v>
      </c>
      <c r="K44" s="3">
        <v>9.0692082742653497</v>
      </c>
      <c r="L44" s="3">
        <v>12.8386582884173</v>
      </c>
      <c r="M44" s="3">
        <v>15.7586127448824</v>
      </c>
      <c r="N44" s="3">
        <v>12.141396772235501</v>
      </c>
      <c r="O44" s="3">
        <v>18.566877658918202</v>
      </c>
      <c r="P44" s="3">
        <v>13.451446323469099</v>
      </c>
      <c r="Q44" s="3">
        <v>10.5543993115381</v>
      </c>
      <c r="R44" s="3">
        <v>15.465189057481201</v>
      </c>
      <c r="S44" s="3">
        <v>7.7081436147126503</v>
      </c>
      <c r="T44" s="3">
        <v>10.750353573658201</v>
      </c>
      <c r="U44" s="3">
        <v>18.160741738574199</v>
      </c>
      <c r="V44" s="3">
        <v>13.057272527116501</v>
      </c>
    </row>
    <row r="45" spans="1:22" x14ac:dyDescent="0.35">
      <c r="A45" s="2">
        <v>43098</v>
      </c>
      <c r="B45" s="3">
        <v>13.8021494951814</v>
      </c>
      <c r="C45" s="3">
        <v>14.1359705428754</v>
      </c>
      <c r="D45" s="3">
        <v>15.8948314981081</v>
      </c>
      <c r="E45" s="3">
        <v>17.639434104812199</v>
      </c>
      <c r="F45" s="3">
        <v>11.8766351289221</v>
      </c>
      <c r="G45" s="3">
        <v>13.443109144328901</v>
      </c>
      <c r="H45" s="3">
        <v>16.462862496384801</v>
      </c>
      <c r="I45" s="3">
        <v>13.264361280896299</v>
      </c>
      <c r="J45" s="3">
        <v>15.9911490045651</v>
      </c>
      <c r="K45" s="3">
        <v>9.0905037551710208</v>
      </c>
      <c r="L45" s="3">
        <v>13.495532822405</v>
      </c>
      <c r="M45" s="3">
        <v>15.227963150386699</v>
      </c>
      <c r="N45" s="3">
        <v>13.950069999554399</v>
      </c>
      <c r="O45" s="3">
        <v>19.051776168072401</v>
      </c>
      <c r="P45" s="3">
        <v>13.3102370505766</v>
      </c>
      <c r="Q45" s="3">
        <v>11.7684841734998</v>
      </c>
      <c r="R45" s="3">
        <v>15.971808795283399</v>
      </c>
      <c r="S45" s="3">
        <v>8.2458890288998905</v>
      </c>
      <c r="T45" s="3">
        <v>10.9574635472267</v>
      </c>
      <c r="U45" s="3">
        <v>19.080784840793701</v>
      </c>
      <c r="V45" s="3">
        <v>13.237643843991499</v>
      </c>
    </row>
    <row r="46" spans="1:22" x14ac:dyDescent="0.35">
      <c r="A46" s="2">
        <v>43131</v>
      </c>
      <c r="B46" s="3">
        <v>14.226917202680999</v>
      </c>
      <c r="C46" s="3">
        <v>14.875118991644401</v>
      </c>
      <c r="D46" s="3">
        <v>16.043378324219599</v>
      </c>
      <c r="E46" s="3">
        <v>17.603305046084898</v>
      </c>
      <c r="F46" s="3">
        <v>12.5646183593697</v>
      </c>
      <c r="G46" s="3">
        <v>14.3109647909899</v>
      </c>
      <c r="H46" s="3">
        <v>16.985697235485901</v>
      </c>
      <c r="I46" s="3">
        <v>13.801255457569599</v>
      </c>
      <c r="J46" s="3">
        <v>16.195012322047301</v>
      </c>
      <c r="K46" s="3">
        <v>9.4492946333799601</v>
      </c>
      <c r="L46" s="3">
        <v>14.018556580980301</v>
      </c>
      <c r="M46" s="3">
        <v>15.0250369416799</v>
      </c>
      <c r="N46" s="3">
        <v>14.812128691245499</v>
      </c>
      <c r="O46" s="3">
        <v>19.265905080454299</v>
      </c>
      <c r="P46" s="3">
        <v>14.246880737634999</v>
      </c>
      <c r="Q46" s="3">
        <v>11.9310799738358</v>
      </c>
      <c r="R46" s="3">
        <v>16.4328591703722</v>
      </c>
      <c r="S46" s="3">
        <v>8.3471754467520807</v>
      </c>
      <c r="T46" s="3">
        <v>11.4566808848782</v>
      </c>
      <c r="U46" s="3">
        <v>21.0153618738725</v>
      </c>
      <c r="V46" s="3">
        <v>14.1226152261106</v>
      </c>
    </row>
    <row r="47" spans="1:22" x14ac:dyDescent="0.35">
      <c r="A47" s="2">
        <v>43159</v>
      </c>
      <c r="B47" s="3">
        <v>13.2360307509419</v>
      </c>
      <c r="C47" s="3">
        <v>14.0561652269148</v>
      </c>
      <c r="D47" s="3">
        <v>15.382363982678701</v>
      </c>
      <c r="E47" s="3">
        <v>17.206898209245999</v>
      </c>
      <c r="F47" s="3">
        <v>11.387475661533299</v>
      </c>
      <c r="G47" s="3">
        <v>13.7323687409092</v>
      </c>
      <c r="H47" s="3">
        <v>16.588456755653201</v>
      </c>
      <c r="I47" s="3">
        <v>13.395557185610301</v>
      </c>
      <c r="J47" s="3">
        <v>15.358781647767801</v>
      </c>
      <c r="K47" s="3">
        <v>8.9838533711157709</v>
      </c>
      <c r="L47" s="3">
        <v>13.4644442279864</v>
      </c>
      <c r="M47" s="3">
        <v>15.146910253047499</v>
      </c>
      <c r="N47" s="3">
        <v>14.4430617472366</v>
      </c>
      <c r="O47" s="3">
        <v>18.443797446630001</v>
      </c>
      <c r="P47" s="3">
        <v>13.2420904888303</v>
      </c>
      <c r="Q47" s="3">
        <v>11.0496210451994</v>
      </c>
      <c r="R47" s="3">
        <v>16.2087858107427</v>
      </c>
      <c r="S47" s="3">
        <v>8.1762822001207898</v>
      </c>
      <c r="T47" s="3">
        <v>10.9498681523323</v>
      </c>
      <c r="U47" s="3">
        <v>20.763001122960201</v>
      </c>
      <c r="V47" s="3">
        <v>13.569699887871201</v>
      </c>
    </row>
    <row r="48" spans="1:22" x14ac:dyDescent="0.35">
      <c r="A48" s="2">
        <v>43188</v>
      </c>
      <c r="B48" s="3">
        <v>12.6734693447321</v>
      </c>
      <c r="C48" s="3">
        <v>13.7537273367521</v>
      </c>
      <c r="D48" s="3">
        <v>14.4137525839425</v>
      </c>
      <c r="E48" s="3">
        <v>16.1127726658565</v>
      </c>
      <c r="F48" s="3">
        <v>10.8087133742084</v>
      </c>
      <c r="G48" s="3">
        <v>13.5625659268298</v>
      </c>
      <c r="H48" s="3">
        <v>16.352888220418599</v>
      </c>
      <c r="I48" s="3">
        <v>13.373250361047299</v>
      </c>
      <c r="J48" s="3">
        <v>14.902714612336</v>
      </c>
      <c r="K48" s="3">
        <v>8.9236779697792699</v>
      </c>
      <c r="L48" s="3">
        <v>12.876727291072299</v>
      </c>
      <c r="M48" s="3">
        <v>15.0663062964221</v>
      </c>
      <c r="N48" s="3">
        <v>13.3271330911147</v>
      </c>
      <c r="O48" s="3">
        <v>17.710047563739199</v>
      </c>
      <c r="P48" s="3">
        <v>12.529347281868001</v>
      </c>
      <c r="Q48" s="3">
        <v>10.9604522851096</v>
      </c>
      <c r="R48" s="3">
        <v>15.362251630388499</v>
      </c>
      <c r="S48" s="3">
        <v>7.7089720548629099</v>
      </c>
      <c r="T48" s="3">
        <v>10.6526300481361</v>
      </c>
      <c r="U48" s="3">
        <v>21.439044630236399</v>
      </c>
      <c r="V48" s="3">
        <v>14.8186540483477</v>
      </c>
    </row>
    <row r="49" spans="1:22" x14ac:dyDescent="0.35">
      <c r="A49" s="2">
        <v>43220</v>
      </c>
      <c r="B49" s="3">
        <v>11.6269849225969</v>
      </c>
      <c r="C49" s="3">
        <v>13.9802811816648</v>
      </c>
      <c r="D49" s="3">
        <v>13.893013661688</v>
      </c>
      <c r="E49" s="3">
        <v>15.7782445133164</v>
      </c>
      <c r="F49" s="3">
        <v>11.342304160064501</v>
      </c>
      <c r="G49" s="3">
        <v>13.4937715577702</v>
      </c>
      <c r="H49" s="3">
        <v>16.443107403657699</v>
      </c>
      <c r="I49" s="3">
        <v>13.247900660163101</v>
      </c>
      <c r="J49" s="3">
        <v>15.5300421021185</v>
      </c>
      <c r="K49" s="3">
        <v>9.0544390300682593</v>
      </c>
      <c r="L49" s="3">
        <v>12.787383178372099</v>
      </c>
      <c r="M49" s="3">
        <v>15.332737084729199</v>
      </c>
      <c r="N49" s="3">
        <v>15.3002684669343</v>
      </c>
      <c r="O49" s="3">
        <v>18.802504044383198</v>
      </c>
      <c r="P49" s="3">
        <v>12.440230282784301</v>
      </c>
      <c r="Q49" s="3">
        <v>11.4868787359871</v>
      </c>
      <c r="R49" s="3">
        <v>15.330711394976101</v>
      </c>
      <c r="S49" s="3">
        <v>6.8852455611897598</v>
      </c>
      <c r="T49" s="3">
        <v>11.3285684376968</v>
      </c>
      <c r="U49" s="3">
        <v>20.389539909235701</v>
      </c>
      <c r="V49" s="3">
        <v>14.9503963255169</v>
      </c>
    </row>
    <row r="50" spans="1:22" x14ac:dyDescent="0.35">
      <c r="A50" s="2">
        <v>43251</v>
      </c>
      <c r="B50" s="3">
        <v>11.6972552138522</v>
      </c>
      <c r="C50" s="3">
        <v>12.650638634583901</v>
      </c>
      <c r="D50" s="3">
        <v>13.624131793755099</v>
      </c>
      <c r="E50" s="3">
        <v>15.625074974530399</v>
      </c>
      <c r="F50" s="3">
        <v>10.6808597732482</v>
      </c>
      <c r="G50" s="3">
        <v>13.413849986574</v>
      </c>
      <c r="H50" s="3">
        <v>15.521144151600399</v>
      </c>
      <c r="I50" s="3">
        <v>13.4008577256332</v>
      </c>
      <c r="J50" s="3">
        <v>14.124427490557499</v>
      </c>
      <c r="K50" s="3">
        <v>8.6258667832820901</v>
      </c>
      <c r="L50" s="3">
        <v>11.3024493081875</v>
      </c>
      <c r="M50" s="3">
        <v>14.182131012922699</v>
      </c>
      <c r="N50" s="3">
        <v>14.5192790921261</v>
      </c>
      <c r="O50" s="3">
        <v>18.379447684656999</v>
      </c>
      <c r="P50" s="3">
        <v>12.523438603716</v>
      </c>
      <c r="Q50" s="3">
        <v>11.127207467911999</v>
      </c>
      <c r="R50" s="3">
        <v>15.0526638778207</v>
      </c>
      <c r="S50" s="3">
        <v>6.5448934086716601</v>
      </c>
      <c r="T50" s="3">
        <v>10.5482859711454</v>
      </c>
      <c r="U50" s="3">
        <v>19.7741549941742</v>
      </c>
      <c r="V50" s="3">
        <v>15.155796605572601</v>
      </c>
    </row>
    <row r="51" spans="1:22" x14ac:dyDescent="0.35">
      <c r="A51" s="2">
        <v>43280</v>
      </c>
      <c r="B51" s="3">
        <v>10.8807920730282</v>
      </c>
      <c r="C51" s="3">
        <v>11.687098336686701</v>
      </c>
      <c r="D51" s="3">
        <v>12.5997421108996</v>
      </c>
      <c r="E51" s="3">
        <v>14.993633098578901</v>
      </c>
      <c r="F51" s="3">
        <v>10.3319004290381</v>
      </c>
      <c r="G51" s="3">
        <v>13.4026239877428</v>
      </c>
      <c r="H51" s="3">
        <v>15.4625673901658</v>
      </c>
      <c r="I51" s="3">
        <v>13.2885549731316</v>
      </c>
      <c r="J51" s="3">
        <v>15.1335498461619</v>
      </c>
      <c r="K51" s="3">
        <v>8.3884909529358396</v>
      </c>
      <c r="L51" s="3">
        <v>10.491724536310301</v>
      </c>
      <c r="M51" s="3">
        <v>14.323827787755601</v>
      </c>
      <c r="N51" s="3">
        <v>14.9331353470075</v>
      </c>
      <c r="O51" s="3">
        <v>18.351663736548399</v>
      </c>
      <c r="P51" s="3">
        <v>11.937734580460701</v>
      </c>
      <c r="Q51" s="3">
        <v>11.164832908535599</v>
      </c>
      <c r="R51" s="3">
        <v>13.867416645836199</v>
      </c>
      <c r="S51" s="3">
        <v>6.3073003822410998</v>
      </c>
      <c r="T51" s="3">
        <v>10.741282512509899</v>
      </c>
      <c r="U51" s="3">
        <v>17.125589943254301</v>
      </c>
      <c r="V51" s="3">
        <v>14.9809318871682</v>
      </c>
    </row>
    <row r="52" spans="1:22" x14ac:dyDescent="0.35">
      <c r="A52" s="2">
        <v>43312</v>
      </c>
      <c r="B52" s="3">
        <v>10.6567852459279</v>
      </c>
      <c r="C52" s="3">
        <v>12.1922104849831</v>
      </c>
      <c r="D52" s="3">
        <v>13.062364058985599</v>
      </c>
      <c r="E52" s="3">
        <v>15.592151386799401</v>
      </c>
      <c r="F52" s="3">
        <v>11.0959081094627</v>
      </c>
      <c r="G52" s="3">
        <v>14.0741369516993</v>
      </c>
      <c r="H52" s="3">
        <v>16.319166586927899</v>
      </c>
      <c r="I52" s="3">
        <v>13.621115455082</v>
      </c>
      <c r="J52" s="3">
        <v>15.555151079807199</v>
      </c>
      <c r="K52" s="3">
        <v>8.3350456853507406</v>
      </c>
      <c r="L52" s="3">
        <v>11.2195390934326</v>
      </c>
      <c r="M52" s="3">
        <v>14.0614685172162</v>
      </c>
      <c r="N52" s="3">
        <v>14.8134152108024</v>
      </c>
      <c r="O52" s="3">
        <v>19.669012155249501</v>
      </c>
      <c r="P52" s="3">
        <v>11.8035398713207</v>
      </c>
      <c r="Q52" s="3">
        <v>12.1234321065979</v>
      </c>
      <c r="R52" s="3">
        <v>14.7433953904565</v>
      </c>
      <c r="S52" s="3">
        <v>6.2676128823733102</v>
      </c>
      <c r="T52" s="3">
        <v>11.390761641149799</v>
      </c>
      <c r="U52" s="3">
        <v>17.756669145272699</v>
      </c>
      <c r="V52" s="3">
        <v>14.6636464230674</v>
      </c>
    </row>
    <row r="53" spans="1:22" x14ac:dyDescent="0.35">
      <c r="A53" s="2">
        <v>43343</v>
      </c>
      <c r="B53" s="3">
        <v>10.1103182568762</v>
      </c>
      <c r="C53" s="3">
        <v>12.1562547554635</v>
      </c>
      <c r="D53" s="3">
        <v>13.706855807020601</v>
      </c>
      <c r="E53" s="3">
        <v>15.5153958674045</v>
      </c>
      <c r="F53" s="3">
        <v>11.192628035654501</v>
      </c>
      <c r="G53" s="3">
        <v>13.1251704662674</v>
      </c>
      <c r="H53" s="3">
        <v>16.660733800315299</v>
      </c>
      <c r="I53" s="3">
        <v>13.5918597678094</v>
      </c>
      <c r="J53" s="3">
        <v>15.177986755659701</v>
      </c>
      <c r="K53" s="3">
        <v>8.3784295152640293</v>
      </c>
      <c r="L53" s="3">
        <v>10.605652488349699</v>
      </c>
      <c r="M53" s="3">
        <v>13.813078452241999</v>
      </c>
      <c r="N53" s="3">
        <v>14.2889528812085</v>
      </c>
      <c r="O53" s="3">
        <v>20.041575192265501</v>
      </c>
      <c r="P53" s="3">
        <v>11.3175025639386</v>
      </c>
      <c r="Q53" s="3">
        <v>12.6606568869153</v>
      </c>
      <c r="R53" s="3">
        <v>14.920366753741</v>
      </c>
      <c r="S53" s="3">
        <v>5.97889292954489</v>
      </c>
      <c r="T53" s="3">
        <v>12.1590432125926</v>
      </c>
      <c r="U53" s="3">
        <v>17.609618929837801</v>
      </c>
      <c r="V53" s="3">
        <v>14.250599731160801</v>
      </c>
    </row>
    <row r="54" spans="1:22" x14ac:dyDescent="0.35">
      <c r="A54" s="2">
        <v>43371</v>
      </c>
      <c r="B54" s="3">
        <v>10.608953468902801</v>
      </c>
      <c r="C54" s="3">
        <v>11.965017533102399</v>
      </c>
      <c r="D54" s="3">
        <v>13.474194926487</v>
      </c>
      <c r="E54" s="3">
        <v>13.995797112556501</v>
      </c>
      <c r="F54" s="3">
        <v>10.875190532509899</v>
      </c>
      <c r="G54" s="3">
        <v>13.0612697638937</v>
      </c>
      <c r="H54" s="3">
        <v>16.3667547544371</v>
      </c>
      <c r="I54" s="3">
        <v>13.254922851960799</v>
      </c>
      <c r="J54" s="3">
        <v>15.0579521412802</v>
      </c>
      <c r="K54" s="3">
        <v>8.4301903981130906</v>
      </c>
      <c r="L54" s="3">
        <v>10.624194656435099</v>
      </c>
      <c r="M54" s="3">
        <v>12.964192373668499</v>
      </c>
      <c r="N54" s="3">
        <v>14.309706199361701</v>
      </c>
      <c r="O54" s="3">
        <v>18.336601284136101</v>
      </c>
      <c r="P54" s="3">
        <v>11.2030128822044</v>
      </c>
      <c r="Q54" s="3">
        <v>12.306717674399801</v>
      </c>
      <c r="R54" s="3">
        <v>15.0446271857992</v>
      </c>
      <c r="S54" s="3">
        <v>6.2260910904156903</v>
      </c>
      <c r="T54" s="3">
        <v>11.951583363390601</v>
      </c>
      <c r="U54" s="3">
        <v>16.4801912400976</v>
      </c>
      <c r="V54" s="3">
        <v>13.9773199375927</v>
      </c>
    </row>
    <row r="55" spans="1:22" x14ac:dyDescent="0.35">
      <c r="A55" s="2">
        <v>43404</v>
      </c>
      <c r="B55" s="3">
        <v>9.7638153021201592</v>
      </c>
      <c r="C55" s="3">
        <v>14.8625911608039</v>
      </c>
      <c r="D55" s="3">
        <v>13.158175887024001</v>
      </c>
      <c r="E55" s="3">
        <v>13.7917822461692</v>
      </c>
      <c r="F55" s="3">
        <v>10.1590175605601</v>
      </c>
      <c r="G55" s="3">
        <v>12.8789796792438</v>
      </c>
      <c r="H55" s="3">
        <v>15.5448128619707</v>
      </c>
      <c r="I55" s="3">
        <v>12.1110088067918</v>
      </c>
      <c r="J55" s="3">
        <v>13.178389144529399</v>
      </c>
      <c r="K55" s="3">
        <v>7.7146620575676996</v>
      </c>
      <c r="L55" s="3">
        <v>11.5251139571448</v>
      </c>
      <c r="M55" s="3">
        <v>11.899914402808299</v>
      </c>
      <c r="N55" s="3">
        <v>12.3841778092703</v>
      </c>
      <c r="O55" s="3">
        <v>17.586382458072102</v>
      </c>
      <c r="P55" s="3">
        <v>10.0308015637409</v>
      </c>
      <c r="Q55" s="3">
        <v>13.062399877708099</v>
      </c>
      <c r="R55" s="3">
        <v>14.302684124102299</v>
      </c>
      <c r="S55" s="3">
        <v>5.58558205939591</v>
      </c>
      <c r="T55" s="3">
        <v>11.6653101916366</v>
      </c>
      <c r="U55" s="3">
        <v>14.664245639507699</v>
      </c>
      <c r="V55" s="3">
        <v>13.972902215338699</v>
      </c>
    </row>
    <row r="56" spans="1:22" x14ac:dyDescent="0.35">
      <c r="A56" s="2">
        <v>43434</v>
      </c>
      <c r="B56" s="3">
        <v>9.7799249181476906</v>
      </c>
      <c r="C56" s="3">
        <v>14.9393878692412</v>
      </c>
      <c r="D56" s="3">
        <v>13.848382745730801</v>
      </c>
      <c r="E56" s="3">
        <v>14.3663095796595</v>
      </c>
      <c r="F56" s="3">
        <v>10.7005828778411</v>
      </c>
      <c r="G56" s="3">
        <v>12.9777388079779</v>
      </c>
      <c r="H56" s="3">
        <v>15.777502620749599</v>
      </c>
      <c r="I56" s="3">
        <v>12.5764711275064</v>
      </c>
      <c r="J56" s="3">
        <v>12.4549491667858</v>
      </c>
      <c r="K56" s="3">
        <v>7.9625479635040497</v>
      </c>
      <c r="L56" s="3">
        <v>11.607378856855201</v>
      </c>
      <c r="M56" s="3">
        <v>12.3528334066442</v>
      </c>
      <c r="N56" s="3">
        <v>12.059456075687701</v>
      </c>
      <c r="O56" s="3">
        <v>18.213127454583798</v>
      </c>
      <c r="P56" s="3">
        <v>10.7582344031562</v>
      </c>
      <c r="Q56" s="3">
        <v>13.0106961457218</v>
      </c>
      <c r="R56" s="3">
        <v>14.145264168547699</v>
      </c>
      <c r="S56" s="3">
        <v>6.0115259542866699</v>
      </c>
      <c r="T56" s="3">
        <v>11.078285985480701</v>
      </c>
      <c r="U56" s="3">
        <v>15.649928462186599</v>
      </c>
      <c r="V56" s="3">
        <v>13.8275923938328</v>
      </c>
    </row>
    <row r="57" spans="1:22" x14ac:dyDescent="0.35">
      <c r="A57" s="2">
        <v>43465</v>
      </c>
      <c r="B57" s="3">
        <v>9.41981367008629</v>
      </c>
      <c r="C57" s="3">
        <v>14.4163402699063</v>
      </c>
      <c r="D57" s="3">
        <v>14.0540723197511</v>
      </c>
      <c r="E57" s="3">
        <v>15.003039813952499</v>
      </c>
      <c r="F57" s="3">
        <v>10.538196517564501</v>
      </c>
      <c r="G57" s="3">
        <v>13.3730440380711</v>
      </c>
      <c r="H57" s="3">
        <v>15.9826786500027</v>
      </c>
      <c r="I57" s="3">
        <v>12.422872571357701</v>
      </c>
      <c r="J57" s="3">
        <v>12.4045977466727</v>
      </c>
      <c r="K57" s="3">
        <v>8.2412615766466395</v>
      </c>
      <c r="L57" s="3">
        <v>11.4597129413982</v>
      </c>
      <c r="M57" s="3">
        <v>12.628322562075899</v>
      </c>
      <c r="N57" s="3">
        <v>10.6714317873402</v>
      </c>
      <c r="O57" s="3">
        <v>17.965760874290702</v>
      </c>
      <c r="P57" s="3">
        <v>10.1279737580073</v>
      </c>
      <c r="Q57" s="3">
        <v>12.820390876157401</v>
      </c>
      <c r="R57" s="3">
        <v>13.502800110674601</v>
      </c>
      <c r="S57" s="3">
        <v>5.9901666650311496</v>
      </c>
      <c r="T57" s="3">
        <v>11.058949164865</v>
      </c>
      <c r="U57" s="3">
        <v>14.195789642067201</v>
      </c>
      <c r="V57" s="3">
        <v>14.2803949181164</v>
      </c>
    </row>
    <row r="58" spans="1:22" x14ac:dyDescent="0.35">
      <c r="A58" s="2">
        <v>43496</v>
      </c>
      <c r="B58" s="3">
        <v>10.111120462058601</v>
      </c>
      <c r="C58" s="3">
        <v>15.643761564103601</v>
      </c>
      <c r="D58" s="3">
        <v>14.837901533450299</v>
      </c>
      <c r="E58" s="3">
        <v>15.623855230040499</v>
      </c>
      <c r="F58" s="3">
        <v>10.8397458785659</v>
      </c>
      <c r="G58" s="3">
        <v>15.629713827605901</v>
      </c>
      <c r="H58" s="3">
        <v>16.161758925929099</v>
      </c>
      <c r="I58" s="3">
        <v>13.5369559004944</v>
      </c>
      <c r="J58" s="3">
        <v>13.2641457247042</v>
      </c>
      <c r="K58" s="3">
        <v>10.1908495467662</v>
      </c>
      <c r="L58" s="3">
        <v>13.058755040437701</v>
      </c>
      <c r="M58" s="3">
        <v>13.280477826810699</v>
      </c>
      <c r="N58" s="3">
        <v>11.1490064945718</v>
      </c>
      <c r="O58" s="3">
        <v>18.140819134843799</v>
      </c>
      <c r="P58" s="3">
        <v>11.0728233583981</v>
      </c>
      <c r="Q58" s="3">
        <v>13.475493896555699</v>
      </c>
      <c r="R58" s="3">
        <v>14.526788818448299</v>
      </c>
      <c r="S58" s="3">
        <v>7.2403932378953604</v>
      </c>
      <c r="T58" s="3">
        <v>11.158131394896399</v>
      </c>
      <c r="U58" s="3">
        <v>15.255468357756399</v>
      </c>
      <c r="V58" s="3">
        <v>15.7902982814516</v>
      </c>
    </row>
    <row r="59" spans="1:22" x14ac:dyDescent="0.35">
      <c r="A59" s="2">
        <v>43524</v>
      </c>
      <c r="B59" s="3">
        <v>11.332555522487301</v>
      </c>
      <c r="C59" s="3">
        <v>15.3499518719848</v>
      </c>
      <c r="D59" s="3">
        <v>14.348399010758699</v>
      </c>
      <c r="E59" s="3">
        <v>14.9419224828602</v>
      </c>
      <c r="F59" s="3">
        <v>10.6545506219008</v>
      </c>
      <c r="G59" s="3">
        <v>15.5369641914079</v>
      </c>
      <c r="H59" s="3">
        <v>16.651600337051999</v>
      </c>
      <c r="I59" s="3">
        <v>14.3011463981842</v>
      </c>
      <c r="J59" s="3">
        <v>12.915534752503101</v>
      </c>
      <c r="K59" s="3">
        <v>10.3162578287691</v>
      </c>
      <c r="L59" s="3">
        <v>12.462217313151699</v>
      </c>
      <c r="M59" s="3">
        <v>13.175001368284599</v>
      </c>
      <c r="N59" s="3">
        <v>12.6004793344694</v>
      </c>
      <c r="O59" s="3">
        <v>18.2276792027785</v>
      </c>
      <c r="P59" s="3">
        <v>11.4061366542568</v>
      </c>
      <c r="Q59" s="3">
        <v>12.6475142194934</v>
      </c>
      <c r="R59" s="3">
        <v>14.954177589470101</v>
      </c>
      <c r="S59" s="3">
        <v>7.0485315693137798</v>
      </c>
      <c r="T59" s="3">
        <v>11.396568280033099</v>
      </c>
      <c r="U59" s="3">
        <v>16.811626951527899</v>
      </c>
      <c r="V59" s="3">
        <v>15.930201090297899</v>
      </c>
    </row>
    <row r="60" spans="1:22" x14ac:dyDescent="0.35">
      <c r="A60" s="2">
        <v>43553</v>
      </c>
      <c r="B60" s="3">
        <v>11.753810050807401</v>
      </c>
      <c r="C60" s="3">
        <v>14.805173315403</v>
      </c>
      <c r="D60" s="3">
        <v>14.3021084236247</v>
      </c>
      <c r="E60" s="3">
        <v>15.3330493853998</v>
      </c>
      <c r="F60" s="3">
        <v>11.079255245300001</v>
      </c>
      <c r="G60" s="3">
        <v>15.582493902043399</v>
      </c>
      <c r="H60" s="3">
        <v>16.0930973056103</v>
      </c>
      <c r="I60" s="3">
        <v>14.732973195799801</v>
      </c>
      <c r="J60" s="3">
        <v>13.063349620818901</v>
      </c>
      <c r="K60" s="3">
        <v>10.5950600444764</v>
      </c>
      <c r="L60" s="3">
        <v>12.121087013700301</v>
      </c>
      <c r="M60" s="3">
        <v>12.9715401037923</v>
      </c>
      <c r="N60" s="3">
        <v>13.554826365601</v>
      </c>
      <c r="O60" s="3">
        <v>18.945896238108901</v>
      </c>
      <c r="P60" s="3">
        <v>11.8591235712175</v>
      </c>
      <c r="Q60" s="3">
        <v>12.6489988199469</v>
      </c>
      <c r="R60" s="3">
        <v>14.7838136675089</v>
      </c>
      <c r="S60" s="3">
        <v>6.4869481688050001</v>
      </c>
      <c r="T60" s="3">
        <v>11.670085178576899</v>
      </c>
      <c r="U60" s="3">
        <v>16.958666440785699</v>
      </c>
      <c r="V60" s="3">
        <v>16.4061641763066</v>
      </c>
    </row>
    <row r="61" spans="1:22" x14ac:dyDescent="0.35">
      <c r="A61" s="2">
        <v>43585</v>
      </c>
      <c r="B61" s="3">
        <v>11.856105315790799</v>
      </c>
      <c r="C61" s="3">
        <v>14.6715259861418</v>
      </c>
      <c r="D61" s="3">
        <v>14.2420215080974</v>
      </c>
      <c r="E61" s="3">
        <v>15.4650171158685</v>
      </c>
      <c r="F61" s="3">
        <v>11.115537347497099</v>
      </c>
      <c r="G61" s="3">
        <v>14.277550306423301</v>
      </c>
      <c r="H61" s="3">
        <v>16.1002159594868</v>
      </c>
      <c r="I61" s="3">
        <v>15.246086394612201</v>
      </c>
      <c r="J61" s="3">
        <v>13.510436621723199</v>
      </c>
      <c r="K61" s="3">
        <v>11.3454574994902</v>
      </c>
      <c r="L61" s="3">
        <v>11.6978436084766</v>
      </c>
      <c r="M61" s="3">
        <v>13.586742772555199</v>
      </c>
      <c r="N61" s="3">
        <v>14.081739730229801</v>
      </c>
      <c r="O61" s="3">
        <v>19.193478794855501</v>
      </c>
      <c r="P61" s="3">
        <v>12.0830386637403</v>
      </c>
      <c r="Q61" s="3">
        <v>13.213724872059201</v>
      </c>
      <c r="R61" s="3">
        <v>15.096860786752901</v>
      </c>
      <c r="S61" s="3">
        <v>6.1510637019721504</v>
      </c>
      <c r="T61" s="3">
        <v>12.110351547400599</v>
      </c>
      <c r="U61" s="3">
        <v>18.030283417796198</v>
      </c>
      <c r="V61" s="3">
        <v>17.514394488980599</v>
      </c>
    </row>
    <row r="62" spans="1:22" x14ac:dyDescent="0.35">
      <c r="A62" s="2">
        <v>43616</v>
      </c>
      <c r="B62" s="3">
        <v>11.2725863816918</v>
      </c>
      <c r="C62" s="3">
        <v>14.3149108394419</v>
      </c>
      <c r="D62" s="3">
        <v>13.6819266595194</v>
      </c>
      <c r="E62" s="3">
        <v>15.4490201068758</v>
      </c>
      <c r="F62" s="3">
        <v>10.408124310942499</v>
      </c>
      <c r="G62" s="3">
        <v>12.9563058715041</v>
      </c>
      <c r="H62" s="3">
        <v>16.573573544486901</v>
      </c>
      <c r="I62" s="3">
        <v>14.496441868247</v>
      </c>
      <c r="J62" s="3">
        <v>12.822854420653201</v>
      </c>
      <c r="K62" s="3">
        <v>10.6257073791335</v>
      </c>
      <c r="L62" s="3">
        <v>11.9095289824941</v>
      </c>
      <c r="M62" s="3">
        <v>12.867340511060601</v>
      </c>
      <c r="N62" s="3">
        <v>14.021283732217</v>
      </c>
      <c r="O62" s="3">
        <v>19.331606863840801</v>
      </c>
      <c r="P62" s="3">
        <v>10.835960839803001</v>
      </c>
      <c r="Q62" s="3">
        <v>12.887570558818</v>
      </c>
      <c r="R62" s="3">
        <v>14.6904229306862</v>
      </c>
      <c r="S62" s="3">
        <v>6.0001660557512704</v>
      </c>
      <c r="T62" s="3">
        <v>11.584463859249301</v>
      </c>
      <c r="U62" s="3">
        <v>17.221280547907099</v>
      </c>
      <c r="V62" s="3">
        <v>16.001093124537601</v>
      </c>
    </row>
    <row r="63" spans="1:22" x14ac:dyDescent="0.35">
      <c r="A63" s="2">
        <v>43644</v>
      </c>
      <c r="B63" s="3">
        <v>11.815088480546301</v>
      </c>
      <c r="C63" s="3">
        <v>15.0823565896546</v>
      </c>
      <c r="D63" s="3">
        <v>14.1742362663067</v>
      </c>
      <c r="E63" s="3">
        <v>15.440129421443499</v>
      </c>
      <c r="F63" s="3">
        <v>10.8813382439014</v>
      </c>
      <c r="G63" s="3">
        <v>13.6231880081212</v>
      </c>
      <c r="H63" s="3">
        <v>16.746298599457798</v>
      </c>
      <c r="I63" s="3">
        <v>14.943879098449299</v>
      </c>
      <c r="J63" s="3">
        <v>12.9305071273584</v>
      </c>
      <c r="K63" s="3">
        <v>11.2676940381793</v>
      </c>
      <c r="L63" s="3">
        <v>12.2198799945402</v>
      </c>
      <c r="M63" s="3">
        <v>13.1841224001996</v>
      </c>
      <c r="N63" s="3">
        <v>13.566439585757401</v>
      </c>
      <c r="O63" s="3">
        <v>18.799885356990899</v>
      </c>
      <c r="P63" s="3">
        <v>11.4975029934037</v>
      </c>
      <c r="Q63" s="3">
        <v>13.188208368498</v>
      </c>
      <c r="R63" s="3">
        <v>15.7956611057543</v>
      </c>
      <c r="S63" s="3">
        <v>6.2779294105944903</v>
      </c>
      <c r="T63" s="3">
        <v>11.933584731619799</v>
      </c>
      <c r="U63" s="3">
        <v>16.505886058719099</v>
      </c>
      <c r="V63" s="3">
        <v>16.615637590590399</v>
      </c>
    </row>
    <row r="64" spans="1:22" x14ac:dyDescent="0.35">
      <c r="A64" s="2">
        <v>43677</v>
      </c>
      <c r="B64" s="3">
        <v>11.5877807683725</v>
      </c>
      <c r="C64" s="3">
        <v>14.6814226786449</v>
      </c>
      <c r="D64" s="3">
        <v>14.92485339562</v>
      </c>
      <c r="E64" s="3">
        <v>15.304786795635399</v>
      </c>
      <c r="F64" s="3">
        <v>10.4363114433147</v>
      </c>
      <c r="G64" s="3">
        <v>14.4246595634051</v>
      </c>
      <c r="H64" s="3">
        <v>16.312989546673201</v>
      </c>
      <c r="I64" s="3">
        <v>15.1097335714107</v>
      </c>
      <c r="J64" s="3">
        <v>12.502422851483701</v>
      </c>
      <c r="K64" s="3">
        <v>10.9597042641605</v>
      </c>
      <c r="L64" s="3">
        <v>12.613574896053301</v>
      </c>
      <c r="M64" s="3">
        <v>12.701521363864201</v>
      </c>
      <c r="N64" s="3">
        <v>14.102279290471699</v>
      </c>
      <c r="O64" s="3">
        <v>17.944884176153302</v>
      </c>
      <c r="P64" s="3">
        <v>11.3321153001909</v>
      </c>
      <c r="Q64" s="3">
        <v>13.3239145337251</v>
      </c>
      <c r="R64" s="3">
        <v>15.5996279397189</v>
      </c>
      <c r="S64" s="3">
        <v>6.5196102074588103</v>
      </c>
      <c r="T64" s="3">
        <v>12.9741763704136</v>
      </c>
      <c r="U64" s="3">
        <v>15.690187752062901</v>
      </c>
      <c r="V64" s="3">
        <v>16.559661705890999</v>
      </c>
    </row>
    <row r="65" spans="1:22" x14ac:dyDescent="0.35">
      <c r="A65" s="2">
        <v>43706</v>
      </c>
      <c r="B65" s="3">
        <v>11.62643542132</v>
      </c>
      <c r="C65" s="3">
        <v>13.7908358786137</v>
      </c>
      <c r="D65" s="3">
        <v>14.6545328074011</v>
      </c>
      <c r="E65" s="3">
        <v>14.7215411075936</v>
      </c>
      <c r="F65" s="3">
        <v>9.5491992797579694</v>
      </c>
      <c r="G65" s="3">
        <v>14.245728338018701</v>
      </c>
      <c r="H65" s="3">
        <v>16.040962929171201</v>
      </c>
      <c r="I65" s="3">
        <v>14.5481618397005</v>
      </c>
      <c r="J65" s="3">
        <v>12.8705328047048</v>
      </c>
      <c r="K65" s="3">
        <v>10.424272380750001</v>
      </c>
      <c r="L65" s="3">
        <v>12.419688618236201</v>
      </c>
      <c r="M65" s="3">
        <v>11.6603120598317</v>
      </c>
      <c r="N65" s="3">
        <v>14.0520718084754</v>
      </c>
      <c r="O65" s="3">
        <v>18.158017775251398</v>
      </c>
      <c r="P65" s="3">
        <v>11.096166282188101</v>
      </c>
      <c r="Q65" s="3">
        <v>13.1275207200149</v>
      </c>
      <c r="R65" s="3">
        <v>15.464235040534501</v>
      </c>
      <c r="S65" s="3">
        <v>6.1826692420216096</v>
      </c>
      <c r="T65" s="3">
        <v>12.664130699462</v>
      </c>
      <c r="U65" s="3">
        <v>13.915242735491001</v>
      </c>
      <c r="V65" s="3">
        <v>16.693783862696201</v>
      </c>
    </row>
    <row r="66" spans="1:22" x14ac:dyDescent="0.35">
      <c r="A66" s="2">
        <v>43738</v>
      </c>
      <c r="B66" s="3">
        <v>11.5581987124918</v>
      </c>
      <c r="C66" s="3">
        <v>15.233643750663999</v>
      </c>
      <c r="D66" s="3">
        <v>14.365102698948</v>
      </c>
      <c r="E66" s="3">
        <v>13.7706667687135</v>
      </c>
      <c r="F66" s="3">
        <v>9.8296590106291593</v>
      </c>
      <c r="G66" s="3">
        <v>14.0658923927217</v>
      </c>
      <c r="H66" s="3">
        <v>15.9319728018957</v>
      </c>
      <c r="I66" s="3">
        <v>15.1004870572547</v>
      </c>
      <c r="J66" s="3">
        <v>13.3705137400651</v>
      </c>
      <c r="K66" s="3">
        <v>10.9943484983344</v>
      </c>
      <c r="L66" s="3">
        <v>12.968922307081399</v>
      </c>
      <c r="M66" s="3">
        <v>11.4159539440749</v>
      </c>
      <c r="N66" s="3">
        <v>13.4199817157387</v>
      </c>
      <c r="O66" s="3">
        <v>18.341498765754999</v>
      </c>
      <c r="P66" s="3">
        <v>11.0044598200622</v>
      </c>
      <c r="Q66" s="3">
        <v>13.280611448058499</v>
      </c>
      <c r="R66" s="3">
        <v>15.296116804189399</v>
      </c>
      <c r="S66" s="3">
        <v>6.5163087373487496</v>
      </c>
      <c r="T66" s="3">
        <v>12.6152685427262</v>
      </c>
      <c r="U66" s="3">
        <v>13.894731734198</v>
      </c>
      <c r="V66" s="3">
        <v>17.086560419563099</v>
      </c>
    </row>
    <row r="67" spans="1:22" x14ac:dyDescent="0.35">
      <c r="A67" s="2">
        <v>43769</v>
      </c>
      <c r="B67" s="3">
        <v>11.6156106175431</v>
      </c>
      <c r="C67" s="3">
        <v>14.061816108618601</v>
      </c>
      <c r="D67" s="3">
        <v>14.687822227310001</v>
      </c>
      <c r="E67" s="3">
        <v>14.0209694746243</v>
      </c>
      <c r="F67" s="3">
        <v>10.025836244259899</v>
      </c>
      <c r="G67" s="3">
        <v>14.0722901744646</v>
      </c>
      <c r="H67" s="3">
        <v>15.9957526561107</v>
      </c>
      <c r="I67" s="3">
        <v>15.613367799004299</v>
      </c>
      <c r="J67" s="3">
        <v>13.679171228187499</v>
      </c>
      <c r="K67" s="3">
        <v>11.1930413417662</v>
      </c>
      <c r="L67" s="3">
        <v>13.4131661240767</v>
      </c>
      <c r="M67" s="3">
        <v>11.6020856228483</v>
      </c>
      <c r="N67" s="3">
        <v>11.874810114931901</v>
      </c>
      <c r="O67" s="3">
        <v>19.156268511429499</v>
      </c>
      <c r="P67" s="3">
        <v>11.1831831501928</v>
      </c>
      <c r="Q67" s="3">
        <v>13.203031548548701</v>
      </c>
      <c r="R67" s="3">
        <v>15.349103735935101</v>
      </c>
      <c r="S67" s="3">
        <v>6.0260596343092496</v>
      </c>
      <c r="T67" s="3">
        <v>13.1151316966662</v>
      </c>
      <c r="U67" s="3">
        <v>14.2202969170859</v>
      </c>
      <c r="V67" s="3">
        <v>16.476183115333701</v>
      </c>
    </row>
    <row r="68" spans="1:22" x14ac:dyDescent="0.35">
      <c r="A68" s="2">
        <v>43798</v>
      </c>
      <c r="B68" s="3">
        <v>12.0452662898642</v>
      </c>
      <c r="C68" s="3">
        <v>13.226633693049401</v>
      </c>
      <c r="D68" s="3">
        <v>14.5984333811478</v>
      </c>
      <c r="E68" s="3">
        <v>13.492340642136799</v>
      </c>
      <c r="F68" s="3">
        <v>10.060759975648001</v>
      </c>
      <c r="G68" s="3">
        <v>13.2555957960182</v>
      </c>
      <c r="H68" s="3">
        <v>15.849331800809299</v>
      </c>
      <c r="I68" s="3">
        <v>15.203959543531401</v>
      </c>
      <c r="J68" s="3">
        <v>13.675665563348</v>
      </c>
      <c r="K68" s="3">
        <v>11.0076312957891</v>
      </c>
      <c r="L68" s="3">
        <v>13.504292692829001</v>
      </c>
      <c r="M68" s="3">
        <v>11.9957838978134</v>
      </c>
      <c r="N68" s="3">
        <v>11.666175528224599</v>
      </c>
      <c r="O68" s="3">
        <v>19.310073503747098</v>
      </c>
      <c r="P68" s="3">
        <v>11.518459746214001</v>
      </c>
      <c r="Q68" s="3">
        <v>12.9706881321793</v>
      </c>
      <c r="R68" s="3">
        <v>15.5538559981124</v>
      </c>
      <c r="S68" s="3">
        <v>6.2315845537996699</v>
      </c>
      <c r="T68" s="3">
        <v>12.6792479858715</v>
      </c>
      <c r="U68" s="3">
        <v>14.7568601912995</v>
      </c>
      <c r="V68" s="3">
        <v>16.2149596442815</v>
      </c>
    </row>
    <row r="69" spans="1:22" x14ac:dyDescent="0.35">
      <c r="A69" s="2">
        <v>43830</v>
      </c>
      <c r="B69" s="3">
        <v>12.7239156258576</v>
      </c>
      <c r="C69" s="3">
        <v>13.385933281397101</v>
      </c>
      <c r="D69" s="3">
        <v>15.034665023963401</v>
      </c>
      <c r="E69" s="3">
        <v>14.1338327030508</v>
      </c>
      <c r="F69" s="3">
        <v>10.277583951035799</v>
      </c>
      <c r="G69" s="3">
        <v>15.196420872887799</v>
      </c>
      <c r="H69" s="3">
        <v>16.041685579343699</v>
      </c>
      <c r="I69" s="3">
        <v>15.6772583718892</v>
      </c>
      <c r="J69" s="3">
        <v>13.802416164277799</v>
      </c>
      <c r="K69" s="3">
        <v>11.344085185180001</v>
      </c>
      <c r="L69" s="3">
        <v>14.3614632457532</v>
      </c>
      <c r="M69" s="3">
        <v>12.311099892772701</v>
      </c>
      <c r="N69" s="3">
        <v>11.407132518186399</v>
      </c>
      <c r="O69" s="3">
        <v>19.084093471955899</v>
      </c>
      <c r="P69" s="3">
        <v>12.2518296460162</v>
      </c>
      <c r="Q69" s="3">
        <v>13.757190099565401</v>
      </c>
      <c r="R69" s="3">
        <v>15.346929168548201</v>
      </c>
      <c r="S69" s="3">
        <v>6.4799519164247501</v>
      </c>
      <c r="T69" s="3">
        <v>13.737025864426</v>
      </c>
      <c r="U69" s="3">
        <v>14.3277230661473</v>
      </c>
      <c r="V69" s="3">
        <v>16.9897996236624</v>
      </c>
    </row>
    <row r="70" spans="1:22" x14ac:dyDescent="0.35">
      <c r="A70" s="2">
        <v>43861</v>
      </c>
      <c r="B70" s="3">
        <v>12.4334839476185</v>
      </c>
      <c r="C70" s="3">
        <v>13.0538699191852</v>
      </c>
      <c r="D70" s="3">
        <v>14.697939264678199</v>
      </c>
      <c r="E70" s="3">
        <v>12.899570772731201</v>
      </c>
      <c r="F70" s="3">
        <v>10.194777074149799</v>
      </c>
      <c r="G70" s="3">
        <v>14.3130129249879</v>
      </c>
      <c r="H70" s="3">
        <v>15.4016205748087</v>
      </c>
      <c r="I70" s="3">
        <v>14.7777949073719</v>
      </c>
      <c r="J70" s="3">
        <v>14.1172310070124</v>
      </c>
      <c r="K70" s="3">
        <v>10.875592907126901</v>
      </c>
      <c r="L70" s="3">
        <v>13.974304324243199</v>
      </c>
      <c r="M70" s="3">
        <v>11.501742042448001</v>
      </c>
      <c r="N70" s="3">
        <v>10.822474297778699</v>
      </c>
      <c r="O70" s="3">
        <v>18.910035495382601</v>
      </c>
      <c r="P70" s="3">
        <v>11.491302735615101</v>
      </c>
      <c r="Q70" s="3">
        <v>13.8434174311516</v>
      </c>
      <c r="R70" s="3">
        <v>15.0341191614437</v>
      </c>
      <c r="S70" s="3">
        <v>6.6022262128475697</v>
      </c>
      <c r="T70" s="3">
        <v>13.029371597972499</v>
      </c>
      <c r="U70" s="3">
        <v>13.3570744114874</v>
      </c>
      <c r="V70" s="3">
        <v>16.4976226220091</v>
      </c>
    </row>
    <row r="71" spans="1:22" x14ac:dyDescent="0.35">
      <c r="A71" s="2">
        <v>43889</v>
      </c>
      <c r="B71" s="3">
        <v>12.355983270510199</v>
      </c>
      <c r="C71" s="3">
        <v>11.4974137642808</v>
      </c>
      <c r="D71" s="3">
        <v>13.4028248836059</v>
      </c>
      <c r="E71" s="3">
        <v>12.1103309942115</v>
      </c>
      <c r="F71" s="3">
        <v>9.0939614330919696</v>
      </c>
      <c r="G71" s="3">
        <v>13.270855254842701</v>
      </c>
      <c r="H71" s="3">
        <v>15.494630625468901</v>
      </c>
      <c r="I71" s="3">
        <v>14.403464157930101</v>
      </c>
      <c r="J71" s="3">
        <v>13.085264399920501</v>
      </c>
      <c r="K71" s="3">
        <v>10.206927238489801</v>
      </c>
      <c r="L71" s="3">
        <v>12.888222689366501</v>
      </c>
      <c r="M71" s="3">
        <v>10.4412357988791</v>
      </c>
      <c r="N71" s="3">
        <v>8.8560751071634307</v>
      </c>
      <c r="O71" s="3">
        <v>17.608905495429799</v>
      </c>
      <c r="P71" s="3">
        <v>11.7861254627761</v>
      </c>
      <c r="Q71" s="3">
        <v>12.6917895977196</v>
      </c>
      <c r="R71" s="3">
        <v>13.9048018661799</v>
      </c>
      <c r="S71" s="3">
        <v>5.8640585790794901</v>
      </c>
      <c r="T71" s="3">
        <v>12.5022535816166</v>
      </c>
      <c r="U71" s="3">
        <v>12.536665935103301</v>
      </c>
      <c r="V71" s="3">
        <v>15.416705990383401</v>
      </c>
    </row>
    <row r="72" spans="1:22" x14ac:dyDescent="0.35">
      <c r="A72" s="2">
        <v>43921</v>
      </c>
      <c r="B72" s="3">
        <v>11.8393057339427</v>
      </c>
      <c r="C72" s="3">
        <v>10.005242204360499</v>
      </c>
      <c r="D72" s="3">
        <v>10.8345097777863</v>
      </c>
      <c r="E72" s="3">
        <v>9.8502200201285799</v>
      </c>
      <c r="F72" s="3">
        <v>8.6287302639801702</v>
      </c>
      <c r="G72" s="3">
        <v>10.4516941282464</v>
      </c>
      <c r="H72" s="3">
        <v>14.817836202334901</v>
      </c>
      <c r="I72" s="3">
        <v>13.414740414346999</v>
      </c>
      <c r="J72" s="3">
        <v>10.771724951031199</v>
      </c>
      <c r="K72" s="3">
        <v>9.4926279105598095</v>
      </c>
      <c r="L72" s="3">
        <v>10.592189312257201</v>
      </c>
      <c r="M72" s="3">
        <v>8.3209071012291904</v>
      </c>
      <c r="N72" s="3">
        <v>7.2069108213402204</v>
      </c>
      <c r="O72" s="3">
        <v>14.346292703364099</v>
      </c>
      <c r="P72" s="3">
        <v>11.770433218217899</v>
      </c>
      <c r="Q72" s="3">
        <v>11.229585280442601</v>
      </c>
      <c r="R72" s="3">
        <v>13.0828358961256</v>
      </c>
      <c r="S72" s="3">
        <v>5.0252055323989397</v>
      </c>
      <c r="T72" s="3">
        <v>10.249315030498201</v>
      </c>
      <c r="U72" s="3">
        <v>10.7427973514383</v>
      </c>
      <c r="V72" s="3">
        <v>14.3384330064828</v>
      </c>
    </row>
    <row r="73" spans="1:22" x14ac:dyDescent="0.35">
      <c r="A73" s="2">
        <v>43951</v>
      </c>
      <c r="B73" s="3">
        <v>13.089519354445001</v>
      </c>
      <c r="C73" s="3">
        <v>12.102951981555201</v>
      </c>
      <c r="D73" s="3">
        <v>11.666492133850401</v>
      </c>
      <c r="E73" s="3">
        <v>11.8214441268474</v>
      </c>
      <c r="F73" s="3">
        <v>11.725219906604201</v>
      </c>
      <c r="G73" s="3">
        <v>13.663338249136</v>
      </c>
      <c r="H73" s="3">
        <v>16.2818166936996</v>
      </c>
      <c r="I73" s="3">
        <v>15.40765670325</v>
      </c>
      <c r="J73" s="3">
        <v>14.229338925258</v>
      </c>
      <c r="K73" s="3">
        <v>11.520435151762999</v>
      </c>
      <c r="L73" s="3">
        <v>13.54818473301</v>
      </c>
      <c r="M73" s="3">
        <v>10.3844277990496</v>
      </c>
      <c r="N73" s="3">
        <v>10.213246593928901</v>
      </c>
      <c r="O73" s="3">
        <v>18.419991702978599</v>
      </c>
      <c r="P73" s="3">
        <v>12.5929501606256</v>
      </c>
      <c r="Q73" s="3">
        <v>13.0600751396885</v>
      </c>
      <c r="R73" s="3">
        <v>16.248695795262201</v>
      </c>
      <c r="S73" s="3">
        <v>6.3596313657005998</v>
      </c>
      <c r="T73" s="3">
        <v>15.7443645418905</v>
      </c>
      <c r="U73" s="3">
        <v>14.2546877280217</v>
      </c>
      <c r="V73" s="3">
        <v>17.839656479259101</v>
      </c>
    </row>
    <row r="74" spans="1:22" x14ac:dyDescent="0.35">
      <c r="A74" s="2">
        <v>43980</v>
      </c>
      <c r="B74" s="3">
        <v>12.9648083334584</v>
      </c>
      <c r="C74" s="3">
        <v>12.4112072300156</v>
      </c>
      <c r="D74" s="3">
        <v>14.321601879333199</v>
      </c>
      <c r="E74" s="3">
        <v>14.183226940616599</v>
      </c>
      <c r="F74" s="3">
        <v>12.963069784395399</v>
      </c>
      <c r="G74" s="3">
        <v>16.987271040020602</v>
      </c>
      <c r="H74" s="3">
        <v>18.920918937852299</v>
      </c>
      <c r="I74" s="3">
        <v>15.388652809125899</v>
      </c>
      <c r="J74" s="3">
        <v>15.196227337961201</v>
      </c>
      <c r="K74" s="3">
        <v>12.1579820562695</v>
      </c>
      <c r="L74" s="3">
        <v>16.881207702321699</v>
      </c>
      <c r="M74" s="3">
        <v>10.635298083631501</v>
      </c>
      <c r="N74" s="3">
        <v>10.9420350216099</v>
      </c>
      <c r="O74" s="3">
        <v>19.437580865653899</v>
      </c>
      <c r="P74" s="3">
        <v>12.548097656027799</v>
      </c>
      <c r="Q74" s="3">
        <v>13.854901694781899</v>
      </c>
      <c r="R74" s="3">
        <v>18.873815826115798</v>
      </c>
      <c r="S74" s="3">
        <v>7.9587184957741401</v>
      </c>
      <c r="T74" s="3">
        <v>14.239021183226701</v>
      </c>
      <c r="U74" s="3">
        <v>15.4872386684559</v>
      </c>
      <c r="V74" s="3">
        <v>18.600591649303801</v>
      </c>
    </row>
    <row r="75" spans="1:22" x14ac:dyDescent="0.35">
      <c r="A75" s="2">
        <v>44012</v>
      </c>
      <c r="B75" s="3">
        <v>14.3433523726044</v>
      </c>
      <c r="C75" s="3">
        <v>14.5256514494939</v>
      </c>
      <c r="D75" s="3">
        <v>15.870263882344201</v>
      </c>
      <c r="E75" s="3">
        <v>15.495611723295699</v>
      </c>
      <c r="F75" s="3">
        <v>12.6074328970008</v>
      </c>
      <c r="G75" s="3">
        <v>19.822013855089399</v>
      </c>
      <c r="H75" s="3">
        <v>19.092951608422101</v>
      </c>
      <c r="I75" s="3">
        <v>16.266552294432501</v>
      </c>
      <c r="J75" s="3">
        <v>16.9132397823955</v>
      </c>
      <c r="K75" s="3">
        <v>12.407025401672801</v>
      </c>
      <c r="L75" s="3">
        <v>17.881743808442501</v>
      </c>
      <c r="M75" s="3">
        <v>11.1892776517708</v>
      </c>
      <c r="N75" s="3">
        <v>13.518889957547399</v>
      </c>
      <c r="O75" s="3">
        <v>22.2306574919943</v>
      </c>
      <c r="P75" s="3">
        <v>13.9567454233703</v>
      </c>
      <c r="Q75" s="3">
        <v>14.405515634056799</v>
      </c>
      <c r="R75" s="3">
        <v>19.361715373202099</v>
      </c>
      <c r="S75" s="3">
        <v>8.4987899694364497</v>
      </c>
      <c r="T75" s="3">
        <v>16.739381409363499</v>
      </c>
      <c r="U75" s="3">
        <v>14.441916484400201</v>
      </c>
      <c r="V75" s="3">
        <v>18.7979727089702</v>
      </c>
    </row>
    <row r="76" spans="1:22" x14ac:dyDescent="0.35">
      <c r="A76" s="2">
        <v>44043</v>
      </c>
      <c r="B76" s="3">
        <v>16.009853274556502</v>
      </c>
      <c r="C76" s="3">
        <v>16.116972701089601</v>
      </c>
      <c r="D76" s="3">
        <v>16.552045278766901</v>
      </c>
      <c r="E76" s="3">
        <v>15.028799177759</v>
      </c>
      <c r="F76" s="3">
        <v>11.8368929484096</v>
      </c>
      <c r="G76" s="3">
        <v>20.674512580604599</v>
      </c>
      <c r="H76" s="3">
        <v>19.655068289716102</v>
      </c>
      <c r="I76" s="3">
        <v>17.0603374811792</v>
      </c>
      <c r="J76" s="3">
        <v>16.681004316346101</v>
      </c>
      <c r="K76" s="3">
        <v>12.7306436330457</v>
      </c>
      <c r="L76" s="3">
        <v>25.384267845425398</v>
      </c>
      <c r="M76" s="3">
        <v>11.570001162300199</v>
      </c>
      <c r="N76" s="3">
        <v>12.810340194898901</v>
      </c>
      <c r="O76" s="3">
        <v>23.616599012773602</v>
      </c>
      <c r="P76" s="3">
        <v>14.8691241530444</v>
      </c>
      <c r="Q76" s="3">
        <v>15.3193745537267</v>
      </c>
      <c r="R76" s="3">
        <v>19.2251071465002</v>
      </c>
      <c r="S76" s="3">
        <v>7.9725295364340001</v>
      </c>
      <c r="T76" s="3">
        <v>13.141221309193501</v>
      </c>
      <c r="U76" s="3">
        <v>14.2379337279864</v>
      </c>
      <c r="V76" s="3">
        <v>19.465930117688899</v>
      </c>
    </row>
    <row r="77" spans="1:22" x14ac:dyDescent="0.35">
      <c r="A77" s="2">
        <v>44074</v>
      </c>
      <c r="B77" s="3">
        <v>16.643008224743099</v>
      </c>
      <c r="C77" s="3">
        <v>15.137611541983</v>
      </c>
      <c r="D77" s="3">
        <v>16.854719106185399</v>
      </c>
      <c r="E77" s="3">
        <v>15.853591493620099</v>
      </c>
      <c r="F77" s="3">
        <v>12.2788947816603</v>
      </c>
      <c r="G77" s="3">
        <v>23.5481400646729</v>
      </c>
      <c r="H77" s="3">
        <v>18.932752258526801</v>
      </c>
      <c r="I77" s="3">
        <v>15.8244095477637</v>
      </c>
      <c r="J77" s="3">
        <v>16.155797928553699</v>
      </c>
      <c r="K77" s="3">
        <v>12.721432208628601</v>
      </c>
      <c r="L77" s="3">
        <v>22.7487279559641</v>
      </c>
      <c r="M77" s="3">
        <v>10.8862033320733</v>
      </c>
      <c r="N77" s="3">
        <v>12.407961132702701</v>
      </c>
      <c r="O77" s="3">
        <v>23.0821972108503</v>
      </c>
      <c r="P77" s="3">
        <v>15.405026096315201</v>
      </c>
      <c r="Q77" s="3">
        <v>15.2731915483365</v>
      </c>
      <c r="R77" s="3">
        <v>19.165818210470398</v>
      </c>
      <c r="S77" s="3">
        <v>7.35578134121383</v>
      </c>
      <c r="T77" s="3">
        <v>13.7235539215282</v>
      </c>
      <c r="U77" s="3">
        <v>15.3412617134919</v>
      </c>
      <c r="V77" s="3">
        <v>20.338859211569101</v>
      </c>
    </row>
    <row r="78" spans="1:22" x14ac:dyDescent="0.35">
      <c r="A78" s="2">
        <v>44104</v>
      </c>
      <c r="B78" s="3">
        <v>15.6933056987963</v>
      </c>
      <c r="C78" s="3">
        <v>13.9725655041888</v>
      </c>
      <c r="D78" s="3">
        <v>14.8366930450435</v>
      </c>
      <c r="E78" s="3">
        <v>15.5858908519418</v>
      </c>
      <c r="F78" s="3">
        <v>11.385721931719001</v>
      </c>
      <c r="G78" s="3">
        <v>20.155035838466102</v>
      </c>
      <c r="H78" s="3">
        <v>17.3235184540763</v>
      </c>
      <c r="I78" s="3">
        <v>15.1958858618065</v>
      </c>
      <c r="J78" s="3">
        <v>15.400675900572701</v>
      </c>
      <c r="K78" s="3">
        <v>12.340425478784301</v>
      </c>
      <c r="L78" s="3">
        <v>16.6539675769694</v>
      </c>
      <c r="M78" s="3">
        <v>10.472392572408699</v>
      </c>
      <c r="N78" s="3">
        <v>11.434010989030099</v>
      </c>
      <c r="O78" s="3">
        <v>22.527400490070399</v>
      </c>
      <c r="P78" s="3">
        <v>14.912474554109799</v>
      </c>
      <c r="Q78" s="3">
        <v>15.269241894078901</v>
      </c>
      <c r="R78" s="3">
        <v>18.029836780839801</v>
      </c>
      <c r="S78" s="3">
        <v>7.5360527919630202</v>
      </c>
      <c r="T78" s="3">
        <v>13.321157673214699</v>
      </c>
      <c r="U78" s="3">
        <v>15.485411937431</v>
      </c>
      <c r="V78" s="3">
        <v>21.192794259105501</v>
      </c>
    </row>
    <row r="79" spans="1:22" x14ac:dyDescent="0.35">
      <c r="A79" s="2">
        <v>44134</v>
      </c>
      <c r="B79" s="3">
        <v>15.696533856201</v>
      </c>
      <c r="C79" s="3">
        <v>13.2830995452866</v>
      </c>
      <c r="D79" s="3">
        <v>15.7338894781884</v>
      </c>
      <c r="E79" s="3">
        <v>16.494319507850701</v>
      </c>
      <c r="F79" s="3">
        <v>11.471212000728</v>
      </c>
      <c r="G79" s="3">
        <v>17.554965833501001</v>
      </c>
      <c r="H79" s="3">
        <v>15.995706915369199</v>
      </c>
      <c r="I79" s="3">
        <v>14.554325172035201</v>
      </c>
      <c r="J79" s="3">
        <v>14.1587957277632</v>
      </c>
      <c r="K79" s="3">
        <v>11.414140064153401</v>
      </c>
      <c r="L79" s="3">
        <v>14.8019051689087</v>
      </c>
      <c r="M79" s="3">
        <v>9.7286923934262202</v>
      </c>
      <c r="N79" s="3">
        <v>9.0030055858203699</v>
      </c>
      <c r="O79" s="3">
        <v>21.963736029241399</v>
      </c>
      <c r="P79" s="3">
        <v>15.252650576437899</v>
      </c>
      <c r="Q79" s="3">
        <v>14.828684264698699</v>
      </c>
      <c r="R79" s="3">
        <v>16.919158301625199</v>
      </c>
      <c r="S79" s="3">
        <v>7.3383550237277699</v>
      </c>
      <c r="T79" s="3">
        <v>14.961725308949401</v>
      </c>
      <c r="U79" s="3">
        <v>14.847432297475301</v>
      </c>
      <c r="V79" s="3">
        <v>19.891792474386701</v>
      </c>
    </row>
    <row r="80" spans="1:22" x14ac:dyDescent="0.35">
      <c r="A80" s="2">
        <v>44165</v>
      </c>
      <c r="B80" s="3">
        <v>16.161362987721301</v>
      </c>
      <c r="C80" s="3">
        <v>14.5174093499562</v>
      </c>
      <c r="D80" s="3">
        <v>17.157043989027201</v>
      </c>
      <c r="E80" s="3">
        <v>16.5659030939016</v>
      </c>
      <c r="F80" s="3">
        <v>13.337343309248499</v>
      </c>
      <c r="G80" s="3">
        <v>16.7918850928036</v>
      </c>
      <c r="H80" s="3">
        <v>15.7130002343822</v>
      </c>
      <c r="I80" s="3">
        <v>15.293871131368601</v>
      </c>
      <c r="J80" s="3">
        <v>15.2982913753831</v>
      </c>
      <c r="K80" s="3">
        <v>12.589546163081399</v>
      </c>
      <c r="L80" s="3">
        <v>14.187153168855501</v>
      </c>
      <c r="M80" s="3">
        <v>9.8460491943978994</v>
      </c>
      <c r="N80" s="3">
        <v>11.491565502553099</v>
      </c>
      <c r="O80" s="3">
        <v>23.128554712845201</v>
      </c>
      <c r="P80" s="3">
        <v>15.0693512494679</v>
      </c>
      <c r="Q80" s="3">
        <v>15.2511760070261</v>
      </c>
      <c r="R80" s="3">
        <v>19.047561500368001</v>
      </c>
      <c r="S80" s="3">
        <v>7.5849539980000298</v>
      </c>
      <c r="T80" s="3">
        <v>16.896334475051699</v>
      </c>
      <c r="U80" s="3">
        <v>15.522625875031601</v>
      </c>
      <c r="V80" s="3">
        <v>20.305281976870099</v>
      </c>
    </row>
    <row r="81" spans="1:22" x14ac:dyDescent="0.35">
      <c r="A81" s="2">
        <v>44196</v>
      </c>
      <c r="B81" s="3">
        <v>17.2096470515935</v>
      </c>
      <c r="C81" s="3">
        <v>14.096148034397601</v>
      </c>
      <c r="D81" s="3">
        <v>17.294014799764501</v>
      </c>
      <c r="E81" s="3">
        <v>16.500301601961699</v>
      </c>
      <c r="F81" s="3">
        <v>13.174715017404001</v>
      </c>
      <c r="G81" s="3">
        <v>14.3816268966305</v>
      </c>
      <c r="H81" s="3">
        <v>14.837927664408401</v>
      </c>
      <c r="I81" s="3">
        <v>16.005798862905301</v>
      </c>
      <c r="J81" s="3">
        <v>14.9333513031001</v>
      </c>
      <c r="K81" s="3">
        <v>13.4407753850193</v>
      </c>
      <c r="L81" s="3">
        <v>12.716379481640001</v>
      </c>
      <c r="M81" s="3">
        <v>9.82492495032783</v>
      </c>
      <c r="N81" s="3">
        <v>12.1855688370142</v>
      </c>
      <c r="O81" s="3">
        <v>24.189839669308199</v>
      </c>
      <c r="P81" s="3">
        <v>15.7244924767607</v>
      </c>
      <c r="Q81" s="3">
        <v>14.0891137935303</v>
      </c>
      <c r="R81" s="3">
        <v>19.364375429557001</v>
      </c>
      <c r="S81" s="3">
        <v>7.8061018264463096</v>
      </c>
      <c r="T81" s="3">
        <v>14.6567103704802</v>
      </c>
      <c r="U81" s="3">
        <v>16.8598823207031</v>
      </c>
      <c r="V81" s="3">
        <v>19.1776769950934</v>
      </c>
    </row>
    <row r="82" spans="1:22" x14ac:dyDescent="0.35">
      <c r="A82" s="2">
        <v>44225</v>
      </c>
      <c r="B82" s="3">
        <v>17.5686488102012</v>
      </c>
      <c r="C82" s="3">
        <v>13.834370085185499</v>
      </c>
      <c r="D82" s="3">
        <v>16.6192779784826</v>
      </c>
      <c r="E82" s="3">
        <v>15.429948976815499</v>
      </c>
      <c r="F82" s="3">
        <v>11.191403791570499</v>
      </c>
      <c r="G82" s="3">
        <v>14.002065348911</v>
      </c>
      <c r="H82" s="3">
        <v>14.159968623974001</v>
      </c>
      <c r="I82" s="3">
        <v>15.761721871832799</v>
      </c>
      <c r="J82" s="3">
        <v>14.034210010206699</v>
      </c>
      <c r="K82" s="3">
        <v>13.581576127424301</v>
      </c>
      <c r="L82" s="3">
        <v>11.016092369101401</v>
      </c>
      <c r="M82" s="3">
        <v>9.8794168249333207</v>
      </c>
      <c r="N82" s="3">
        <v>11.2734317857243</v>
      </c>
      <c r="O82" s="3">
        <v>22.466636971585999</v>
      </c>
      <c r="P82" s="3">
        <v>17.0867925249762</v>
      </c>
      <c r="Q82" s="3">
        <v>14.0454548991277</v>
      </c>
      <c r="R82" s="3">
        <v>18.948806613730799</v>
      </c>
      <c r="S82" s="3">
        <v>7.3286301899274804</v>
      </c>
      <c r="T82" s="3">
        <v>15.8378784994732</v>
      </c>
      <c r="U82" s="3">
        <v>16.127204079776501</v>
      </c>
      <c r="V82" s="3">
        <v>18.715222841416502</v>
      </c>
    </row>
    <row r="83" spans="1:22" x14ac:dyDescent="0.35">
      <c r="A83" s="2">
        <v>44253</v>
      </c>
      <c r="B83" s="3">
        <v>17.1570342887991</v>
      </c>
      <c r="C83" s="3">
        <v>14.4469431281138</v>
      </c>
      <c r="D83" s="3">
        <v>17.1935505963197</v>
      </c>
      <c r="E83" s="3">
        <v>15.505382022108501</v>
      </c>
      <c r="F83" s="3">
        <v>11.344683286097199</v>
      </c>
      <c r="G83" s="3">
        <v>15.0765336714668</v>
      </c>
      <c r="H83" s="3">
        <v>14.0255274272844</v>
      </c>
      <c r="I83" s="3">
        <v>15.6214102298071</v>
      </c>
      <c r="J83" s="3">
        <v>14.154072489534601</v>
      </c>
      <c r="K83" s="3">
        <v>13.307650116387199</v>
      </c>
      <c r="L83" s="3">
        <v>9.86034201345268</v>
      </c>
      <c r="M83" s="3">
        <v>10.0332236641992</v>
      </c>
      <c r="N83" s="3">
        <v>11.7619187069586</v>
      </c>
      <c r="O83" s="3">
        <v>22.700332407119099</v>
      </c>
      <c r="P83" s="3">
        <v>16.856909046933499</v>
      </c>
      <c r="Q83" s="3">
        <v>13.3680486152985</v>
      </c>
      <c r="R83" s="3">
        <v>18.9542185492638</v>
      </c>
      <c r="S83" s="3">
        <v>6.9490380613723897</v>
      </c>
      <c r="T83" s="3">
        <v>14.9300752481951</v>
      </c>
      <c r="U83" s="3">
        <v>16.656183823447002</v>
      </c>
      <c r="V83" s="3">
        <v>18.602892344065801</v>
      </c>
    </row>
    <row r="84" spans="1:22" x14ac:dyDescent="0.35">
      <c r="A84" s="2">
        <v>44286</v>
      </c>
      <c r="B84" s="3">
        <v>16.049287848877</v>
      </c>
      <c r="C84" s="3">
        <v>14.2534988323789</v>
      </c>
      <c r="D84" s="3">
        <v>15.699959659773899</v>
      </c>
      <c r="E84" s="3">
        <v>14.7959431431085</v>
      </c>
      <c r="F84" s="3">
        <v>11.837579638167201</v>
      </c>
      <c r="G84" s="3">
        <v>13.263848811505</v>
      </c>
      <c r="H84" s="3">
        <v>13.968669372893901</v>
      </c>
      <c r="I84" s="3">
        <v>15.371842649991599</v>
      </c>
      <c r="J84" s="3">
        <v>14.747772864739201</v>
      </c>
      <c r="K84" s="3">
        <v>12.975620986342101</v>
      </c>
      <c r="L84" s="3">
        <v>9.3712913669713593</v>
      </c>
      <c r="M84" s="3">
        <v>9.9790683174853996</v>
      </c>
      <c r="N84" s="3">
        <v>11.978776612724801</v>
      </c>
      <c r="O84" s="3">
        <v>22.770508723707199</v>
      </c>
      <c r="P84" s="3">
        <v>15.943179981430299</v>
      </c>
      <c r="Q84" s="3">
        <v>13.702041293171501</v>
      </c>
      <c r="R84" s="3">
        <v>19.5113824292009</v>
      </c>
      <c r="S84" s="3">
        <v>6.39612950827288</v>
      </c>
      <c r="T84" s="3">
        <v>14.1648409519995</v>
      </c>
      <c r="U84" s="3">
        <v>16.4344749281627</v>
      </c>
      <c r="V84" s="3">
        <v>19.1928929068016</v>
      </c>
    </row>
    <row r="85" spans="1:22" x14ac:dyDescent="0.35">
      <c r="A85" s="2">
        <v>44316</v>
      </c>
      <c r="B85" s="3">
        <v>16.215453936706499</v>
      </c>
      <c r="C85" s="3">
        <v>12.544593637394501</v>
      </c>
      <c r="D85" s="3">
        <v>15.9783254775584</v>
      </c>
      <c r="E85" s="3">
        <v>14.6114332741822</v>
      </c>
      <c r="F85" s="3">
        <v>12.435954192637</v>
      </c>
      <c r="G85" s="3">
        <v>10.8418450059823</v>
      </c>
      <c r="H85" s="3">
        <v>14.1800919282857</v>
      </c>
      <c r="I85" s="3">
        <v>14.911855644682101</v>
      </c>
      <c r="J85" s="3">
        <v>14.639409488874801</v>
      </c>
      <c r="K85" s="3">
        <v>11.281339295145401</v>
      </c>
      <c r="L85" s="3">
        <v>8.7936561216667908</v>
      </c>
      <c r="M85" s="3">
        <v>9.5074546648222302</v>
      </c>
      <c r="N85" s="3">
        <v>13.0368228763072</v>
      </c>
      <c r="O85" s="3">
        <v>22.338867911336401</v>
      </c>
      <c r="P85" s="3">
        <v>15.847675010494701</v>
      </c>
      <c r="Q85" s="3">
        <v>14.0234760671392</v>
      </c>
      <c r="R85" s="3">
        <v>18.701732197950498</v>
      </c>
      <c r="S85" s="3">
        <v>6.1538138133740201</v>
      </c>
      <c r="T85" s="3">
        <v>13.868955663213301</v>
      </c>
      <c r="U85" s="3">
        <v>16.6136619464056</v>
      </c>
      <c r="V85" s="3">
        <v>19.7435659971541</v>
      </c>
    </row>
    <row r="86" spans="1:22" x14ac:dyDescent="0.35">
      <c r="A86" s="2">
        <v>44344</v>
      </c>
      <c r="B86" s="3">
        <v>16.867887546475998</v>
      </c>
      <c r="C86" s="3">
        <v>11.3743079827579</v>
      </c>
      <c r="D86" s="3">
        <v>15.4874704549156</v>
      </c>
      <c r="E86" s="3">
        <v>16.116082279674501</v>
      </c>
      <c r="F86" s="3">
        <v>13.073607399003899</v>
      </c>
      <c r="G86" s="3">
        <v>11.082788923713901</v>
      </c>
      <c r="H86" s="3">
        <v>13.9718141733554</v>
      </c>
      <c r="I86" s="3">
        <v>13.7832746602128</v>
      </c>
      <c r="J86" s="3">
        <v>14.9984488316199</v>
      </c>
      <c r="K86" s="3">
        <v>11.157343044678299</v>
      </c>
      <c r="L86" s="3">
        <v>9.1830604538654299</v>
      </c>
      <c r="M86" s="3">
        <v>10.173107103641501</v>
      </c>
      <c r="N86" s="3">
        <v>12.567248638029399</v>
      </c>
      <c r="O86" s="3">
        <v>22.906042841421801</v>
      </c>
      <c r="P86" s="3">
        <v>15.9197807637895</v>
      </c>
      <c r="Q86" s="3">
        <v>13.720114246951301</v>
      </c>
      <c r="R86" s="3">
        <v>17.8004980489292</v>
      </c>
      <c r="S86" s="3">
        <v>6.0096813274343601</v>
      </c>
      <c r="T86" s="3">
        <v>15.059420952089001</v>
      </c>
      <c r="U86" s="3">
        <v>17.0559780993187</v>
      </c>
      <c r="V86" s="3">
        <v>19.026916831242701</v>
      </c>
    </row>
    <row r="87" spans="1:22" x14ac:dyDescent="0.35">
      <c r="A87" s="2">
        <v>44377</v>
      </c>
      <c r="B87" s="3">
        <v>16.7609413934474</v>
      </c>
      <c r="C87" s="3">
        <v>11.2642046018579</v>
      </c>
      <c r="D87" s="3">
        <v>14.7981713151464</v>
      </c>
      <c r="E87" s="3">
        <v>16.294276944493799</v>
      </c>
      <c r="F87" s="3">
        <v>12.329065147233299</v>
      </c>
      <c r="G87" s="3">
        <v>8.9608474623813397</v>
      </c>
      <c r="H87" s="3">
        <v>13.5789230392571</v>
      </c>
      <c r="I87" s="3">
        <v>13.955245704352199</v>
      </c>
      <c r="J87" s="3">
        <v>14.85463029634</v>
      </c>
      <c r="K87" s="3">
        <v>11.3122446784616</v>
      </c>
      <c r="L87" s="3">
        <v>9.0628236300941492</v>
      </c>
      <c r="M87" s="3">
        <v>9.4868395277809103</v>
      </c>
      <c r="N87" s="3">
        <v>12.0615732074022</v>
      </c>
      <c r="O87" s="3">
        <v>23.1091374104797</v>
      </c>
      <c r="P87" s="3">
        <v>16.2029414806054</v>
      </c>
      <c r="Q87" s="3">
        <v>13.518360789619001</v>
      </c>
      <c r="R87" s="3">
        <v>17.3757843037185</v>
      </c>
      <c r="S87" s="3">
        <v>5.6076977436070896</v>
      </c>
      <c r="T87" s="3">
        <v>14.5232688723381</v>
      </c>
      <c r="U87" s="3">
        <v>18.1819261633525</v>
      </c>
      <c r="V87" s="3">
        <v>19.425914762944799</v>
      </c>
    </row>
    <row r="88" spans="1:22" x14ac:dyDescent="0.35">
      <c r="A88" s="2">
        <v>44407</v>
      </c>
      <c r="B88" s="3">
        <v>15.021901906292699</v>
      </c>
      <c r="C88" s="3">
        <v>10.6273807883146</v>
      </c>
      <c r="D88" s="3">
        <v>14.428803273201</v>
      </c>
      <c r="E88" s="3">
        <v>14.5255266973821</v>
      </c>
      <c r="F88" s="3">
        <v>12.0136994413112</v>
      </c>
      <c r="G88" s="3">
        <v>8.7647846844912696</v>
      </c>
      <c r="H88" s="3">
        <v>13.301243588041199</v>
      </c>
      <c r="I88" s="3">
        <v>13.2569709649672</v>
      </c>
      <c r="J88" s="3">
        <v>14.48038599981</v>
      </c>
      <c r="K88" s="3">
        <v>10.4816300651483</v>
      </c>
      <c r="L88" s="3">
        <v>8.2352647245288892</v>
      </c>
      <c r="M88" s="3">
        <v>9.5389436626942299</v>
      </c>
      <c r="N88" s="3">
        <v>11.077709322817499</v>
      </c>
      <c r="O88" s="3">
        <v>23.131041416402699</v>
      </c>
      <c r="P88" s="3">
        <v>13.815193553742199</v>
      </c>
      <c r="Q88" s="3">
        <v>12.7980046814855</v>
      </c>
      <c r="R88" s="3">
        <v>16.5074780076073</v>
      </c>
      <c r="S88" s="3">
        <v>5.5390986197660004</v>
      </c>
      <c r="T88" s="3">
        <v>14.3950474079132</v>
      </c>
      <c r="U88" s="3">
        <v>16.666686942316499</v>
      </c>
      <c r="V88" s="3">
        <v>18.839111276304301</v>
      </c>
    </row>
    <row r="89" spans="1:22" x14ac:dyDescent="0.35">
      <c r="A89" s="2">
        <v>44439</v>
      </c>
      <c r="B89" s="3">
        <v>15.056572000114199</v>
      </c>
      <c r="C89" s="3">
        <v>10.313171321091</v>
      </c>
      <c r="D89" s="3">
        <v>14.9651281045864</v>
      </c>
      <c r="E89" s="3">
        <v>15.862907182298301</v>
      </c>
      <c r="F89" s="3">
        <v>12.082710191766299</v>
      </c>
      <c r="G89" s="3">
        <v>9.2138298322312107</v>
      </c>
      <c r="H89" s="3">
        <v>14.231939261298001</v>
      </c>
      <c r="I89" s="3">
        <v>13.136970667784</v>
      </c>
      <c r="J89" s="3">
        <v>14.9284243580938</v>
      </c>
      <c r="K89" s="3">
        <v>10.5113942910875</v>
      </c>
      <c r="L89" s="3">
        <v>7.8107916050392099</v>
      </c>
      <c r="M89" s="3">
        <v>9.0688956620882006</v>
      </c>
      <c r="N89" s="3">
        <v>11.1016164399805</v>
      </c>
      <c r="O89" s="3">
        <v>24.4983447675056</v>
      </c>
      <c r="P89" s="3">
        <v>13.7800144552743</v>
      </c>
      <c r="Q89" s="3">
        <v>13.413081391803001</v>
      </c>
      <c r="R89" s="3">
        <v>17.9252453787729</v>
      </c>
      <c r="S89" s="3">
        <v>5.4662421932789398</v>
      </c>
      <c r="T89" s="3">
        <v>14.571546826565401</v>
      </c>
      <c r="U89" s="3">
        <v>16.148597307926298</v>
      </c>
      <c r="V89" s="3">
        <v>19.252486609729001</v>
      </c>
    </row>
    <row r="90" spans="1:22" x14ac:dyDescent="0.35">
      <c r="A90" s="2">
        <v>44469</v>
      </c>
      <c r="B90" s="3">
        <v>15.259141752045799</v>
      </c>
      <c r="C90" s="3">
        <v>9.90745322453024</v>
      </c>
      <c r="D90" s="3">
        <v>14.941133798371</v>
      </c>
      <c r="E90" s="3">
        <v>15.748057066257701</v>
      </c>
      <c r="F90" s="3">
        <v>11.5889499948739</v>
      </c>
      <c r="G90" s="3">
        <v>9.1554588037274094</v>
      </c>
      <c r="H90" s="3">
        <v>14.138563491318999</v>
      </c>
      <c r="I90" s="3">
        <v>12.8220283882895</v>
      </c>
      <c r="J90" s="3">
        <v>13.9089411094158</v>
      </c>
      <c r="K90" s="3">
        <v>10.0517114873978</v>
      </c>
      <c r="L90" s="3">
        <v>7.5283725641166397</v>
      </c>
      <c r="M90" s="3">
        <v>9.3744451795945203</v>
      </c>
      <c r="N90" s="3">
        <v>10.1320494871745</v>
      </c>
      <c r="O90" s="3">
        <v>24.497039958219101</v>
      </c>
      <c r="P90" s="3">
        <v>13.184190496656599</v>
      </c>
      <c r="Q90" s="3">
        <v>13.4345501011805</v>
      </c>
      <c r="R90" s="3">
        <v>17.2108921218069</v>
      </c>
      <c r="S90" s="3">
        <v>5.1586363587234398</v>
      </c>
      <c r="T90" s="3">
        <v>14.4432239102472</v>
      </c>
      <c r="U90" s="3">
        <v>16.026058800013001</v>
      </c>
      <c r="V90" s="3">
        <v>18.905980562319101</v>
      </c>
    </row>
    <row r="91" spans="1:22" x14ac:dyDescent="0.35">
      <c r="A91" s="2">
        <v>44498</v>
      </c>
      <c r="B91" s="3">
        <v>15.3318016875174</v>
      </c>
      <c r="C91" s="3">
        <v>9.1486808214257405</v>
      </c>
      <c r="D91" s="3">
        <v>15.2821040816977</v>
      </c>
      <c r="E91" s="3">
        <v>16.074138944532201</v>
      </c>
      <c r="F91" s="3">
        <v>12.1131576596523</v>
      </c>
      <c r="G91" s="3">
        <v>10.0650610915612</v>
      </c>
      <c r="H91" s="3">
        <v>14.5565511219811</v>
      </c>
      <c r="I91" s="3">
        <v>12.8427287805311</v>
      </c>
      <c r="J91" s="3">
        <v>13.8321057926217</v>
      </c>
      <c r="K91" s="3">
        <v>9.9649770840137109</v>
      </c>
      <c r="L91" s="3">
        <v>7.3309377674899601</v>
      </c>
      <c r="M91" s="3">
        <v>9.4694065175171307</v>
      </c>
      <c r="N91" s="3">
        <v>10.8961152814638</v>
      </c>
      <c r="O91" s="3">
        <v>23.752615093489698</v>
      </c>
      <c r="P91" s="3">
        <v>13.3376046232516</v>
      </c>
      <c r="Q91" s="3">
        <v>13.589424310806899</v>
      </c>
      <c r="R91" s="3">
        <v>17.051979094261</v>
      </c>
      <c r="S91" s="3">
        <v>5.3433965524399998</v>
      </c>
      <c r="T91" s="3">
        <v>14.475208631552899</v>
      </c>
      <c r="U91" s="3">
        <v>16.319563667530399</v>
      </c>
      <c r="V91" s="3">
        <v>18.7848559391335</v>
      </c>
    </row>
    <row r="92" spans="1:22" x14ac:dyDescent="0.35">
      <c r="A92" s="2">
        <v>44530</v>
      </c>
      <c r="B92" s="3">
        <v>15.1393954147856</v>
      </c>
      <c r="C92" s="3">
        <v>9.4125061705480793</v>
      </c>
      <c r="D92" s="3">
        <v>14.6825274911478</v>
      </c>
      <c r="E92" s="3">
        <v>15.605310149984099</v>
      </c>
      <c r="F92" s="3">
        <v>10.6467610141063</v>
      </c>
      <c r="G92" s="3">
        <v>9.7723711954030694</v>
      </c>
      <c r="H92" s="3">
        <v>14.5323111030382</v>
      </c>
      <c r="I92" s="3">
        <v>13.040222699000299</v>
      </c>
      <c r="J92" s="3">
        <v>12.920266908435901</v>
      </c>
      <c r="K92" s="3">
        <v>9.6482530596674394</v>
      </c>
      <c r="L92" s="3">
        <v>7.5613789221978296</v>
      </c>
      <c r="M92" s="3">
        <v>9.4452278105477596</v>
      </c>
      <c r="N92" s="3">
        <v>10.5152719508764</v>
      </c>
      <c r="O92" s="3">
        <v>22.402962065048101</v>
      </c>
      <c r="P92" s="3">
        <v>12.6068199395755</v>
      </c>
      <c r="Q92" s="3">
        <v>12.8231519793661</v>
      </c>
      <c r="R92" s="3">
        <v>16.5396453631156</v>
      </c>
      <c r="S92" s="3">
        <v>5.8549831996564601</v>
      </c>
      <c r="T92" s="3">
        <v>14.9244794430304</v>
      </c>
      <c r="U92" s="3">
        <v>16.486821480339</v>
      </c>
      <c r="V92" s="3">
        <v>16.994697270895401</v>
      </c>
    </row>
    <row r="93" spans="1:22" x14ac:dyDescent="0.35">
      <c r="A93" s="2">
        <v>44561</v>
      </c>
      <c r="B93" s="3">
        <v>15.304032775672599</v>
      </c>
      <c r="C93" s="3">
        <v>9.3264046409688994</v>
      </c>
      <c r="D93" s="3">
        <v>14.468927036298799</v>
      </c>
      <c r="E93" s="3">
        <v>15.1417421578551</v>
      </c>
      <c r="F93" s="3">
        <v>10.6842244930319</v>
      </c>
      <c r="G93" s="3">
        <v>10.045615857268301</v>
      </c>
      <c r="H93" s="3">
        <v>15.744621984664301</v>
      </c>
      <c r="I93" s="3">
        <v>13.8059884210028</v>
      </c>
      <c r="J93" s="3">
        <v>13.903983498431501</v>
      </c>
      <c r="K93" s="3">
        <v>10.1773038456972</v>
      </c>
      <c r="L93" s="3">
        <v>7.7434465396641299</v>
      </c>
      <c r="M93" s="3">
        <v>9.7583153417995998</v>
      </c>
      <c r="N93" s="3">
        <v>9.5558296685614206</v>
      </c>
      <c r="O93" s="3">
        <v>23.122544048289999</v>
      </c>
      <c r="P93" s="3">
        <v>12.4683892241662</v>
      </c>
      <c r="Q93" s="3">
        <v>13.107832143460399</v>
      </c>
      <c r="R93" s="3">
        <v>17.294724477317999</v>
      </c>
      <c r="S93" s="3">
        <v>5.4451846649562299</v>
      </c>
      <c r="T93" s="3">
        <v>15.6282324069656</v>
      </c>
      <c r="U93" s="3">
        <v>16.4798927931223</v>
      </c>
      <c r="V93" s="3">
        <v>17.684799797381402</v>
      </c>
    </row>
    <row r="94" spans="1:22" x14ac:dyDescent="0.35">
      <c r="A94" s="2">
        <v>44592</v>
      </c>
      <c r="B94" s="3">
        <v>13.737766388113799</v>
      </c>
      <c r="C94" s="3">
        <v>9.9481892968782404</v>
      </c>
      <c r="D94" s="3">
        <v>14.7046749273592</v>
      </c>
      <c r="E94" s="3">
        <v>15.2863395748847</v>
      </c>
      <c r="F94" s="3">
        <v>10.111964920421499</v>
      </c>
      <c r="G94" s="3">
        <v>10.767864267102301</v>
      </c>
      <c r="H94" s="3">
        <v>15.0642949794278</v>
      </c>
      <c r="I94" s="3">
        <v>12.5946266244095</v>
      </c>
      <c r="J94" s="3">
        <v>13.326468033909601</v>
      </c>
      <c r="K94" s="3">
        <v>9.0926196479487302</v>
      </c>
      <c r="L94" s="3">
        <v>8.0940797315729007</v>
      </c>
      <c r="M94" s="3">
        <v>9.7594511744152808</v>
      </c>
      <c r="N94" s="3">
        <v>9.9035602422184308</v>
      </c>
      <c r="O94" s="3">
        <v>22.4615511642961</v>
      </c>
      <c r="P94" s="3">
        <v>12.1066340595276</v>
      </c>
      <c r="Q94" s="3">
        <v>13.656141402104399</v>
      </c>
      <c r="R94" s="3">
        <v>16.9640134723372</v>
      </c>
      <c r="S94" s="3">
        <v>4.9178249310914204</v>
      </c>
      <c r="T94" s="3">
        <v>15.9623906758892</v>
      </c>
      <c r="U94" s="3">
        <v>15.052255886930601</v>
      </c>
      <c r="V94" s="3">
        <v>19.098190818861099</v>
      </c>
    </row>
    <row r="95" spans="1:22" x14ac:dyDescent="0.35">
      <c r="A95" s="2">
        <v>44620</v>
      </c>
      <c r="B95" s="3">
        <v>13.842680481006299</v>
      </c>
      <c r="C95" s="3">
        <v>9.97383592280638</v>
      </c>
      <c r="D95" s="3">
        <v>15.547153770922799</v>
      </c>
      <c r="E95" s="3">
        <v>14.871146930481601</v>
      </c>
      <c r="F95" s="3">
        <v>9.3256815107596491</v>
      </c>
      <c r="G95" s="3">
        <v>10.8480792899786</v>
      </c>
      <c r="H95" s="3">
        <v>15.5051641903556</v>
      </c>
      <c r="I95" s="3">
        <v>12.482482717035699</v>
      </c>
      <c r="J95" s="3">
        <v>13.627411218437601</v>
      </c>
      <c r="K95" s="3">
        <v>9.3837224496974407</v>
      </c>
      <c r="L95" s="3">
        <v>8.1090273143365295</v>
      </c>
      <c r="M95" s="3">
        <v>10.1060610143583</v>
      </c>
      <c r="N95" s="3">
        <v>9.6925985542091002</v>
      </c>
      <c r="O95" s="3">
        <v>21.4520970342491</v>
      </c>
      <c r="P95" s="3">
        <v>11.4205261803959</v>
      </c>
      <c r="Q95" s="3">
        <v>13.930218433446001</v>
      </c>
      <c r="R95" s="3">
        <v>17.250589738266701</v>
      </c>
      <c r="S95" s="3">
        <v>4.3334217516217102</v>
      </c>
      <c r="T95" s="3">
        <v>16.0683764543822</v>
      </c>
      <c r="U95" s="3">
        <v>14.5679448738797</v>
      </c>
      <c r="V95" s="3">
        <v>19.426208911761901</v>
      </c>
    </row>
    <row r="96" spans="1:22" x14ac:dyDescent="0.35">
      <c r="A96" s="2">
        <v>44651</v>
      </c>
      <c r="B96" s="3">
        <v>12.7819937484939</v>
      </c>
      <c r="C96" s="3">
        <v>9.56488465315703</v>
      </c>
      <c r="D96" s="3">
        <v>14.901789743085301</v>
      </c>
      <c r="E96" s="3">
        <v>14.7971277060681</v>
      </c>
      <c r="F96" s="3">
        <v>9.4895931546402998</v>
      </c>
      <c r="G96" s="3">
        <v>11.413639222714099</v>
      </c>
      <c r="H96" s="3">
        <v>15.2306217281296</v>
      </c>
      <c r="I96" s="3">
        <v>12.338312267369201</v>
      </c>
      <c r="J96" s="3">
        <v>14.313759411160399</v>
      </c>
      <c r="K96" s="3">
        <v>9.4384976942015193</v>
      </c>
      <c r="L96" s="3">
        <v>7.8678833202457898</v>
      </c>
      <c r="M96" s="3">
        <v>9.9615283987192704</v>
      </c>
      <c r="N96" s="3">
        <v>9.8695949485447105</v>
      </c>
      <c r="O96" s="3">
        <v>22.070550645864099</v>
      </c>
      <c r="P96" s="3">
        <v>10.6798887754281</v>
      </c>
      <c r="Q96" s="3">
        <v>14.014041154367099</v>
      </c>
      <c r="R96" s="3">
        <v>17.3027450038635</v>
      </c>
      <c r="S96" s="3">
        <v>4.7537329860678996</v>
      </c>
      <c r="T96" s="3">
        <v>16.407406245662798</v>
      </c>
      <c r="U96" s="3">
        <v>14.444599603668401</v>
      </c>
      <c r="V96" s="3">
        <v>19.047105783565399</v>
      </c>
    </row>
    <row r="97" spans="1:22" x14ac:dyDescent="0.35">
      <c r="A97" s="2">
        <v>44680</v>
      </c>
      <c r="B97" s="3">
        <v>12.327431464302</v>
      </c>
      <c r="C97" s="3">
        <v>8.7400476441569506</v>
      </c>
      <c r="D97" s="3">
        <v>14.747412231811801</v>
      </c>
      <c r="E97" s="3">
        <v>13.6281210159433</v>
      </c>
      <c r="F97" s="3">
        <v>7.66246067201606</v>
      </c>
      <c r="G97" s="3">
        <v>9.1080668409573509</v>
      </c>
      <c r="H97" s="3">
        <v>15.0518733504219</v>
      </c>
      <c r="I97" s="3">
        <v>11.6256518887404</v>
      </c>
      <c r="J97" s="3">
        <v>12.818477831516599</v>
      </c>
      <c r="K97" s="3">
        <v>8.9817520851364208</v>
      </c>
      <c r="L97" s="3">
        <v>6.5925712518458504</v>
      </c>
      <c r="M97" s="3">
        <v>9.3372345425100907</v>
      </c>
      <c r="N97" s="3">
        <v>9.8308899025717</v>
      </c>
      <c r="O97" s="3">
        <v>21.697155709547499</v>
      </c>
      <c r="P97" s="3">
        <v>10.7735353859557</v>
      </c>
      <c r="Q97" s="3">
        <v>13.712690983362</v>
      </c>
      <c r="R97" s="3">
        <v>16.549820937744101</v>
      </c>
      <c r="S97" s="3">
        <v>4.5963326046994597</v>
      </c>
      <c r="T97" s="3">
        <v>16.230755294594601</v>
      </c>
      <c r="U97" s="3">
        <v>13.393911865347899</v>
      </c>
      <c r="V97" s="3">
        <v>19.320171782581401</v>
      </c>
    </row>
    <row r="98" spans="1:22" x14ac:dyDescent="0.35">
      <c r="A98" s="2">
        <v>44712</v>
      </c>
      <c r="B98" s="3">
        <v>12.8001522126361</v>
      </c>
      <c r="C98" s="3">
        <v>8.8210270080020994</v>
      </c>
      <c r="D98" s="3">
        <v>13.900083631266099</v>
      </c>
      <c r="E98" s="3">
        <v>13.3155011583834</v>
      </c>
      <c r="F98" s="3">
        <v>6.9352258814010304</v>
      </c>
      <c r="G98" s="3">
        <v>8.1960154228984408</v>
      </c>
      <c r="H98" s="3">
        <v>14.6859548878457</v>
      </c>
      <c r="I98" s="3">
        <v>11.7961351674352</v>
      </c>
      <c r="J98" s="3">
        <v>12.8120133038781</v>
      </c>
      <c r="K98" s="3">
        <v>8.9991256546283704</v>
      </c>
      <c r="L98" s="3">
        <v>6.71904473012665</v>
      </c>
      <c r="M98" s="3">
        <v>9.3214511106182503</v>
      </c>
      <c r="N98" s="3">
        <v>9.4234890635918394</v>
      </c>
      <c r="O98" s="3">
        <v>20.856963358486599</v>
      </c>
      <c r="P98" s="3">
        <v>11.093452606213299</v>
      </c>
      <c r="Q98" s="3">
        <v>12.766553065540799</v>
      </c>
      <c r="R98" s="3">
        <v>16.369147147398799</v>
      </c>
      <c r="S98" s="3">
        <v>4.61379558468475</v>
      </c>
      <c r="T98" s="3">
        <v>14.7976424571868</v>
      </c>
      <c r="U98" s="3">
        <v>12.6430586351158</v>
      </c>
      <c r="V98" s="3">
        <v>17.3107396619307</v>
      </c>
    </row>
    <row r="99" spans="1:22" x14ac:dyDescent="0.35">
      <c r="A99" s="2">
        <v>44742</v>
      </c>
      <c r="B99" s="3">
        <v>13.844191633286201</v>
      </c>
      <c r="C99" s="3">
        <v>6.3120612157937703</v>
      </c>
      <c r="D99" s="3">
        <v>12.3379560646413</v>
      </c>
      <c r="E99" s="3">
        <v>12.508811483722701</v>
      </c>
      <c r="F99" s="3">
        <v>6.6174990513459404</v>
      </c>
      <c r="G99" s="3">
        <v>6.9592386222129301</v>
      </c>
      <c r="H99" s="3">
        <v>13.4507965451009</v>
      </c>
      <c r="I99" s="3">
        <v>10.427915566491899</v>
      </c>
      <c r="J99" s="3">
        <v>11.5458366892931</v>
      </c>
      <c r="K99" s="3">
        <v>8.0819378475690407</v>
      </c>
      <c r="L99" s="3">
        <v>5.8541838118338001</v>
      </c>
      <c r="M99" s="3">
        <v>8.4884343972815994</v>
      </c>
      <c r="N99" s="3">
        <v>7.9636177402526398</v>
      </c>
      <c r="O99" s="3">
        <v>19.878431059468799</v>
      </c>
      <c r="P99" s="3">
        <v>11.9631911009633</v>
      </c>
      <c r="Q99" s="3">
        <v>12.2026216057267</v>
      </c>
      <c r="R99" s="3">
        <v>15.1555652976777</v>
      </c>
      <c r="S99" s="3">
        <v>4.2192746364286302</v>
      </c>
      <c r="T99" s="3">
        <v>12.9428388692544</v>
      </c>
      <c r="U99" s="3">
        <v>10.892471089661701</v>
      </c>
      <c r="V99" s="3">
        <v>15.3931740065547</v>
      </c>
    </row>
    <row r="100" spans="1:22" x14ac:dyDescent="0.35">
      <c r="A100" s="2">
        <v>44771</v>
      </c>
      <c r="B100" s="3">
        <v>12.796092913435301</v>
      </c>
      <c r="C100" s="3">
        <v>6.6214991789747399</v>
      </c>
      <c r="D100" s="3">
        <v>12.574905548817499</v>
      </c>
      <c r="E100" s="3">
        <v>12.733852890902901</v>
      </c>
      <c r="F100" s="3">
        <v>6.4007354271196402</v>
      </c>
      <c r="G100" s="3">
        <v>7.3704481204154098</v>
      </c>
      <c r="H100" s="3">
        <v>13.8661926090364</v>
      </c>
      <c r="I100" s="3">
        <v>10.667630582697599</v>
      </c>
      <c r="J100" s="3">
        <v>11.779444853450601</v>
      </c>
      <c r="K100" s="3">
        <v>8.6721388498269398</v>
      </c>
      <c r="L100" s="3">
        <v>6.1952144859589797</v>
      </c>
      <c r="M100" s="3">
        <v>8.7616842288416894</v>
      </c>
      <c r="N100" s="3">
        <v>8.0684550034844609</v>
      </c>
      <c r="O100" s="3">
        <v>21.8721718230383</v>
      </c>
      <c r="P100" s="3">
        <v>10.867324782382999</v>
      </c>
      <c r="Q100" s="3">
        <v>13.3306743240478</v>
      </c>
      <c r="R100" s="3">
        <v>15.0887470408897</v>
      </c>
      <c r="S100" s="3">
        <v>4.10831034284569</v>
      </c>
      <c r="T100" s="3">
        <v>13.471428636885101</v>
      </c>
      <c r="U100" s="3">
        <v>10.8610258177919</v>
      </c>
      <c r="V100" s="3">
        <v>16.059791271981901</v>
      </c>
    </row>
    <row r="101" spans="1:22" x14ac:dyDescent="0.35">
      <c r="A101" s="2">
        <v>44804</v>
      </c>
      <c r="B101" s="3">
        <v>12.568321563534001</v>
      </c>
      <c r="C101" s="3">
        <v>6.7507236518273901</v>
      </c>
      <c r="D101" s="3">
        <v>12.9044049780764</v>
      </c>
      <c r="E101" s="3">
        <v>12.928027234580201</v>
      </c>
      <c r="F101" s="3">
        <v>5.9119540778254098</v>
      </c>
      <c r="G101" s="3">
        <v>7.56336889684236</v>
      </c>
      <c r="H101" s="3">
        <v>13.956698676298901</v>
      </c>
      <c r="I101" s="3">
        <v>11.0878201861237</v>
      </c>
      <c r="J101" s="3">
        <v>10.8908033141619</v>
      </c>
      <c r="K101" s="3">
        <v>8.7644295177596092</v>
      </c>
      <c r="L101" s="3">
        <v>6.3134826388203997</v>
      </c>
      <c r="M101" s="3">
        <v>8.3950537613191507</v>
      </c>
      <c r="N101" s="3">
        <v>7.4742861446347604</v>
      </c>
      <c r="O101" s="3">
        <v>22.708437427953999</v>
      </c>
      <c r="P101" s="3">
        <v>11.013408087570101</v>
      </c>
      <c r="Q101" s="3">
        <v>13.228046836906501</v>
      </c>
      <c r="R101" s="3">
        <v>15.527710565939</v>
      </c>
      <c r="S101" s="3">
        <v>4.6186708960278002</v>
      </c>
      <c r="T101" s="3">
        <v>13.0270066365813</v>
      </c>
      <c r="U101" s="3">
        <v>11.164681183793</v>
      </c>
      <c r="V101" s="3">
        <v>16.073984535744401</v>
      </c>
    </row>
    <row r="102" spans="1:22" x14ac:dyDescent="0.35">
      <c r="A102" s="2">
        <v>44834</v>
      </c>
      <c r="B102" s="3">
        <v>11.6241858454043</v>
      </c>
      <c r="C102" s="3">
        <v>7.2052061865683497</v>
      </c>
      <c r="D102" s="3">
        <v>12.7910925729852</v>
      </c>
      <c r="E102" s="3">
        <v>11.195257753529299</v>
      </c>
      <c r="F102" s="3">
        <v>5.41423140693405</v>
      </c>
      <c r="G102" s="3">
        <v>7.86820489208342</v>
      </c>
      <c r="H102" s="3">
        <v>12.8009908251417</v>
      </c>
      <c r="I102" s="3">
        <v>10.116471750383599</v>
      </c>
      <c r="J102" s="3">
        <v>11.0294677604469</v>
      </c>
      <c r="K102" s="3">
        <v>8.1718571667469693</v>
      </c>
      <c r="L102" s="3">
        <v>6.5619626598511198</v>
      </c>
      <c r="M102" s="3">
        <v>7.8291171054380504</v>
      </c>
      <c r="N102" s="3">
        <v>6.5177905910624903</v>
      </c>
      <c r="O102" s="3">
        <v>21.536509854193799</v>
      </c>
      <c r="P102" s="3">
        <v>9.6742359148458004</v>
      </c>
      <c r="Q102" s="3">
        <v>12.7281637187849</v>
      </c>
      <c r="R102" s="3">
        <v>15.0698621719873</v>
      </c>
      <c r="S102" s="3">
        <v>4.2173088444191897</v>
      </c>
      <c r="T102" s="3">
        <v>12.551604805901</v>
      </c>
      <c r="U102" s="3">
        <v>10.866136160784</v>
      </c>
      <c r="V102" s="3">
        <v>14.811671973043801</v>
      </c>
    </row>
    <row r="103" spans="1:22" x14ac:dyDescent="0.35">
      <c r="A103" s="2">
        <v>44865</v>
      </c>
      <c r="B103" s="3">
        <v>10.9343157646544</v>
      </c>
      <c r="C103" s="3">
        <v>7.4092017176705696</v>
      </c>
      <c r="D103" s="3">
        <v>12.8666866248321</v>
      </c>
      <c r="E103" s="3">
        <v>11.838457184447</v>
      </c>
      <c r="F103" s="3">
        <v>6.6603272077572804</v>
      </c>
      <c r="G103" s="3">
        <v>8.7311930522851604</v>
      </c>
      <c r="H103" s="3">
        <v>13.2513345978261</v>
      </c>
      <c r="I103" s="3">
        <v>10.6833907003547</v>
      </c>
      <c r="J103" s="3">
        <v>12.208812853485901</v>
      </c>
      <c r="K103" s="3">
        <v>9.7454456814729298</v>
      </c>
      <c r="L103" s="3">
        <v>6.9926341288592599</v>
      </c>
      <c r="M103" s="3">
        <v>8.3311853508604194</v>
      </c>
      <c r="N103" s="3">
        <v>6.7976359822373897</v>
      </c>
      <c r="O103" s="3">
        <v>22.201122764006701</v>
      </c>
      <c r="P103" s="3">
        <v>8.2911009260699906</v>
      </c>
      <c r="Q103" s="3">
        <v>12.6957250305085</v>
      </c>
      <c r="R103" s="3">
        <v>15.2908259407847</v>
      </c>
      <c r="S103" s="3">
        <v>4.8466351678500796</v>
      </c>
      <c r="T103" s="3">
        <v>12.6703008897064</v>
      </c>
      <c r="U103" s="3">
        <v>10.121459005427299</v>
      </c>
      <c r="V103" s="3">
        <v>15.1874352720708</v>
      </c>
    </row>
    <row r="104" spans="1:22" x14ac:dyDescent="0.35">
      <c r="A104" s="2">
        <v>44895</v>
      </c>
      <c r="B104" s="3">
        <v>11.879019012008801</v>
      </c>
      <c r="C104" s="3">
        <v>7.0487215557543896</v>
      </c>
      <c r="D104" s="3">
        <v>12.8528699635851</v>
      </c>
      <c r="E104" s="3">
        <v>12.933087981884301</v>
      </c>
      <c r="F104" s="3">
        <v>7.4355037123766401</v>
      </c>
      <c r="G104" s="3">
        <v>9.7329046801153591</v>
      </c>
      <c r="H104" s="3">
        <v>13.6058081835083</v>
      </c>
      <c r="I104" s="3">
        <v>12.8985763448285</v>
      </c>
      <c r="J104" s="3">
        <v>12.587391086477201</v>
      </c>
      <c r="K104" s="3">
        <v>10.8910132151883</v>
      </c>
      <c r="L104" s="3">
        <v>6.8615484599464098</v>
      </c>
      <c r="M104" s="3">
        <v>9.3696110159308308</v>
      </c>
      <c r="N104" s="3">
        <v>6.9094060189601203</v>
      </c>
      <c r="O104" s="3">
        <v>22.955583052215101</v>
      </c>
      <c r="P104" s="3">
        <v>10.521762448284299</v>
      </c>
      <c r="Q104" s="3">
        <v>12.4900035864695</v>
      </c>
      <c r="R104" s="3">
        <v>15.6691584346755</v>
      </c>
      <c r="S104" s="3">
        <v>5.8410286169179004</v>
      </c>
      <c r="T104" s="3">
        <v>12.292483570087199</v>
      </c>
      <c r="U104" s="3">
        <v>11.637170132520501</v>
      </c>
      <c r="V104" s="3">
        <v>14.6365809348941</v>
      </c>
    </row>
    <row r="105" spans="1:22" x14ac:dyDescent="0.35">
      <c r="A105" s="2">
        <v>44925</v>
      </c>
      <c r="B105" s="3">
        <v>11.750577202772</v>
      </c>
      <c r="C105" s="3">
        <v>7.3922670875829102</v>
      </c>
      <c r="D105" s="3">
        <v>12.2095079280985</v>
      </c>
      <c r="E105" s="3">
        <v>12.4727568105362</v>
      </c>
      <c r="F105" s="3">
        <v>7.6665214145447802</v>
      </c>
      <c r="G105" s="3">
        <v>9.2006134483843507</v>
      </c>
      <c r="H105" s="3">
        <v>13.578358974606401</v>
      </c>
      <c r="I105" s="3">
        <v>12.526627517167</v>
      </c>
      <c r="J105" s="3">
        <v>11.7311094509325</v>
      </c>
      <c r="K105" s="3">
        <v>10.312912802796401</v>
      </c>
      <c r="L105" s="3">
        <v>6.9956479143402603</v>
      </c>
      <c r="M105" s="3">
        <v>8.7981149729439796</v>
      </c>
      <c r="N105" s="3">
        <v>6.7136284110030999</v>
      </c>
      <c r="O105" s="3">
        <v>21.972135464952501</v>
      </c>
      <c r="P105" s="3">
        <v>10.7411644025948</v>
      </c>
      <c r="Q105" s="3">
        <v>11.015089768133601</v>
      </c>
      <c r="R105" s="3">
        <v>15.962859131852699</v>
      </c>
      <c r="S105" s="3">
        <v>5.98286143636044</v>
      </c>
      <c r="T105" s="3">
        <v>11.949072895721701</v>
      </c>
      <c r="U105" s="3">
        <v>10.654559385506399</v>
      </c>
      <c r="V105" s="3">
        <v>14.4032893653849</v>
      </c>
    </row>
    <row r="106" spans="1:22" x14ac:dyDescent="0.35">
      <c r="A106" s="2">
        <v>44957</v>
      </c>
      <c r="B106" s="3">
        <v>12.5824317718908</v>
      </c>
      <c r="C106" s="3">
        <v>7.8056629008547</v>
      </c>
      <c r="D106" s="3">
        <v>12.1233507336296</v>
      </c>
      <c r="E106" s="3">
        <v>12.8107674685986</v>
      </c>
      <c r="F106" s="3">
        <v>7.8147058150926396</v>
      </c>
      <c r="G106" s="3">
        <v>10.057541150324599</v>
      </c>
      <c r="H106" s="3">
        <v>13.4685138912397</v>
      </c>
      <c r="I106" s="3">
        <v>14.0456489739424</v>
      </c>
      <c r="J106" s="3">
        <v>13.039926735486</v>
      </c>
      <c r="K106" s="3">
        <v>12.104354889722501</v>
      </c>
      <c r="L106" s="3">
        <v>7.2894437788098703</v>
      </c>
      <c r="M106" s="3">
        <v>9.2986095047894803</v>
      </c>
      <c r="N106" s="3">
        <v>7.2648788595454397</v>
      </c>
      <c r="O106" s="3">
        <v>21.000014306655199</v>
      </c>
      <c r="P106" s="3">
        <v>11.725191349570901</v>
      </c>
      <c r="Q106" s="3">
        <v>11.546220972660899</v>
      </c>
      <c r="R106" s="3">
        <v>15.8950364521764</v>
      </c>
      <c r="S106" s="3">
        <v>5.0151573097652999</v>
      </c>
      <c r="T106" s="3">
        <v>11.758726571133399</v>
      </c>
      <c r="U106" s="3">
        <v>11.6379805726902</v>
      </c>
      <c r="V106" s="3">
        <v>14.901634372022601</v>
      </c>
    </row>
    <row r="107" spans="1:22" x14ac:dyDescent="0.35">
      <c r="A107" s="2">
        <v>44985</v>
      </c>
      <c r="B107" s="3">
        <v>12.2611930278947</v>
      </c>
      <c r="C107" s="3">
        <v>8.0078017998776492</v>
      </c>
      <c r="D107" s="3">
        <v>12.1595586326372</v>
      </c>
      <c r="E107" s="3">
        <v>12.0836601528981</v>
      </c>
      <c r="F107" s="3">
        <v>7.9997204826304298</v>
      </c>
      <c r="G107" s="3">
        <v>9.5045773551663704</v>
      </c>
      <c r="H107" s="3">
        <v>13.299063368183999</v>
      </c>
      <c r="I107" s="3">
        <v>14.423661287503799</v>
      </c>
      <c r="J107" s="3">
        <v>12.652043895043001</v>
      </c>
      <c r="K107" s="3">
        <v>12.6533977244514</v>
      </c>
      <c r="L107" s="3">
        <v>6.8043003954143702</v>
      </c>
      <c r="M107" s="3">
        <v>8.8844438317309802</v>
      </c>
      <c r="N107" s="3">
        <v>8.0587603743185596</v>
      </c>
      <c r="O107" s="3">
        <v>20.183421092483702</v>
      </c>
      <c r="P107" s="3">
        <v>10.6868281326041</v>
      </c>
      <c r="Q107" s="3">
        <v>11.134694121175</v>
      </c>
      <c r="R107" s="3">
        <v>15.5658903440877</v>
      </c>
      <c r="S107" s="3">
        <v>5.0818956092347403</v>
      </c>
      <c r="T107" s="3">
        <v>11.8241739634139</v>
      </c>
      <c r="U107" s="3">
        <v>11.9189722482799</v>
      </c>
      <c r="V107" s="3">
        <v>14.2385369340561</v>
      </c>
    </row>
    <row r="108" spans="1:22" x14ac:dyDescent="0.35">
      <c r="A108" s="2">
        <v>45016</v>
      </c>
      <c r="B108" s="3">
        <v>12.2920010186036</v>
      </c>
      <c r="C108" s="3">
        <v>7.4456732358623903</v>
      </c>
      <c r="D108" s="3">
        <v>11.900627697227</v>
      </c>
      <c r="E108" s="3">
        <v>11.765039473554801</v>
      </c>
      <c r="F108" s="3">
        <v>6.8391275031763801</v>
      </c>
      <c r="G108" s="3">
        <v>9.8289243338106402</v>
      </c>
      <c r="H108" s="3">
        <v>13.0487973604857</v>
      </c>
      <c r="I108" s="3">
        <v>15.091346910059199</v>
      </c>
      <c r="J108" s="3">
        <v>12.656089147773001</v>
      </c>
      <c r="K108" s="3">
        <v>13.503566564164499</v>
      </c>
      <c r="L108" s="3">
        <v>6.5509875917565301</v>
      </c>
      <c r="M108" s="3">
        <v>8.9708418708762991</v>
      </c>
      <c r="N108" s="3">
        <v>7.13622615985126</v>
      </c>
      <c r="O108" s="3">
        <v>19.950570409372599</v>
      </c>
      <c r="P108" s="3">
        <v>11.103568917933099</v>
      </c>
      <c r="Q108" s="3">
        <v>10.903256791213201</v>
      </c>
      <c r="R108" s="3">
        <v>15.8543701443768</v>
      </c>
      <c r="S108" s="3">
        <v>4.6389236127004203</v>
      </c>
      <c r="T108" s="3">
        <v>10.6480586331152</v>
      </c>
      <c r="U108" s="3">
        <v>13.772235046531099</v>
      </c>
      <c r="V108" s="3">
        <v>15.307946682592499</v>
      </c>
    </row>
    <row r="109" spans="1:22" x14ac:dyDescent="0.35">
      <c r="A109" s="2">
        <v>45044</v>
      </c>
      <c r="B109" s="3">
        <v>12.2215777315813</v>
      </c>
      <c r="C109" s="3">
        <v>7.8778447631888699</v>
      </c>
      <c r="D109" s="3">
        <v>12.2369006831745</v>
      </c>
      <c r="E109" s="3">
        <v>11.677716438497701</v>
      </c>
      <c r="F109" s="3">
        <v>7.1695618425054102</v>
      </c>
      <c r="G109" s="3">
        <v>9.5931935850881391</v>
      </c>
      <c r="H109" s="3">
        <v>12.9899217650027</v>
      </c>
      <c r="I109" s="3">
        <v>15.102914269702399</v>
      </c>
      <c r="J109" s="3">
        <v>12.636572103796601</v>
      </c>
      <c r="K109" s="3">
        <v>13.3440251767615</v>
      </c>
      <c r="L109" s="3">
        <v>6.7903247265163698</v>
      </c>
      <c r="M109" s="3">
        <v>9.1453174616445096</v>
      </c>
      <c r="N109" s="3">
        <v>6.99429552617128</v>
      </c>
      <c r="O109" s="3">
        <v>20.647349293208499</v>
      </c>
      <c r="P109" s="3">
        <v>10.5466257252238</v>
      </c>
      <c r="Q109" s="3">
        <v>10.768674305532899</v>
      </c>
      <c r="R109" s="3">
        <v>15.223274751831701</v>
      </c>
      <c r="S109" s="3">
        <v>4.2450630589323204</v>
      </c>
      <c r="T109" s="3">
        <v>11.5477939162623</v>
      </c>
      <c r="U109" s="3">
        <v>13.7288651880767</v>
      </c>
      <c r="V109" s="3">
        <v>16.465423392404901</v>
      </c>
    </row>
    <row r="110" spans="1:22" x14ac:dyDescent="0.35">
      <c r="A110" s="2">
        <v>45077</v>
      </c>
      <c r="B110" s="3">
        <v>11.4982851505501</v>
      </c>
      <c r="C110" s="3">
        <v>8.0546747241324699</v>
      </c>
      <c r="D110" s="3">
        <v>11.716394965589901</v>
      </c>
      <c r="E110" s="3">
        <v>10.520046231090101</v>
      </c>
      <c r="F110" s="3">
        <v>6.9944660781590402</v>
      </c>
      <c r="G110" s="3">
        <v>9.1262961136441394</v>
      </c>
      <c r="H110" s="3">
        <v>13.1751828424695</v>
      </c>
      <c r="I110" s="3">
        <v>16.208307994698</v>
      </c>
      <c r="J110" s="3">
        <v>11.591842107429301</v>
      </c>
      <c r="K110" s="3">
        <v>12.967881975921999</v>
      </c>
      <c r="L110" s="3">
        <v>6.9617033491925504</v>
      </c>
      <c r="M110" s="3">
        <v>8.5359742808314092</v>
      </c>
      <c r="N110" s="3">
        <v>7.4210879945012698</v>
      </c>
      <c r="O110" s="3">
        <v>21.218870306472201</v>
      </c>
      <c r="P110" s="3">
        <v>9.6321162357483594</v>
      </c>
      <c r="Q110" s="3">
        <v>10.8610903247799</v>
      </c>
      <c r="R110" s="3">
        <v>15.5435110543697</v>
      </c>
      <c r="S110" s="3">
        <v>4.2499223144567901</v>
      </c>
      <c r="T110" s="3">
        <v>10.809331129572501</v>
      </c>
      <c r="U110" s="3">
        <v>14.170770127097001</v>
      </c>
      <c r="V110" s="3">
        <v>16.3623426292726</v>
      </c>
    </row>
    <row r="111" spans="1:22" x14ac:dyDescent="0.35">
      <c r="A111" s="2">
        <v>45107</v>
      </c>
      <c r="B111" s="3">
        <v>11.7641070384384</v>
      </c>
      <c r="C111" s="3">
        <v>8.5138057679259393</v>
      </c>
      <c r="D111" s="3">
        <v>13.352807130587101</v>
      </c>
      <c r="E111" s="3">
        <v>10.1325118875057</v>
      </c>
      <c r="F111" s="3">
        <v>8.1699679203852895</v>
      </c>
      <c r="G111" s="3">
        <v>9.8625614835020006</v>
      </c>
      <c r="H111" s="3">
        <v>13.194373662498601</v>
      </c>
      <c r="I111" s="3">
        <v>16.149829106552701</v>
      </c>
      <c r="J111" s="3">
        <v>11.761883321821999</v>
      </c>
      <c r="K111" s="3">
        <v>12.0795098366366</v>
      </c>
      <c r="L111" s="3">
        <v>7.8713060102483299</v>
      </c>
      <c r="M111" s="3">
        <v>9.4425295676425804</v>
      </c>
      <c r="N111" s="3">
        <v>7.9235335509932803</v>
      </c>
      <c r="O111" s="3">
        <v>21.850193961914201</v>
      </c>
      <c r="P111" s="3">
        <v>10.1916358888235</v>
      </c>
      <c r="Q111" s="3">
        <v>10.945562136808601</v>
      </c>
      <c r="R111" s="3">
        <v>15.4006766203896</v>
      </c>
      <c r="S111" s="3">
        <v>5.0304229206459601</v>
      </c>
      <c r="T111" s="3">
        <v>11.2193084229409</v>
      </c>
      <c r="U111" s="3">
        <v>13.4962580741099</v>
      </c>
      <c r="V111" s="3">
        <v>17.0723749537269</v>
      </c>
    </row>
    <row r="112" spans="1:22" x14ac:dyDescent="0.35">
      <c r="A112" s="2">
        <v>45138</v>
      </c>
      <c r="B112" s="3">
        <v>12.2486348887138</v>
      </c>
      <c r="C112" s="3">
        <v>9.3391668068259204</v>
      </c>
      <c r="D112" s="3">
        <v>13.5760928913847</v>
      </c>
      <c r="E112" s="3">
        <v>10.250917707750901</v>
      </c>
      <c r="F112" s="3">
        <v>8.3544776453965603</v>
      </c>
      <c r="G112" s="3">
        <v>10.8375970579051</v>
      </c>
      <c r="H112" s="3">
        <v>13.882189535831801</v>
      </c>
      <c r="I112" s="3">
        <v>16.686135482535999</v>
      </c>
      <c r="J112" s="3">
        <v>12.1648633367553</v>
      </c>
      <c r="K112" s="3">
        <v>12.0278768854484</v>
      </c>
      <c r="L112" s="3">
        <v>8.1264626480441304</v>
      </c>
      <c r="M112" s="3">
        <v>10.200897390129301</v>
      </c>
      <c r="N112" s="3">
        <v>8.1460527989049396</v>
      </c>
      <c r="O112" s="3">
        <v>21.494759208537399</v>
      </c>
      <c r="P112" s="3">
        <v>11.109507203523</v>
      </c>
      <c r="Q112" s="3">
        <v>11.9595817285804</v>
      </c>
      <c r="R112" s="3">
        <v>16.064834575175201</v>
      </c>
      <c r="S112" s="3">
        <v>5.8230620264972401</v>
      </c>
      <c r="T112" s="3">
        <v>11.5503336395546</v>
      </c>
      <c r="U112" s="3">
        <v>14.445354562943001</v>
      </c>
      <c r="V112" s="3">
        <v>17.446300583447901</v>
      </c>
    </row>
    <row r="113" spans="1:37" x14ac:dyDescent="0.35">
      <c r="A113" s="2">
        <v>45169</v>
      </c>
      <c r="B113" s="3">
        <v>11.849444323751401</v>
      </c>
      <c r="C113" s="3">
        <v>8.9910693079217108</v>
      </c>
      <c r="D113" s="3">
        <v>13.7100226444632</v>
      </c>
      <c r="E113" s="3">
        <v>9.2920942065727701</v>
      </c>
      <c r="F113" s="3">
        <v>8.1972513670768592</v>
      </c>
      <c r="G113" s="3">
        <v>10.503062658452601</v>
      </c>
      <c r="H113" s="3">
        <v>13.8564872161402</v>
      </c>
      <c r="I113" s="3">
        <v>15.742750959883599</v>
      </c>
      <c r="J113" s="3">
        <v>11.710067721522099</v>
      </c>
      <c r="K113" s="3">
        <v>11.078163501279199</v>
      </c>
      <c r="L113" s="3">
        <v>7.8135860288367596</v>
      </c>
      <c r="M113" s="3">
        <v>9.6143292602312798</v>
      </c>
      <c r="N113" s="3">
        <v>7.5284127005547301</v>
      </c>
      <c r="O113" s="3">
        <v>20.684809898640999</v>
      </c>
      <c r="P113" s="3">
        <v>10.3036100549403</v>
      </c>
      <c r="Q113" s="3">
        <v>10.949220956320501</v>
      </c>
      <c r="R113" s="3">
        <v>16.154027475792301</v>
      </c>
      <c r="S113" s="3">
        <v>5.9613528817147801</v>
      </c>
      <c r="T113" s="3">
        <v>11.174164788251099</v>
      </c>
      <c r="U113" s="3">
        <v>15.0111465005819</v>
      </c>
      <c r="V113" s="3">
        <v>17.074974677978702</v>
      </c>
    </row>
    <row r="114" spans="1:37" x14ac:dyDescent="0.35">
      <c r="A114" s="2">
        <v>45198</v>
      </c>
      <c r="B114" s="3">
        <v>11.674954994831801</v>
      </c>
      <c r="C114" s="3">
        <v>8.4199412543455097</v>
      </c>
      <c r="D114" s="3">
        <v>13.144135635896999</v>
      </c>
      <c r="E114" s="3">
        <v>9.9264495452537407</v>
      </c>
      <c r="F114" s="3">
        <v>7.7727621145203596</v>
      </c>
      <c r="G114" s="3">
        <v>9.7375710080529991</v>
      </c>
      <c r="H114" s="3">
        <v>13.5187189963756</v>
      </c>
      <c r="I114" s="3">
        <v>15.269586774732399</v>
      </c>
      <c r="J114" s="3">
        <v>11.3230454526089</v>
      </c>
      <c r="K114" s="3">
        <v>10.556840103198599</v>
      </c>
      <c r="L114" s="3">
        <v>7.7236958551840997</v>
      </c>
      <c r="M114" s="3">
        <v>9.2738260072205208</v>
      </c>
      <c r="N114" s="3">
        <v>6.7984591693598304</v>
      </c>
      <c r="O114" s="3">
        <v>20.593697209477</v>
      </c>
      <c r="P114" s="3">
        <v>9.9929268855338904</v>
      </c>
      <c r="Q114" s="3">
        <v>10.869791198910599</v>
      </c>
      <c r="R114" s="3">
        <v>15.062153723881</v>
      </c>
      <c r="S114" s="3">
        <v>5.9919614286888603</v>
      </c>
      <c r="T114" s="3">
        <v>11.297149060962999</v>
      </c>
      <c r="U114" s="3">
        <v>13.0610016389414</v>
      </c>
      <c r="V114" s="3">
        <v>16.2097453069061</v>
      </c>
    </row>
    <row r="115" spans="1:37" x14ac:dyDescent="0.35">
      <c r="A115" s="2">
        <v>45230</v>
      </c>
      <c r="B115" s="3">
        <v>11.4882851144794</v>
      </c>
      <c r="C115" s="3">
        <v>8.1865776410308193</v>
      </c>
      <c r="D115" s="3">
        <v>12.182860158785999</v>
      </c>
      <c r="E115" s="3">
        <v>9.3243693184095608</v>
      </c>
      <c r="F115" s="3">
        <v>8.4790550715429003</v>
      </c>
      <c r="G115" s="3">
        <v>9.2927228005468603</v>
      </c>
      <c r="H115" s="3">
        <v>13.5816587262279</v>
      </c>
      <c r="I115" s="3">
        <v>14.685197395286799</v>
      </c>
      <c r="J115" s="3">
        <v>11.0551434050923</v>
      </c>
      <c r="K115" s="3">
        <v>9.5069764359375295</v>
      </c>
      <c r="L115" s="3">
        <v>7.1503647312503302</v>
      </c>
      <c r="M115" s="3">
        <v>9.0790820225007796</v>
      </c>
      <c r="N115" s="3">
        <v>6.55920347458766</v>
      </c>
      <c r="O115" s="3">
        <v>19.8154203176267</v>
      </c>
      <c r="P115" s="3">
        <v>9.6201886836111399</v>
      </c>
      <c r="Q115" s="3">
        <v>10.1426731378507</v>
      </c>
      <c r="R115" s="3">
        <v>14.1923953211999</v>
      </c>
      <c r="S115" s="3">
        <v>4.8406090097929004</v>
      </c>
      <c r="T115" s="3">
        <v>9.86020258078781</v>
      </c>
      <c r="U115" s="3">
        <v>12.3662485922325</v>
      </c>
      <c r="V115" s="3">
        <v>15.682066893208001</v>
      </c>
    </row>
    <row r="116" spans="1:37" x14ac:dyDescent="0.35">
      <c r="A116" s="2">
        <v>45260</v>
      </c>
      <c r="B116" s="3">
        <v>11.4017807301743</v>
      </c>
      <c r="C116" s="3">
        <v>8.9905038633589491</v>
      </c>
      <c r="D116" s="3">
        <v>12.529476590969701</v>
      </c>
      <c r="E116" s="3">
        <v>9.5392203220714897</v>
      </c>
      <c r="F116" s="3">
        <v>8.5127217535344393</v>
      </c>
      <c r="G116" s="3">
        <v>9.99681430255343</v>
      </c>
      <c r="H116" s="3">
        <v>13.596841572633201</v>
      </c>
      <c r="I116" s="3">
        <v>15.769375156753</v>
      </c>
      <c r="J116" s="3">
        <v>12.2683333980781</v>
      </c>
      <c r="K116" s="3">
        <v>10.2774578280569</v>
      </c>
      <c r="L116" s="3">
        <v>7.6832123770221603</v>
      </c>
      <c r="M116" s="3">
        <v>9.7455362484938401</v>
      </c>
      <c r="N116" s="3">
        <v>6.89224841376749</v>
      </c>
      <c r="O116" s="3">
        <v>20.684220599034202</v>
      </c>
      <c r="P116" s="3">
        <v>9.5034971834143693</v>
      </c>
      <c r="Q116" s="3">
        <v>10.511959047852301</v>
      </c>
      <c r="R116" s="3">
        <v>14.267954435508299</v>
      </c>
      <c r="S116" s="3">
        <v>4.8183144260652799</v>
      </c>
      <c r="T116" s="3">
        <v>10.342889518908301</v>
      </c>
      <c r="U116" s="3">
        <v>14.154616980701199</v>
      </c>
      <c r="V116" s="3">
        <v>16.460979300674001</v>
      </c>
    </row>
    <row r="117" spans="1:37" x14ac:dyDescent="0.35">
      <c r="A117" s="2">
        <v>45289</v>
      </c>
      <c r="B117" s="3">
        <v>11.336564698359901</v>
      </c>
      <c r="C117" s="3">
        <v>7.6363819639050003</v>
      </c>
      <c r="D117" s="3">
        <v>12.8719955480918</v>
      </c>
      <c r="E117" s="3">
        <v>9.3914887630251407</v>
      </c>
      <c r="F117" s="3">
        <v>8.5172842842821996</v>
      </c>
      <c r="G117" s="3">
        <v>11.61820260593</v>
      </c>
      <c r="H117" s="3">
        <v>13.6053813461348</v>
      </c>
      <c r="I117" s="3">
        <v>16.241000141223001</v>
      </c>
      <c r="J117" s="3">
        <v>12.9772545625303</v>
      </c>
      <c r="K117" s="3">
        <v>10.388994842523401</v>
      </c>
      <c r="L117" s="3">
        <v>7.9928321327809497</v>
      </c>
      <c r="M117" s="3">
        <v>10.064555935841</v>
      </c>
      <c r="N117" s="3">
        <v>6.6079509387407098</v>
      </c>
      <c r="O117" s="3">
        <v>22.029262280767998</v>
      </c>
      <c r="P117" s="3">
        <v>9.3577517079581902</v>
      </c>
      <c r="Q117" s="3">
        <v>10.8915497319186</v>
      </c>
      <c r="R117" s="3">
        <v>14.589873845501099</v>
      </c>
      <c r="S117" s="3">
        <v>4.3753228775373598</v>
      </c>
      <c r="T117" s="3">
        <v>10.589453898284299</v>
      </c>
      <c r="U117" s="3">
        <v>14.5835810993021</v>
      </c>
      <c r="V117" s="3">
        <v>18.017565007203601</v>
      </c>
    </row>
    <row r="118" spans="1:37" x14ac:dyDescent="0.35">
      <c r="A118" s="2">
        <v>45322</v>
      </c>
      <c r="B118" s="3">
        <v>10.455819468822</v>
      </c>
      <c r="C118" s="3">
        <v>7.9537222409876804</v>
      </c>
      <c r="D118" s="3">
        <v>12.807006622743</v>
      </c>
      <c r="E118" s="3">
        <v>9.5710958490635001</v>
      </c>
      <c r="F118" s="3">
        <v>8.3956672155890804</v>
      </c>
      <c r="G118" s="3">
        <v>11.3981183992863</v>
      </c>
      <c r="H118" s="3">
        <v>13.8416534702736</v>
      </c>
      <c r="I118" s="3">
        <v>15.822696209620499</v>
      </c>
      <c r="J118" s="3">
        <v>12.929390019684099</v>
      </c>
      <c r="K118" s="3">
        <v>9.8106543041365395</v>
      </c>
      <c r="L118" s="3">
        <v>7.72615858300773</v>
      </c>
      <c r="M118" s="3">
        <v>9.5923613631622793</v>
      </c>
      <c r="N118" s="3">
        <v>6.8838380658564997</v>
      </c>
      <c r="O118" s="3">
        <v>22.283209250611701</v>
      </c>
      <c r="P118" s="3">
        <v>8.4272885584586597</v>
      </c>
      <c r="Q118" s="3">
        <v>10.452248732421101</v>
      </c>
      <c r="R118" s="3">
        <v>14.096222565147199</v>
      </c>
      <c r="S118" s="3">
        <v>5.0130726619401003</v>
      </c>
      <c r="T118" s="3">
        <v>10.374016163398901</v>
      </c>
      <c r="U118" s="3">
        <v>14.2946551085978</v>
      </c>
      <c r="V118" s="3">
        <v>17.956990805636401</v>
      </c>
    </row>
    <row r="119" spans="1:37" x14ac:dyDescent="0.35">
      <c r="A119" s="2">
        <v>45351</v>
      </c>
      <c r="B119" s="3">
        <v>11.5834696392197</v>
      </c>
      <c r="C119" s="3">
        <v>7.6243325294449997</v>
      </c>
      <c r="D119" s="3">
        <v>12.999740696896501</v>
      </c>
      <c r="E119" s="3">
        <v>10.0582052984907</v>
      </c>
      <c r="F119" s="3">
        <v>9.3182858894107099</v>
      </c>
      <c r="G119" s="3">
        <v>11.6536495560203</v>
      </c>
      <c r="H119" s="3">
        <v>14.259947750284899</v>
      </c>
      <c r="I119" s="3">
        <v>16.519705382498401</v>
      </c>
      <c r="J119" s="3">
        <v>12.466122688112501</v>
      </c>
      <c r="K119" s="3">
        <v>10.382686765925101</v>
      </c>
      <c r="L119" s="3">
        <v>7.8714559963818003</v>
      </c>
      <c r="M119" s="3">
        <v>9.2919836322638698</v>
      </c>
      <c r="N119" s="3">
        <v>7.0989219824377701</v>
      </c>
      <c r="O119" s="3">
        <v>22.487352909598801</v>
      </c>
      <c r="P119" s="3">
        <v>9.1166729980238497</v>
      </c>
      <c r="Q119" s="3">
        <v>10.6875985316799</v>
      </c>
      <c r="R119" s="3">
        <v>14.2076145536357</v>
      </c>
      <c r="S119" s="3">
        <v>5.1211827496876401</v>
      </c>
      <c r="T119" s="3">
        <v>9.9701509946436708</v>
      </c>
      <c r="U119" s="3">
        <v>16.8637897861224</v>
      </c>
      <c r="V119" s="3">
        <v>18.9833826986921</v>
      </c>
    </row>
    <row r="120" spans="1:37" x14ac:dyDescent="0.35">
      <c r="A120" s="2">
        <v>45379</v>
      </c>
      <c r="B120" s="3">
        <v>11.7675765679513</v>
      </c>
      <c r="C120" s="3">
        <v>8.0101584695627306</v>
      </c>
      <c r="D120" s="3">
        <v>12.9614348575441</v>
      </c>
      <c r="E120" s="3">
        <v>9.4998308578806192</v>
      </c>
      <c r="F120" s="3">
        <v>8.5265297829775104</v>
      </c>
      <c r="G120" s="3">
        <v>12.735263537048899</v>
      </c>
      <c r="H120" s="3">
        <v>13.8645283030647</v>
      </c>
      <c r="I120" s="3">
        <v>17.4017760143884</v>
      </c>
      <c r="J120" s="3">
        <v>12.666839119204299</v>
      </c>
      <c r="K120" s="3">
        <v>10.6589722269728</v>
      </c>
      <c r="L120" s="3">
        <v>7.7414009339665304</v>
      </c>
      <c r="M120" s="3">
        <v>9.4193579664193692</v>
      </c>
      <c r="N120" s="3">
        <v>7.0048286768960697</v>
      </c>
      <c r="O120" s="3">
        <v>22.458033250292999</v>
      </c>
      <c r="P120" s="3">
        <v>9.1955984989431503</v>
      </c>
      <c r="Q120" s="3">
        <v>10.191583162632501</v>
      </c>
      <c r="R120" s="3">
        <v>14.230414645281201</v>
      </c>
      <c r="S120" s="3">
        <v>5.1012747360866504</v>
      </c>
      <c r="T120" s="3">
        <v>9.5664410699795202</v>
      </c>
      <c r="U120" s="3">
        <v>16.993558739934699</v>
      </c>
      <c r="V120" s="3">
        <v>18.1810097819608</v>
      </c>
    </row>
    <row r="121" spans="1:37" x14ac:dyDescent="0.35">
      <c r="A121" s="2">
        <v>45412</v>
      </c>
      <c r="B121" s="3">
        <v>12.6660230003506</v>
      </c>
      <c r="C121" s="3">
        <v>7.9307935647539196</v>
      </c>
      <c r="D121" s="3">
        <v>12.2097957639995</v>
      </c>
      <c r="E121" s="3">
        <v>9.1660113257745106</v>
      </c>
      <c r="F121" s="3">
        <v>8.7514180918913507</v>
      </c>
      <c r="G121" s="3">
        <v>13.2941112997558</v>
      </c>
      <c r="H121" s="3">
        <v>14.167969860030601</v>
      </c>
      <c r="I121" s="3">
        <v>17.140242670941898</v>
      </c>
      <c r="J121" s="3">
        <v>12.4193795309221</v>
      </c>
      <c r="K121" s="3">
        <v>9.7272888688354993</v>
      </c>
      <c r="L121" s="3">
        <v>7.5324203991723797</v>
      </c>
      <c r="M121" s="3">
        <v>9.3611367109117793</v>
      </c>
      <c r="N121" s="3">
        <v>7.0511630375925796</v>
      </c>
      <c r="O121" s="3">
        <v>22.742034707933101</v>
      </c>
      <c r="P121" s="3">
        <v>9.8937025739688096</v>
      </c>
      <c r="Q121" s="3">
        <v>9.9426453710737004</v>
      </c>
      <c r="R121" s="3">
        <v>14.169019180887</v>
      </c>
      <c r="S121" s="3">
        <v>5.5682579733487296</v>
      </c>
      <c r="T121" s="3">
        <v>9.0889229374558305</v>
      </c>
      <c r="U121" s="3">
        <v>15.2080553366405</v>
      </c>
      <c r="V121" s="3">
        <v>17.6280357733418</v>
      </c>
    </row>
    <row r="122" spans="1:37" x14ac:dyDescent="0.35">
      <c r="A122" s="2">
        <v>45442</v>
      </c>
      <c r="B122" s="3">
        <v>12.7110181144617</v>
      </c>
      <c r="C122" s="3">
        <v>6.5327131212202403</v>
      </c>
      <c r="D122" s="3">
        <v>11.478546735129999</v>
      </c>
      <c r="E122" s="3">
        <v>8.5118697824381506</v>
      </c>
      <c r="F122" s="3">
        <v>8.6699759949386408</v>
      </c>
      <c r="G122" s="3">
        <v>13.3961046441236</v>
      </c>
      <c r="H122" s="3">
        <v>14.209777799644099</v>
      </c>
      <c r="I122" s="3">
        <v>17.709096479538498</v>
      </c>
      <c r="J122" s="3">
        <v>11.9721886943793</v>
      </c>
      <c r="K122" s="3">
        <v>9.6178076200190592</v>
      </c>
      <c r="L122" s="3">
        <v>7.1220211053723901</v>
      </c>
      <c r="M122" s="3">
        <v>9.6374633114149795</v>
      </c>
      <c r="N122" s="3">
        <v>7.0098812547436404</v>
      </c>
      <c r="O122" s="3">
        <v>22.755206320988499</v>
      </c>
      <c r="P122" s="3">
        <v>10.0467434456954</v>
      </c>
      <c r="Q122" s="3">
        <v>9.4840515853084302</v>
      </c>
      <c r="R122" s="3">
        <v>13.8654115481774</v>
      </c>
      <c r="S122" s="3">
        <v>5.8789066877588301</v>
      </c>
      <c r="T122" s="3">
        <v>8.3006677881854394</v>
      </c>
      <c r="U122" s="3">
        <v>15.792789386090901</v>
      </c>
      <c r="V122" s="3">
        <v>16.424797660883101</v>
      </c>
    </row>
    <row r="124" spans="1:37" x14ac:dyDescent="0.35">
      <c r="A124" s="2" t="s">
        <v>91</v>
      </c>
      <c r="B124" s="3" cm="1">
        <f t="array" ref="B124">MIN(_xlfn._xlws.FILTER(B1:B122, ISNUMBER(B1:B122)))</f>
        <v>9.41981367008629</v>
      </c>
      <c r="C124" s="3" cm="1">
        <f t="array" ref="C124">MIN(_xlfn._xlws.FILTER(C1:C122, ISNUMBER(C1:C122)))</f>
        <v>6.3120612157937703</v>
      </c>
      <c r="D124" s="3" cm="1">
        <f t="array" ref="D124">MIN(_xlfn._xlws.FILTER(D1:D122, ISNUMBER(D1:D122)))</f>
        <v>10.8345097777863</v>
      </c>
      <c r="E124" s="3" cm="1">
        <f t="array" ref="E124">MIN(_xlfn._xlws.FILTER(E1:E122, ISNUMBER(E1:E122)))</f>
        <v>8.5118697824381506</v>
      </c>
      <c r="F124" s="3" cm="1">
        <f t="array" ref="F124">MIN(_xlfn._xlws.FILTER(F1:F122, ISNUMBER(F1:F122)))</f>
        <v>5.41423140693405</v>
      </c>
      <c r="G124" s="3" cm="1">
        <f t="array" ref="G124">MIN(_xlfn._xlws.FILTER(G1:G122, ISNUMBER(G1:G122)))</f>
        <v>6.9592386222129301</v>
      </c>
      <c r="H124" s="3" cm="1">
        <f t="array" ref="H124">MIN(_xlfn._xlws.FILTER(H1:H122, ISNUMBER(H1:H122)))</f>
        <v>12.8009908251417</v>
      </c>
      <c r="I124" s="3" cm="1">
        <f t="array" ref="I124">MIN(_xlfn._xlws.FILTER(I1:I122, ISNUMBER(I1:I122)))</f>
        <v>10.116471750383599</v>
      </c>
      <c r="J124" s="3" cm="1">
        <f t="array" ref="J124">MIN(_xlfn._xlws.FILTER(J1:J122, ISNUMBER(J1:J122)))</f>
        <v>10.771724951031199</v>
      </c>
      <c r="K124" s="3" cm="1">
        <f t="array" ref="K124">MIN(_xlfn._xlws.FILTER(K1:K122, ISNUMBER(K1:K122)))</f>
        <v>7.7146620575676996</v>
      </c>
      <c r="L124" s="3" cm="1">
        <f t="array" ref="L124">MIN(_xlfn._xlws.FILTER(L1:L122, ISNUMBER(L1:L122)))</f>
        <v>5.8541838118338001</v>
      </c>
      <c r="M124" s="3" cm="1">
        <f t="array" ref="M124">MIN(_xlfn._xlws.FILTER(M1:M122, ISNUMBER(M1:M122)))</f>
        <v>7.8291171054380504</v>
      </c>
      <c r="N124" s="3" cm="1">
        <f t="array" ref="N124">MIN(_xlfn._xlws.FILTER(N1:N122, ISNUMBER(N1:N122)))</f>
        <v>3.6925757653615698</v>
      </c>
      <c r="O124" s="3" cm="1">
        <f t="array" ref="O124">MIN(_xlfn._xlws.FILTER(O1:O122, ISNUMBER(O1:O122)))</f>
        <v>14.346292703364099</v>
      </c>
      <c r="P124" s="3" cm="1">
        <f t="array" ref="P124">MIN(_xlfn._xlws.FILTER(P1:P122, ISNUMBER(P1:P122)))</f>
        <v>8.2911009260699906</v>
      </c>
      <c r="Q124" s="3" cm="1">
        <f t="array" ref="Q124">MIN(_xlfn._xlws.FILTER(Q1:Q122, ISNUMBER(Q1:Q122)))</f>
        <v>9.4840515853084302</v>
      </c>
      <c r="R124" s="3" cm="1">
        <f t="array" ref="R124">MIN(_xlfn._xlws.FILTER(R1:R122, ISNUMBER(R1:R122)))</f>
        <v>12.6311096889785</v>
      </c>
      <c r="S124" s="3" cm="1">
        <f t="array" ref="S124">MIN(_xlfn._xlws.FILTER(S1:S122, ISNUMBER(S1:S122)))</f>
        <v>4.10831034284569</v>
      </c>
      <c r="T124" s="3" cm="1">
        <f t="array" ref="T124">MIN(_xlfn._xlws.FILTER(T1:T122, ISNUMBER(T1:T122)))</f>
        <v>8.3006677881854394</v>
      </c>
      <c r="U124" s="3" cm="1">
        <f t="array" ref="U124">MIN(_xlfn._xlws.FILTER(U1:U122, ISNUMBER(U1:U122)))</f>
        <v>10.121459005427299</v>
      </c>
      <c r="V124" s="3" cm="1">
        <f t="array" ref="V124">MIN(_xlfn._xlws.FILTER(V1:V122, ISNUMBER(V1:V122)))</f>
        <v>11.486818280866499</v>
      </c>
    </row>
    <row r="125" spans="1:37" x14ac:dyDescent="0.35">
      <c r="A125" s="2" t="s">
        <v>92</v>
      </c>
      <c r="B125" s="3" cm="1">
        <f t="array" ref="B125">MAX(_xlfn._xlws.FILTER(B1:B122, ISNUMBER(B1:B122)))</f>
        <v>17.5686488102012</v>
      </c>
      <c r="C125" s="3" cm="1">
        <f t="array" ref="C125">MAX(_xlfn._xlws.FILTER(C1:C122, ISNUMBER(C1:C122)))</f>
        <v>19.161100286197598</v>
      </c>
      <c r="D125" s="3" cm="1">
        <f t="array" ref="D125">MAX(_xlfn._xlws.FILTER(D1:D122, ISNUMBER(D1:D122)))</f>
        <v>17.294014799764501</v>
      </c>
      <c r="E125" s="3" cm="1">
        <f t="array" ref="E125">MAX(_xlfn._xlws.FILTER(E1:E122, ISNUMBER(E1:E122)))</f>
        <v>18.4658223624489</v>
      </c>
      <c r="F125" s="3" cm="1">
        <f t="array" ref="F125">MAX(_xlfn._xlws.FILTER(F1:F122, ISNUMBER(F1:F122)))</f>
        <v>14.8480938342079</v>
      </c>
      <c r="G125" s="3" cm="1">
        <f t="array" ref="G125">MAX(_xlfn._xlws.FILTER(G1:G122, ISNUMBER(G1:G122)))</f>
        <v>23.5481400646729</v>
      </c>
      <c r="H125" s="3" cm="1">
        <f t="array" ref="H125">MAX(_xlfn._xlws.FILTER(H1:H122, ISNUMBER(H1:H122)))</f>
        <v>19.655068289716102</v>
      </c>
      <c r="I125" s="3" cm="1">
        <f t="array" ref="I125">MAX(_xlfn._xlws.FILTER(I1:I122, ISNUMBER(I1:I122)))</f>
        <v>17.709096479538498</v>
      </c>
      <c r="J125" s="3" cm="1">
        <f t="array" ref="J125">MAX(_xlfn._xlws.FILTER(J1:J122, ISNUMBER(J1:J122)))</f>
        <v>19.571778406637801</v>
      </c>
      <c r="K125" s="3" cm="1">
        <f t="array" ref="K125">MAX(_xlfn._xlws.FILTER(K1:K122, ISNUMBER(K1:K122)))</f>
        <v>13.581576127424301</v>
      </c>
      <c r="L125" s="3" cm="1">
        <f t="array" ref="L125">MAX(_xlfn._xlws.FILTER(L1:L122, ISNUMBER(L1:L122)))</f>
        <v>25.384267845425398</v>
      </c>
      <c r="M125" s="3" cm="1">
        <f t="array" ref="M125">MAX(_xlfn._xlws.FILTER(M1:M122, ISNUMBER(M1:M122)))</f>
        <v>17.5870467379658</v>
      </c>
      <c r="N125" s="3" cm="1">
        <f t="array" ref="N125">MAX(_xlfn._xlws.FILTER(N1:N122, ISNUMBER(N1:N122)))</f>
        <v>17.666642147323699</v>
      </c>
      <c r="O125" s="3" cm="1">
        <f t="array" ref="O125">MAX(_xlfn._xlws.FILTER(O1:O122, ISNUMBER(O1:O122)))</f>
        <v>24.4983447675056</v>
      </c>
      <c r="P125" s="3" cm="1">
        <f t="array" ref="P125">MAX(_xlfn._xlws.FILTER(P1:P122, ISNUMBER(P1:P122)))</f>
        <v>17.0867925249762</v>
      </c>
      <c r="Q125" s="3" cm="1">
        <f t="array" ref="Q125">MAX(_xlfn._xlws.FILTER(Q1:Q122, ISNUMBER(Q1:Q122)))</f>
        <v>15.496903904267</v>
      </c>
      <c r="R125" s="3" cm="1">
        <f t="array" ref="R125">MAX(_xlfn._xlws.FILTER(R1:R122, ISNUMBER(R1:R122)))</f>
        <v>19.5113824292009</v>
      </c>
      <c r="S125" s="3" cm="1">
        <f t="array" ref="S125">MAX(_xlfn._xlws.FILTER(S1:S122, ISNUMBER(S1:S122)))</f>
        <v>10.8679614996667</v>
      </c>
      <c r="T125" s="3" cm="1">
        <f t="array" ref="T125">MAX(_xlfn._xlws.FILTER(T1:T122, ISNUMBER(T1:T122)))</f>
        <v>16.896334475051699</v>
      </c>
      <c r="U125" s="3" cm="1">
        <f t="array" ref="U125">MAX(_xlfn._xlws.FILTER(U1:U122, ISNUMBER(U1:U122)))</f>
        <v>21.439044630236399</v>
      </c>
      <c r="V125" s="3" cm="1">
        <f t="array" ref="V125">MAX(_xlfn._xlws.FILTER(V1:V122, ISNUMBER(V1:V122)))</f>
        <v>21.192794259105501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0.48399999999999999</v>
      </c>
      <c r="C127" s="9" cm="1">
        <f t="array" ref="C127">_xlfn.PERCENTRANK.EXC(_xlfn._xlws.FILTER(C1:C122, ISNUMBER(C1:C122)),C122)</f>
        <v>1.6E-2</v>
      </c>
      <c r="D127" s="9" cm="1">
        <f t="array" ref="D127">_xlfn.PERCENTRANK.EXC(_xlfn._xlws.FILTER(D1:D122, ISNUMBER(D1:D122)),D122)</f>
        <v>1.6E-2</v>
      </c>
      <c r="E127" s="9" cm="1">
        <f t="array" ref="E127">_xlfn.PERCENTRANK.EXC(_xlfn._xlws.FILTER(E1:E122, ISNUMBER(E1:E122)),E122)</f>
        <v>8.0000000000000002E-3</v>
      </c>
      <c r="F127" s="9" cm="1">
        <f t="array" ref="F127">_xlfn.PERCENTRANK.EXC(_xlfn._xlws.FILTER(F1:F122, ISNUMBER(F1:F122)),F122)</f>
        <v>0.20399999999999999</v>
      </c>
      <c r="G127" s="9" cm="1">
        <f t="array" ref="G127">_xlfn.PERCENTRANK.EXC(_xlfn._xlws.FILTER(G1:G122, ISNUMBER(G1:G122)),G122)</f>
        <v>0.63100000000000001</v>
      </c>
      <c r="H127" s="9" cm="1">
        <f t="array" ref="H127">_xlfn.PERCENTRANK.EXC(_xlfn._xlws.FILTER(H1:H122, ISNUMBER(H1:H122)),H122)</f>
        <v>0.254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0.11700000000000001</v>
      </c>
      <c r="K127" s="9" cm="1">
        <f t="array" ref="K127">_xlfn.PERCENTRANK.EXC(_xlfn._xlws.FILTER(K1:K122, ISNUMBER(K1:K122)),K122)</f>
        <v>0.32700000000000001</v>
      </c>
      <c r="L127" s="9" cm="1">
        <f t="array" ref="L127">_xlfn.PERCENTRANK.EXC(_xlfn._xlws.FILTER(L1:L122, ISNUMBER(L1:L122)),L122)</f>
        <v>0.114</v>
      </c>
      <c r="M127" s="9" cm="1">
        <f t="array" ref="M127">_xlfn.PERCENTRANK.EXC(_xlfn._xlws.FILTER(M1:M122, ISNUMBER(M1:M122)),M122)</f>
        <v>0.254</v>
      </c>
      <c r="N127" s="9" cm="1">
        <f t="array" ref="N127">_xlfn.PERCENTRANK.EXC(_xlfn._xlws.FILTER(N1:N122, ISNUMBER(N1:N122)),N122)</f>
        <v>0.21299999999999999</v>
      </c>
      <c r="O127" s="9" cm="1">
        <f t="array" ref="O127">_xlfn.PERCENTRANK.EXC(_xlfn._xlws.FILTER(O1:O122, ISNUMBER(O1:O122)),O122)</f>
        <v>0.88500000000000001</v>
      </c>
      <c r="P127" s="9" cm="1">
        <f t="array" ref="P127">_xlfn.PERCENTRANK.EXC(_xlfn._xlws.FILTER(P1:P122, ISNUMBER(P1:P122)),P122)</f>
        <v>0.23699999999999999</v>
      </c>
      <c r="Q127" s="9" cm="1">
        <f t="array" ref="Q127">_xlfn.PERCENTRANK.EXC(_xlfn._xlws.FILTER(Q1:Q122, ISNUMBER(Q1:Q122)),Q122)</f>
        <v>8.0000000000000002E-3</v>
      </c>
      <c r="R127" s="9" cm="1">
        <f t="array" ref="R127">_xlfn.PERCENTRANK.EXC(_xlfn._xlws.FILTER(R1:R122, ISNUMBER(R1:R122)),R122)</f>
        <v>6.5000000000000002E-2</v>
      </c>
      <c r="S127" s="9" cm="1">
        <f t="array" ref="S127">_xlfn.PERCENTRANK.EXC(_xlfn._xlws.FILTER(S1:S122, ISNUMBER(S1:S122)),S122)</f>
        <v>0.29499999999999998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0.72099999999999997</v>
      </c>
      <c r="V127" s="9" cm="1">
        <f t="array" ref="V127">_xlfn.PERCENTRANK.EXC(_xlfn._xlws.FILTER(V1:V122, ISNUMBER(V1:V122)),V122)</f>
        <v>0.57499999999999996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41789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3.0467171812262799</v>
      </c>
      <c r="D2" s="3" cm="1">
        <f t="array" ref="D2:D122">_xll.FDS(D1,"FMA_DIV_YLD(NTMA,-10AY,0,AM,""PORTAGG"",""MEANR"")")</f>
        <v>2.5749649237680101</v>
      </c>
      <c r="E2" s="3" cm="1">
        <f t="array" ref="E2:E122">_xll.FDS(E1,"FMA_DIV_YLD(NTMA,-10AY,0,AM,""PORTAGG"",""MEANR"")")</f>
        <v>2.1587667561237498</v>
      </c>
      <c r="F2" s="3" cm="1">
        <f t="array" ref="F2:F122">_xll.FDS(F1,"FMA_DIV_YLD(NTMA,-10AY,0,AM,""PORTAGG"",""MEANR"")")</f>
        <v>3.9525997835156601</v>
      </c>
      <c r="G2" s="3" cm="1">
        <f t="array" ref="G2:G122">_xll.FDS(G1,"FMA_DIV_YLD(NTMA,-10AY,0,AM,""PORTAGG"",""MEANR"")")</f>
        <v>2.2919842589222998</v>
      </c>
      <c r="H2" s="3" cm="1">
        <f t="array" ref="H2:H122">_xll.FDS(H1,"FMA_DIV_YLD(NTMA,-10AY,0,AM,""PORTAGG"",""MEANR"")")</f>
        <v>3.1092202047948398</v>
      </c>
      <c r="I2" s="3" cm="1">
        <f t="array" ref="I2:I122">_xll.FDS(I1,"FMA_DIV_YLD(NTMA,-10AY,0,AM,""PORTAGG"",""MEANR"")")</f>
        <v>3.2306077397006501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1.2654862584916</v>
      </c>
      <c r="L2" s="3" cm="1">
        <f t="array" ref="L2:L122">_xll.FDS(L1,"FMA_DIV_YLD(NTMA,-10AY,0,AM,""PORTAGG"",""MEANR"")")</f>
        <v>4.2184491242670896</v>
      </c>
      <c r="M2" s="3" cm="1">
        <f t="array" ref="M2:M122">_xll.FDS(M1,"FMA_DIV_YLD(NTMA,-10AY,0,AM,""PORTAGG"",""MEANR"")")</f>
        <v>3.4096132803785602</v>
      </c>
      <c r="N2" s="3" cm="1">
        <f t="array" ref="N2:N122">_xll.FDS(N1,"FMA_DIV_YLD(NTMA,-10AY,0,AM,""PORTAGG"",""MEANR"")")</f>
        <v>2.1504017679952199</v>
      </c>
      <c r="O2" s="3" cm="1">
        <f t="array" ref="O2:O122">_xll.FDS(O1,"FMA_DIV_YLD(NTMA,-10AY,0,AM,""PORTAGG"",""MEANR"")")</f>
        <v>1.61187316592736</v>
      </c>
      <c r="P2" s="3" cm="1">
        <f t="array" ref="P2:P122">_xll.FDS(P1,"FMA_DIV_YLD(NTMA,-10AY,0,AM,""PORTAGG"",""MEANR"")")</f>
        <v>3.7158591476223801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3.7553455190370801</v>
      </c>
      <c r="S2" s="3" cm="1">
        <f t="array" ref="S2:S122">_xll.FDS(S1,"FMA_DIV_YLD(NTMA,-10AY,0,AM,""PORTAGG"",""MEANR"")")</f>
        <v>2.76176735925225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3.4671425383634902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41820</v>
      </c>
      <c r="B3" s="3" t="e">
        <v>#N/A</v>
      </c>
      <c r="C3" s="3">
        <v>3.0080682363379898</v>
      </c>
      <c r="D3" s="3">
        <v>2.6572492473890299</v>
      </c>
      <c r="E3" s="3">
        <v>2.0854481865420098</v>
      </c>
      <c r="F3" s="3">
        <v>4.1787067904125799</v>
      </c>
      <c r="G3" s="3">
        <v>2.1928329346176301</v>
      </c>
      <c r="H3" s="3">
        <v>3.1300979110352598</v>
      </c>
      <c r="I3" s="3">
        <v>3.1110705504716898</v>
      </c>
      <c r="J3" s="3" t="e">
        <v>#N/A</v>
      </c>
      <c r="K3" s="3">
        <v>1.2648142212515401</v>
      </c>
      <c r="L3" s="3">
        <v>4.0583320028185597</v>
      </c>
      <c r="M3" s="3">
        <v>3.3281175392228701</v>
      </c>
      <c r="N3" s="3">
        <v>1.8636843609659299</v>
      </c>
      <c r="O3" s="3">
        <v>1.5510419591492399</v>
      </c>
      <c r="P3" s="3">
        <v>3.6631786887220201</v>
      </c>
      <c r="Q3" s="3">
        <v>4.5101898894117598</v>
      </c>
      <c r="R3" s="3">
        <v>5.5082893932687096</v>
      </c>
      <c r="S3" s="3">
        <v>3.1479959312296999</v>
      </c>
      <c r="T3" s="3">
        <v>2.8277778380088998</v>
      </c>
      <c r="U3" s="3">
        <v>3.2357993315312998</v>
      </c>
      <c r="V3" s="3" t="e">
        <v>#N/A</v>
      </c>
    </row>
    <row r="4" spans="1:22" x14ac:dyDescent="0.35">
      <c r="A4" s="2">
        <v>41851</v>
      </c>
      <c r="B4" s="3" t="e">
        <v>#N/A</v>
      </c>
      <c r="C4" s="3">
        <v>3.09840115906092</v>
      </c>
      <c r="D4" s="3">
        <v>2.5371650084831998</v>
      </c>
      <c r="E4" s="3">
        <v>2.10261585303487</v>
      </c>
      <c r="F4" s="3">
        <v>4.2716757646989603</v>
      </c>
      <c r="G4" s="3">
        <v>2.22643766716967</v>
      </c>
      <c r="H4" s="3">
        <v>3.16318037429689</v>
      </c>
      <c r="I4" s="3">
        <v>3.2348123147911099</v>
      </c>
      <c r="J4" s="3" t="e">
        <v>#N/A</v>
      </c>
      <c r="K4" s="3">
        <v>1.24738837560717</v>
      </c>
      <c r="L4" s="3">
        <v>3.89449453240249</v>
      </c>
      <c r="M4" s="3">
        <v>3.2602270321612101</v>
      </c>
      <c r="N4" s="3">
        <v>2.0559347875267999</v>
      </c>
      <c r="O4" s="3">
        <v>1.6107355721223899</v>
      </c>
      <c r="P4" s="3">
        <v>3.4756918061133999</v>
      </c>
      <c r="Q4" s="3">
        <v>4.0817731647857398</v>
      </c>
      <c r="R4" s="3">
        <v>5.7950968245688497</v>
      </c>
      <c r="S4" s="3">
        <v>2.7307169662657498</v>
      </c>
      <c r="T4" s="3">
        <v>2.66136936547773</v>
      </c>
      <c r="U4" s="3">
        <v>3.4643079158338401</v>
      </c>
      <c r="V4" s="3" t="e">
        <v>#N/A</v>
      </c>
    </row>
    <row r="5" spans="1:22" x14ac:dyDescent="0.35">
      <c r="A5" s="2">
        <v>41880</v>
      </c>
      <c r="B5" s="3" t="e">
        <v>#N/A</v>
      </c>
      <c r="C5" s="3">
        <v>3.0808039191877299</v>
      </c>
      <c r="D5" s="3">
        <v>2.5260779063826102</v>
      </c>
      <c r="E5" s="3">
        <v>2.0412355169343401</v>
      </c>
      <c r="F5" s="3">
        <v>4.2803338438631098</v>
      </c>
      <c r="G5" s="3">
        <v>2.1275822243622899</v>
      </c>
      <c r="H5" s="3">
        <v>3.1559127636440798</v>
      </c>
      <c r="I5" s="3">
        <v>3.2323659027398102</v>
      </c>
      <c r="J5" s="3" t="e">
        <v>#N/A</v>
      </c>
      <c r="K5" s="3">
        <v>1.2956008234151899</v>
      </c>
      <c r="L5" s="3">
        <v>3.5118706375062598</v>
      </c>
      <c r="M5" s="3">
        <v>3.2696143826953401</v>
      </c>
      <c r="N5" s="3">
        <v>2.01508508173041</v>
      </c>
      <c r="O5" s="3">
        <v>1.5676547955397</v>
      </c>
      <c r="P5" s="3">
        <v>3.5223345709690399</v>
      </c>
      <c r="Q5" s="3">
        <v>4.0708925980436499</v>
      </c>
      <c r="R5" s="3">
        <v>3.4027198900371398</v>
      </c>
      <c r="S5" s="3">
        <v>3.0360730217290599</v>
      </c>
      <c r="T5" s="3">
        <v>2.5997687262679898</v>
      </c>
      <c r="U5" s="3">
        <v>2.9503026259385501</v>
      </c>
      <c r="V5" s="3" t="e">
        <v>#N/A</v>
      </c>
    </row>
    <row r="6" spans="1:22" x14ac:dyDescent="0.35">
      <c r="A6" s="2">
        <v>41912</v>
      </c>
      <c r="B6" s="3" t="e">
        <v>#N/A</v>
      </c>
      <c r="C6" s="3">
        <v>3.1165298082977899</v>
      </c>
      <c r="D6" s="3">
        <v>2.5310435671624201</v>
      </c>
      <c r="E6" s="3">
        <v>2.1788506524703299</v>
      </c>
      <c r="F6" s="3">
        <v>3.9967532109167698</v>
      </c>
      <c r="G6" s="3">
        <v>2.2286857710803698</v>
      </c>
      <c r="H6" s="3">
        <v>3.1951927190290701</v>
      </c>
      <c r="I6" s="3">
        <v>3.4940210479232001</v>
      </c>
      <c r="J6" s="3" t="e">
        <v>#N/A</v>
      </c>
      <c r="K6" s="3">
        <v>1.37003095781342</v>
      </c>
      <c r="L6" s="3">
        <v>3.9001271298475002</v>
      </c>
      <c r="M6" s="3">
        <v>3.4692313257515499</v>
      </c>
      <c r="N6" s="3">
        <v>2.28812875481302</v>
      </c>
      <c r="O6" s="3">
        <v>1.57300068663908</v>
      </c>
      <c r="P6" s="3">
        <v>3.7883016159551999</v>
      </c>
      <c r="Q6" s="3">
        <v>4.0652498239302002</v>
      </c>
      <c r="R6" s="3">
        <v>3.3536421838142698</v>
      </c>
      <c r="S6" s="3">
        <v>3.17059015885699</v>
      </c>
      <c r="T6" s="3">
        <v>2.5722233069835001</v>
      </c>
      <c r="U6" s="3">
        <v>3.1043912301039902</v>
      </c>
      <c r="V6" s="3" t="e">
        <v>#N/A</v>
      </c>
    </row>
    <row r="7" spans="1:22" x14ac:dyDescent="0.35">
      <c r="A7" s="2">
        <v>41943</v>
      </c>
      <c r="B7" s="3" t="e">
        <v>#N/A</v>
      </c>
      <c r="C7" s="3">
        <v>3.19738172559097</v>
      </c>
      <c r="D7" s="3">
        <v>2.5675505130186802</v>
      </c>
      <c r="E7" s="3">
        <v>2.20502601587539</v>
      </c>
      <c r="F7" s="3">
        <v>3.9518207434450199</v>
      </c>
      <c r="G7" s="3">
        <v>2.24066801946136</v>
      </c>
      <c r="H7" s="3">
        <v>3.19325883802302</v>
      </c>
      <c r="I7" s="3">
        <v>3.4779087387119501</v>
      </c>
      <c r="J7" s="3" t="e">
        <v>#N/A</v>
      </c>
      <c r="K7" s="3">
        <v>1.4103623757266901</v>
      </c>
      <c r="L7" s="3">
        <v>3.7355575612146001</v>
      </c>
      <c r="M7" s="3">
        <v>3.33550024994967</v>
      </c>
      <c r="N7" s="3">
        <v>2.6349015863121599</v>
      </c>
      <c r="O7" s="3">
        <v>1.5510049854946899</v>
      </c>
      <c r="P7" s="3">
        <v>3.6331136663013299</v>
      </c>
      <c r="Q7" s="3">
        <v>4.13079674266179</v>
      </c>
      <c r="R7" s="3">
        <v>3.3500699992635199</v>
      </c>
      <c r="S7" s="3">
        <v>2.9374165258753502</v>
      </c>
      <c r="T7" s="3">
        <v>2.84223612676647</v>
      </c>
      <c r="U7" s="3">
        <v>2.8621227630472399</v>
      </c>
      <c r="V7" s="3" t="e">
        <v>#N/A</v>
      </c>
    </row>
    <row r="8" spans="1:22" x14ac:dyDescent="0.35">
      <c r="A8" s="2">
        <v>41971</v>
      </c>
      <c r="B8" s="3" t="e">
        <v>#N/A</v>
      </c>
      <c r="C8" s="3">
        <v>3.0302303828005299</v>
      </c>
      <c r="D8" s="3">
        <v>2.47804550349136</v>
      </c>
      <c r="E8" s="3">
        <v>2.16207167570037</v>
      </c>
      <c r="F8" s="3">
        <v>3.95118424581936</v>
      </c>
      <c r="G8" s="3">
        <v>2.1765901304452502</v>
      </c>
      <c r="H8" s="3">
        <v>3.20371677768658</v>
      </c>
      <c r="I8" s="3">
        <v>3.38023990755614</v>
      </c>
      <c r="J8" s="3" t="e">
        <v>#N/A</v>
      </c>
      <c r="K8" s="3">
        <v>1.3803435614420001</v>
      </c>
      <c r="L8" s="3">
        <v>3.7057959998141801</v>
      </c>
      <c r="M8" s="3">
        <v>3.3275772876985599</v>
      </c>
      <c r="N8" s="3">
        <v>2.6069717032848301</v>
      </c>
      <c r="O8" s="3">
        <v>1.50702225810179</v>
      </c>
      <c r="P8" s="3">
        <v>3.5524168045753099</v>
      </c>
      <c r="Q8" s="3">
        <v>3.9901612951945502</v>
      </c>
      <c r="R8" s="3">
        <v>3.3116959549806499</v>
      </c>
      <c r="S8" s="3">
        <v>2.7425827205296298</v>
      </c>
      <c r="T8" s="3">
        <v>2.9423303661157099</v>
      </c>
      <c r="U8" s="3">
        <v>3.1689243374850302</v>
      </c>
      <c r="V8" s="3" t="e">
        <v>#N/A</v>
      </c>
    </row>
    <row r="9" spans="1:22" x14ac:dyDescent="0.35">
      <c r="A9" s="2">
        <v>42004</v>
      </c>
      <c r="B9" s="3" t="e">
        <v>#N/A</v>
      </c>
      <c r="C9" s="3">
        <v>3.1627178139771202</v>
      </c>
      <c r="D9" s="3">
        <v>2.47972029635338</v>
      </c>
      <c r="E9" s="3">
        <v>2.15339215038051</v>
      </c>
      <c r="F9" s="3">
        <v>4.04430864487228</v>
      </c>
      <c r="G9" s="3">
        <v>2.1478337316530198</v>
      </c>
      <c r="H9" s="3">
        <v>3.3026589928037899</v>
      </c>
      <c r="I9" s="3">
        <v>3.4137172640292199</v>
      </c>
      <c r="J9" s="3" t="e">
        <v>#N/A</v>
      </c>
      <c r="K9" s="3">
        <v>1.4604591038683199</v>
      </c>
      <c r="L9" s="3">
        <v>4.1190498675623104</v>
      </c>
      <c r="M9" s="3">
        <v>3.3159150838676101</v>
      </c>
      <c r="N9" s="3">
        <v>3.4200955239034498</v>
      </c>
      <c r="O9" s="3">
        <v>1.5789515430393399</v>
      </c>
      <c r="P9" s="3">
        <v>3.3735092676383198</v>
      </c>
      <c r="Q9" s="3">
        <v>4.4451881711782804</v>
      </c>
      <c r="R9" s="3">
        <v>3.4978923102795498</v>
      </c>
      <c r="S9" s="3">
        <v>2.7222255005566902</v>
      </c>
      <c r="T9" s="3">
        <v>3.43669780895861</v>
      </c>
      <c r="U9" s="3">
        <v>3.10554901088411</v>
      </c>
      <c r="V9" s="3" t="e">
        <v>#N/A</v>
      </c>
    </row>
    <row r="10" spans="1:22" x14ac:dyDescent="0.35">
      <c r="A10" s="2">
        <v>42034</v>
      </c>
      <c r="B10" s="3" t="e">
        <v>#N/A</v>
      </c>
      <c r="C10" s="3">
        <v>3.2359458267716099</v>
      </c>
      <c r="D10" s="3">
        <v>2.4470869196481502</v>
      </c>
      <c r="E10" s="3">
        <v>2.0416583256482799</v>
      </c>
      <c r="F10" s="3">
        <v>3.8673253863563799</v>
      </c>
      <c r="G10" s="3">
        <v>2.2606251831955402</v>
      </c>
      <c r="H10" s="3">
        <v>3.2669566720450298</v>
      </c>
      <c r="I10" s="3">
        <v>3.4714929479953902</v>
      </c>
      <c r="J10" s="3" t="e">
        <v>#N/A</v>
      </c>
      <c r="K10" s="3">
        <v>1.5936196363692801</v>
      </c>
      <c r="L10" s="3">
        <v>4.2535423896614102</v>
      </c>
      <c r="M10" s="3">
        <v>3.16243715617476</v>
      </c>
      <c r="N10" s="3">
        <v>3.7593741810616099</v>
      </c>
      <c r="O10" s="3">
        <v>1.4907676981531599</v>
      </c>
      <c r="P10" s="3">
        <v>3.1770772663951901</v>
      </c>
      <c r="Q10" s="3">
        <v>4.3549521618053699</v>
      </c>
      <c r="R10" s="3">
        <v>3.2408426654836302</v>
      </c>
      <c r="S10" s="3">
        <v>2.7652021594448799</v>
      </c>
      <c r="T10" s="3">
        <v>3.5284188605994098</v>
      </c>
      <c r="U10" s="3">
        <v>3.0471541814893901</v>
      </c>
      <c r="V10" s="3" t="e">
        <v>#N/A</v>
      </c>
    </row>
    <row r="11" spans="1:22" x14ac:dyDescent="0.35">
      <c r="A11" s="2">
        <v>42062</v>
      </c>
      <c r="B11" s="3" t="e">
        <v>#N/A</v>
      </c>
      <c r="C11" s="3">
        <v>3.1499414250562601</v>
      </c>
      <c r="D11" s="3">
        <v>2.3066070244468602</v>
      </c>
      <c r="E11" s="3">
        <v>1.9518381399085201</v>
      </c>
      <c r="F11" s="3">
        <v>3.7163928224079199</v>
      </c>
      <c r="G11" s="3">
        <v>2.21424926964644</v>
      </c>
      <c r="H11" s="3">
        <v>3.1414098390630598</v>
      </c>
      <c r="I11" s="3">
        <v>3.3870387423657902</v>
      </c>
      <c r="J11" s="3" t="e">
        <v>#N/A</v>
      </c>
      <c r="K11" s="3">
        <v>1.5778299601310799</v>
      </c>
      <c r="L11" s="3">
        <v>3.9264727804522299</v>
      </c>
      <c r="M11" s="3">
        <v>3.05476411882601</v>
      </c>
      <c r="N11" s="3">
        <v>3.1509640661444802</v>
      </c>
      <c r="O11" s="3">
        <v>1.4725416962508899</v>
      </c>
      <c r="P11" s="3">
        <v>3.0709669240933701</v>
      </c>
      <c r="Q11" s="3">
        <v>4.1270156603939103</v>
      </c>
      <c r="R11" s="3">
        <v>3.2201329183309801</v>
      </c>
      <c r="S11" s="3">
        <v>2.8977381229148298</v>
      </c>
      <c r="T11" s="3">
        <v>3.4113436124989902</v>
      </c>
      <c r="U11" s="3">
        <v>3.0232924872752598</v>
      </c>
      <c r="V11" s="3" t="e">
        <v>#N/A</v>
      </c>
    </row>
    <row r="12" spans="1:22" x14ac:dyDescent="0.35">
      <c r="A12" s="2">
        <v>42094</v>
      </c>
      <c r="B12" s="3" t="e">
        <v>#N/A</v>
      </c>
      <c r="C12" s="3">
        <v>3.25714902112145</v>
      </c>
      <c r="D12" s="3">
        <v>2.2746979356471599</v>
      </c>
      <c r="E12" s="3">
        <v>1.87760670573766</v>
      </c>
      <c r="F12" s="3">
        <v>3.5533689635308798</v>
      </c>
      <c r="G12" s="3">
        <v>2.4424682425148401</v>
      </c>
      <c r="H12" s="3">
        <v>3.1512879091348198</v>
      </c>
      <c r="I12" s="3">
        <v>3.5426553361063302</v>
      </c>
      <c r="J12" s="3" t="e">
        <v>#N/A</v>
      </c>
      <c r="K12" s="3">
        <v>1.5387221451611099</v>
      </c>
      <c r="L12" s="3">
        <v>3.8741635090451498</v>
      </c>
      <c r="M12" s="3">
        <v>3.0301877052032302</v>
      </c>
      <c r="N12" s="3">
        <v>3.3824039803902002</v>
      </c>
      <c r="O12" s="3">
        <v>1.5447825273854801</v>
      </c>
      <c r="P12" s="3">
        <v>2.9381722809976698</v>
      </c>
      <c r="Q12" s="3">
        <v>4.55841610773758</v>
      </c>
      <c r="R12" s="3">
        <v>3.4604054866291101</v>
      </c>
      <c r="S12" s="3">
        <v>3.0166087219621298</v>
      </c>
      <c r="T12" s="3">
        <v>3.6407601031265999</v>
      </c>
      <c r="U12" s="3">
        <v>3.0462490435863798</v>
      </c>
      <c r="V12" s="3" t="e">
        <v>#N/A</v>
      </c>
    </row>
    <row r="13" spans="1:22" x14ac:dyDescent="0.35">
      <c r="A13" s="2">
        <v>42124</v>
      </c>
      <c r="B13" s="3" t="e">
        <v>#N/A</v>
      </c>
      <c r="C13" s="3">
        <v>3.2235956235172898</v>
      </c>
      <c r="D13" s="3">
        <v>2.49304042247838</v>
      </c>
      <c r="E13" s="3">
        <v>1.9379663571271699</v>
      </c>
      <c r="F13" s="3">
        <v>3.31538805895384</v>
      </c>
      <c r="G13" s="3">
        <v>1.9162234541235701</v>
      </c>
      <c r="H13" s="3">
        <v>3.14420514069054</v>
      </c>
      <c r="I13" s="3">
        <v>3.50137653229881</v>
      </c>
      <c r="J13" s="3" t="e">
        <v>#N/A</v>
      </c>
      <c r="K13" s="3">
        <v>1.5308503428205</v>
      </c>
      <c r="L13" s="3">
        <v>3.5794185191455901</v>
      </c>
      <c r="M13" s="3">
        <v>2.98146296232462</v>
      </c>
      <c r="N13" s="3">
        <v>3.2218928024296098</v>
      </c>
      <c r="O13" s="3">
        <v>1.6852012743371001</v>
      </c>
      <c r="P13" s="3">
        <v>2.49016681268097</v>
      </c>
      <c r="Q13" s="3">
        <v>4.5033969744085702</v>
      </c>
      <c r="R13" s="3">
        <v>3.3999442675239102</v>
      </c>
      <c r="S13" s="3">
        <v>2.8983682547625</v>
      </c>
      <c r="T13" s="3">
        <v>3.0641926592100002</v>
      </c>
      <c r="U13" s="3">
        <v>2.9530796272258999</v>
      </c>
      <c r="V13" s="3" t="e">
        <v>#N/A</v>
      </c>
    </row>
    <row r="14" spans="1:22" x14ac:dyDescent="0.35">
      <c r="A14" s="2">
        <v>42153</v>
      </c>
      <c r="B14" s="3" t="e">
        <v>#N/A</v>
      </c>
      <c r="C14" s="3">
        <v>3.3776020373172999</v>
      </c>
      <c r="D14" s="3">
        <v>2.3487095967557701</v>
      </c>
      <c r="E14" s="3">
        <v>2.01487200431548</v>
      </c>
      <c r="F14" s="3">
        <v>3.4402107332946898</v>
      </c>
      <c r="G14" s="3">
        <v>1.8911893375395701</v>
      </c>
      <c r="H14" s="3">
        <v>3.24230074571379</v>
      </c>
      <c r="I14" s="3">
        <v>3.6955096533385299</v>
      </c>
      <c r="J14" s="3" t="e">
        <v>#N/A</v>
      </c>
      <c r="K14" s="3">
        <v>1.5900368212764899</v>
      </c>
      <c r="L14" s="3">
        <v>3.8667805526486299</v>
      </c>
      <c r="M14" s="3">
        <v>3.2329120399234199</v>
      </c>
      <c r="N14" s="3">
        <v>3.4284041338747802</v>
      </c>
      <c r="O14" s="3">
        <v>1.6390010323090101</v>
      </c>
      <c r="P14" s="3">
        <v>2.6393677829293498</v>
      </c>
      <c r="Q14" s="3">
        <v>4.7010484453875696</v>
      </c>
      <c r="R14" s="3">
        <v>3.4534083170198802</v>
      </c>
      <c r="S14" s="3">
        <v>2.9425043711209602</v>
      </c>
      <c r="T14" s="3">
        <v>3.4686029513464098</v>
      </c>
      <c r="U14" s="3">
        <v>2.8465077618370098</v>
      </c>
      <c r="V14" s="3" t="e">
        <v>#N/A</v>
      </c>
    </row>
    <row r="15" spans="1:22" x14ac:dyDescent="0.35">
      <c r="A15" s="2">
        <v>42185</v>
      </c>
      <c r="B15" s="3" t="e">
        <v>#N/A</v>
      </c>
      <c r="C15" s="3">
        <v>3.5877135341112401</v>
      </c>
      <c r="D15" s="3">
        <v>2.4580920983343901</v>
      </c>
      <c r="E15" s="3">
        <v>1.90718507890938</v>
      </c>
      <c r="F15" s="3">
        <v>3.62429966324417</v>
      </c>
      <c r="G15" s="3">
        <v>2.0214229141267901</v>
      </c>
      <c r="H15" s="3">
        <v>3.3038335359519699</v>
      </c>
      <c r="I15" s="3">
        <v>3.8605973670278702</v>
      </c>
      <c r="J15" s="3" t="e">
        <v>#N/A</v>
      </c>
      <c r="K15" s="3">
        <v>1.65557651607886</v>
      </c>
      <c r="L15" s="3">
        <v>3.8219079709049399</v>
      </c>
      <c r="M15" s="3">
        <v>3.16183508021691</v>
      </c>
      <c r="N15" s="3">
        <v>3.2985474425866101</v>
      </c>
      <c r="O15" s="3">
        <v>1.5705218649559001</v>
      </c>
      <c r="P15" s="3">
        <v>2.8554731232837001</v>
      </c>
      <c r="Q15" s="3">
        <v>4.5835990954900199</v>
      </c>
      <c r="R15" s="3">
        <v>3.4325847642186198</v>
      </c>
      <c r="S15" s="3">
        <v>3.0220965119782202</v>
      </c>
      <c r="T15" s="3">
        <v>3.4836998481957702</v>
      </c>
      <c r="U15" s="3">
        <v>3.3329296984329</v>
      </c>
      <c r="V15" s="3" t="e">
        <v>#N/A</v>
      </c>
    </row>
    <row r="16" spans="1:22" x14ac:dyDescent="0.35">
      <c r="A16" s="2">
        <v>42216</v>
      </c>
      <c r="B16" s="3" t="e">
        <v>#N/A</v>
      </c>
      <c r="C16" s="3">
        <v>3.5577092884472501</v>
      </c>
      <c r="D16" s="3">
        <v>2.5091183342568799</v>
      </c>
      <c r="E16" s="3">
        <v>1.9091860159281999</v>
      </c>
      <c r="F16" s="3">
        <v>3.6472752866696601</v>
      </c>
      <c r="G16" s="3">
        <v>2.0653746384940899</v>
      </c>
      <c r="H16" s="3">
        <v>3.2597372788383598</v>
      </c>
      <c r="I16" s="3">
        <v>4.0976816623462504</v>
      </c>
      <c r="J16" s="3" t="e">
        <v>#N/A</v>
      </c>
      <c r="K16" s="3">
        <v>1.7379177537483099</v>
      </c>
      <c r="L16" s="3">
        <v>3.97837436036076</v>
      </c>
      <c r="M16" s="3">
        <v>3.2302105625928399</v>
      </c>
      <c r="N16" s="3">
        <v>3.41265511078005</v>
      </c>
      <c r="O16" s="3">
        <v>1.5369573351875601</v>
      </c>
      <c r="P16" s="3">
        <v>3.2262493657777802</v>
      </c>
      <c r="Q16" s="3">
        <v>4.7777949505461601</v>
      </c>
      <c r="R16" s="3">
        <v>3.52695713938876</v>
      </c>
      <c r="S16" s="3">
        <v>3.05763517585777</v>
      </c>
      <c r="T16" s="3">
        <v>3.5169023716080301</v>
      </c>
      <c r="U16" s="3">
        <v>4.0429971449309203</v>
      </c>
      <c r="V16" s="3" t="e">
        <v>#N/A</v>
      </c>
    </row>
    <row r="17" spans="1:22" x14ac:dyDescent="0.35">
      <c r="A17" s="2">
        <v>42247</v>
      </c>
      <c r="B17" s="3" t="e">
        <v>#N/A</v>
      </c>
      <c r="C17" s="3">
        <v>3.57172447247095</v>
      </c>
      <c r="D17" s="3">
        <v>2.65363358203146</v>
      </c>
      <c r="E17" s="3">
        <v>2.0338633078638901</v>
      </c>
      <c r="F17" s="3">
        <v>3.71916589675183</v>
      </c>
      <c r="G17" s="3">
        <v>2.3432163928029599</v>
      </c>
      <c r="H17" s="3">
        <v>3.47451683113874</v>
      </c>
      <c r="I17" s="3">
        <v>4.2994732464357899</v>
      </c>
      <c r="J17" s="3" t="e">
        <v>#N/A</v>
      </c>
      <c r="K17" s="3">
        <v>1.8471080966858899</v>
      </c>
      <c r="L17" s="3">
        <v>4.2976789751130697</v>
      </c>
      <c r="M17" s="3">
        <v>3.3425634530310302</v>
      </c>
      <c r="N17" s="3">
        <v>4.0289700900344698</v>
      </c>
      <c r="O17" s="3">
        <v>1.6417055589257501</v>
      </c>
      <c r="P17" s="3">
        <v>3.4954623957000699</v>
      </c>
      <c r="Q17" s="3">
        <v>4.8761625214833302</v>
      </c>
      <c r="R17" s="3">
        <v>3.6533049741147798</v>
      </c>
      <c r="S17" s="3">
        <v>3.3215461447278898</v>
      </c>
      <c r="T17" s="3">
        <v>4.0996346162385704</v>
      </c>
      <c r="U17" s="3">
        <v>3.6241706606780202</v>
      </c>
      <c r="V17" s="3" t="e">
        <v>#N/A</v>
      </c>
    </row>
    <row r="18" spans="1:22" x14ac:dyDescent="0.35">
      <c r="A18" s="2">
        <v>42277</v>
      </c>
      <c r="B18" s="3" t="e">
        <v>#N/A</v>
      </c>
      <c r="C18" s="3">
        <v>3.8338131536878701</v>
      </c>
      <c r="D18" s="3">
        <v>2.90402873954858</v>
      </c>
      <c r="E18" s="3">
        <v>2.0939289785935999</v>
      </c>
      <c r="F18" s="3">
        <v>3.8532180362518802</v>
      </c>
      <c r="G18" s="3">
        <v>2.5204684828708701</v>
      </c>
      <c r="H18" s="3">
        <v>3.4138189975724198</v>
      </c>
      <c r="I18" s="3">
        <v>4.37487936629622</v>
      </c>
      <c r="J18" s="3" t="e">
        <v>#N/A</v>
      </c>
      <c r="K18" s="3">
        <v>1.8023672598791201</v>
      </c>
      <c r="L18" s="3">
        <v>4.2203737217938704</v>
      </c>
      <c r="M18" s="3">
        <v>3.4426112653117</v>
      </c>
      <c r="N18" s="3">
        <v>3.21518127130477</v>
      </c>
      <c r="O18" s="3">
        <v>1.67908517228752</v>
      </c>
      <c r="P18" s="3">
        <v>3.5376137748929199</v>
      </c>
      <c r="Q18" s="3">
        <v>4.9164308331603799</v>
      </c>
      <c r="R18" s="3">
        <v>3.7394539755730301</v>
      </c>
      <c r="S18" s="3">
        <v>3.4026959454522698</v>
      </c>
      <c r="T18" s="3">
        <v>3.93115540357278</v>
      </c>
      <c r="U18" s="3">
        <v>3.6116852565919499</v>
      </c>
      <c r="V18" s="3">
        <v>4.5171373001520996</v>
      </c>
    </row>
    <row r="19" spans="1:22" x14ac:dyDescent="0.35">
      <c r="A19" s="2">
        <v>42307</v>
      </c>
      <c r="B19" s="3" t="e">
        <v>#N/A</v>
      </c>
      <c r="C19" s="3">
        <v>3.4617379088092202</v>
      </c>
      <c r="D19" s="3">
        <v>2.6425236556639802</v>
      </c>
      <c r="E19" s="3">
        <v>1.97554012495999</v>
      </c>
      <c r="F19" s="3">
        <v>3.7114784369721399</v>
      </c>
      <c r="G19" s="3">
        <v>2.4567787927732199</v>
      </c>
      <c r="H19" s="3">
        <v>3.29277390654376</v>
      </c>
      <c r="I19" s="3">
        <v>4.1265690911286397</v>
      </c>
      <c r="J19" s="3" t="e">
        <v>#N/A</v>
      </c>
      <c r="K19" s="3">
        <v>1.7927496308738999</v>
      </c>
      <c r="L19" s="3">
        <v>4.1007946012247398</v>
      </c>
      <c r="M19" s="3">
        <v>3.2509691107804102</v>
      </c>
      <c r="N19" s="3">
        <v>2.9591647690790799</v>
      </c>
      <c r="O19" s="3">
        <v>1.6759632721509401</v>
      </c>
      <c r="P19" s="3">
        <v>3.2236206483408001</v>
      </c>
      <c r="Q19" s="3">
        <v>4.8960795519820399</v>
      </c>
      <c r="R19" s="3">
        <v>3.6466342663635198</v>
      </c>
      <c r="S19" s="3">
        <v>3.1870757301900898</v>
      </c>
      <c r="T19" s="3">
        <v>4.0979320479763404</v>
      </c>
      <c r="U19" s="3">
        <v>3.17306618544686</v>
      </c>
      <c r="V19" s="3">
        <v>4.6024891840840096</v>
      </c>
    </row>
    <row r="20" spans="1:22" x14ac:dyDescent="0.35">
      <c r="A20" s="2">
        <v>42338</v>
      </c>
      <c r="B20" s="3" t="e">
        <v>#N/A</v>
      </c>
      <c r="C20" s="3">
        <v>3.75602624807156</v>
      </c>
      <c r="D20" s="3">
        <v>2.6113771750351602</v>
      </c>
      <c r="E20" s="3">
        <v>1.95499326305615</v>
      </c>
      <c r="F20" s="3">
        <v>4.0089393592860798</v>
      </c>
      <c r="G20" s="3">
        <v>2.40924806212923</v>
      </c>
      <c r="H20" s="3">
        <v>3.2817570579873601</v>
      </c>
      <c r="I20" s="3">
        <v>4.2192078098541401</v>
      </c>
      <c r="J20" s="3" t="e">
        <v>#N/A</v>
      </c>
      <c r="K20" s="3">
        <v>1.8836881804169601</v>
      </c>
      <c r="L20" s="3">
        <v>4.0908163393989501</v>
      </c>
      <c r="M20" s="3">
        <v>3.3766631721125502</v>
      </c>
      <c r="N20" s="3">
        <v>2.5970879237541999</v>
      </c>
      <c r="O20" s="3">
        <v>1.71204348904113</v>
      </c>
      <c r="P20" s="3">
        <v>3.2996223656412398</v>
      </c>
      <c r="Q20" s="3">
        <v>5.6156197291896897</v>
      </c>
      <c r="R20" s="3">
        <v>3.7129190032132402</v>
      </c>
      <c r="S20" s="3">
        <v>3.4291398366839601</v>
      </c>
      <c r="T20" s="3">
        <v>4.34664214032167</v>
      </c>
      <c r="U20" s="3">
        <v>2.7255570923330801</v>
      </c>
      <c r="V20" s="3">
        <v>4.6149938087726197</v>
      </c>
    </row>
    <row r="21" spans="1:22" x14ac:dyDescent="0.35">
      <c r="A21" s="2">
        <v>42369</v>
      </c>
      <c r="B21" s="3" t="e">
        <v>#N/A</v>
      </c>
      <c r="C21" s="3">
        <v>3.80762443729567</v>
      </c>
      <c r="D21" s="3">
        <v>2.4953207674095701</v>
      </c>
      <c r="E21" s="3">
        <v>1.95130837771833</v>
      </c>
      <c r="F21" s="3">
        <v>4.1093644261598499</v>
      </c>
      <c r="G21" s="3">
        <v>2.6879083355438902</v>
      </c>
      <c r="H21" s="3">
        <v>3.2523709438498001</v>
      </c>
      <c r="I21" s="3">
        <v>4.2164750136622002</v>
      </c>
      <c r="J21" s="3" t="e">
        <v>#N/A</v>
      </c>
      <c r="K21" s="3">
        <v>1.9493287158418799</v>
      </c>
      <c r="L21" s="3">
        <v>4.1370598354253802</v>
      </c>
      <c r="M21" s="3">
        <v>3.4722922394843301</v>
      </c>
      <c r="N21" s="3">
        <v>2.6263716764482998</v>
      </c>
      <c r="O21" s="3">
        <v>1.6776714382267399</v>
      </c>
      <c r="P21" s="3">
        <v>2.8955974759213898</v>
      </c>
      <c r="Q21" s="3">
        <v>5.4216955537613503</v>
      </c>
      <c r="R21" s="3">
        <v>3.8311430340374599</v>
      </c>
      <c r="S21" s="3">
        <v>3.6078860977790401</v>
      </c>
      <c r="T21" s="3">
        <v>4.1931980758707699</v>
      </c>
      <c r="U21" s="3">
        <v>2.3458211888085199</v>
      </c>
      <c r="V21" s="3">
        <v>4.6782260930144002</v>
      </c>
    </row>
    <row r="22" spans="1:22" x14ac:dyDescent="0.35">
      <c r="A22" s="2">
        <v>42398</v>
      </c>
      <c r="B22" s="3" t="e">
        <v>#N/A</v>
      </c>
      <c r="C22" s="3">
        <v>3.7673985278613098</v>
      </c>
      <c r="D22" s="3">
        <v>2.48355639792993</v>
      </c>
      <c r="E22" s="3">
        <v>2.0431460731556301</v>
      </c>
      <c r="F22" s="3">
        <v>4.1961022332215299</v>
      </c>
      <c r="G22" s="3">
        <v>2.7106019618006001</v>
      </c>
      <c r="H22" s="3">
        <v>3.2643829170215302</v>
      </c>
      <c r="I22" s="3">
        <v>4.4213941555301002</v>
      </c>
      <c r="J22" s="3">
        <v>2.11512736343309</v>
      </c>
      <c r="K22" s="3">
        <v>1.9572612135577301</v>
      </c>
      <c r="L22" s="3">
        <v>4.6110072950441499</v>
      </c>
      <c r="M22" s="3">
        <v>3.51232256117664</v>
      </c>
      <c r="N22" s="3">
        <v>2.4355905967585101</v>
      </c>
      <c r="O22" s="3">
        <v>1.7602057312509001</v>
      </c>
      <c r="P22" s="3">
        <v>3.20555843115091</v>
      </c>
      <c r="Q22" s="3">
        <v>5.9096607347917303</v>
      </c>
      <c r="R22" s="3">
        <v>3.6922359226505801</v>
      </c>
      <c r="S22" s="3">
        <v>3.4921210609095801</v>
      </c>
      <c r="T22" s="3">
        <v>4.7073747965791402</v>
      </c>
      <c r="U22" s="3" t="e">
        <v>#N/A</v>
      </c>
      <c r="V22" s="3">
        <v>5.1992427105863896</v>
      </c>
    </row>
    <row r="23" spans="1:22" x14ac:dyDescent="0.35">
      <c r="A23" s="2">
        <v>42429</v>
      </c>
      <c r="B23" s="3" t="e">
        <v>#N/A</v>
      </c>
      <c r="C23" s="3">
        <v>3.6849982342315402</v>
      </c>
      <c r="D23" s="3">
        <v>2.4201984109435801</v>
      </c>
      <c r="E23" s="3">
        <v>2.0221431716193399</v>
      </c>
      <c r="F23" s="3">
        <v>4.0379844029789096</v>
      </c>
      <c r="G23" s="3">
        <v>2.3634099664475898</v>
      </c>
      <c r="H23" s="3">
        <v>3.1775212576488698</v>
      </c>
      <c r="I23" s="3">
        <v>4.2834948542657898</v>
      </c>
      <c r="J23" s="3">
        <v>2.1072483830509201</v>
      </c>
      <c r="K23" s="3">
        <v>1.9686606907408699</v>
      </c>
      <c r="L23" s="3">
        <v>4.1439711835793904</v>
      </c>
      <c r="M23" s="3">
        <v>3.52607194724408</v>
      </c>
      <c r="N23" s="3">
        <v>2.7174135419638699</v>
      </c>
      <c r="O23" s="3">
        <v>1.87495033847875</v>
      </c>
      <c r="P23" s="3">
        <v>3.2920526469544802</v>
      </c>
      <c r="Q23" s="3">
        <v>5.0172452151724203</v>
      </c>
      <c r="R23" s="3">
        <v>3.5424923537138699</v>
      </c>
      <c r="S23" s="3">
        <v>3.3588385759744201</v>
      </c>
      <c r="T23" s="3">
        <v>4.2978332084782798</v>
      </c>
      <c r="U23" s="3" t="e">
        <v>#N/A</v>
      </c>
      <c r="V23" s="3">
        <v>4.9735933969068196</v>
      </c>
    </row>
    <row r="24" spans="1:22" x14ac:dyDescent="0.35">
      <c r="A24" s="2">
        <v>42460</v>
      </c>
      <c r="B24" s="3" t="e">
        <v>#N/A</v>
      </c>
      <c r="C24" s="3">
        <v>3.4616779090726699</v>
      </c>
      <c r="D24" s="3">
        <v>2.3785874030016698</v>
      </c>
      <c r="E24" s="3">
        <v>1.7840714048928401</v>
      </c>
      <c r="F24" s="3">
        <v>3.5904520173544401</v>
      </c>
      <c r="G24" s="3">
        <v>2.0814732108058598</v>
      </c>
      <c r="H24" s="3">
        <v>3.04596058907295</v>
      </c>
      <c r="I24" s="3">
        <v>4.0994851367688696</v>
      </c>
      <c r="J24" s="3">
        <v>2.0125237304230001</v>
      </c>
      <c r="K24" s="3">
        <v>1.91302451990581</v>
      </c>
      <c r="L24" s="3">
        <v>3.2924160015611599</v>
      </c>
      <c r="M24" s="3">
        <v>3.2305854150417499</v>
      </c>
      <c r="N24" s="3">
        <v>3.2961572597575701</v>
      </c>
      <c r="O24" s="3">
        <v>1.73600634079987</v>
      </c>
      <c r="P24" s="3">
        <v>2.9097191227283701</v>
      </c>
      <c r="Q24" s="3">
        <v>4.2186482411823798</v>
      </c>
      <c r="R24" s="3">
        <v>3.3585746077434</v>
      </c>
      <c r="S24" s="3">
        <v>3.1279710053917702</v>
      </c>
      <c r="T24" s="3">
        <v>3.9648671598544398</v>
      </c>
      <c r="U24" s="3">
        <v>3.0953480271740998</v>
      </c>
      <c r="V24" s="3">
        <v>4.7479163497278103</v>
      </c>
    </row>
    <row r="25" spans="1:22" x14ac:dyDescent="0.35">
      <c r="A25" s="2">
        <v>42489</v>
      </c>
      <c r="B25" s="3" t="e">
        <v>#N/A</v>
      </c>
      <c r="C25" s="3">
        <v>3.26189224633662</v>
      </c>
      <c r="D25" s="3">
        <v>2.4151194048387099</v>
      </c>
      <c r="E25" s="3">
        <v>1.8322110827784901</v>
      </c>
      <c r="F25" s="3">
        <v>3.70761721803551</v>
      </c>
      <c r="G25" s="3">
        <v>1.67050224993026</v>
      </c>
      <c r="H25" s="3">
        <v>3.1409310020841801</v>
      </c>
      <c r="I25" s="3">
        <v>4.4231809051404696</v>
      </c>
      <c r="J25" s="3">
        <v>2.0256286706992701</v>
      </c>
      <c r="K25" s="3">
        <v>1.9444270646580499</v>
      </c>
      <c r="L25" s="3">
        <v>3.1068690380583699</v>
      </c>
      <c r="M25" s="3">
        <v>3.2362183443783201</v>
      </c>
      <c r="N25" s="3">
        <v>3.0362451372525001</v>
      </c>
      <c r="O25" s="3">
        <v>1.70319934209896</v>
      </c>
      <c r="P25" s="3">
        <v>2.9034230243380401</v>
      </c>
      <c r="Q25" s="3">
        <v>4.3089990731568797</v>
      </c>
      <c r="R25" s="3">
        <v>3.3808404311296201</v>
      </c>
      <c r="S25" s="3">
        <v>3.1740786585574901</v>
      </c>
      <c r="T25" s="3">
        <v>3.9925239062675102</v>
      </c>
      <c r="U25" s="3">
        <v>3.1017054829144799</v>
      </c>
      <c r="V25" s="3">
        <v>4.1335655692326396</v>
      </c>
    </row>
    <row r="26" spans="1:22" x14ac:dyDescent="0.35">
      <c r="A26" s="2">
        <v>42521</v>
      </c>
      <c r="B26" s="3" t="e">
        <v>#N/A</v>
      </c>
      <c r="C26" s="3">
        <v>3.30219598141603</v>
      </c>
      <c r="D26" s="3">
        <v>2.4207933336256802</v>
      </c>
      <c r="E26" s="3">
        <v>1.76893641075706</v>
      </c>
      <c r="F26" s="3">
        <v>3.8804985128948299</v>
      </c>
      <c r="G26" s="3">
        <v>1.9024527839655201</v>
      </c>
      <c r="H26" s="3">
        <v>3.1734895325638299</v>
      </c>
      <c r="I26" s="3">
        <v>4.2958817467837598</v>
      </c>
      <c r="J26" s="3">
        <v>2.0927575498837299</v>
      </c>
      <c r="K26" s="3">
        <v>1.9750358511015</v>
      </c>
      <c r="L26" s="3">
        <v>3.5236580741007399</v>
      </c>
      <c r="M26" s="3">
        <v>3.2525746419254098</v>
      </c>
      <c r="N26" s="3">
        <v>2.3575382375251501</v>
      </c>
      <c r="O26" s="3">
        <v>1.6472152962432101</v>
      </c>
      <c r="P26" s="3">
        <v>2.9047222969937398</v>
      </c>
      <c r="Q26" s="3">
        <v>4.3456665494178104</v>
      </c>
      <c r="R26" s="3">
        <v>3.3324780541171202</v>
      </c>
      <c r="S26" s="3">
        <v>3.4884403727606199</v>
      </c>
      <c r="T26" s="3">
        <v>3.9945031617770299</v>
      </c>
      <c r="U26" s="3">
        <v>3.2703563701118501</v>
      </c>
      <c r="V26" s="3">
        <v>4.1066308077737901</v>
      </c>
    </row>
    <row r="27" spans="1:22" x14ac:dyDescent="0.35">
      <c r="A27" s="2">
        <v>42551</v>
      </c>
      <c r="B27" s="3">
        <v>2.2772314809076302</v>
      </c>
      <c r="C27" s="3">
        <v>3.1262242427573601</v>
      </c>
      <c r="D27" s="3">
        <v>2.2693275592774</v>
      </c>
      <c r="E27" s="3">
        <v>1.6574392820742501</v>
      </c>
      <c r="F27" s="3">
        <v>3.9026199716401702</v>
      </c>
      <c r="G27" s="3">
        <v>1.79337484957714</v>
      </c>
      <c r="H27" s="3">
        <v>3.0459128650020002</v>
      </c>
      <c r="I27" s="3">
        <v>4.18302142803305</v>
      </c>
      <c r="J27" s="3">
        <v>2.1085405735140799</v>
      </c>
      <c r="K27" s="3">
        <v>1.9694123777202199</v>
      </c>
      <c r="L27" s="3">
        <v>3.32721986404492</v>
      </c>
      <c r="M27" s="3">
        <v>3.1357299630156001</v>
      </c>
      <c r="N27" s="3">
        <v>3.04443887218169</v>
      </c>
      <c r="O27" s="3">
        <v>1.5951215695861101</v>
      </c>
      <c r="P27" s="3">
        <v>2.5833887529974202</v>
      </c>
      <c r="Q27" s="3">
        <v>4.2521388925480004</v>
      </c>
      <c r="R27" s="3">
        <v>3.3032231534851402</v>
      </c>
      <c r="S27" s="3">
        <v>3.5624608101025301</v>
      </c>
      <c r="T27" s="3">
        <v>3.8852454116092501</v>
      </c>
      <c r="U27" s="3">
        <v>3.2827659528526998</v>
      </c>
      <c r="V27" s="3">
        <v>4.2535436733085001</v>
      </c>
    </row>
    <row r="28" spans="1:22" x14ac:dyDescent="0.35">
      <c r="A28" s="2">
        <v>42580</v>
      </c>
      <c r="B28" s="3">
        <v>2.2552475440828199</v>
      </c>
      <c r="C28" s="3">
        <v>2.9307377846787799</v>
      </c>
      <c r="D28" s="3">
        <v>2.1851232819678601</v>
      </c>
      <c r="E28" s="3">
        <v>1.64970844349446</v>
      </c>
      <c r="F28" s="3">
        <v>3.6790152532024898</v>
      </c>
      <c r="G28" s="3">
        <v>1.6074974360488099</v>
      </c>
      <c r="H28" s="3">
        <v>3.0289096213213398</v>
      </c>
      <c r="I28" s="3">
        <v>4.0815027183488697</v>
      </c>
      <c r="J28" s="3">
        <v>2.0908966064958898</v>
      </c>
      <c r="K28" s="3">
        <v>1.9203997819398799</v>
      </c>
      <c r="L28" s="3">
        <v>2.90544406680237</v>
      </c>
      <c r="M28" s="3">
        <v>2.9864779107468098</v>
      </c>
      <c r="N28" s="3">
        <v>2.8951801486641999</v>
      </c>
      <c r="O28" s="3">
        <v>1.5293907997474501</v>
      </c>
      <c r="P28" s="3">
        <v>2.4911276066227401</v>
      </c>
      <c r="Q28" s="3">
        <v>4.0543980076513799</v>
      </c>
      <c r="R28" s="3">
        <v>3.12942694845326</v>
      </c>
      <c r="S28" s="3">
        <v>3.6752719367744699</v>
      </c>
      <c r="T28" s="3">
        <v>3.7951899664680302</v>
      </c>
      <c r="U28" s="3">
        <v>3.1832733192963798</v>
      </c>
      <c r="V28" s="3">
        <v>4.4057140649156601</v>
      </c>
    </row>
    <row r="29" spans="1:22" x14ac:dyDescent="0.35">
      <c r="A29" s="2">
        <v>42613</v>
      </c>
      <c r="B29" s="3">
        <v>2.1842319559203398</v>
      </c>
      <c r="C29" s="3">
        <v>2.8779418150175702</v>
      </c>
      <c r="D29" s="3">
        <v>2.1862073834837399</v>
      </c>
      <c r="E29" s="3">
        <v>1.61837825802243</v>
      </c>
      <c r="F29" s="3">
        <v>3.5162391199304999</v>
      </c>
      <c r="G29" s="3">
        <v>1.5377958554015601</v>
      </c>
      <c r="H29" s="3">
        <v>2.9424559760195601</v>
      </c>
      <c r="I29" s="3">
        <v>4.0777098745113296</v>
      </c>
      <c r="J29" s="3">
        <v>2.07023281374375</v>
      </c>
      <c r="K29" s="3">
        <v>1.8822132041710899</v>
      </c>
      <c r="L29" s="3">
        <v>3.1463009139165798</v>
      </c>
      <c r="M29" s="3">
        <v>3.1003084076511298</v>
      </c>
      <c r="N29" s="3">
        <v>3.0733071628280002</v>
      </c>
      <c r="O29" s="3">
        <v>1.53215644406408</v>
      </c>
      <c r="P29" s="3">
        <v>2.3346930526376202</v>
      </c>
      <c r="Q29" s="3">
        <v>3.6930861309022802</v>
      </c>
      <c r="R29" s="3">
        <v>3.1370793654649001</v>
      </c>
      <c r="S29" s="3">
        <v>3.6154686784278498</v>
      </c>
      <c r="T29" s="3">
        <v>3.7844149405254099</v>
      </c>
      <c r="U29" s="3">
        <v>3.1115796840666401</v>
      </c>
      <c r="V29" s="3">
        <v>4.69138972668964</v>
      </c>
    </row>
    <row r="30" spans="1:22" x14ac:dyDescent="0.35">
      <c r="A30" s="2">
        <v>42643</v>
      </c>
      <c r="B30" s="3">
        <v>2.2948085159930298</v>
      </c>
      <c r="C30" s="3">
        <v>3.11942196490125</v>
      </c>
      <c r="D30" s="3">
        <v>2.2035146687131699</v>
      </c>
      <c r="E30" s="3">
        <v>1.6640841241734099</v>
      </c>
      <c r="F30" s="3">
        <v>3.6776228119324799</v>
      </c>
      <c r="G30" s="3">
        <v>1.5413929520067799</v>
      </c>
      <c r="H30" s="3">
        <v>2.9857378755808801</v>
      </c>
      <c r="I30" s="3">
        <v>4.0398015689910798</v>
      </c>
      <c r="J30" s="3">
        <v>2.0898131158494202</v>
      </c>
      <c r="K30" s="3">
        <v>1.87184205001383</v>
      </c>
      <c r="L30" s="3">
        <v>3.16100014235476</v>
      </c>
      <c r="M30" s="3">
        <v>3.1533904985690899</v>
      </c>
      <c r="N30" s="3">
        <v>3.2354842530749899</v>
      </c>
      <c r="O30" s="3">
        <v>1.5497854847650301</v>
      </c>
      <c r="P30" s="3">
        <v>2.2803224638654198</v>
      </c>
      <c r="Q30" s="3">
        <v>3.8936979492417501</v>
      </c>
      <c r="R30" s="3">
        <v>3.3029523680277402</v>
      </c>
      <c r="S30" s="3">
        <v>3.7009744804881102</v>
      </c>
      <c r="T30" s="3">
        <v>3.6383903743249801</v>
      </c>
      <c r="U30" s="3">
        <v>2.5403210430315699</v>
      </c>
      <c r="V30" s="3">
        <v>4.9209792631850098</v>
      </c>
    </row>
    <row r="31" spans="1:22" x14ac:dyDescent="0.35">
      <c r="A31" s="2">
        <v>42674</v>
      </c>
      <c r="B31" s="3">
        <v>2.2698637642844299</v>
      </c>
      <c r="C31" s="3">
        <v>2.6566528127048601</v>
      </c>
      <c r="D31" s="3">
        <v>2.2233845152051002</v>
      </c>
      <c r="E31" s="3">
        <v>1.6845688595971899</v>
      </c>
      <c r="F31" s="3">
        <v>3.28971863343879</v>
      </c>
      <c r="G31" s="3">
        <v>1.6797514276649499</v>
      </c>
      <c r="H31" s="3">
        <v>2.93893083643886</v>
      </c>
      <c r="I31" s="3">
        <v>3.9949350439159899</v>
      </c>
      <c r="J31" s="3">
        <v>2.0979131833971101</v>
      </c>
      <c r="K31" s="3">
        <v>1.9471509620771601</v>
      </c>
      <c r="L31" s="3">
        <v>2.8219582126795899</v>
      </c>
      <c r="M31" s="3">
        <v>3.23591628005458</v>
      </c>
      <c r="N31" s="3">
        <v>3.02886322395053</v>
      </c>
      <c r="O31" s="3">
        <v>1.57025564051324</v>
      </c>
      <c r="P31" s="3">
        <v>2.3276635839491702</v>
      </c>
      <c r="Q31" s="3">
        <v>3.95101175458369</v>
      </c>
      <c r="R31" s="3">
        <v>3.2975217403972401</v>
      </c>
      <c r="S31" s="3">
        <v>3.59096749608663</v>
      </c>
      <c r="T31" s="3">
        <v>3.7521926337105098</v>
      </c>
      <c r="U31" s="3">
        <v>2.5979959024310899</v>
      </c>
      <c r="V31" s="3">
        <v>4.61693026210677</v>
      </c>
    </row>
    <row r="32" spans="1:22" x14ac:dyDescent="0.35">
      <c r="A32" s="2">
        <v>42704</v>
      </c>
      <c r="B32" s="3">
        <v>2.1658090743028899</v>
      </c>
      <c r="C32" s="3">
        <v>2.8805521366737601</v>
      </c>
      <c r="D32" s="3">
        <v>2.5031672693678102</v>
      </c>
      <c r="E32" s="3">
        <v>1.7634025482203799</v>
      </c>
      <c r="F32" s="3">
        <v>3.2561144867004499</v>
      </c>
      <c r="G32" s="3">
        <v>1.9778842961044001</v>
      </c>
      <c r="H32" s="3">
        <v>3.0116924734367401</v>
      </c>
      <c r="I32" s="3">
        <v>4.1957091783428497</v>
      </c>
      <c r="J32" s="3">
        <v>2.3438786676913699</v>
      </c>
      <c r="K32" s="3">
        <v>1.99955982136458</v>
      </c>
      <c r="L32" s="3">
        <v>3.2105986883103901</v>
      </c>
      <c r="M32" s="3">
        <v>3.38715571936069</v>
      </c>
      <c r="N32" s="3">
        <v>2.7025344720029101</v>
      </c>
      <c r="O32" s="3">
        <v>1.66458569732241</v>
      </c>
      <c r="P32" s="3">
        <v>2.31134015127027</v>
      </c>
      <c r="Q32" s="3">
        <v>4.2789561214753196</v>
      </c>
      <c r="R32" s="3">
        <v>3.26723653611743</v>
      </c>
      <c r="S32" s="3">
        <v>3.8580199437243898</v>
      </c>
      <c r="T32" s="3">
        <v>4.0111141503545502</v>
      </c>
      <c r="U32" s="3" t="e">
        <v>#N/A</v>
      </c>
      <c r="V32" s="3">
        <v>3.9142964497675901</v>
      </c>
    </row>
    <row r="33" spans="1:22" x14ac:dyDescent="0.35">
      <c r="A33" s="2">
        <v>42734</v>
      </c>
      <c r="B33" s="3">
        <v>2.3274767538246399</v>
      </c>
      <c r="C33" s="3">
        <v>2.8848416147796199</v>
      </c>
      <c r="D33" s="3">
        <v>2.4252172584096301</v>
      </c>
      <c r="E33" s="3">
        <v>1.7568738027745401</v>
      </c>
      <c r="F33" s="3">
        <v>3.0450768505248802</v>
      </c>
      <c r="G33" s="3">
        <v>2.2987609956232</v>
      </c>
      <c r="H33" s="3">
        <v>3.0322544191618901</v>
      </c>
      <c r="I33" s="3">
        <v>4.2232170526649302</v>
      </c>
      <c r="J33" s="3">
        <v>2.37902352286866</v>
      </c>
      <c r="K33" s="3">
        <v>1.9616535206210099</v>
      </c>
      <c r="L33" s="3">
        <v>3.5309139027919798</v>
      </c>
      <c r="M33" s="3">
        <v>3.2007496666394601</v>
      </c>
      <c r="N33" s="3">
        <v>2.85444321549015</v>
      </c>
      <c r="O33" s="3">
        <v>1.6921091701205</v>
      </c>
      <c r="P33" s="3">
        <v>2.4070655284926699</v>
      </c>
      <c r="Q33" s="3">
        <v>3.7920482502528499</v>
      </c>
      <c r="R33" s="3">
        <v>3.2236131114292701</v>
      </c>
      <c r="S33" s="3">
        <v>3.7793528127498499</v>
      </c>
      <c r="T33" s="3">
        <v>4.1187125055876397</v>
      </c>
      <c r="U33" s="3">
        <v>2.85994435729094</v>
      </c>
      <c r="V33" s="3">
        <v>3.78724053134219</v>
      </c>
    </row>
    <row r="34" spans="1:22" x14ac:dyDescent="0.35">
      <c r="A34" s="2">
        <v>42766</v>
      </c>
      <c r="B34" s="3">
        <v>2.2854246749625702</v>
      </c>
      <c r="C34" s="3">
        <v>2.8912539349852699</v>
      </c>
      <c r="D34" s="3">
        <v>2.4517993159855198</v>
      </c>
      <c r="E34" s="3">
        <v>1.65217483063795</v>
      </c>
      <c r="F34" s="3">
        <v>2.7472004290720302</v>
      </c>
      <c r="G34" s="3">
        <v>2.0612420387033699</v>
      </c>
      <c r="H34" s="3">
        <v>3.0134711560440399</v>
      </c>
      <c r="I34" s="3">
        <v>4.1662711001458597</v>
      </c>
      <c r="J34" s="3">
        <v>2.3875044374825198</v>
      </c>
      <c r="K34" s="3">
        <v>1.9281217031139799</v>
      </c>
      <c r="L34" s="3">
        <v>3.3997226423290501</v>
      </c>
      <c r="M34" s="3">
        <v>3.1939325854742702</v>
      </c>
      <c r="N34" s="3">
        <v>3.0504737508686901</v>
      </c>
      <c r="O34" s="3">
        <v>1.6385454720292101</v>
      </c>
      <c r="P34" s="3">
        <v>2.3140146391119001</v>
      </c>
      <c r="Q34" s="3">
        <v>3.75002280376513</v>
      </c>
      <c r="R34" s="3">
        <v>3.1533636933109901</v>
      </c>
      <c r="S34" s="3">
        <v>3.5384630237825001</v>
      </c>
      <c r="T34" s="3">
        <v>4.2181427585140003</v>
      </c>
      <c r="U34" s="3" t="e">
        <v>#N/A</v>
      </c>
      <c r="V34" s="3">
        <v>3.7587835836553598</v>
      </c>
    </row>
    <row r="35" spans="1:22" x14ac:dyDescent="0.35">
      <c r="A35" s="2">
        <v>42794</v>
      </c>
      <c r="B35" s="3">
        <v>2.2893703759003898</v>
      </c>
      <c r="C35" s="3">
        <v>2.7702287428952999</v>
      </c>
      <c r="D35" s="3">
        <v>2.4264719357620099</v>
      </c>
      <c r="E35" s="3">
        <v>1.65051538690643</v>
      </c>
      <c r="F35" s="3">
        <v>2.54208520508196</v>
      </c>
      <c r="G35" s="3">
        <v>2.05434598835605</v>
      </c>
      <c r="H35" s="3">
        <v>3.0120114740956199</v>
      </c>
      <c r="I35" s="3">
        <v>4.1142733034003598</v>
      </c>
      <c r="J35" s="3">
        <v>2.3839561193361298</v>
      </c>
      <c r="K35" s="3">
        <v>1.9312197612659501</v>
      </c>
      <c r="L35" s="3">
        <v>3.4133915492040399</v>
      </c>
      <c r="M35" s="3">
        <v>3.2228697872420402</v>
      </c>
      <c r="N35" s="3">
        <v>3.0257615939706799</v>
      </c>
      <c r="O35" s="3">
        <v>1.58709013129702</v>
      </c>
      <c r="P35" s="3">
        <v>2.26929355339756</v>
      </c>
      <c r="Q35" s="3">
        <v>3.7712306834745899</v>
      </c>
      <c r="R35" s="3">
        <v>3.1517236009144298</v>
      </c>
      <c r="S35" s="3">
        <v>3.5718739949977301</v>
      </c>
      <c r="T35" s="3">
        <v>4.0652206260252202</v>
      </c>
      <c r="U35" s="3">
        <v>3.5429177150751698</v>
      </c>
      <c r="V35" s="3">
        <v>3.80856706646941</v>
      </c>
    </row>
    <row r="36" spans="1:22" x14ac:dyDescent="0.35">
      <c r="A36" s="2">
        <v>42825</v>
      </c>
      <c r="B36" s="3">
        <v>2.3119017475213202</v>
      </c>
      <c r="C36" s="3">
        <v>2.4888316885847401</v>
      </c>
      <c r="D36" s="3">
        <v>2.4221570542983999</v>
      </c>
      <c r="E36" s="3">
        <v>1.6632489120210201</v>
      </c>
      <c r="F36" s="3">
        <v>2.5990836934750399</v>
      </c>
      <c r="G36" s="3">
        <v>2.1126177838151201</v>
      </c>
      <c r="H36" s="3">
        <v>2.9795253722389701</v>
      </c>
      <c r="I36" s="3">
        <v>4.1374084421817301</v>
      </c>
      <c r="J36" s="3">
        <v>2.3773351354341998</v>
      </c>
      <c r="K36" s="3">
        <v>1.89093874113149</v>
      </c>
      <c r="L36" s="3">
        <v>3.6053092008346699</v>
      </c>
      <c r="M36" s="3">
        <v>3.2312100056204498</v>
      </c>
      <c r="N36" s="3">
        <v>2.91708491860738</v>
      </c>
      <c r="O36" s="3">
        <v>1.55345955185792</v>
      </c>
      <c r="P36" s="3">
        <v>2.2796192330995799</v>
      </c>
      <c r="Q36" s="3">
        <v>3.9428319789317801</v>
      </c>
      <c r="R36" s="3">
        <v>3.1271678970444898</v>
      </c>
      <c r="S36" s="3">
        <v>3.6289024878528999</v>
      </c>
      <c r="T36" s="3">
        <v>4.02746301810188</v>
      </c>
      <c r="U36" s="3">
        <v>2.6603509772951299</v>
      </c>
      <c r="V36" s="3">
        <v>3.9883924830234601</v>
      </c>
    </row>
    <row r="37" spans="1:22" x14ac:dyDescent="0.35">
      <c r="A37" s="2">
        <v>42853</v>
      </c>
      <c r="B37" s="3">
        <v>2.2718558145552201</v>
      </c>
      <c r="C37" s="3">
        <v>2.5302461702589398</v>
      </c>
      <c r="D37" s="3">
        <v>2.4180635539739801</v>
      </c>
      <c r="E37" s="3">
        <v>1.5853559661104399</v>
      </c>
      <c r="F37" s="3">
        <v>2.4054618794704101</v>
      </c>
      <c r="G37" s="3">
        <v>2.0138945346722998</v>
      </c>
      <c r="H37" s="3">
        <v>2.9493386885245201</v>
      </c>
      <c r="I37" s="3">
        <v>4.0902816492297003</v>
      </c>
      <c r="J37" s="3">
        <v>2.3850801604176399</v>
      </c>
      <c r="K37" s="3">
        <v>1.90807625207123</v>
      </c>
      <c r="L37" s="3">
        <v>3.60209814864686</v>
      </c>
      <c r="M37" s="3">
        <v>3.0876316404733499</v>
      </c>
      <c r="N37" s="3">
        <v>2.5310094218943799</v>
      </c>
      <c r="O37" s="3">
        <v>1.5687880216713801</v>
      </c>
      <c r="P37" s="3">
        <v>2.2666465637608701</v>
      </c>
      <c r="Q37" s="3">
        <v>3.9702962051171902</v>
      </c>
      <c r="R37" s="3">
        <v>3.17881197448565</v>
      </c>
      <c r="S37" s="3">
        <v>3.5862643902468201</v>
      </c>
      <c r="T37" s="3">
        <v>4.0353405712669401</v>
      </c>
      <c r="U37" s="3">
        <v>2.4859858482272998</v>
      </c>
      <c r="V37" s="3">
        <v>4.0573644422687503</v>
      </c>
    </row>
    <row r="38" spans="1:22" x14ac:dyDescent="0.35">
      <c r="A38" s="2">
        <v>42886</v>
      </c>
      <c r="B38" s="3">
        <v>2.2184963373764002</v>
      </c>
      <c r="C38" s="3">
        <v>2.4832785766179</v>
      </c>
      <c r="D38" s="3">
        <v>2.48530616942028</v>
      </c>
      <c r="E38" s="3">
        <v>1.55947287522525</v>
      </c>
      <c r="F38" s="3">
        <v>2.4679055523132498</v>
      </c>
      <c r="G38" s="3">
        <v>2.2879003291387598</v>
      </c>
      <c r="H38" s="3">
        <v>2.99909891721967</v>
      </c>
      <c r="I38" s="3">
        <v>4.0933121747891601</v>
      </c>
      <c r="J38" s="3">
        <v>2.4374685311812998</v>
      </c>
      <c r="K38" s="3">
        <v>1.7926223658923299</v>
      </c>
      <c r="L38" s="3">
        <v>3.8009843399776302</v>
      </c>
      <c r="M38" s="3">
        <v>3.0930344571255102</v>
      </c>
      <c r="N38" s="3">
        <v>2.74747374698739</v>
      </c>
      <c r="O38" s="3">
        <v>1.5774537771550301</v>
      </c>
      <c r="P38" s="3">
        <v>2.2021174542489699</v>
      </c>
      <c r="Q38" s="3">
        <v>3.9977621749319701</v>
      </c>
      <c r="R38" s="3">
        <v>3.2041996936188202</v>
      </c>
      <c r="S38" s="3">
        <v>3.6492707097157</v>
      </c>
      <c r="T38" s="3">
        <v>4.0344950832398299</v>
      </c>
      <c r="U38" s="3">
        <v>2.3994849433217098</v>
      </c>
      <c r="V38" s="3">
        <v>4.0230802806528603</v>
      </c>
    </row>
    <row r="39" spans="1:22" x14ac:dyDescent="0.35">
      <c r="A39" s="2">
        <v>42916</v>
      </c>
      <c r="B39" s="3">
        <v>2.0790518751826799</v>
      </c>
      <c r="C39" s="3">
        <v>2.70608028751198</v>
      </c>
      <c r="D39" s="3">
        <v>2.53927406045351</v>
      </c>
      <c r="E39" s="3">
        <v>1.56998687371495</v>
      </c>
      <c r="F39" s="3">
        <v>2.4080873482804499</v>
      </c>
      <c r="G39" s="3">
        <v>2.2888160335774201</v>
      </c>
      <c r="H39" s="3">
        <v>3.0394565138096299</v>
      </c>
      <c r="I39" s="3">
        <v>3.9833003895385199</v>
      </c>
      <c r="J39" s="3">
        <v>2.44016143424219</v>
      </c>
      <c r="K39" s="3">
        <v>1.75904972786987</v>
      </c>
      <c r="L39" s="3">
        <v>3.6229886569824301</v>
      </c>
      <c r="M39" s="3">
        <v>3.3641858119144601</v>
      </c>
      <c r="N39" s="3">
        <v>2.5067008308280698</v>
      </c>
      <c r="O39" s="3">
        <v>1.6402747810455001</v>
      </c>
      <c r="P39" s="3">
        <v>2.1862565547894102</v>
      </c>
      <c r="Q39" s="3">
        <v>4.4757448179936103</v>
      </c>
      <c r="R39" s="3">
        <v>3.2174448952165098</v>
      </c>
      <c r="S39" s="3">
        <v>3.58782081411406</v>
      </c>
      <c r="T39" s="3">
        <v>4.1052801606967897</v>
      </c>
      <c r="U39" s="3">
        <v>1.8752780997312899</v>
      </c>
      <c r="V39" s="3">
        <v>3.6315354292670601</v>
      </c>
    </row>
    <row r="40" spans="1:22" x14ac:dyDescent="0.35">
      <c r="A40" s="2">
        <v>42947</v>
      </c>
      <c r="B40" s="3">
        <v>2.1351932002265102</v>
      </c>
      <c r="C40" s="3">
        <v>2.5734639031779198</v>
      </c>
      <c r="D40" s="3">
        <v>2.5546693327274301</v>
      </c>
      <c r="E40" s="3">
        <v>1.56397342767466</v>
      </c>
      <c r="F40" s="3">
        <v>2.26444770411074</v>
      </c>
      <c r="G40" s="3">
        <v>2.3154458990137199</v>
      </c>
      <c r="H40" s="3">
        <v>3.0465491724089699</v>
      </c>
      <c r="I40" s="3">
        <v>3.9719672138325999</v>
      </c>
      <c r="J40" s="3">
        <v>2.4059730592163699</v>
      </c>
      <c r="K40" s="3">
        <v>1.7862530668996099</v>
      </c>
      <c r="L40" s="3">
        <v>3.4842509247071098</v>
      </c>
      <c r="M40" s="3">
        <v>3.1821887515018998</v>
      </c>
      <c r="N40" s="3">
        <v>2.5720096857377999</v>
      </c>
      <c r="O40" s="3">
        <v>1.5194940905363601</v>
      </c>
      <c r="P40" s="3">
        <v>2.0561946006235501</v>
      </c>
      <c r="Q40" s="3">
        <v>4.2403801559883902</v>
      </c>
      <c r="R40" s="3">
        <v>3.2444664766895599</v>
      </c>
      <c r="S40" s="3">
        <v>3.59747805317661</v>
      </c>
      <c r="T40" s="3">
        <v>3.8988906143303401</v>
      </c>
      <c r="U40" s="3">
        <v>1.53639870969482</v>
      </c>
      <c r="V40" s="3">
        <v>3.82900811764542</v>
      </c>
    </row>
    <row r="41" spans="1:22" x14ac:dyDescent="0.35">
      <c r="A41" s="2">
        <v>42978</v>
      </c>
      <c r="B41" s="3">
        <v>2.1343213225613198</v>
      </c>
      <c r="C41" s="3">
        <v>2.4525603737191601</v>
      </c>
      <c r="D41" s="3">
        <v>2.5636024667539701</v>
      </c>
      <c r="E41" s="3">
        <v>1.5658664491611201</v>
      </c>
      <c r="F41" s="3">
        <v>2.3369626444168801</v>
      </c>
      <c r="G41" s="3">
        <v>2.07578378630072</v>
      </c>
      <c r="H41" s="3">
        <v>3.0210001573680398</v>
      </c>
      <c r="I41" s="3">
        <v>4.0107547967376798</v>
      </c>
      <c r="J41" s="3">
        <v>2.36783060445102</v>
      </c>
      <c r="K41" s="3">
        <v>1.8427852842997099</v>
      </c>
      <c r="L41" s="3">
        <v>3.3307887573134098</v>
      </c>
      <c r="M41" s="3">
        <v>3.1190382383776298</v>
      </c>
      <c r="N41" s="3">
        <v>2.5698363831747</v>
      </c>
      <c r="O41" s="3">
        <v>1.5367323671105499</v>
      </c>
      <c r="P41" s="3">
        <v>2.1216590837340501</v>
      </c>
      <c r="Q41" s="3">
        <v>4.50333554987058</v>
      </c>
      <c r="R41" s="3">
        <v>3.1230823028758299</v>
      </c>
      <c r="S41" s="3">
        <v>3.7580267685344002</v>
      </c>
      <c r="T41" s="3">
        <v>4.0206788739213701</v>
      </c>
      <c r="U41" s="3">
        <v>1.7493910933852199</v>
      </c>
      <c r="V41" s="3">
        <v>4.08276770818473</v>
      </c>
    </row>
    <row r="42" spans="1:22" x14ac:dyDescent="0.35">
      <c r="A42" s="2">
        <v>43007</v>
      </c>
      <c r="B42" s="3">
        <v>2.15715706087185</v>
      </c>
      <c r="C42" s="3">
        <v>2.4970372114339798</v>
      </c>
      <c r="D42" s="3">
        <v>2.5726165050046301</v>
      </c>
      <c r="E42" s="3">
        <v>1.47260013392406</v>
      </c>
      <c r="F42" s="3">
        <v>2.4836535478631698</v>
      </c>
      <c r="G42" s="3">
        <v>2.2774407790017199</v>
      </c>
      <c r="H42" s="3">
        <v>3.0772509647785302</v>
      </c>
      <c r="I42" s="3">
        <v>4.1608377159711303</v>
      </c>
      <c r="J42" s="3">
        <v>2.4557897397543802</v>
      </c>
      <c r="K42" s="3">
        <v>1.79332433088298</v>
      </c>
      <c r="L42" s="3">
        <v>3.2097606482553598</v>
      </c>
      <c r="M42" s="3">
        <v>3.3780526079694102</v>
      </c>
      <c r="N42" s="3">
        <v>2.8989935375850902</v>
      </c>
      <c r="O42" s="3">
        <v>1.5853451685230699</v>
      </c>
      <c r="P42" s="3">
        <v>2.12496082560987</v>
      </c>
      <c r="Q42" s="3">
        <v>4.6901566024012897</v>
      </c>
      <c r="R42" s="3">
        <v>3.0385754815116601</v>
      </c>
      <c r="S42" s="3">
        <v>4.2343520620765496</v>
      </c>
      <c r="T42" s="3">
        <v>4.28272553619487</v>
      </c>
      <c r="U42" s="3">
        <v>1.7059386959151599</v>
      </c>
      <c r="V42" s="3">
        <v>4.2949651193913398</v>
      </c>
    </row>
    <row r="43" spans="1:22" x14ac:dyDescent="0.35">
      <c r="A43" s="2">
        <v>43039</v>
      </c>
      <c r="B43" s="3">
        <v>2.1231407384432099</v>
      </c>
      <c r="C43" s="3">
        <v>2.8229650218259099</v>
      </c>
      <c r="D43" s="3">
        <v>2.5620266650724699</v>
      </c>
      <c r="E43" s="3">
        <v>1.46252125987603</v>
      </c>
      <c r="F43" s="3">
        <v>2.37513367060961</v>
      </c>
      <c r="G43" s="3">
        <v>2.3027190656250598</v>
      </c>
      <c r="H43" s="3">
        <v>3.19575058355024</v>
      </c>
      <c r="I43" s="3">
        <v>4.0419592899728398</v>
      </c>
      <c r="J43" s="3">
        <v>2.5532277504616401</v>
      </c>
      <c r="K43" s="3">
        <v>1.9529313284724601</v>
      </c>
      <c r="L43" s="3">
        <v>3.31328108369804</v>
      </c>
      <c r="M43" s="3">
        <v>3.2380332474862699</v>
      </c>
      <c r="N43" s="3">
        <v>2.8439539410566201</v>
      </c>
      <c r="O43" s="3">
        <v>1.51339652436396</v>
      </c>
      <c r="P43" s="3">
        <v>2.0723516898576602</v>
      </c>
      <c r="Q43" s="3">
        <v>4.5071222305222998</v>
      </c>
      <c r="R43" s="3">
        <v>2.98842372717366</v>
      </c>
      <c r="S43" s="3">
        <v>4.0750436937041101</v>
      </c>
      <c r="T43" s="3">
        <v>4.2075162867391001</v>
      </c>
      <c r="U43" s="3">
        <v>2.06612190060229</v>
      </c>
      <c r="V43" s="3">
        <v>4.4263351667803796</v>
      </c>
    </row>
    <row r="44" spans="1:22" x14ac:dyDescent="0.35">
      <c r="A44" s="2">
        <v>43069</v>
      </c>
      <c r="B44" s="3">
        <v>2.1634748677179898</v>
      </c>
      <c r="C44" s="3">
        <v>3.23463773105208</v>
      </c>
      <c r="D44" s="3">
        <v>2.6783720058239102</v>
      </c>
      <c r="E44" s="3">
        <v>1.6016172980372201</v>
      </c>
      <c r="F44" s="3">
        <v>2.7126444991417098</v>
      </c>
      <c r="G44" s="3">
        <v>2.7048561503928101</v>
      </c>
      <c r="H44" s="3">
        <v>3.26816360543484</v>
      </c>
      <c r="I44" s="3">
        <v>4.1693498707460703</v>
      </c>
      <c r="J44" s="3">
        <v>2.5962744858155098</v>
      </c>
      <c r="K44" s="3">
        <v>2.0419737904542399</v>
      </c>
      <c r="L44" s="3">
        <v>3.6396176604828101</v>
      </c>
      <c r="M44" s="3">
        <v>3.1047358995094001</v>
      </c>
      <c r="N44" s="3">
        <v>3.03858190165028</v>
      </c>
      <c r="O44" s="3">
        <v>1.5382051488492701</v>
      </c>
      <c r="P44" s="3">
        <v>2.0773088460270301</v>
      </c>
      <c r="Q44" s="3">
        <v>4.7521680706884801</v>
      </c>
      <c r="R44" s="3">
        <v>3.0666035452182201</v>
      </c>
      <c r="S44" s="3">
        <v>4.4087009897248999</v>
      </c>
      <c r="T44" s="3">
        <v>4.4904416271529302</v>
      </c>
      <c r="U44" s="3">
        <v>1.8746685857065899</v>
      </c>
      <c r="V44" s="3">
        <v>4.3499015279547004</v>
      </c>
    </row>
    <row r="45" spans="1:22" x14ac:dyDescent="0.35">
      <c r="A45" s="2">
        <v>43098</v>
      </c>
      <c r="B45" s="3">
        <v>2.2068357034192299</v>
      </c>
      <c r="C45" s="3">
        <v>2.9750754317100201</v>
      </c>
      <c r="D45" s="3">
        <v>2.5136400735313198</v>
      </c>
      <c r="E45" s="3">
        <v>1.5451203833493701</v>
      </c>
      <c r="F45" s="3">
        <v>2.83443878005601</v>
      </c>
      <c r="G45" s="3">
        <v>2.72541181637069</v>
      </c>
      <c r="H45" s="3">
        <v>3.14154028928361</v>
      </c>
      <c r="I45" s="3">
        <v>4.1803884485575598</v>
      </c>
      <c r="J45" s="3">
        <v>2.48859983516228</v>
      </c>
      <c r="K45" s="3">
        <v>2.0662133671263501</v>
      </c>
      <c r="L45" s="3">
        <v>3.4275950029312701</v>
      </c>
      <c r="M45" s="3">
        <v>3.2894232260082901</v>
      </c>
      <c r="N45" s="3">
        <v>2.6265269511531</v>
      </c>
      <c r="O45" s="3">
        <v>1.5008721172589401</v>
      </c>
      <c r="P45" s="3">
        <v>2.0867396597381198</v>
      </c>
      <c r="Q45" s="3">
        <v>4.3276816240240503</v>
      </c>
      <c r="R45" s="3">
        <v>2.9860920037283298</v>
      </c>
      <c r="S45" s="3">
        <v>4.0842220852424997</v>
      </c>
      <c r="T45" s="3">
        <v>4.499579934562</v>
      </c>
      <c r="U45" s="3">
        <v>1.42874449362772</v>
      </c>
      <c r="V45" s="3">
        <v>4.3069869006561898</v>
      </c>
    </row>
    <row r="46" spans="1:22" x14ac:dyDescent="0.35">
      <c r="A46" s="2">
        <v>43131</v>
      </c>
      <c r="B46" s="3">
        <v>2.1348329427839801</v>
      </c>
      <c r="C46" s="3">
        <v>2.70576215257854</v>
      </c>
      <c r="D46" s="3">
        <v>2.4413767922874401</v>
      </c>
      <c r="E46" s="3">
        <v>1.5204565470623901</v>
      </c>
      <c r="F46" s="3">
        <v>2.8213820807645198</v>
      </c>
      <c r="G46" s="3">
        <v>2.45619129534975</v>
      </c>
      <c r="H46" s="3">
        <v>3.06289587559103</v>
      </c>
      <c r="I46" s="3">
        <v>4.0637499947661597</v>
      </c>
      <c r="J46" s="3">
        <v>2.4819393645195702</v>
      </c>
      <c r="K46" s="3">
        <v>2.0040264063838902</v>
      </c>
      <c r="L46" s="3">
        <v>3.17753677652059</v>
      </c>
      <c r="M46" s="3">
        <v>3.3519288078179299</v>
      </c>
      <c r="N46" s="3">
        <v>2.6369704539285501</v>
      </c>
      <c r="O46" s="3">
        <v>1.4711851404138501</v>
      </c>
      <c r="P46" s="3">
        <v>1.96308063738639</v>
      </c>
      <c r="Q46" s="3">
        <v>4.3352230789389399</v>
      </c>
      <c r="R46" s="3">
        <v>2.8873765058263601</v>
      </c>
      <c r="S46" s="3">
        <v>3.9828692784700799</v>
      </c>
      <c r="T46" s="3">
        <v>4.2867662732127796</v>
      </c>
      <c r="U46" s="3">
        <v>1.80672371647508</v>
      </c>
      <c r="V46" s="3">
        <v>4.1391397036557098</v>
      </c>
    </row>
    <row r="47" spans="1:22" x14ac:dyDescent="0.35">
      <c r="A47" s="2">
        <v>43159</v>
      </c>
      <c r="B47" s="3">
        <v>2.2991803473121601</v>
      </c>
      <c r="C47" s="3">
        <v>3.0349869360442199</v>
      </c>
      <c r="D47" s="3">
        <v>2.4926417293627798</v>
      </c>
      <c r="E47" s="3">
        <v>1.5584878509179401</v>
      </c>
      <c r="F47" s="3">
        <v>3.05497435042528</v>
      </c>
      <c r="G47" s="3">
        <v>2.3578164227381699</v>
      </c>
      <c r="H47" s="3">
        <v>3.14842387876147</v>
      </c>
      <c r="I47" s="3">
        <v>4.210010093867</v>
      </c>
      <c r="J47" s="3">
        <v>2.6565845234846899</v>
      </c>
      <c r="K47" s="3">
        <v>2.1751491692187401</v>
      </c>
      <c r="L47" s="3">
        <v>3.3708956746612402</v>
      </c>
      <c r="M47" s="3">
        <v>3.3471344113692698</v>
      </c>
      <c r="N47" s="3">
        <v>2.9185220950995099</v>
      </c>
      <c r="O47" s="3">
        <v>1.5722303721690001</v>
      </c>
      <c r="P47" s="3">
        <v>2.1098623571795598</v>
      </c>
      <c r="Q47" s="3">
        <v>4.8570781702910102</v>
      </c>
      <c r="R47" s="3">
        <v>2.9427224813152799</v>
      </c>
      <c r="S47" s="3">
        <v>4.1596943560227997</v>
      </c>
      <c r="T47" s="3">
        <v>4.5366697247218299</v>
      </c>
      <c r="U47" s="3">
        <v>1.6990725856140001</v>
      </c>
      <c r="V47" s="3">
        <v>4.3149731124130897</v>
      </c>
    </row>
    <row r="48" spans="1:22" x14ac:dyDescent="0.35">
      <c r="A48" s="2">
        <v>43188</v>
      </c>
      <c r="B48" s="3">
        <v>2.4284173572500598</v>
      </c>
      <c r="C48" s="3">
        <v>3.0895354340961201</v>
      </c>
      <c r="D48" s="3">
        <v>2.7031314798409798</v>
      </c>
      <c r="E48" s="3">
        <v>1.65656358293505</v>
      </c>
      <c r="F48" s="3">
        <v>3.1971387993271398</v>
      </c>
      <c r="G48" s="3">
        <v>2.1839584490762598</v>
      </c>
      <c r="H48" s="3">
        <v>3.19485732378776</v>
      </c>
      <c r="I48" s="3">
        <v>4.1829494015261401</v>
      </c>
      <c r="J48" s="3">
        <v>2.6945773183802402</v>
      </c>
      <c r="K48" s="3">
        <v>2.2128714709164998</v>
      </c>
      <c r="L48" s="3">
        <v>3.46343449112101</v>
      </c>
      <c r="M48" s="3">
        <v>3.3354849715674799</v>
      </c>
      <c r="N48" s="3">
        <v>3.29008108585586</v>
      </c>
      <c r="O48" s="3">
        <v>1.62265292677285</v>
      </c>
      <c r="P48" s="3">
        <v>2.2645566894396301</v>
      </c>
      <c r="Q48" s="3">
        <v>5.0035225390862301</v>
      </c>
      <c r="R48" s="3">
        <v>3.0510463127256702</v>
      </c>
      <c r="S48" s="3">
        <v>4.5001420506565699</v>
      </c>
      <c r="T48" s="3">
        <v>4.6407054122811902</v>
      </c>
      <c r="U48" s="3">
        <v>1.88824651064625</v>
      </c>
      <c r="V48" s="3">
        <v>3.8936657195826201</v>
      </c>
    </row>
    <row r="49" spans="1:22" x14ac:dyDescent="0.35">
      <c r="A49" s="2">
        <v>43220</v>
      </c>
      <c r="B49" s="3">
        <v>2.71094056253704</v>
      </c>
      <c r="C49" s="3">
        <v>3.0904669196366599</v>
      </c>
      <c r="D49" s="3">
        <v>2.8801236212472099</v>
      </c>
      <c r="E49" s="3">
        <v>1.70617038040266</v>
      </c>
      <c r="F49" s="3">
        <v>3.0206539985268201</v>
      </c>
      <c r="G49" s="3">
        <v>1.95185407004809</v>
      </c>
      <c r="H49" s="3">
        <v>3.1778449531372601</v>
      </c>
      <c r="I49" s="3">
        <v>4.3667817928618398</v>
      </c>
      <c r="J49" s="3">
        <v>2.6651817167822198</v>
      </c>
      <c r="K49" s="3">
        <v>2.1814645124554701</v>
      </c>
      <c r="L49" s="3">
        <v>3.6643580675160599</v>
      </c>
      <c r="M49" s="3">
        <v>3.2608480025101501</v>
      </c>
      <c r="N49" s="3">
        <v>2.9424474525125199</v>
      </c>
      <c r="O49" s="3">
        <v>1.58038987478893</v>
      </c>
      <c r="P49" s="3">
        <v>2.3001374728844599</v>
      </c>
      <c r="Q49" s="3">
        <v>4.6124047422412504</v>
      </c>
      <c r="R49" s="3">
        <v>3.03859529341304</v>
      </c>
      <c r="S49" s="3">
        <v>5.1918449087917997</v>
      </c>
      <c r="T49" s="3">
        <v>4.7989769699024398</v>
      </c>
      <c r="U49" s="3">
        <v>1.9391746582957301</v>
      </c>
      <c r="V49" s="3">
        <v>3.8013656004393099</v>
      </c>
    </row>
    <row r="50" spans="1:22" x14ac:dyDescent="0.35">
      <c r="A50" s="2">
        <v>43251</v>
      </c>
      <c r="B50" s="3">
        <v>2.7282243423128301</v>
      </c>
      <c r="C50" s="3">
        <v>3.2226206723748598</v>
      </c>
      <c r="D50" s="3">
        <v>2.9907858370407698</v>
      </c>
      <c r="E50" s="3">
        <v>1.79959977050076</v>
      </c>
      <c r="F50" s="3">
        <v>3.1536032110493499</v>
      </c>
      <c r="G50" s="3">
        <v>4.5685332881193297</v>
      </c>
      <c r="H50" s="3">
        <v>3.3951662376910798</v>
      </c>
      <c r="I50" s="3">
        <v>4.3835355098081603</v>
      </c>
      <c r="J50" s="3">
        <v>2.9739549702661101</v>
      </c>
      <c r="K50" s="3">
        <v>2.2720266182883599</v>
      </c>
      <c r="L50" s="3">
        <v>4.0628719996850897</v>
      </c>
      <c r="M50" s="3">
        <v>3.5253049902517</v>
      </c>
      <c r="N50" s="3">
        <v>3.4244712357709601</v>
      </c>
      <c r="O50" s="3">
        <v>1.62095060417045</v>
      </c>
      <c r="P50" s="3">
        <v>2.2757329814821499</v>
      </c>
      <c r="Q50" s="3">
        <v>4.8987513648094998</v>
      </c>
      <c r="R50" s="3">
        <v>3.1771996411969998</v>
      </c>
      <c r="S50" s="3">
        <v>5.4164355410764697</v>
      </c>
      <c r="T50" s="3">
        <v>4.9021179464022104</v>
      </c>
      <c r="U50" s="3">
        <v>1.8333745494645599</v>
      </c>
      <c r="V50" s="3">
        <v>3.7591229113332898</v>
      </c>
    </row>
    <row r="51" spans="1:22" x14ac:dyDescent="0.35">
      <c r="A51" s="2">
        <v>43280</v>
      </c>
      <c r="B51" s="3">
        <v>2.96454588236544</v>
      </c>
      <c r="C51" s="3">
        <v>3.4040418010611599</v>
      </c>
      <c r="D51" s="3">
        <v>3.1356502453930699</v>
      </c>
      <c r="E51" s="3">
        <v>1.86091809258778</v>
      </c>
      <c r="F51" s="3">
        <v>3.1389450837625898</v>
      </c>
      <c r="G51" s="3">
        <v>2.0538358654842899</v>
      </c>
      <c r="H51" s="3">
        <v>3.3726822791597399</v>
      </c>
      <c r="I51" s="3">
        <v>4.4368919555397603</v>
      </c>
      <c r="J51" s="3">
        <v>2.7786052677677602</v>
      </c>
      <c r="K51" s="3">
        <v>2.3567296324562199</v>
      </c>
      <c r="L51" s="3">
        <v>4.4762956294580301</v>
      </c>
      <c r="M51" s="3">
        <v>3.5317808005733098</v>
      </c>
      <c r="N51" s="3">
        <v>3.42408506616687</v>
      </c>
      <c r="O51" s="3">
        <v>1.6201788839745801</v>
      </c>
      <c r="P51" s="3">
        <v>2.3992219806452302</v>
      </c>
      <c r="Q51" s="3">
        <v>4.8872808487600903</v>
      </c>
      <c r="R51" s="3">
        <v>3.4625817926814202</v>
      </c>
      <c r="S51" s="3">
        <v>5.4890541564676001</v>
      </c>
      <c r="T51" s="3">
        <v>4.9903184029356398</v>
      </c>
      <c r="U51" s="3">
        <v>1.6465998185491799</v>
      </c>
      <c r="V51" s="3">
        <v>3.8215869256575798</v>
      </c>
    </row>
    <row r="52" spans="1:22" x14ac:dyDescent="0.35">
      <c r="A52" s="2">
        <v>43312</v>
      </c>
      <c r="B52" s="3">
        <v>2.99654781844976</v>
      </c>
      <c r="C52" s="3">
        <v>3.27380765076978</v>
      </c>
      <c r="D52" s="3">
        <v>3.0405067436633302</v>
      </c>
      <c r="E52" s="3">
        <v>1.7426492287156401</v>
      </c>
      <c r="F52" s="3">
        <v>2.7975353664583298</v>
      </c>
      <c r="G52" s="3">
        <v>2.2078411227516401</v>
      </c>
      <c r="H52" s="3">
        <v>3.1997057268558202</v>
      </c>
      <c r="I52" s="3">
        <v>4.3213493951442103</v>
      </c>
      <c r="J52" s="3">
        <v>2.70217215208628</v>
      </c>
      <c r="K52" s="3">
        <v>2.3643836906093001</v>
      </c>
      <c r="L52" s="3">
        <v>4.1813129290843198</v>
      </c>
      <c r="M52" s="3">
        <v>3.5411081021985802</v>
      </c>
      <c r="N52" s="3">
        <v>3.4032848237912798</v>
      </c>
      <c r="O52" s="3">
        <v>1.5180849301008801</v>
      </c>
      <c r="P52" s="3">
        <v>2.4169378863353201</v>
      </c>
      <c r="Q52" s="3">
        <v>4.4391396624551698</v>
      </c>
      <c r="R52" s="3">
        <v>3.2550165593833298</v>
      </c>
      <c r="S52" s="3">
        <v>5.3259757172002002</v>
      </c>
      <c r="T52" s="3">
        <v>4.6997735222325296</v>
      </c>
      <c r="U52" s="3">
        <v>1.78153548931304</v>
      </c>
      <c r="V52" s="3">
        <v>3.8668467871571899</v>
      </c>
    </row>
    <row r="53" spans="1:22" x14ac:dyDescent="0.35">
      <c r="A53" s="2">
        <v>43343</v>
      </c>
      <c r="B53" s="3">
        <v>3.2007476339969601</v>
      </c>
      <c r="C53" s="3">
        <v>3.5983291462236</v>
      </c>
      <c r="D53" s="3">
        <v>2.9742609309663499</v>
      </c>
      <c r="E53" s="3">
        <v>1.6960752865795501</v>
      </c>
      <c r="F53" s="3">
        <v>2.7712111290907</v>
      </c>
      <c r="G53" s="3">
        <v>2.4929803569657198</v>
      </c>
      <c r="H53" s="3">
        <v>3.1549409907832802</v>
      </c>
      <c r="I53" s="3">
        <v>4.33327656900937</v>
      </c>
      <c r="J53" s="3">
        <v>2.7727737608409302</v>
      </c>
      <c r="K53" s="3">
        <v>2.3636250572036301</v>
      </c>
      <c r="L53" s="3">
        <v>4.4120740704260504</v>
      </c>
      <c r="M53" s="3">
        <v>3.5399822246552799</v>
      </c>
      <c r="N53" s="3">
        <v>3.6422636508464401</v>
      </c>
      <c r="O53" s="3">
        <v>1.4749624681001401</v>
      </c>
      <c r="P53" s="3">
        <v>2.5464429282393999</v>
      </c>
      <c r="Q53" s="3">
        <v>4.2104915476112303</v>
      </c>
      <c r="R53" s="3">
        <v>3.2002126143088701</v>
      </c>
      <c r="S53" s="3">
        <v>5.8166860538485299</v>
      </c>
      <c r="T53" s="3">
        <v>4.6891046313648799</v>
      </c>
      <c r="U53" s="3">
        <v>1.64658672062775</v>
      </c>
      <c r="V53" s="3">
        <v>4.1542516196181998</v>
      </c>
    </row>
    <row r="54" spans="1:22" x14ac:dyDescent="0.35">
      <c r="A54" s="2">
        <v>43371</v>
      </c>
      <c r="B54" s="3">
        <v>3.0526916725116702</v>
      </c>
      <c r="C54" s="3">
        <v>3.37135938319128</v>
      </c>
      <c r="D54" s="3">
        <v>2.9921301981362798</v>
      </c>
      <c r="E54" s="3">
        <v>1.84496761629999</v>
      </c>
      <c r="F54" s="3">
        <v>2.9362087165039998</v>
      </c>
      <c r="G54" s="3">
        <v>2.3107938557657901</v>
      </c>
      <c r="H54" s="3">
        <v>3.22275748655689</v>
      </c>
      <c r="I54" s="3">
        <v>4.4067296216127803</v>
      </c>
      <c r="J54" s="3">
        <v>2.7743417352688402</v>
      </c>
      <c r="K54" s="3">
        <v>2.37882683885163</v>
      </c>
      <c r="L54" s="3">
        <v>4.2971650243873798</v>
      </c>
      <c r="M54" s="3">
        <v>3.8191960354602799</v>
      </c>
      <c r="N54" s="3">
        <v>3.8127299323576</v>
      </c>
      <c r="O54" s="3">
        <v>1.59062229352705</v>
      </c>
      <c r="P54" s="3">
        <v>2.5864924625955101</v>
      </c>
      <c r="Q54" s="3">
        <v>4.3978064099280703</v>
      </c>
      <c r="R54" s="3">
        <v>3.1869878892216499</v>
      </c>
      <c r="S54" s="3">
        <v>5.2588138151617496</v>
      </c>
      <c r="T54" s="3">
        <v>4.7749311192219999</v>
      </c>
      <c r="U54" s="3">
        <v>1.5915013501886599</v>
      </c>
      <c r="V54" s="3">
        <v>4.2302473068616901</v>
      </c>
    </row>
    <row r="55" spans="1:22" x14ac:dyDescent="0.35">
      <c r="A55" s="2">
        <v>43404</v>
      </c>
      <c r="B55" s="3">
        <v>3.32047292362483</v>
      </c>
      <c r="C55" s="3">
        <v>3.0399873548717999</v>
      </c>
      <c r="D55" s="3">
        <v>3.0658713647670401</v>
      </c>
      <c r="E55" s="3">
        <v>1.9051226466653699</v>
      </c>
      <c r="F55" s="3">
        <v>3.2099602633507001</v>
      </c>
      <c r="G55" s="3">
        <v>2.5759928048465102</v>
      </c>
      <c r="H55" s="3">
        <v>3.3980286956426999</v>
      </c>
      <c r="I55" s="3">
        <v>4.9452681624483601</v>
      </c>
      <c r="J55" s="3">
        <v>3.2552641289089901</v>
      </c>
      <c r="K55" s="3">
        <v>2.6746607600916601</v>
      </c>
      <c r="L55" s="3">
        <v>3.9003472009920399</v>
      </c>
      <c r="M55" s="3">
        <v>4.1634570704119396</v>
      </c>
      <c r="N55" s="3">
        <v>4.1052045488539397</v>
      </c>
      <c r="O55" s="3">
        <v>1.6837742252966901</v>
      </c>
      <c r="P55" s="3">
        <v>2.8979907958552</v>
      </c>
      <c r="Q55" s="3">
        <v>4.2747743411307404</v>
      </c>
      <c r="R55" s="3">
        <v>3.3783220178364699</v>
      </c>
      <c r="S55" s="3">
        <v>5.4631820674030402</v>
      </c>
      <c r="T55" s="3">
        <v>4.9408913887340997</v>
      </c>
      <c r="U55" s="3">
        <v>1.7973267859989499</v>
      </c>
      <c r="V55" s="3">
        <v>4.2029367301734402</v>
      </c>
    </row>
    <row r="56" spans="1:22" x14ac:dyDescent="0.35">
      <c r="A56" s="2">
        <v>43434</v>
      </c>
      <c r="B56" s="3">
        <v>3.2877854179328598</v>
      </c>
      <c r="C56" s="3">
        <v>2.97759931443098</v>
      </c>
      <c r="D56" s="3">
        <v>2.90240458709772</v>
      </c>
      <c r="E56" s="3">
        <v>1.8297557899114101</v>
      </c>
      <c r="F56" s="3">
        <v>3.08795723682936</v>
      </c>
      <c r="G56" s="3">
        <v>2.3055677371297398</v>
      </c>
      <c r="H56" s="3">
        <v>3.37479522990327</v>
      </c>
      <c r="I56" s="3">
        <v>4.8888095585050397</v>
      </c>
      <c r="J56" s="3">
        <v>3.4679511080170902</v>
      </c>
      <c r="K56" s="3">
        <v>2.6088709893759701</v>
      </c>
      <c r="L56" s="3">
        <v>3.89041072771378</v>
      </c>
      <c r="M56" s="3">
        <v>4.0521358079753798</v>
      </c>
      <c r="N56" s="3">
        <v>4.1915409385889797</v>
      </c>
      <c r="O56" s="3">
        <v>1.6319295469451001</v>
      </c>
      <c r="P56" s="3">
        <v>2.7187880892255101</v>
      </c>
      <c r="Q56" s="3">
        <v>4.3881501770778302</v>
      </c>
      <c r="R56" s="3">
        <v>3.4429381367028502</v>
      </c>
      <c r="S56" s="3">
        <v>5.1884540271255304</v>
      </c>
      <c r="T56" s="3">
        <v>5.3195259990378698</v>
      </c>
      <c r="U56" s="3">
        <v>1.7580223649020099</v>
      </c>
      <c r="V56" s="3">
        <v>4.3083435303823503</v>
      </c>
    </row>
    <row r="57" spans="1:22" x14ac:dyDescent="0.35">
      <c r="A57" s="2">
        <v>43465</v>
      </c>
      <c r="B57" s="3">
        <v>3.3854755748881802</v>
      </c>
      <c r="C57" s="3">
        <v>3.2024117832748402</v>
      </c>
      <c r="D57" s="3">
        <v>2.8668288455128299</v>
      </c>
      <c r="E57" s="3">
        <v>1.78837174247785</v>
      </c>
      <c r="F57" s="3">
        <v>3.2041511163748702</v>
      </c>
      <c r="G57" s="3">
        <v>2.3435827807899599</v>
      </c>
      <c r="H57" s="3">
        <v>3.2886720867057799</v>
      </c>
      <c r="I57" s="3">
        <v>4.9148294054038599</v>
      </c>
      <c r="J57" s="3">
        <v>3.4498056055189799</v>
      </c>
      <c r="K57" s="3">
        <v>2.6652112878198899</v>
      </c>
      <c r="L57" s="3">
        <v>4.0025150048401201</v>
      </c>
      <c r="M57" s="3">
        <v>3.8057436117793202</v>
      </c>
      <c r="N57" s="3">
        <v>4.5273513728021104</v>
      </c>
      <c r="O57" s="3">
        <v>1.63730118578133</v>
      </c>
      <c r="P57" s="3">
        <v>2.8424359770686398</v>
      </c>
      <c r="Q57" s="3">
        <v>4.5468099063270602</v>
      </c>
      <c r="R57" s="3">
        <v>3.5995688161275501</v>
      </c>
      <c r="S57" s="3">
        <v>5.2574470298322096</v>
      </c>
      <c r="T57" s="3">
        <v>5.15051758016428</v>
      </c>
      <c r="U57" s="3">
        <v>1.8502254969240699</v>
      </c>
      <c r="V57" s="3">
        <v>4.2564203383807104</v>
      </c>
    </row>
    <row r="58" spans="1:22" x14ac:dyDescent="0.35">
      <c r="A58" s="2">
        <v>43496</v>
      </c>
      <c r="B58" s="3">
        <v>3.1637102463100302</v>
      </c>
      <c r="C58" s="3">
        <v>2.9610750686506302</v>
      </c>
      <c r="D58" s="3">
        <v>2.7577040843971798</v>
      </c>
      <c r="E58" s="3">
        <v>1.66432815051897</v>
      </c>
      <c r="F58" s="3">
        <v>2.98127784572503</v>
      </c>
      <c r="G58" s="3">
        <v>2.0777339462076601</v>
      </c>
      <c r="H58" s="3">
        <v>3.2779395640944702</v>
      </c>
      <c r="I58" s="3">
        <v>4.6399087360785298</v>
      </c>
      <c r="J58" s="3">
        <v>3.2474216839805199</v>
      </c>
      <c r="K58" s="3">
        <v>2.4421863020538401</v>
      </c>
      <c r="L58" s="3">
        <v>3.6010880890555801</v>
      </c>
      <c r="M58" s="3">
        <v>3.6812778817296499</v>
      </c>
      <c r="N58" s="3">
        <v>4.3470561852217804</v>
      </c>
      <c r="O58" s="3">
        <v>1.6472164398092899</v>
      </c>
      <c r="P58" s="3">
        <v>2.5796869649273302</v>
      </c>
      <c r="Q58" s="3">
        <v>4.24463820858616</v>
      </c>
      <c r="R58" s="3">
        <v>3.35726094710094</v>
      </c>
      <c r="S58" s="3">
        <v>4.3721336327761096</v>
      </c>
      <c r="T58" s="3">
        <v>5.11674542159904</v>
      </c>
      <c r="U58" s="3">
        <v>1.7556876884547901</v>
      </c>
      <c r="V58" s="3">
        <v>3.9425323895648501</v>
      </c>
    </row>
    <row r="59" spans="1:22" x14ac:dyDescent="0.35">
      <c r="A59" s="2">
        <v>43524</v>
      </c>
      <c r="B59" s="3">
        <v>2.8348978849144899</v>
      </c>
      <c r="C59" s="3">
        <v>3.1379712960687001</v>
      </c>
      <c r="D59" s="3">
        <v>2.8344118000418801</v>
      </c>
      <c r="E59" s="3">
        <v>1.7463533807263401</v>
      </c>
      <c r="F59" s="3">
        <v>3.0541092803099001</v>
      </c>
      <c r="G59" s="3">
        <v>2.2035650752290499</v>
      </c>
      <c r="H59" s="3">
        <v>3.25632385774838</v>
      </c>
      <c r="I59" s="3">
        <v>4.4329773671205199</v>
      </c>
      <c r="J59" s="3">
        <v>3.3578057772449998</v>
      </c>
      <c r="K59" s="3">
        <v>2.4836800798871899</v>
      </c>
      <c r="L59" s="3">
        <v>3.5751830465729202</v>
      </c>
      <c r="M59" s="3">
        <v>3.84592020984927</v>
      </c>
      <c r="N59" s="3">
        <v>3.8251932966069102</v>
      </c>
      <c r="O59" s="3">
        <v>1.65067532882832</v>
      </c>
      <c r="P59" s="3">
        <v>2.5159851567701499</v>
      </c>
      <c r="Q59" s="3">
        <v>4.5779026460066099</v>
      </c>
      <c r="R59" s="3">
        <v>3.2643786743907199</v>
      </c>
      <c r="S59" s="3">
        <v>4.8036493997316496</v>
      </c>
      <c r="T59" s="3">
        <v>5.0219553333129703</v>
      </c>
      <c r="U59" s="3">
        <v>1.5622259503710001</v>
      </c>
      <c r="V59" s="3">
        <v>3.94291741014723</v>
      </c>
    </row>
    <row r="60" spans="1:22" x14ac:dyDescent="0.35">
      <c r="A60" s="2">
        <v>43553</v>
      </c>
      <c r="B60" s="3">
        <v>2.7489599834976199</v>
      </c>
      <c r="C60" s="3">
        <v>3.0556198550325799</v>
      </c>
      <c r="D60" s="3">
        <v>2.8156116826697599</v>
      </c>
      <c r="E60" s="3">
        <v>1.71221801676376</v>
      </c>
      <c r="F60" s="3">
        <v>3.08181063418888</v>
      </c>
      <c r="G60" s="3">
        <v>2.2557422612884501</v>
      </c>
      <c r="H60" s="3">
        <v>3.3801212554245499</v>
      </c>
      <c r="I60" s="3">
        <v>4.3002850320699402</v>
      </c>
      <c r="J60" s="3">
        <v>3.42599990510982</v>
      </c>
      <c r="K60" s="3">
        <v>2.5401262739044999</v>
      </c>
      <c r="L60" s="3">
        <v>3.3520157169355298</v>
      </c>
      <c r="M60" s="3">
        <v>3.8817294049004398</v>
      </c>
      <c r="N60" s="3">
        <v>3.7320376057785198</v>
      </c>
      <c r="O60" s="3">
        <v>1.57389464893989</v>
      </c>
      <c r="P60" s="3">
        <v>2.4098360315538301</v>
      </c>
      <c r="Q60" s="3">
        <v>4.4209162940308602</v>
      </c>
      <c r="R60" s="3">
        <v>3.31597447306171</v>
      </c>
      <c r="S60" s="3">
        <v>4.9294444440799197</v>
      </c>
      <c r="T60" s="3">
        <v>5.1345222775834696</v>
      </c>
      <c r="U60" s="3">
        <v>1.6012330273255599</v>
      </c>
      <c r="V60" s="3">
        <v>3.82371619771861</v>
      </c>
    </row>
    <row r="61" spans="1:22" x14ac:dyDescent="0.35">
      <c r="A61" s="2">
        <v>43585</v>
      </c>
      <c r="B61" s="3">
        <v>2.6865757069896601</v>
      </c>
      <c r="C61" s="3">
        <v>2.9583307324624801</v>
      </c>
      <c r="D61" s="3">
        <v>2.7946860406352099</v>
      </c>
      <c r="E61" s="3">
        <v>1.71542350691907</v>
      </c>
      <c r="F61" s="3">
        <v>3.18313497291724</v>
      </c>
      <c r="G61" s="3">
        <v>2.4516074298966299</v>
      </c>
      <c r="H61" s="3">
        <v>3.37893171665793</v>
      </c>
      <c r="I61" s="3">
        <v>4.2027485090023902</v>
      </c>
      <c r="J61" s="3">
        <v>3.3327555620707199</v>
      </c>
      <c r="K61" s="3">
        <v>2.43673468153135</v>
      </c>
      <c r="L61" s="3">
        <v>3.4080439216732299</v>
      </c>
      <c r="M61" s="3">
        <v>3.6872626235319799</v>
      </c>
      <c r="N61" s="3">
        <v>3.5577773937972799</v>
      </c>
      <c r="O61" s="3">
        <v>1.6258567923871401</v>
      </c>
      <c r="P61" s="3">
        <v>2.3681041092706701</v>
      </c>
      <c r="Q61" s="3">
        <v>4.2322504108718499</v>
      </c>
      <c r="R61" s="3">
        <v>3.2504862665168899</v>
      </c>
      <c r="S61" s="3">
        <v>5.0734766915982199</v>
      </c>
      <c r="T61" s="3">
        <v>4.7764301138638796</v>
      </c>
      <c r="U61" s="3">
        <v>1.5267430171330201</v>
      </c>
      <c r="V61" s="3">
        <v>3.5822403180187501</v>
      </c>
    </row>
    <row r="62" spans="1:22" x14ac:dyDescent="0.35">
      <c r="A62" s="2">
        <v>43616</v>
      </c>
      <c r="B62" s="3">
        <v>2.8024121554933501</v>
      </c>
      <c r="C62" s="3">
        <v>3.2211212690402098</v>
      </c>
      <c r="D62" s="3">
        <v>2.8655276157072902</v>
      </c>
      <c r="E62" s="3">
        <v>1.76245301076364</v>
      </c>
      <c r="F62" s="3">
        <v>3.2997327545900199</v>
      </c>
      <c r="G62" s="3">
        <v>2.7727969082831798</v>
      </c>
      <c r="H62" s="3">
        <v>3.32134347718404</v>
      </c>
      <c r="I62" s="3">
        <v>4.4909219706302697</v>
      </c>
      <c r="J62" s="3">
        <v>3.5624486680818102</v>
      </c>
      <c r="K62" s="3">
        <v>2.6087355730934099</v>
      </c>
      <c r="L62" s="3">
        <v>3.37709056665713</v>
      </c>
      <c r="M62" s="3">
        <v>3.9045158654667902</v>
      </c>
      <c r="N62" s="3">
        <v>3.4054747452953298</v>
      </c>
      <c r="O62" s="3">
        <v>1.6517834793053201</v>
      </c>
      <c r="P62" s="3">
        <v>2.64080339201614</v>
      </c>
      <c r="Q62" s="3">
        <v>4.2007208792273696</v>
      </c>
      <c r="R62" s="3">
        <v>3.33567764208561</v>
      </c>
      <c r="S62" s="3">
        <v>5.0492781055114202</v>
      </c>
      <c r="T62" s="3">
        <v>5.1912861208311796</v>
      </c>
      <c r="U62" s="3">
        <v>1.5842168071235401</v>
      </c>
      <c r="V62" s="3">
        <v>3.9739684619119799</v>
      </c>
    </row>
    <row r="63" spans="1:22" x14ac:dyDescent="0.35">
      <c r="A63" s="2">
        <v>43644</v>
      </c>
      <c r="B63" s="3">
        <v>2.6819197194933002</v>
      </c>
      <c r="C63" s="3">
        <v>3.2248508723585001</v>
      </c>
      <c r="D63" s="3">
        <v>2.7822841470768398</v>
      </c>
      <c r="E63" s="3">
        <v>1.7585061974495999</v>
      </c>
      <c r="F63" s="3">
        <v>3.2655489299283702</v>
      </c>
      <c r="G63" s="3">
        <v>2.67732608656569</v>
      </c>
      <c r="H63" s="3">
        <v>3.42697706895065</v>
      </c>
      <c r="I63" s="3">
        <v>4.36272917337803</v>
      </c>
      <c r="J63" s="3">
        <v>3.5559723896989999</v>
      </c>
      <c r="K63" s="3">
        <v>2.4924943916626399</v>
      </c>
      <c r="L63" s="3">
        <v>3.1079965214913101</v>
      </c>
      <c r="M63" s="3">
        <v>3.7891242620864198</v>
      </c>
      <c r="N63" s="3">
        <v>3.3371172453957501</v>
      </c>
      <c r="O63" s="3">
        <v>1.6977428815489899</v>
      </c>
      <c r="P63" s="3">
        <v>2.4778852510879998</v>
      </c>
      <c r="Q63" s="3">
        <v>4.0830097998169101</v>
      </c>
      <c r="R63" s="3">
        <v>3.1173358548499199</v>
      </c>
      <c r="S63" s="3">
        <v>4.7577579814970399</v>
      </c>
      <c r="T63" s="3">
        <v>5.2255647138133297</v>
      </c>
      <c r="U63" s="3">
        <v>1.72316932188607</v>
      </c>
      <c r="V63" s="3">
        <v>3.8967992113688199</v>
      </c>
    </row>
    <row r="64" spans="1:22" x14ac:dyDescent="0.35">
      <c r="A64" s="2">
        <v>43677</v>
      </c>
      <c r="B64" s="3">
        <v>2.7136725083033602</v>
      </c>
      <c r="C64" s="3">
        <v>3.2485545869784098</v>
      </c>
      <c r="D64" s="3">
        <v>2.72017536642372</v>
      </c>
      <c r="E64" s="3">
        <v>1.7662850434612201</v>
      </c>
      <c r="F64" s="3">
        <v>3.4003862108659502</v>
      </c>
      <c r="G64" s="3">
        <v>2.8368868913373402</v>
      </c>
      <c r="H64" s="3">
        <v>3.45139086865592</v>
      </c>
      <c r="I64" s="3">
        <v>4.2832335674028998</v>
      </c>
      <c r="J64" s="3">
        <v>3.7904932160856499</v>
      </c>
      <c r="K64" s="3">
        <v>2.5963337544649701</v>
      </c>
      <c r="L64" s="3">
        <v>3.2104673583719099</v>
      </c>
      <c r="M64" s="3">
        <v>3.9033362308897099</v>
      </c>
      <c r="N64" s="3">
        <v>3.1312436880869798</v>
      </c>
      <c r="O64" s="3">
        <v>1.82264109354467</v>
      </c>
      <c r="P64" s="3">
        <v>2.50935864657407</v>
      </c>
      <c r="Q64" s="3">
        <v>4.1306443177342302</v>
      </c>
      <c r="R64" s="3">
        <v>3.1533022161162001</v>
      </c>
      <c r="S64" s="3">
        <v>4.4239965330780198</v>
      </c>
      <c r="T64" s="3">
        <v>4.83678458371236</v>
      </c>
      <c r="U64" s="3">
        <v>1.78068576850661</v>
      </c>
      <c r="V64" s="3">
        <v>3.9243028343033801</v>
      </c>
    </row>
    <row r="65" spans="1:22" x14ac:dyDescent="0.35">
      <c r="A65" s="2">
        <v>43706</v>
      </c>
      <c r="B65" s="3">
        <v>2.73530913847152</v>
      </c>
      <c r="C65" s="3">
        <v>3.6522287338499901</v>
      </c>
      <c r="D65" s="3">
        <v>2.7951784961756601</v>
      </c>
      <c r="E65" s="3">
        <v>1.8272056550211599</v>
      </c>
      <c r="F65" s="3">
        <v>3.8985984917891501</v>
      </c>
      <c r="G65" s="3">
        <v>2.90053666186297</v>
      </c>
      <c r="H65" s="3">
        <v>3.5177957812057801</v>
      </c>
      <c r="I65" s="3">
        <v>4.4492321299871698</v>
      </c>
      <c r="J65" s="3">
        <v>3.7448066093294101</v>
      </c>
      <c r="K65" s="3">
        <v>2.69214486071977</v>
      </c>
      <c r="L65" s="3">
        <v>3.39088352867706</v>
      </c>
      <c r="M65" s="3">
        <v>4.2161774979552096</v>
      </c>
      <c r="N65" s="3">
        <v>3.3245283402700498</v>
      </c>
      <c r="O65" s="3">
        <v>1.81143052280395</v>
      </c>
      <c r="P65" s="3">
        <v>2.55802017791591</v>
      </c>
      <c r="Q65" s="3">
        <v>4.2407379521983097</v>
      </c>
      <c r="R65" s="3">
        <v>3.2322488127682201</v>
      </c>
      <c r="S65" s="3">
        <v>5.0949196996854296</v>
      </c>
      <c r="T65" s="3">
        <v>4.90657642416648</v>
      </c>
      <c r="U65" s="3">
        <v>1.93691963438714</v>
      </c>
      <c r="V65" s="3">
        <v>4.16996567119822</v>
      </c>
    </row>
    <row r="66" spans="1:22" x14ac:dyDescent="0.35">
      <c r="A66" s="2">
        <v>43738</v>
      </c>
      <c r="B66" s="3">
        <v>2.7339428632522602</v>
      </c>
      <c r="C66" s="3">
        <v>3.2821748301386902</v>
      </c>
      <c r="D66" s="3">
        <v>2.84165415202586</v>
      </c>
      <c r="E66" s="3">
        <v>1.8901747996387299</v>
      </c>
      <c r="F66" s="3">
        <v>3.5710747079018401</v>
      </c>
      <c r="G66" s="3">
        <v>2.97677769815868</v>
      </c>
      <c r="H66" s="3">
        <v>3.5435852470243101</v>
      </c>
      <c r="I66" s="3">
        <v>4.2756805028722997</v>
      </c>
      <c r="J66" s="3">
        <v>3.6073494036082101</v>
      </c>
      <c r="K66" s="3">
        <v>2.50676760538654</v>
      </c>
      <c r="L66" s="3">
        <v>3.242090763572</v>
      </c>
      <c r="M66" s="3">
        <v>4.3948035257902003</v>
      </c>
      <c r="N66" s="3">
        <v>3.3023426059276102</v>
      </c>
      <c r="O66" s="3">
        <v>1.77898155652746</v>
      </c>
      <c r="P66" s="3">
        <v>2.560043370187</v>
      </c>
      <c r="Q66" s="3">
        <v>4.18418141692334</v>
      </c>
      <c r="R66" s="3">
        <v>3.27626726401399</v>
      </c>
      <c r="S66" s="3">
        <v>4.7639493139867799</v>
      </c>
      <c r="T66" s="3">
        <v>4.8096034305884103</v>
      </c>
      <c r="U66" s="3">
        <v>1.6347290982329401</v>
      </c>
      <c r="V66" s="3">
        <v>4.1404202032742603</v>
      </c>
    </row>
    <row r="67" spans="1:22" x14ac:dyDescent="0.35">
      <c r="A67" s="2">
        <v>43769</v>
      </c>
      <c r="B67" s="3">
        <v>2.7418732233493501</v>
      </c>
      <c r="C67" s="3">
        <v>3.5791247905530401</v>
      </c>
      <c r="D67" s="3">
        <v>2.7589459138399701</v>
      </c>
      <c r="E67" s="3">
        <v>1.8480515151407599</v>
      </c>
      <c r="F67" s="3">
        <v>3.4164019865754098</v>
      </c>
      <c r="G67" s="3">
        <v>2.9705888067196802</v>
      </c>
      <c r="H67" s="3">
        <v>3.5021466767973402</v>
      </c>
      <c r="I67" s="3">
        <v>4.11356263126389</v>
      </c>
      <c r="J67" s="3">
        <v>3.5513786017117801</v>
      </c>
      <c r="K67" s="3">
        <v>2.4669939270387702</v>
      </c>
      <c r="L67" s="3">
        <v>3.2362934611215102</v>
      </c>
      <c r="M67" s="3">
        <v>4.1993455269233104</v>
      </c>
      <c r="N67" s="3">
        <v>3.23213499902766</v>
      </c>
      <c r="O67" s="3">
        <v>1.7502698279055999</v>
      </c>
      <c r="P67" s="3">
        <v>2.5132813288312201</v>
      </c>
      <c r="Q67" s="3">
        <v>4.1329878338958101</v>
      </c>
      <c r="R67" s="3">
        <v>3.2810594351150999</v>
      </c>
      <c r="S67" s="3">
        <v>4.8885669553094599</v>
      </c>
      <c r="T67" s="3">
        <v>4.7614575433873503</v>
      </c>
      <c r="U67" s="3">
        <v>1.6813719100878</v>
      </c>
      <c r="V67" s="3">
        <v>4.2721481605107199</v>
      </c>
    </row>
    <row r="68" spans="1:22" x14ac:dyDescent="0.35">
      <c r="A68" s="2">
        <v>43798</v>
      </c>
      <c r="B68" s="3">
        <v>2.59290972196625</v>
      </c>
      <c r="C68" s="3">
        <v>3.60372596326707</v>
      </c>
      <c r="D68" s="3">
        <v>2.8794741864964801</v>
      </c>
      <c r="E68" s="3">
        <v>1.9334634658988601</v>
      </c>
      <c r="F68" s="3">
        <v>3.4713027207651601</v>
      </c>
      <c r="G68" s="3">
        <v>2.80777516695996</v>
      </c>
      <c r="H68" s="3">
        <v>3.5364678102988898</v>
      </c>
      <c r="I68" s="3">
        <v>4.1385759139414997</v>
      </c>
      <c r="J68" s="3">
        <v>3.5545604578883001</v>
      </c>
      <c r="K68" s="3">
        <v>2.4488151361822599</v>
      </c>
      <c r="L68" s="3">
        <v>3.2837602801281198</v>
      </c>
      <c r="M68" s="3">
        <v>3.8696863726366</v>
      </c>
      <c r="N68" s="3">
        <v>3.0107067266988898</v>
      </c>
      <c r="O68" s="3">
        <v>1.66628417663894</v>
      </c>
      <c r="P68" s="3">
        <v>2.4148909734005799</v>
      </c>
      <c r="Q68" s="3">
        <v>4.1830254107153397</v>
      </c>
      <c r="R68" s="3">
        <v>3.2291897851691398</v>
      </c>
      <c r="S68" s="3">
        <v>4.5382343443751703</v>
      </c>
      <c r="T68" s="3">
        <v>4.9857463210222104</v>
      </c>
      <c r="U68" s="3">
        <v>1.60885236083731</v>
      </c>
      <c r="V68" s="3">
        <v>4.1990274594694901</v>
      </c>
    </row>
    <row r="69" spans="1:22" x14ac:dyDescent="0.35">
      <c r="A69" s="2">
        <v>43830</v>
      </c>
      <c r="B69" s="3">
        <v>2.4528192440750001</v>
      </c>
      <c r="C69" s="3">
        <v>3.67854157595109</v>
      </c>
      <c r="D69" s="3">
        <v>2.80022452614309</v>
      </c>
      <c r="E69" s="3">
        <v>1.84181644808204</v>
      </c>
      <c r="F69" s="3">
        <v>3.5318813038522698</v>
      </c>
      <c r="G69" s="3">
        <v>2.5650899624316499</v>
      </c>
      <c r="H69" s="3">
        <v>3.4765512842616899</v>
      </c>
      <c r="I69" s="3">
        <v>4.0261182366639297</v>
      </c>
      <c r="J69" s="3">
        <v>3.4950782890394798</v>
      </c>
      <c r="K69" s="3">
        <v>2.3337575721035702</v>
      </c>
      <c r="L69" s="3">
        <v>3.1460013472929398</v>
      </c>
      <c r="M69" s="3">
        <v>3.7364655796024602</v>
      </c>
      <c r="N69" s="3">
        <v>2.8981573206625701</v>
      </c>
      <c r="O69" s="3">
        <v>1.6699505005753901</v>
      </c>
      <c r="P69" s="3">
        <v>2.2718022813915399</v>
      </c>
      <c r="Q69" s="3">
        <v>4.0564003290166601</v>
      </c>
      <c r="R69" s="3">
        <v>3.2382696001648998</v>
      </c>
      <c r="S69" s="3">
        <v>4.3110319179951704</v>
      </c>
      <c r="T69" s="3">
        <v>5.0504888587260002</v>
      </c>
      <c r="U69" s="3">
        <v>1.5168578169817599</v>
      </c>
      <c r="V69" s="3">
        <v>3.9809071212865899</v>
      </c>
    </row>
    <row r="70" spans="1:22" x14ac:dyDescent="0.35">
      <c r="A70" s="2">
        <v>43861</v>
      </c>
      <c r="B70" s="3">
        <v>2.50292344648456</v>
      </c>
      <c r="C70" s="3">
        <v>3.8608565286991401</v>
      </c>
      <c r="D70" s="3">
        <v>2.8777429903238301</v>
      </c>
      <c r="E70" s="3">
        <v>1.95203297881908</v>
      </c>
      <c r="F70" s="3">
        <v>3.9094876284434901</v>
      </c>
      <c r="G70" s="3">
        <v>2.9027656578518202</v>
      </c>
      <c r="H70" s="3">
        <v>3.6295128099907701</v>
      </c>
      <c r="I70" s="3">
        <v>4.1827501124824096</v>
      </c>
      <c r="J70" s="3">
        <v>3.4888628076927199</v>
      </c>
      <c r="K70" s="3">
        <v>2.3736668244593599</v>
      </c>
      <c r="L70" s="3">
        <v>3.1562892014706301</v>
      </c>
      <c r="M70" s="3">
        <v>3.8509257597742002</v>
      </c>
      <c r="N70" s="3">
        <v>3.16704908752518</v>
      </c>
      <c r="O70" s="3">
        <v>1.68239686336877</v>
      </c>
      <c r="P70" s="3">
        <v>2.4132676119996499</v>
      </c>
      <c r="Q70" s="3">
        <v>4.1115341393726803</v>
      </c>
      <c r="R70" s="3">
        <v>3.3833266852806001</v>
      </c>
      <c r="S70" s="3">
        <v>4.5248163137616002</v>
      </c>
      <c r="T70" s="3">
        <v>5.2310299190052802</v>
      </c>
      <c r="U70" s="3">
        <v>1.6062322242926299</v>
      </c>
      <c r="V70" s="3">
        <v>4.1544138709426299</v>
      </c>
    </row>
    <row r="71" spans="1:22" x14ac:dyDescent="0.35">
      <c r="A71" s="2">
        <v>43889</v>
      </c>
      <c r="B71" s="3">
        <v>2.5086155084916202</v>
      </c>
      <c r="C71" s="3">
        <v>4.34377423691424</v>
      </c>
      <c r="D71" s="3">
        <v>3.1930648872432799</v>
      </c>
      <c r="E71" s="3">
        <v>2.0827669211870599</v>
      </c>
      <c r="F71" s="3">
        <v>4.3361419429990304</v>
      </c>
      <c r="G71" s="3">
        <v>3.3679307489570198</v>
      </c>
      <c r="H71" s="3">
        <v>3.7773974195500899</v>
      </c>
      <c r="I71" s="3">
        <v>4.2500729080368096</v>
      </c>
      <c r="J71" s="3">
        <v>3.59606248162547</v>
      </c>
      <c r="K71" s="3">
        <v>2.50937388471834</v>
      </c>
      <c r="L71" s="3">
        <v>3.4780214583988398</v>
      </c>
      <c r="M71" s="3">
        <v>4.28660598199835</v>
      </c>
      <c r="N71" s="3">
        <v>3.7805445501673698</v>
      </c>
      <c r="O71" s="3">
        <v>1.8079552170123001</v>
      </c>
      <c r="P71" s="3">
        <v>2.3387538489153399</v>
      </c>
      <c r="Q71" s="3">
        <v>4.5195848799683098</v>
      </c>
      <c r="R71" s="3">
        <v>3.7202745141358702</v>
      </c>
      <c r="S71" s="3">
        <v>4.8498088954339504</v>
      </c>
      <c r="T71" s="3">
        <v>5.5097318112573097</v>
      </c>
      <c r="U71" s="3">
        <v>1.7929854361339399</v>
      </c>
      <c r="V71" s="3">
        <v>4.54924626403439</v>
      </c>
    </row>
    <row r="72" spans="1:22" x14ac:dyDescent="0.35">
      <c r="A72" s="2">
        <v>43921</v>
      </c>
      <c r="B72" s="3">
        <v>2.5989943728310001</v>
      </c>
      <c r="C72" s="3">
        <v>4.6899144132175401</v>
      </c>
      <c r="D72" s="3">
        <v>4.0177521434836097</v>
      </c>
      <c r="E72" s="3">
        <v>2.6807429284670299</v>
      </c>
      <c r="F72" s="3">
        <v>4.4162689437988796</v>
      </c>
      <c r="G72" s="3">
        <v>4.3281062961022396</v>
      </c>
      <c r="H72" s="3">
        <v>4.02738739720641</v>
      </c>
      <c r="I72" s="3">
        <v>4.7203877940811401</v>
      </c>
      <c r="J72" s="3">
        <v>4.4863461848739403</v>
      </c>
      <c r="K72" s="3">
        <v>2.8040532961131599</v>
      </c>
      <c r="L72" s="3">
        <v>4.5528083947858198</v>
      </c>
      <c r="M72" s="3">
        <v>5.1929666919207396</v>
      </c>
      <c r="N72" s="3">
        <v>4.9274950072925598</v>
      </c>
      <c r="O72" s="3">
        <v>2.28583200378189</v>
      </c>
      <c r="P72" s="3">
        <v>2.33605811353307</v>
      </c>
      <c r="Q72" s="3">
        <v>4.8467656039349896</v>
      </c>
      <c r="R72" s="3">
        <v>4.1098148559843501</v>
      </c>
      <c r="S72" s="3">
        <v>5.78474206879158</v>
      </c>
      <c r="T72" s="3">
        <v>7.0002625452840599</v>
      </c>
      <c r="U72" s="3">
        <v>2.1313063737962001</v>
      </c>
      <c r="V72" s="3">
        <v>5.2125587573544001</v>
      </c>
    </row>
    <row r="73" spans="1:22" x14ac:dyDescent="0.35">
      <c r="A73" s="2">
        <v>43951</v>
      </c>
      <c r="B73" s="3">
        <v>2.3524027334451199</v>
      </c>
      <c r="C73" s="3">
        <v>3.81581931469244</v>
      </c>
      <c r="D73" s="3">
        <v>3.8161464604442701</v>
      </c>
      <c r="E73" s="3">
        <v>2.42447431064496</v>
      </c>
      <c r="F73" s="3">
        <v>3.1084680055858098</v>
      </c>
      <c r="G73" s="3">
        <v>3.38087042473679</v>
      </c>
      <c r="H73" s="3">
        <v>3.6894028445671099</v>
      </c>
      <c r="I73" s="3">
        <v>4.0698116824365096</v>
      </c>
      <c r="J73" s="3">
        <v>3.84187656672378</v>
      </c>
      <c r="K73" s="3">
        <v>2.46957288870603</v>
      </c>
      <c r="L73" s="3">
        <v>3.7736142384393299</v>
      </c>
      <c r="M73" s="3">
        <v>3.58318072827903</v>
      </c>
      <c r="N73" s="3">
        <v>4.5027899974155003</v>
      </c>
      <c r="O73" s="3">
        <v>1.90341497833289</v>
      </c>
      <c r="P73" s="3">
        <v>2.1699305752378302</v>
      </c>
      <c r="Q73" s="3">
        <v>4.2606830386296801</v>
      </c>
      <c r="R73" s="3">
        <v>3.31873389612457</v>
      </c>
      <c r="S73" s="3">
        <v>4.0424468015317201</v>
      </c>
      <c r="T73" s="3">
        <v>4.7113608969482597</v>
      </c>
      <c r="U73" s="3">
        <v>1.75435058189203</v>
      </c>
      <c r="V73" s="3">
        <v>4.3611547057119404</v>
      </c>
    </row>
    <row r="74" spans="1:22" x14ac:dyDescent="0.35">
      <c r="A74" s="2">
        <v>43980</v>
      </c>
      <c r="B74" s="3">
        <v>2.3667119502604201</v>
      </c>
      <c r="C74" s="3">
        <v>3.7438272622843902</v>
      </c>
      <c r="D74" s="3">
        <v>3.4405705059356899</v>
      </c>
      <c r="E74" s="3">
        <v>2.2755961360485601</v>
      </c>
      <c r="F74" s="3">
        <v>2.5370542378163399</v>
      </c>
      <c r="G74" s="3">
        <v>3.2206149134638302</v>
      </c>
      <c r="H74" s="3">
        <v>3.1785802665606102</v>
      </c>
      <c r="I74" s="3">
        <v>4.1244645437751997</v>
      </c>
      <c r="J74" s="3">
        <v>3.25397145942804</v>
      </c>
      <c r="K74" s="3">
        <v>2.36180188478086</v>
      </c>
      <c r="L74" s="3">
        <v>3.2205674760330099</v>
      </c>
      <c r="M74" s="3">
        <v>3.5985049050413598</v>
      </c>
      <c r="N74" s="3">
        <v>3.90759628280329</v>
      </c>
      <c r="O74" s="3">
        <v>1.82927885418835</v>
      </c>
      <c r="P74" s="3">
        <v>2.1858442051889599</v>
      </c>
      <c r="Q74" s="3">
        <v>4.1259002143485501</v>
      </c>
      <c r="R74" s="3">
        <v>3.12097915799517</v>
      </c>
      <c r="S74" s="3">
        <v>3.7997176408706199</v>
      </c>
      <c r="T74" s="3">
        <v>4.4710665856485301</v>
      </c>
      <c r="U74" s="3">
        <v>1.3761454644648601</v>
      </c>
      <c r="V74" s="3">
        <v>4.2999661303418604</v>
      </c>
    </row>
    <row r="75" spans="1:22" x14ac:dyDescent="0.35">
      <c r="A75" s="2">
        <v>44012</v>
      </c>
      <c r="B75" s="3">
        <v>2.1301556995761102</v>
      </c>
      <c r="C75" s="3">
        <v>3.4104597949283999</v>
      </c>
      <c r="D75" s="3">
        <v>3.0230458925297401</v>
      </c>
      <c r="E75" s="3">
        <v>2.09025002265557</v>
      </c>
      <c r="F75" s="3">
        <v>2.6761688038548002</v>
      </c>
      <c r="G75" s="3">
        <v>3.1254801912166901</v>
      </c>
      <c r="H75" s="3">
        <v>3.1300114099628402</v>
      </c>
      <c r="I75" s="3">
        <v>3.8860098578768998</v>
      </c>
      <c r="J75" s="3">
        <v>3.0401103980414801</v>
      </c>
      <c r="K75" s="3">
        <v>2.29513248647637</v>
      </c>
      <c r="L75" s="3">
        <v>2.9907278353449098</v>
      </c>
      <c r="M75" s="3">
        <v>3.5484901726582598</v>
      </c>
      <c r="N75" s="3">
        <v>3.76890238355131</v>
      </c>
      <c r="O75" s="3">
        <v>1.65009444776542</v>
      </c>
      <c r="P75" s="3">
        <v>1.92861315317542</v>
      </c>
      <c r="Q75" s="3">
        <v>3.88979918112019</v>
      </c>
      <c r="R75" s="3">
        <v>3.0577058658784599</v>
      </c>
      <c r="S75" s="3">
        <v>3.28580071627582</v>
      </c>
      <c r="T75" s="3">
        <v>4.5228740773262404</v>
      </c>
      <c r="U75" s="3">
        <v>1.4301613685538099</v>
      </c>
      <c r="V75" s="3">
        <v>3.9700546737246598</v>
      </c>
    </row>
    <row r="76" spans="1:22" x14ac:dyDescent="0.35">
      <c r="A76" s="2">
        <v>44043</v>
      </c>
      <c r="B76" s="3">
        <v>1.94966300982015</v>
      </c>
      <c r="C76" s="3">
        <v>3.3418501833574199</v>
      </c>
      <c r="D76" s="3">
        <v>2.8518633130970099</v>
      </c>
      <c r="E76" s="3">
        <v>2.16364574850925</v>
      </c>
      <c r="F76" s="3">
        <v>2.6451490873472498</v>
      </c>
      <c r="G76" s="3">
        <v>2.8686729388115002</v>
      </c>
      <c r="H76" s="3">
        <v>3.0087339638556001</v>
      </c>
      <c r="I76" s="3">
        <v>3.6125855118546402</v>
      </c>
      <c r="J76" s="3">
        <v>3.0602073264745799</v>
      </c>
      <c r="K76" s="3">
        <v>2.19380294106189</v>
      </c>
      <c r="L76" s="3">
        <v>2.7428265179700801</v>
      </c>
      <c r="M76" s="3">
        <v>3.3892678904988101</v>
      </c>
      <c r="N76" s="3">
        <v>3.5962958875134801</v>
      </c>
      <c r="O76" s="3">
        <v>1.5474833541114701</v>
      </c>
      <c r="P76" s="3">
        <v>1.8073984917955199</v>
      </c>
      <c r="Q76" s="3">
        <v>3.6770712077060002</v>
      </c>
      <c r="R76" s="3">
        <v>3.0664233339517701</v>
      </c>
      <c r="S76" s="3">
        <v>3.7156140057973901</v>
      </c>
      <c r="T76" s="3">
        <v>4.7298658414875003</v>
      </c>
      <c r="U76" s="3">
        <v>1.41182218825074</v>
      </c>
      <c r="V76" s="3">
        <v>3.77838524379957</v>
      </c>
    </row>
    <row r="77" spans="1:22" x14ac:dyDescent="0.35">
      <c r="A77" s="2">
        <v>44074</v>
      </c>
      <c r="B77" s="3">
        <v>1.8636157687452199</v>
      </c>
      <c r="C77" s="3">
        <v>3.70366252841808</v>
      </c>
      <c r="D77" s="3">
        <v>2.7637971828775099</v>
      </c>
      <c r="E77" s="3">
        <v>2.11953682185825</v>
      </c>
      <c r="F77" s="3">
        <v>2.9592829024005201</v>
      </c>
      <c r="G77" s="3">
        <v>2.49666247854163</v>
      </c>
      <c r="H77" s="3">
        <v>3.09466631910482</v>
      </c>
      <c r="I77" s="3">
        <v>3.81950696139761</v>
      </c>
      <c r="J77" s="3">
        <v>3.1623868693512098</v>
      </c>
      <c r="K77" s="3">
        <v>2.14967016400723</v>
      </c>
      <c r="L77" s="3">
        <v>2.9458150815016499</v>
      </c>
      <c r="M77" s="3">
        <v>3.54562716474102</v>
      </c>
      <c r="N77" s="3">
        <v>3.6283162475661701</v>
      </c>
      <c r="O77" s="3">
        <v>1.54233756228637</v>
      </c>
      <c r="P77" s="3">
        <v>1.7276841038561199</v>
      </c>
      <c r="Q77" s="3">
        <v>3.59348381352997</v>
      </c>
      <c r="R77" s="3">
        <v>3.1200395976058801</v>
      </c>
      <c r="S77" s="3">
        <v>4.2700999805864797</v>
      </c>
      <c r="T77" s="3">
        <v>4.5467354995641198</v>
      </c>
      <c r="U77" s="3">
        <v>1.2870632545502501</v>
      </c>
      <c r="V77" s="3">
        <v>3.51542996960475</v>
      </c>
    </row>
    <row r="78" spans="1:22" x14ac:dyDescent="0.35">
      <c r="A78" s="2">
        <v>44104</v>
      </c>
      <c r="B78" s="3">
        <v>1.9883419184531199</v>
      </c>
      <c r="C78" s="3">
        <v>3.8347499748221598</v>
      </c>
      <c r="D78" s="3">
        <v>3.0740651525124099</v>
      </c>
      <c r="E78" s="3">
        <v>2.0328623715776599</v>
      </c>
      <c r="F78" s="3">
        <v>3.1304307982133901</v>
      </c>
      <c r="G78" s="3">
        <v>2.70343213797302</v>
      </c>
      <c r="H78" s="3">
        <v>3.30855651447885</v>
      </c>
      <c r="I78" s="3">
        <v>3.9123827367779</v>
      </c>
      <c r="J78" s="3">
        <v>3.3415198130963599</v>
      </c>
      <c r="K78" s="3">
        <v>2.1501792683846901</v>
      </c>
      <c r="L78" s="3">
        <v>3.55945237962775</v>
      </c>
      <c r="M78" s="3">
        <v>3.5739370802192498</v>
      </c>
      <c r="N78" s="3">
        <v>3.75798475991144</v>
      </c>
      <c r="O78" s="3">
        <v>1.5640705650700999</v>
      </c>
      <c r="P78" s="3">
        <v>1.78546599445302</v>
      </c>
      <c r="Q78" s="3">
        <v>3.4913495102477201</v>
      </c>
      <c r="R78" s="3">
        <v>3.2576386748178399</v>
      </c>
      <c r="S78" s="3">
        <v>4.48054653796554</v>
      </c>
      <c r="T78" s="3">
        <v>4.3334136006111699</v>
      </c>
      <c r="U78" s="3">
        <v>1.32796790280053</v>
      </c>
      <c r="V78" s="3">
        <v>3.4511831811303799</v>
      </c>
    </row>
    <row r="79" spans="1:22" x14ac:dyDescent="0.35">
      <c r="A79" s="2">
        <v>44134</v>
      </c>
      <c r="B79" s="3">
        <v>1.98693351630851</v>
      </c>
      <c r="C79" s="3">
        <v>3.8466170060994598</v>
      </c>
      <c r="D79" s="3">
        <v>2.8939846148471799</v>
      </c>
      <c r="E79" s="3">
        <v>1.81727283935191</v>
      </c>
      <c r="F79" s="3">
        <v>3.2415440237144399</v>
      </c>
      <c r="G79" s="3">
        <v>2.5664338618181999</v>
      </c>
      <c r="H79" s="3">
        <v>3.5313672649908998</v>
      </c>
      <c r="I79" s="3">
        <v>3.9890642316719198</v>
      </c>
      <c r="J79" s="3">
        <v>3.4799023156213602</v>
      </c>
      <c r="K79" s="3">
        <v>2.2327647621371098</v>
      </c>
      <c r="L79" s="3">
        <v>3.6228179706118802</v>
      </c>
      <c r="M79" s="3">
        <v>3.78100423714714</v>
      </c>
      <c r="N79" s="3">
        <v>4.4837505799672801</v>
      </c>
      <c r="O79" s="3">
        <v>1.57382147242135</v>
      </c>
      <c r="P79" s="3">
        <v>1.73458683830316</v>
      </c>
      <c r="Q79" s="3">
        <v>3.7640134866891701</v>
      </c>
      <c r="R79" s="3">
        <v>3.3015064779200798</v>
      </c>
      <c r="S79" s="3">
        <v>4.6897836524623804</v>
      </c>
      <c r="T79" s="3">
        <v>4.0698756892934203</v>
      </c>
      <c r="U79" s="3">
        <v>1.36927057371137</v>
      </c>
      <c r="V79" s="3">
        <v>3.56980283646815</v>
      </c>
    </row>
    <row r="80" spans="1:22" x14ac:dyDescent="0.35">
      <c r="A80" s="2">
        <v>44165</v>
      </c>
      <c r="B80" s="3">
        <v>1.92152268842393</v>
      </c>
      <c r="C80" s="3">
        <v>3.3131799745513799</v>
      </c>
      <c r="D80" s="3">
        <v>2.4898015516837302</v>
      </c>
      <c r="E80" s="3">
        <v>1.77430238942623</v>
      </c>
      <c r="F80" s="3">
        <v>2.6966456905981202</v>
      </c>
      <c r="G80" s="3">
        <v>2.0373044799218598</v>
      </c>
      <c r="H80" s="3">
        <v>3.5242622988219998</v>
      </c>
      <c r="I80" s="3">
        <v>3.7863854314434602</v>
      </c>
      <c r="J80" s="3">
        <v>3.4109512341489299</v>
      </c>
      <c r="K80" s="3">
        <v>1.9736257847760399</v>
      </c>
      <c r="L80" s="3">
        <v>3.3741234526335599</v>
      </c>
      <c r="M80" s="3">
        <v>3.78342696316962</v>
      </c>
      <c r="N80" s="3">
        <v>3.3898128783921901</v>
      </c>
      <c r="O80" s="3">
        <v>1.41582197631019</v>
      </c>
      <c r="P80" s="3">
        <v>1.7244063138613099</v>
      </c>
      <c r="Q80" s="3">
        <v>3.71580287238291</v>
      </c>
      <c r="R80" s="3">
        <v>2.8130503107541198</v>
      </c>
      <c r="S80" s="3">
        <v>4.02742389488842</v>
      </c>
      <c r="T80" s="3">
        <v>4.7286724233311501</v>
      </c>
      <c r="U80" s="3">
        <v>1.3021546960243799</v>
      </c>
      <c r="V80" s="3">
        <v>3.3684032801851198</v>
      </c>
    </row>
    <row r="81" spans="1:22" x14ac:dyDescent="0.35">
      <c r="A81" s="2">
        <v>44196</v>
      </c>
      <c r="B81" s="3">
        <v>1.77456998453305</v>
      </c>
      <c r="C81" s="3">
        <v>3.3026099397600501</v>
      </c>
      <c r="D81" s="3">
        <v>2.3076717493365999</v>
      </c>
      <c r="E81" s="3">
        <v>1.7078656946144499</v>
      </c>
      <c r="F81" s="3">
        <v>2.7361966877764798</v>
      </c>
      <c r="G81" s="3">
        <v>1.64782212487305</v>
      </c>
      <c r="H81" s="3">
        <v>3.6227915803310098</v>
      </c>
      <c r="I81" s="3">
        <v>3.6184977159365501</v>
      </c>
      <c r="J81" s="3">
        <v>3.4656007805779199</v>
      </c>
      <c r="K81" s="3">
        <v>1.8044777356627699</v>
      </c>
      <c r="L81" s="3">
        <v>3.3745656221540101</v>
      </c>
      <c r="M81" s="3">
        <v>3.8571061771445101</v>
      </c>
      <c r="N81" s="3">
        <v>3.1775715612690401</v>
      </c>
      <c r="O81" s="3">
        <v>1.34138354587959</v>
      </c>
      <c r="P81" s="3">
        <v>1.6431259705057899</v>
      </c>
      <c r="Q81" s="3">
        <v>3.69423405230566</v>
      </c>
      <c r="R81" s="3">
        <v>2.8325005732977901</v>
      </c>
      <c r="S81" s="3">
        <v>3.8348685660932502</v>
      </c>
      <c r="T81" s="3">
        <v>4.5773798269013204</v>
      </c>
      <c r="U81" s="3">
        <v>1.1945630097164699</v>
      </c>
      <c r="V81" s="3">
        <v>3.53842188350401</v>
      </c>
    </row>
    <row r="82" spans="1:22" x14ac:dyDescent="0.35">
      <c r="A82" s="2">
        <v>44225</v>
      </c>
      <c r="B82" s="3">
        <v>1.72877013891016</v>
      </c>
      <c r="C82" s="3">
        <v>3.27209857009084</v>
      </c>
      <c r="D82" s="3">
        <v>2.4490562146372401</v>
      </c>
      <c r="E82" s="3">
        <v>1.8385818363403501</v>
      </c>
      <c r="F82" s="3">
        <v>2.8486564820020601</v>
      </c>
      <c r="G82" s="3">
        <v>1.7306994127622799</v>
      </c>
      <c r="H82" s="3">
        <v>3.8392256712108299</v>
      </c>
      <c r="I82" s="3">
        <v>3.60780106247066</v>
      </c>
      <c r="J82" s="3">
        <v>3.6286096079114398</v>
      </c>
      <c r="K82" s="3">
        <v>1.69708196295229</v>
      </c>
      <c r="L82" s="3">
        <v>3.6744935545679001</v>
      </c>
      <c r="M82" s="3">
        <v>3.9281486562638599</v>
      </c>
      <c r="N82" s="3">
        <v>3.4968343150744601</v>
      </c>
      <c r="O82" s="3">
        <v>1.41890441673645</v>
      </c>
      <c r="P82" s="3">
        <v>1.4407579741383301</v>
      </c>
      <c r="Q82" s="3">
        <v>3.7922685590524998</v>
      </c>
      <c r="R82" s="3">
        <v>2.8453894302933498</v>
      </c>
      <c r="S82" s="3">
        <v>4.2553272173675403</v>
      </c>
      <c r="T82" s="3">
        <v>4.1937581321882398</v>
      </c>
      <c r="U82" s="3">
        <v>1.27460133738229</v>
      </c>
      <c r="V82" s="3">
        <v>3.55480338909965</v>
      </c>
    </row>
    <row r="83" spans="1:22" x14ac:dyDescent="0.35">
      <c r="A83" s="2">
        <v>44253</v>
      </c>
      <c r="B83" s="3">
        <v>1.76709133517571</v>
      </c>
      <c r="C83" s="3">
        <v>2.5642576080203399</v>
      </c>
      <c r="D83" s="3">
        <v>2.48033356835013</v>
      </c>
      <c r="E83" s="3">
        <v>1.77729663409642</v>
      </c>
      <c r="F83" s="3">
        <v>2.92504918077961</v>
      </c>
      <c r="G83" s="3">
        <v>1.7391721886751701</v>
      </c>
      <c r="H83" s="3">
        <v>4.0148758065747696</v>
      </c>
      <c r="I83" s="3">
        <v>3.5915785589342599</v>
      </c>
      <c r="J83" s="3">
        <v>3.48362538670616</v>
      </c>
      <c r="K83" s="3">
        <v>1.7074393618546799</v>
      </c>
      <c r="L83" s="3">
        <v>4.1467458816981901</v>
      </c>
      <c r="M83" s="3">
        <v>3.8637216687963001</v>
      </c>
      <c r="N83" s="3">
        <v>3.2037377324071299</v>
      </c>
      <c r="O83" s="3">
        <v>1.38947432637859</v>
      </c>
      <c r="P83" s="3">
        <v>1.4628185756203</v>
      </c>
      <c r="Q83" s="3">
        <v>3.8929494731635699</v>
      </c>
      <c r="R83" s="3">
        <v>2.8461843769293602</v>
      </c>
      <c r="S83" s="3">
        <v>4.8288150609554599</v>
      </c>
      <c r="T83" s="3">
        <v>4.5326146207319402</v>
      </c>
      <c r="U83" s="3">
        <v>1.2187165071347199</v>
      </c>
      <c r="V83" s="3">
        <v>3.4886009901539001</v>
      </c>
    </row>
    <row r="84" spans="1:22" x14ac:dyDescent="0.35">
      <c r="A84" s="2">
        <v>44286</v>
      </c>
      <c r="B84" s="3">
        <v>1.91565812547093</v>
      </c>
      <c r="C84" s="3">
        <v>2.8868689714167699</v>
      </c>
      <c r="D84" s="3">
        <v>2.6808330576691102</v>
      </c>
      <c r="E84" s="3">
        <v>1.9188428929642001</v>
      </c>
      <c r="F84" s="3">
        <v>2.8657226171082799</v>
      </c>
      <c r="G84" s="3">
        <v>2.1655393827919598</v>
      </c>
      <c r="H84" s="3">
        <v>4.08880386316463</v>
      </c>
      <c r="I84" s="3">
        <v>3.6709543974242602</v>
      </c>
      <c r="J84" s="3">
        <v>3.3904091531019702</v>
      </c>
      <c r="K84" s="3">
        <v>1.7016513955075501</v>
      </c>
      <c r="L84" s="3">
        <v>4.4787812246744698</v>
      </c>
      <c r="M84" s="3">
        <v>3.8583369773615299</v>
      </c>
      <c r="N84" s="3">
        <v>3.5275880884762398</v>
      </c>
      <c r="O84" s="3">
        <v>1.3859442634914001</v>
      </c>
      <c r="P84" s="3">
        <v>1.6015849944107801</v>
      </c>
      <c r="Q84" s="3">
        <v>3.8310946630335798</v>
      </c>
      <c r="R84" s="3">
        <v>2.76113322417187</v>
      </c>
      <c r="S84" s="3">
        <v>5.3340047592696198</v>
      </c>
      <c r="T84" s="3">
        <v>4.3539078215559597</v>
      </c>
      <c r="U84" s="3">
        <v>1.25485437322211</v>
      </c>
      <c r="V84" s="3">
        <v>3.3351657007702502</v>
      </c>
    </row>
    <row r="85" spans="1:22" x14ac:dyDescent="0.35">
      <c r="A85" s="2">
        <v>44316</v>
      </c>
      <c r="B85" s="3">
        <v>1.89639954867734</v>
      </c>
      <c r="C85" s="3">
        <v>3.3460788323298898</v>
      </c>
      <c r="D85" s="3">
        <v>2.7614192817565502</v>
      </c>
      <c r="E85" s="3">
        <v>2.02336032911359</v>
      </c>
      <c r="F85" s="3">
        <v>2.8530456436344598</v>
      </c>
      <c r="G85" s="3">
        <v>2.4241125456148098</v>
      </c>
      <c r="H85" s="3">
        <v>3.9773566451719802</v>
      </c>
      <c r="I85" s="3">
        <v>3.7059957206105798</v>
      </c>
      <c r="J85" s="3">
        <v>3.1681238140003298</v>
      </c>
      <c r="K85" s="3">
        <v>1.73760041401323</v>
      </c>
      <c r="L85" s="3">
        <v>4.8745623863940599</v>
      </c>
      <c r="M85" s="3">
        <v>4.3411177248324204</v>
      </c>
      <c r="N85" s="3">
        <v>3.3917056865650599</v>
      </c>
      <c r="O85" s="3">
        <v>1.4159621301368299</v>
      </c>
      <c r="P85" s="3">
        <v>1.6259329673966501</v>
      </c>
      <c r="Q85" s="3">
        <v>3.7339029096905101</v>
      </c>
      <c r="R85" s="3">
        <v>2.8542911389225498</v>
      </c>
      <c r="S85" s="3">
        <v>5.48814931825369</v>
      </c>
      <c r="T85" s="3">
        <v>4.5067450487439604</v>
      </c>
      <c r="U85" s="3">
        <v>1.15627185928422</v>
      </c>
      <c r="V85" s="3">
        <v>3.2049182619777299</v>
      </c>
    </row>
    <row r="86" spans="1:22" x14ac:dyDescent="0.35">
      <c r="A86" s="2">
        <v>44344</v>
      </c>
      <c r="B86" s="3">
        <v>1.8104472326765799</v>
      </c>
      <c r="C86" s="3">
        <v>3.92467254671817</v>
      </c>
      <c r="D86" s="3">
        <v>2.8308841498111499</v>
      </c>
      <c r="E86" s="3">
        <v>1.9574194947004</v>
      </c>
      <c r="F86" s="3">
        <v>2.9036232237930601</v>
      </c>
      <c r="G86" s="3">
        <v>2.4441808717256102</v>
      </c>
      <c r="H86" s="3">
        <v>4.1067625884348802</v>
      </c>
      <c r="I86" s="3">
        <v>4.0062588109402499</v>
      </c>
      <c r="J86" s="3">
        <v>3.1188609527973701</v>
      </c>
      <c r="K86" s="3">
        <v>1.70171217149405</v>
      </c>
      <c r="L86" s="3">
        <v>4.6142695196416303</v>
      </c>
      <c r="M86" s="3">
        <v>4.1162618646754403</v>
      </c>
      <c r="N86" s="3">
        <v>3.1323649956607702</v>
      </c>
      <c r="O86" s="3">
        <v>1.41696662124484</v>
      </c>
      <c r="P86" s="3">
        <v>1.62742097265826</v>
      </c>
      <c r="Q86" s="3">
        <v>3.8044605433319498</v>
      </c>
      <c r="R86" s="3">
        <v>2.85322458464861</v>
      </c>
      <c r="S86" s="3">
        <v>5.6841869289853904</v>
      </c>
      <c r="T86" s="3">
        <v>4.2323990492102803</v>
      </c>
      <c r="U86" s="3">
        <v>1.1954311159176501</v>
      </c>
      <c r="V86" s="3">
        <v>3.2864583330502501</v>
      </c>
    </row>
    <row r="87" spans="1:22" x14ac:dyDescent="0.35">
      <c r="A87" s="2">
        <v>44377</v>
      </c>
      <c r="B87" s="3">
        <v>1.81303025276135</v>
      </c>
      <c r="C87" s="3">
        <v>3.9694308254184998</v>
      </c>
      <c r="D87" s="3">
        <v>3.0372618770066202</v>
      </c>
      <c r="E87" s="3">
        <v>1.9177535519128399</v>
      </c>
      <c r="F87" s="3">
        <v>3.11243437335885</v>
      </c>
      <c r="G87" s="3">
        <v>2.88968792207449</v>
      </c>
      <c r="H87" s="3">
        <v>4.2151814273924604</v>
      </c>
      <c r="I87" s="3">
        <v>3.97806775658582</v>
      </c>
      <c r="J87" s="3">
        <v>3.14784477346244</v>
      </c>
      <c r="K87" s="3">
        <v>1.6722226866408401</v>
      </c>
      <c r="L87" s="3">
        <v>4.9853489664024799</v>
      </c>
      <c r="M87" s="3">
        <v>4.4205054638196</v>
      </c>
      <c r="N87" s="3">
        <v>3.1298622069874602</v>
      </c>
      <c r="O87" s="3">
        <v>1.40237270164146</v>
      </c>
      <c r="P87" s="3">
        <v>1.59168560310188</v>
      </c>
      <c r="Q87" s="3">
        <v>3.8582385994735202</v>
      </c>
      <c r="R87" s="3">
        <v>2.8890706863386302</v>
      </c>
      <c r="S87" s="3">
        <v>5.8220361539176997</v>
      </c>
      <c r="T87" s="3">
        <v>4.6427424462392404</v>
      </c>
      <c r="U87" s="3">
        <v>1.3346525244775</v>
      </c>
      <c r="V87" s="3">
        <v>3.18424660502862</v>
      </c>
    </row>
    <row r="88" spans="1:22" x14ac:dyDescent="0.35">
      <c r="A88" s="2">
        <v>44407</v>
      </c>
      <c r="B88" s="3">
        <v>1.9970812184544899</v>
      </c>
      <c r="C88" s="3">
        <v>4.5997245542204803</v>
      </c>
      <c r="D88" s="3">
        <v>3.1381055176728201</v>
      </c>
      <c r="E88" s="3">
        <v>2.1105733537572902</v>
      </c>
      <c r="F88" s="3">
        <v>3.0452318268976999</v>
      </c>
      <c r="G88" s="3">
        <v>3.2370213452293899</v>
      </c>
      <c r="H88" s="3">
        <v>4.2993899176024097</v>
      </c>
      <c r="I88" s="3">
        <v>4.2116900106326796</v>
      </c>
      <c r="J88" s="3">
        <v>3.1183779431542402</v>
      </c>
      <c r="K88" s="3">
        <v>1.75872919215271</v>
      </c>
      <c r="L88" s="3">
        <v>5.6975419490811898</v>
      </c>
      <c r="M88" s="3">
        <v>4.4877735521973099</v>
      </c>
      <c r="N88" s="3">
        <v>3.0290679120282902</v>
      </c>
      <c r="O88" s="3">
        <v>1.39019340075403</v>
      </c>
      <c r="P88" s="3">
        <v>1.8654686313373401</v>
      </c>
      <c r="Q88" s="3">
        <v>3.9456191240009701</v>
      </c>
      <c r="R88" s="3">
        <v>3.0429441639242198</v>
      </c>
      <c r="S88" s="3">
        <v>6.1199376638395702</v>
      </c>
      <c r="T88" s="3">
        <v>4.6087901899173902</v>
      </c>
      <c r="U88" s="3">
        <v>1.43166257252901</v>
      </c>
      <c r="V88" s="3">
        <v>3.2425755670926799</v>
      </c>
    </row>
    <row r="89" spans="1:22" x14ac:dyDescent="0.35">
      <c r="A89" s="2">
        <v>44439</v>
      </c>
      <c r="B89" s="3">
        <v>2.0333716443624001</v>
      </c>
      <c r="C89" s="3">
        <v>4.6051174761323903</v>
      </c>
      <c r="D89" s="3">
        <v>3.0690867227309901</v>
      </c>
      <c r="E89" s="3">
        <v>1.96218699531964</v>
      </c>
      <c r="F89" s="3">
        <v>2.8876340129609899</v>
      </c>
      <c r="G89" s="3">
        <v>3.5612919407085801</v>
      </c>
      <c r="H89" s="3">
        <v>3.9774691767476198</v>
      </c>
      <c r="I89" s="3">
        <v>4.2313642017723998</v>
      </c>
      <c r="J89" s="3">
        <v>3.0391898460598199</v>
      </c>
      <c r="K89" s="3">
        <v>1.79168110552774</v>
      </c>
      <c r="L89" s="3">
        <v>6.0886079114498903</v>
      </c>
      <c r="M89" s="3">
        <v>5.0194726991979799</v>
      </c>
      <c r="N89" s="3">
        <v>3.0746527030686899</v>
      </c>
      <c r="O89" s="3">
        <v>1.3015908097622999</v>
      </c>
      <c r="P89" s="3">
        <v>1.89654981085154</v>
      </c>
      <c r="Q89" s="3">
        <v>3.8846323266257001</v>
      </c>
      <c r="R89" s="3">
        <v>2.78964672346464</v>
      </c>
      <c r="S89" s="3">
        <v>5.8214068246688297</v>
      </c>
      <c r="T89" s="3">
        <v>4.5308309311706498</v>
      </c>
      <c r="U89" s="3">
        <v>1.41804623327879</v>
      </c>
      <c r="V89" s="3">
        <v>3.0535585072077498</v>
      </c>
    </row>
    <row r="90" spans="1:22" x14ac:dyDescent="0.35">
      <c r="A90" s="2">
        <v>44469</v>
      </c>
      <c r="B90" s="3">
        <v>1.9925015304834399</v>
      </c>
      <c r="C90" s="3">
        <v>4.7392527542783798</v>
      </c>
      <c r="D90" s="3">
        <v>3.09322018942248</v>
      </c>
      <c r="E90" s="3">
        <v>1.91419786833893</v>
      </c>
      <c r="F90" s="3">
        <v>3.15726424688286</v>
      </c>
      <c r="G90" s="3">
        <v>3.69516369325114</v>
      </c>
      <c r="H90" s="3">
        <v>4.0394621151665504</v>
      </c>
      <c r="I90" s="3">
        <v>4.38783936406554</v>
      </c>
      <c r="J90" s="3">
        <v>3.2725977885967001</v>
      </c>
      <c r="K90" s="3">
        <v>1.8833455817304601</v>
      </c>
      <c r="L90" s="3">
        <v>6.5186482721021601</v>
      </c>
      <c r="M90" s="3">
        <v>4.77903781856224</v>
      </c>
      <c r="N90" s="3">
        <v>3.1451727918035202</v>
      </c>
      <c r="O90" s="3">
        <v>1.29051550729509</v>
      </c>
      <c r="P90" s="3">
        <v>1.96465739613418</v>
      </c>
      <c r="Q90" s="3">
        <v>3.9575127304342499</v>
      </c>
      <c r="R90" s="3">
        <v>2.86980312268757</v>
      </c>
      <c r="S90" s="3">
        <v>6.0768794357694</v>
      </c>
      <c r="T90" s="3">
        <v>4.1207446111254704</v>
      </c>
      <c r="U90" s="3">
        <v>1.4165247148256499</v>
      </c>
      <c r="V90" s="3">
        <v>3.0541125995103799</v>
      </c>
    </row>
    <row r="91" spans="1:22" x14ac:dyDescent="0.35">
      <c r="A91" s="2">
        <v>44498</v>
      </c>
      <c r="B91" s="3">
        <v>1.9899270427161799</v>
      </c>
      <c r="C91" s="3">
        <v>4.9924249504354696</v>
      </c>
      <c r="D91" s="3">
        <v>3.0188314164237999</v>
      </c>
      <c r="E91" s="3">
        <v>1.83217476806694</v>
      </c>
      <c r="F91" s="3">
        <v>2.8916867051903399</v>
      </c>
      <c r="G91" s="3">
        <v>3.77292590667343</v>
      </c>
      <c r="H91" s="3">
        <v>3.9129968745921202</v>
      </c>
      <c r="I91" s="3">
        <v>4.40262757309831</v>
      </c>
      <c r="J91" s="3">
        <v>3.4686805329883899</v>
      </c>
      <c r="K91" s="3">
        <v>1.9780079248745801</v>
      </c>
      <c r="L91" s="3">
        <v>7.2209057624119799</v>
      </c>
      <c r="M91" s="3">
        <v>4.6640783745822496</v>
      </c>
      <c r="N91" s="3">
        <v>3.0910838882092699</v>
      </c>
      <c r="O91" s="3">
        <v>1.34380045600125</v>
      </c>
      <c r="P91" s="3">
        <v>1.9575053499141899</v>
      </c>
      <c r="Q91" s="3">
        <v>3.7698224397820601</v>
      </c>
      <c r="R91" s="3">
        <v>2.8632464104083901</v>
      </c>
      <c r="S91" s="3">
        <v>5.8629117167549802</v>
      </c>
      <c r="T91" s="3">
        <v>4.0837244453181203</v>
      </c>
      <c r="U91" s="3">
        <v>1.36698847945452</v>
      </c>
      <c r="V91" s="3">
        <v>2.9255653538657298</v>
      </c>
    </row>
    <row r="92" spans="1:22" x14ac:dyDescent="0.35">
      <c r="A92" s="2">
        <v>44530</v>
      </c>
      <c r="B92" s="3">
        <v>2.0045947169430298</v>
      </c>
      <c r="C92" s="3">
        <v>5.0139888896909</v>
      </c>
      <c r="D92" s="3">
        <v>3.1417967919095502</v>
      </c>
      <c r="E92" s="3">
        <v>1.78222758746893</v>
      </c>
      <c r="F92" s="3">
        <v>3.3987181683968899</v>
      </c>
      <c r="G92" s="3">
        <v>3.8738625936878002</v>
      </c>
      <c r="H92" s="3">
        <v>3.9482237399126601</v>
      </c>
      <c r="I92" s="3">
        <v>4.33334386002951</v>
      </c>
      <c r="J92" s="3">
        <v>3.5907967957667499</v>
      </c>
      <c r="K92" s="3">
        <v>2.0631461669344899</v>
      </c>
      <c r="L92" s="3">
        <v>7.9410013917259397</v>
      </c>
      <c r="M92" s="3">
        <v>4.6688602253360703</v>
      </c>
      <c r="N92" s="3">
        <v>3.0538367304940199</v>
      </c>
      <c r="O92" s="3">
        <v>1.41859392158703</v>
      </c>
      <c r="P92" s="3">
        <v>2.1033980570632602</v>
      </c>
      <c r="Q92" s="3">
        <v>3.9934885986146398</v>
      </c>
      <c r="R92" s="3">
        <v>2.9723571326145599</v>
      </c>
      <c r="S92" s="3">
        <v>5.0787502235615802</v>
      </c>
      <c r="T92" s="3">
        <v>4.1737646341215404</v>
      </c>
      <c r="U92" s="3">
        <v>1.50069044166527</v>
      </c>
      <c r="V92" s="3">
        <v>3.3332092467762702</v>
      </c>
    </row>
    <row r="93" spans="1:22" x14ac:dyDescent="0.35">
      <c r="A93" s="2">
        <v>44561</v>
      </c>
      <c r="B93" s="3">
        <v>1.968084744829</v>
      </c>
      <c r="C93" s="3">
        <v>5.4957435565801402</v>
      </c>
      <c r="D93" s="3">
        <v>3.20174400083501</v>
      </c>
      <c r="E93" s="3">
        <v>1.7864703856817601</v>
      </c>
      <c r="F93" s="3">
        <v>3.3189871192809002</v>
      </c>
      <c r="G93" s="3">
        <v>4.1178848529268404</v>
      </c>
      <c r="H93" s="3">
        <v>3.7072509679647698</v>
      </c>
      <c r="I93" s="3">
        <v>4.0924620517405197</v>
      </c>
      <c r="J93" s="3">
        <v>3.3778505786938999</v>
      </c>
      <c r="K93" s="3">
        <v>1.9586153723261699</v>
      </c>
      <c r="L93" s="3">
        <v>7.5210048899363304</v>
      </c>
      <c r="M93" s="3">
        <v>4.5673973968455099</v>
      </c>
      <c r="N93" s="3">
        <v>3.3006239901710801</v>
      </c>
      <c r="O93" s="3">
        <v>1.3661547646748999</v>
      </c>
      <c r="P93" s="3">
        <v>2.1500744989771099</v>
      </c>
      <c r="Q93" s="3">
        <v>4.0516494822177096</v>
      </c>
      <c r="R93" s="3">
        <v>2.8373263126769901</v>
      </c>
      <c r="S93" s="3">
        <v>5.6364822705603101</v>
      </c>
      <c r="T93" s="3">
        <v>4.34424553444879</v>
      </c>
      <c r="U93" s="3">
        <v>1.4805883774083599</v>
      </c>
      <c r="V93" s="3">
        <v>3.2375270781599199</v>
      </c>
    </row>
    <row r="94" spans="1:22" x14ac:dyDescent="0.35">
      <c r="A94" s="2">
        <v>44592</v>
      </c>
      <c r="B94" s="3">
        <v>2.2201599421452101</v>
      </c>
      <c r="C94" s="3">
        <v>4.7269651927642702</v>
      </c>
      <c r="D94" s="3">
        <v>3.2026157335874199</v>
      </c>
      <c r="E94" s="3">
        <v>1.78678091102018</v>
      </c>
      <c r="F94" s="3">
        <v>3.3034053328878099</v>
      </c>
      <c r="G94" s="3">
        <v>3.7376188015248202</v>
      </c>
      <c r="H94" s="3">
        <v>3.8926806257869302</v>
      </c>
      <c r="I94" s="3">
        <v>4.4017633975641601</v>
      </c>
      <c r="J94" s="3">
        <v>3.6864300947095501</v>
      </c>
      <c r="K94" s="3">
        <v>2.25677537470684</v>
      </c>
      <c r="L94" s="3">
        <v>6.9228364735212304</v>
      </c>
      <c r="M94" s="3">
        <v>4.3578036760857897</v>
      </c>
      <c r="N94" s="3">
        <v>3.0235423002527102</v>
      </c>
      <c r="O94" s="3">
        <v>1.40284227193781</v>
      </c>
      <c r="P94" s="3">
        <v>2.1874593282641999</v>
      </c>
      <c r="Q94" s="3">
        <v>3.95899170741757</v>
      </c>
      <c r="R94" s="3">
        <v>2.8911303805187498</v>
      </c>
      <c r="S94" s="3">
        <v>5.8010875299738096</v>
      </c>
      <c r="T94" s="3">
        <v>4.2346032804963896</v>
      </c>
      <c r="U94" s="3">
        <v>1.6041497773439899</v>
      </c>
      <c r="V94" s="3">
        <v>3.0563056352023099</v>
      </c>
    </row>
    <row r="95" spans="1:22" x14ac:dyDescent="0.35">
      <c r="A95" s="2">
        <v>44620</v>
      </c>
      <c r="B95" s="3">
        <v>2.1972018328247298</v>
      </c>
      <c r="C95" s="3">
        <v>4.6578969481598804</v>
      </c>
      <c r="D95" s="3">
        <v>3.0028971666456701</v>
      </c>
      <c r="E95" s="3">
        <v>1.85072075931376</v>
      </c>
      <c r="F95" s="3">
        <v>3.6922547211113002</v>
      </c>
      <c r="G95" s="3">
        <v>3.4302943794934002</v>
      </c>
      <c r="H95" s="3">
        <v>3.7567214635755399</v>
      </c>
      <c r="I95" s="3">
        <v>4.3884325803816999</v>
      </c>
      <c r="J95" s="3">
        <v>3.6136164340312198</v>
      </c>
      <c r="K95" s="3">
        <v>2.2202432611675298</v>
      </c>
      <c r="L95" s="3">
        <v>7.8977236902314996</v>
      </c>
      <c r="M95" s="3">
        <v>4.3472368031125299</v>
      </c>
      <c r="N95" s="3">
        <v>3.0914012296233802</v>
      </c>
      <c r="O95" s="3">
        <v>1.4952997291866601</v>
      </c>
      <c r="P95" s="3">
        <v>2.3482467135868701</v>
      </c>
      <c r="Q95" s="3">
        <v>3.8418014039248001</v>
      </c>
      <c r="R95" s="3">
        <v>2.8806867347386498</v>
      </c>
      <c r="S95" s="3">
        <v>6.20020304421839</v>
      </c>
      <c r="T95" s="3">
        <v>4.0196484850748</v>
      </c>
      <c r="U95" s="3">
        <v>1.83179245854809</v>
      </c>
      <c r="V95" s="3">
        <v>2.9160168572939602</v>
      </c>
    </row>
    <row r="96" spans="1:22" x14ac:dyDescent="0.35">
      <c r="A96" s="2">
        <v>44651</v>
      </c>
      <c r="B96" s="3">
        <v>2.38274281874076</v>
      </c>
      <c r="C96" s="3">
        <v>4.6612582881622204</v>
      </c>
      <c r="D96" s="3">
        <v>3.2732168699802302</v>
      </c>
      <c r="E96" s="3">
        <v>1.93831006350677</v>
      </c>
      <c r="F96" s="3">
        <v>3.4662950743728</v>
      </c>
      <c r="G96" s="3">
        <v>3.60589903293479</v>
      </c>
      <c r="H96" s="3">
        <v>3.8047092731148302</v>
      </c>
      <c r="I96" s="3">
        <v>4.4620735569066099</v>
      </c>
      <c r="J96" s="3">
        <v>3.33524546199147</v>
      </c>
      <c r="K96" s="3">
        <v>2.2249230398990298</v>
      </c>
      <c r="L96" s="3">
        <v>8.32646791352051</v>
      </c>
      <c r="M96" s="3">
        <v>4.4747489930266804</v>
      </c>
      <c r="N96" s="3">
        <v>3.2933513595778199</v>
      </c>
      <c r="O96" s="3">
        <v>1.4558440180799599</v>
      </c>
      <c r="P96" s="3">
        <v>2.5584713596989199</v>
      </c>
      <c r="Q96" s="3">
        <v>3.76338413507801</v>
      </c>
      <c r="R96" s="3">
        <v>2.8918914711600698</v>
      </c>
      <c r="S96" s="3">
        <v>5.4588664410302803</v>
      </c>
      <c r="T96" s="3">
        <v>3.4122176375242002</v>
      </c>
      <c r="U96" s="3">
        <v>1.53408459378539</v>
      </c>
      <c r="V96" s="3">
        <v>2.8313788378306501</v>
      </c>
    </row>
    <row r="97" spans="1:22" x14ac:dyDescent="0.35">
      <c r="A97" s="2">
        <v>44680</v>
      </c>
      <c r="B97" s="3">
        <v>2.5130341669779601</v>
      </c>
      <c r="C97" s="3">
        <v>5.2922457083812597</v>
      </c>
      <c r="D97" s="3">
        <v>3.2341594173120698</v>
      </c>
      <c r="E97" s="3">
        <v>2.1494896536087902</v>
      </c>
      <c r="F97" s="3">
        <v>3.7833867931941398</v>
      </c>
      <c r="G97" s="3">
        <v>4.2306149058887597</v>
      </c>
      <c r="H97" s="3">
        <v>3.8298639945645201</v>
      </c>
      <c r="I97" s="3">
        <v>4.7471177501181003</v>
      </c>
      <c r="J97" s="3">
        <v>3.7466795959122501</v>
      </c>
      <c r="K97" s="3">
        <v>2.2931696027065498</v>
      </c>
      <c r="L97" s="3">
        <v>9.1283548568469595</v>
      </c>
      <c r="M97" s="3">
        <v>4.6839522803096898</v>
      </c>
      <c r="N97" s="3">
        <v>3.2743371979662901</v>
      </c>
      <c r="O97" s="3">
        <v>1.51359239082103</v>
      </c>
      <c r="P97" s="3">
        <v>2.5703147375565001</v>
      </c>
      <c r="Q97" s="3">
        <v>3.8207930435922002</v>
      </c>
      <c r="R97" s="3">
        <v>2.99523247325439</v>
      </c>
      <c r="S97" s="3">
        <v>5.5678881289727702</v>
      </c>
      <c r="T97" s="3">
        <v>3.5483905438517001</v>
      </c>
      <c r="U97" s="3">
        <v>1.7179866934856101</v>
      </c>
      <c r="V97" s="3">
        <v>2.6311091699085201</v>
      </c>
    </row>
    <row r="98" spans="1:22" x14ac:dyDescent="0.35">
      <c r="A98" s="2">
        <v>44712</v>
      </c>
      <c r="B98" s="3">
        <v>2.4106319037686301</v>
      </c>
      <c r="C98" s="3">
        <v>5.4674563081934702</v>
      </c>
      <c r="D98" s="3">
        <v>3.3623599531005599</v>
      </c>
      <c r="E98" s="3">
        <v>2.3087586463542502</v>
      </c>
      <c r="F98" s="3">
        <v>4.0266225193067804</v>
      </c>
      <c r="G98" s="3">
        <v>4.6653986535736101</v>
      </c>
      <c r="H98" s="3">
        <v>3.8992057387074999</v>
      </c>
      <c r="I98" s="3">
        <v>4.6309938484727802</v>
      </c>
      <c r="J98" s="3">
        <v>3.7160045454151902</v>
      </c>
      <c r="K98" s="3">
        <v>2.3051064703651201</v>
      </c>
      <c r="L98" s="3">
        <v>9.8801406976797104</v>
      </c>
      <c r="M98" s="3">
        <v>4.73824041692618</v>
      </c>
      <c r="N98" s="3">
        <v>3.8199523423355402</v>
      </c>
      <c r="O98" s="3">
        <v>1.63803307212422</v>
      </c>
      <c r="P98" s="3">
        <v>2.5089853430448898</v>
      </c>
      <c r="Q98" s="3">
        <v>4.1853519216027104</v>
      </c>
      <c r="R98" s="3">
        <v>2.9806210252391101</v>
      </c>
      <c r="S98" s="3">
        <v>5.40018484484317</v>
      </c>
      <c r="T98" s="3">
        <v>3.8518237981099301</v>
      </c>
      <c r="U98" s="3">
        <v>1.75808855077937</v>
      </c>
      <c r="V98" s="3">
        <v>2.88905415235556</v>
      </c>
    </row>
    <row r="99" spans="1:22" x14ac:dyDescent="0.35">
      <c r="A99" s="2">
        <v>44742</v>
      </c>
      <c r="B99" s="3">
        <v>2.2262360692205001</v>
      </c>
      <c r="C99" s="3">
        <v>7.54806864314273</v>
      </c>
      <c r="D99" s="3">
        <v>3.6515734850150601</v>
      </c>
      <c r="E99" s="3">
        <v>2.44264389212693</v>
      </c>
      <c r="F99" s="3">
        <v>4.3457579633084498</v>
      </c>
      <c r="G99" s="3">
        <v>5.1793690794943101</v>
      </c>
      <c r="H99" s="3">
        <v>4.1971706756278104</v>
      </c>
      <c r="I99" s="3">
        <v>5.1901792847057404</v>
      </c>
      <c r="J99" s="3">
        <v>4.1783159452651102</v>
      </c>
      <c r="K99" s="3">
        <v>2.6306575653492801</v>
      </c>
      <c r="L99" s="3">
        <v>11.6216803340855</v>
      </c>
      <c r="M99" s="3">
        <v>5.1363749724588796</v>
      </c>
      <c r="N99" s="3">
        <v>4.2734561344975903</v>
      </c>
      <c r="O99" s="3">
        <v>1.6926203788352101</v>
      </c>
      <c r="P99" s="3">
        <v>2.3373313879798299</v>
      </c>
      <c r="Q99" s="3">
        <v>4.3083426053625997</v>
      </c>
      <c r="R99" s="3">
        <v>3.1671337218165099</v>
      </c>
      <c r="S99" s="3">
        <v>6.1281519875934096</v>
      </c>
      <c r="T99" s="3">
        <v>4.40501477814278</v>
      </c>
      <c r="U99" s="3">
        <v>2.0215246328484402</v>
      </c>
      <c r="V99" s="3">
        <v>3.2508246612684499</v>
      </c>
    </row>
    <row r="100" spans="1:22" x14ac:dyDescent="0.35">
      <c r="A100" s="2">
        <v>44771</v>
      </c>
      <c r="B100" s="3">
        <v>2.4165076579844</v>
      </c>
      <c r="C100" s="3">
        <v>7.3297124614582296</v>
      </c>
      <c r="D100" s="3">
        <v>3.63813696583329</v>
      </c>
      <c r="E100" s="3">
        <v>2.4413339954320099</v>
      </c>
      <c r="F100" s="3">
        <v>4.0498204605727999</v>
      </c>
      <c r="G100" s="3">
        <v>5.2430086402302898</v>
      </c>
      <c r="H100" s="3">
        <v>4.0635486235184297</v>
      </c>
      <c r="I100" s="3">
        <v>5.0989029064342901</v>
      </c>
      <c r="J100" s="3">
        <v>3.9837542346650499</v>
      </c>
      <c r="K100" s="3">
        <v>2.52905924721748</v>
      </c>
      <c r="L100" s="3">
        <v>11.322295006299701</v>
      </c>
      <c r="M100" s="3">
        <v>4.9947834000051303</v>
      </c>
      <c r="N100" s="3">
        <v>4.0594114998054502</v>
      </c>
      <c r="O100" s="3">
        <v>1.52152943584082</v>
      </c>
      <c r="P100" s="3">
        <v>2.5936420509031901</v>
      </c>
      <c r="Q100" s="3">
        <v>3.95158322979607</v>
      </c>
      <c r="R100" s="3">
        <v>3.17292504153207</v>
      </c>
      <c r="S100" s="3">
        <v>6.0650404843760102</v>
      </c>
      <c r="T100" s="3">
        <v>4.0927245455350603</v>
      </c>
      <c r="U100" s="3">
        <v>1.9447971784479201</v>
      </c>
      <c r="V100" s="3">
        <v>3.1958752225840499</v>
      </c>
    </row>
    <row r="101" spans="1:22" x14ac:dyDescent="0.35">
      <c r="A101" s="2">
        <v>44804</v>
      </c>
      <c r="B101" s="3">
        <v>2.5010434636327901</v>
      </c>
      <c r="C101" s="3">
        <v>7.3966156564169099</v>
      </c>
      <c r="D101" s="3">
        <v>3.6052764689231198</v>
      </c>
      <c r="E101" s="3">
        <v>2.3098572882102699</v>
      </c>
      <c r="F101" s="3">
        <v>4.6473978021798699</v>
      </c>
      <c r="G101" s="3">
        <v>5.3137777623688702</v>
      </c>
      <c r="H101" s="3">
        <v>4.0508406639160297</v>
      </c>
      <c r="I101" s="3">
        <v>4.9703409323792602</v>
      </c>
      <c r="J101" s="3">
        <v>4.3184127424622503</v>
      </c>
      <c r="K101" s="3">
        <v>2.53247157488356</v>
      </c>
      <c r="L101" s="3">
        <v>10.5428746459159</v>
      </c>
      <c r="M101" s="3">
        <v>5.1969664578144803</v>
      </c>
      <c r="N101" s="3">
        <v>4.2830066462975198</v>
      </c>
      <c r="O101" s="3">
        <v>1.4746018949195001</v>
      </c>
      <c r="P101" s="3">
        <v>2.5087435671286702</v>
      </c>
      <c r="Q101" s="3">
        <v>3.9151961304088498</v>
      </c>
      <c r="R101" s="3">
        <v>3.0941940892778299</v>
      </c>
      <c r="S101" s="3">
        <v>4.8020895819531102</v>
      </c>
      <c r="T101" s="3">
        <v>4.1199233401296302</v>
      </c>
      <c r="U101" s="3">
        <v>1.96860788692546</v>
      </c>
      <c r="V101" s="3">
        <v>3.13914859569583</v>
      </c>
    </row>
    <row r="102" spans="1:22" x14ac:dyDescent="0.35">
      <c r="A102" s="2">
        <v>44834</v>
      </c>
      <c r="B102" s="3">
        <v>2.6717793850018499</v>
      </c>
      <c r="C102" s="3">
        <v>7.15603585243705</v>
      </c>
      <c r="D102" s="3">
        <v>3.6817133059892102</v>
      </c>
      <c r="E102" s="3">
        <v>2.7737219668734001</v>
      </c>
      <c r="F102" s="3">
        <v>5.0372738216537796</v>
      </c>
      <c r="G102" s="3">
        <v>5.2442126951172003</v>
      </c>
      <c r="H102" s="3">
        <v>4.42005565170897</v>
      </c>
      <c r="I102" s="3">
        <v>5.4329713507383497</v>
      </c>
      <c r="J102" s="3">
        <v>4.2491701584401804</v>
      </c>
      <c r="K102" s="3">
        <v>2.88155268993127</v>
      </c>
      <c r="L102" s="3">
        <v>10.102838057467499</v>
      </c>
      <c r="M102" s="3">
        <v>5.6174522227212096</v>
      </c>
      <c r="N102" s="3">
        <v>4.7244990583462902</v>
      </c>
      <c r="O102" s="3">
        <v>1.5555028022011801</v>
      </c>
      <c r="P102" s="3">
        <v>2.80022065866843</v>
      </c>
      <c r="Q102" s="3">
        <v>4.0155166208402404</v>
      </c>
      <c r="R102" s="3">
        <v>3.1714479736341299</v>
      </c>
      <c r="S102" s="3">
        <v>5.6460201794386498</v>
      </c>
      <c r="T102" s="3">
        <v>4.4329712183112298</v>
      </c>
      <c r="U102" s="3">
        <v>2.36432730627897</v>
      </c>
      <c r="V102" s="3">
        <v>3.4625214279921801</v>
      </c>
    </row>
    <row r="103" spans="1:22" x14ac:dyDescent="0.35">
      <c r="A103" s="2">
        <v>44865</v>
      </c>
      <c r="B103" s="3">
        <v>2.8471787376291799</v>
      </c>
      <c r="C103" s="3">
        <v>7.0030353660067099</v>
      </c>
      <c r="D103" s="3">
        <v>3.8326378005509101</v>
      </c>
      <c r="E103" s="3">
        <v>2.5539856215618002</v>
      </c>
      <c r="F103" s="3">
        <v>4.54846035374708</v>
      </c>
      <c r="G103" s="3">
        <v>4.8047034627996599</v>
      </c>
      <c r="H103" s="3">
        <v>4.2511419003295998</v>
      </c>
      <c r="I103" s="3">
        <v>5.1466662047686498</v>
      </c>
      <c r="J103" s="3">
        <v>3.7968788297108098</v>
      </c>
      <c r="K103" s="3">
        <v>2.6513313586109102</v>
      </c>
      <c r="L103" s="3">
        <v>8.46416671483931</v>
      </c>
      <c r="M103" s="3">
        <v>5.3456622185296396</v>
      </c>
      <c r="N103" s="3">
        <v>4.2551417763355603</v>
      </c>
      <c r="O103" s="3">
        <v>1.5001634190306901</v>
      </c>
      <c r="P103" s="3">
        <v>3.2587078450372502</v>
      </c>
      <c r="Q103" s="3">
        <v>3.9696020006145698</v>
      </c>
      <c r="R103" s="3">
        <v>3.0990569325383102</v>
      </c>
      <c r="S103" s="3">
        <v>5.0780060113799301</v>
      </c>
      <c r="T103" s="3">
        <v>4.3474048827741498</v>
      </c>
      <c r="U103" s="3">
        <v>2.5585853056837902</v>
      </c>
      <c r="V103" s="3">
        <v>3.32519741442036</v>
      </c>
    </row>
    <row r="104" spans="1:22" x14ac:dyDescent="0.35">
      <c r="A104" s="2">
        <v>44895</v>
      </c>
      <c r="B104" s="3">
        <v>2.5747626703874</v>
      </c>
      <c r="C104" s="3">
        <v>8.9298033424591701</v>
      </c>
      <c r="D104" s="3">
        <v>3.87731194730241</v>
      </c>
      <c r="E104" s="3">
        <v>2.3255260508886799</v>
      </c>
      <c r="F104" s="3">
        <v>4.1039004987240002</v>
      </c>
      <c r="G104" s="3">
        <v>3.70726535730399</v>
      </c>
      <c r="H104" s="3">
        <v>4.1484541637449501</v>
      </c>
      <c r="I104" s="3">
        <v>4.3611108909984297</v>
      </c>
      <c r="J104" s="3">
        <v>3.7437485446386698</v>
      </c>
      <c r="K104" s="3">
        <v>2.4721010011561999</v>
      </c>
      <c r="L104" s="3">
        <v>7.4042330885017202</v>
      </c>
      <c r="M104" s="3">
        <v>4.7854596679186496</v>
      </c>
      <c r="N104" s="3">
        <v>4.2992287335436501</v>
      </c>
      <c r="O104" s="3">
        <v>1.44750501102813</v>
      </c>
      <c r="P104" s="3">
        <v>2.53236236814314</v>
      </c>
      <c r="Q104" s="3">
        <v>4.2950147019542904</v>
      </c>
      <c r="R104" s="3">
        <v>3.0070890662748102</v>
      </c>
      <c r="S104" s="3">
        <v>4.5875159242905799</v>
      </c>
      <c r="T104" s="3">
        <v>4.3332831090046504</v>
      </c>
      <c r="U104" s="3">
        <v>2.2791299918049401</v>
      </c>
      <c r="V104" s="3">
        <v>3.5529347112102401</v>
      </c>
    </row>
    <row r="105" spans="1:22" x14ac:dyDescent="0.35">
      <c r="A105" s="2">
        <v>44925</v>
      </c>
      <c r="B105" s="3">
        <v>2.5627366496261099</v>
      </c>
      <c r="C105" s="3">
        <v>8.5173691667739995</v>
      </c>
      <c r="D105" s="3">
        <v>4.0922853311466802</v>
      </c>
      <c r="E105" s="3">
        <v>2.35842954484573</v>
      </c>
      <c r="F105" s="3">
        <v>4.1659279626431998</v>
      </c>
      <c r="G105" s="3">
        <v>3.8532735124306501</v>
      </c>
      <c r="H105" s="3">
        <v>4.1695390749147601</v>
      </c>
      <c r="I105" s="3">
        <v>4.5464711616096203</v>
      </c>
      <c r="J105" s="3">
        <v>3.96902277985434</v>
      </c>
      <c r="K105" s="3">
        <v>2.6889150973629299</v>
      </c>
      <c r="L105" s="3">
        <v>6.6762045285975704</v>
      </c>
      <c r="M105" s="3">
        <v>4.9449631665550404</v>
      </c>
      <c r="N105" s="3">
        <v>4.4463350048199199</v>
      </c>
      <c r="O105" s="3">
        <v>1.49342736200284</v>
      </c>
      <c r="P105" s="3">
        <v>2.4618764657314101</v>
      </c>
      <c r="Q105" s="3">
        <v>4.8516499274991798</v>
      </c>
      <c r="R105" s="3">
        <v>2.9835137808425598</v>
      </c>
      <c r="S105" s="3">
        <v>4.2965432141481799</v>
      </c>
      <c r="T105" s="3">
        <v>4.7807440729370603</v>
      </c>
      <c r="U105" s="3">
        <v>2.8129802269694202</v>
      </c>
      <c r="V105" s="3">
        <v>3.7533393145732199</v>
      </c>
    </row>
    <row r="106" spans="1:22" x14ac:dyDescent="0.35">
      <c r="A106" s="2">
        <v>44957</v>
      </c>
      <c r="B106" s="3">
        <v>2.3803188356244598</v>
      </c>
      <c r="C106" s="3">
        <v>7.7713499999844498</v>
      </c>
      <c r="D106" s="3">
        <v>4.2010837292414704</v>
      </c>
      <c r="E106" s="3">
        <v>2.33042056635525</v>
      </c>
      <c r="F106" s="3">
        <v>3.9740136763088501</v>
      </c>
      <c r="G106" s="3">
        <v>3.6812000216873599</v>
      </c>
      <c r="H106" s="3">
        <v>4.2302832558950296</v>
      </c>
      <c r="I106" s="3">
        <v>4.1196519647837899</v>
      </c>
      <c r="J106" s="3">
        <v>3.5762053462646901</v>
      </c>
      <c r="K106" s="3">
        <v>2.5155551201757298</v>
      </c>
      <c r="L106" s="3">
        <v>6.4996488466640896</v>
      </c>
      <c r="M106" s="3">
        <v>4.6124868818658298</v>
      </c>
      <c r="N106" s="3">
        <v>4.1305605836222004</v>
      </c>
      <c r="O106" s="3">
        <v>1.55025560262503</v>
      </c>
      <c r="P106" s="3">
        <v>2.2363305650948</v>
      </c>
      <c r="Q106" s="3">
        <v>4.6244604079868497</v>
      </c>
      <c r="R106" s="3">
        <v>2.9961271685142301</v>
      </c>
      <c r="S106" s="3">
        <v>5.2407265903374496</v>
      </c>
      <c r="T106" s="3">
        <v>4.8169888420091702</v>
      </c>
      <c r="U106" s="3">
        <v>2.5598252660308098</v>
      </c>
      <c r="V106" s="3">
        <v>3.6993123471927398</v>
      </c>
    </row>
    <row r="107" spans="1:22" x14ac:dyDescent="0.35">
      <c r="A107" s="2">
        <v>44985</v>
      </c>
      <c r="B107" s="3">
        <v>2.4342368389720801</v>
      </c>
      <c r="C107" s="3">
        <v>7.9159373741182497</v>
      </c>
      <c r="D107" s="3">
        <v>4.2527623028399999</v>
      </c>
      <c r="E107" s="3">
        <v>2.4681691723624199</v>
      </c>
      <c r="F107" s="3">
        <v>4.2611618280822601</v>
      </c>
      <c r="G107" s="3">
        <v>4.3134081320686404</v>
      </c>
      <c r="H107" s="3">
        <v>4.3014627444384104</v>
      </c>
      <c r="I107" s="3">
        <v>3.9998202079722001</v>
      </c>
      <c r="J107" s="3">
        <v>3.64203299717428</v>
      </c>
      <c r="K107" s="3">
        <v>2.5058198713433599</v>
      </c>
      <c r="L107" s="3">
        <v>6.5390954571752999</v>
      </c>
      <c r="M107" s="3">
        <v>4.7171876572878402</v>
      </c>
      <c r="N107" s="3">
        <v>3.88361338463818</v>
      </c>
      <c r="O107" s="3">
        <v>1.6053861114216901</v>
      </c>
      <c r="P107" s="3">
        <v>2.44226414423354</v>
      </c>
      <c r="Q107" s="3">
        <v>4.7513028575777101</v>
      </c>
      <c r="R107" s="3">
        <v>3.12458983854967</v>
      </c>
      <c r="S107" s="3">
        <v>5.1208233884109298</v>
      </c>
      <c r="T107" s="3">
        <v>4.6715235414734204</v>
      </c>
      <c r="U107" s="3">
        <v>2.5595599191044198</v>
      </c>
      <c r="V107" s="3">
        <v>3.9230908908510802</v>
      </c>
    </row>
    <row r="108" spans="1:22" x14ac:dyDescent="0.35">
      <c r="A108" s="2">
        <v>45016</v>
      </c>
      <c r="B108" s="3">
        <v>2.4543735313527701</v>
      </c>
      <c r="C108" s="3">
        <v>8.9071897331453798</v>
      </c>
      <c r="D108" s="3">
        <v>4.4508924299706196</v>
      </c>
      <c r="E108" s="3">
        <v>2.74271647824526</v>
      </c>
      <c r="F108" s="3">
        <v>4.7462772255146204</v>
      </c>
      <c r="G108" s="3">
        <v>4.8254379057886503</v>
      </c>
      <c r="H108" s="3">
        <v>4.4343530455086997</v>
      </c>
      <c r="I108" s="3">
        <v>3.85759984178469</v>
      </c>
      <c r="J108" s="3">
        <v>3.6895452332382801</v>
      </c>
      <c r="K108" s="3">
        <v>2.3953108870583799</v>
      </c>
      <c r="L108" s="3">
        <v>6.7378916896016401</v>
      </c>
      <c r="M108" s="3">
        <v>4.6663918568835001</v>
      </c>
      <c r="N108" s="3">
        <v>4.4319683015625797</v>
      </c>
      <c r="O108" s="3">
        <v>1.6196413309197399</v>
      </c>
      <c r="P108" s="3">
        <v>2.3854835142372899</v>
      </c>
      <c r="Q108" s="3">
        <v>4.8611223756123598</v>
      </c>
      <c r="R108" s="3">
        <v>3.0877156006121802</v>
      </c>
      <c r="S108" s="3">
        <v>5.3651436072075702</v>
      </c>
      <c r="T108" s="3">
        <v>4.7009347700145998</v>
      </c>
      <c r="U108" s="3">
        <v>2.4918123281234399</v>
      </c>
      <c r="V108" s="3">
        <v>3.6586912679181398</v>
      </c>
    </row>
    <row r="109" spans="1:22" x14ac:dyDescent="0.35">
      <c r="A109" s="2">
        <v>45044</v>
      </c>
      <c r="B109" s="3">
        <v>2.4913443858964701</v>
      </c>
      <c r="C109" s="3">
        <v>8.0733208745294593</v>
      </c>
      <c r="D109" s="3">
        <v>4.41580396856489</v>
      </c>
      <c r="E109" s="3">
        <v>2.6971786720279498</v>
      </c>
      <c r="F109" s="3">
        <v>4.2995242694479199</v>
      </c>
      <c r="G109" s="3">
        <v>4.7633350252787201</v>
      </c>
      <c r="H109" s="3">
        <v>4.4371183317492697</v>
      </c>
      <c r="I109" s="3">
        <v>3.8010137752528799</v>
      </c>
      <c r="J109" s="3">
        <v>3.5780408566710098</v>
      </c>
      <c r="K109" s="3">
        <v>2.4258363579373201</v>
      </c>
      <c r="L109" s="3">
        <v>6.8112457825214099</v>
      </c>
      <c r="M109" s="3">
        <v>4.4714823164808202</v>
      </c>
      <c r="N109" s="3">
        <v>4.2872186046647496</v>
      </c>
      <c r="O109" s="3">
        <v>1.6034353660893601</v>
      </c>
      <c r="P109" s="3">
        <v>2.50714563938135</v>
      </c>
      <c r="Q109" s="3">
        <v>4.9439603725057601</v>
      </c>
      <c r="R109" s="3">
        <v>3.25934208039771</v>
      </c>
      <c r="S109" s="3">
        <v>5.5318482478231896</v>
      </c>
      <c r="T109" s="3">
        <v>4.3535518807964602</v>
      </c>
      <c r="U109" s="3">
        <v>2.6039846856932098</v>
      </c>
      <c r="V109" s="3">
        <v>3.4001157482936399</v>
      </c>
    </row>
    <row r="110" spans="1:22" x14ac:dyDescent="0.35">
      <c r="A110" s="2">
        <v>45077</v>
      </c>
      <c r="B110" s="3">
        <v>2.6564376584115301</v>
      </c>
      <c r="C110" s="3">
        <v>7.4385911051800999</v>
      </c>
      <c r="D110" s="3">
        <v>4.6444705798079102</v>
      </c>
      <c r="E110" s="3">
        <v>2.9219915369991001</v>
      </c>
      <c r="F110" s="3">
        <v>4.5316942318026099</v>
      </c>
      <c r="G110" s="3">
        <v>5.1680038688096497</v>
      </c>
      <c r="H110" s="3">
        <v>4.4463298922530496</v>
      </c>
      <c r="I110" s="3">
        <v>3.58358226891061</v>
      </c>
      <c r="J110" s="3">
        <v>3.78631608737739</v>
      </c>
      <c r="K110" s="3">
        <v>2.3627542026450699</v>
      </c>
      <c r="L110" s="3">
        <v>6.6302584846438499</v>
      </c>
      <c r="M110" s="3">
        <v>4.8188988492807399</v>
      </c>
      <c r="N110" s="3">
        <v>3.99641561604159</v>
      </c>
      <c r="O110" s="3">
        <v>1.5915416882720099</v>
      </c>
      <c r="P110" s="3">
        <v>2.7272503647917601</v>
      </c>
      <c r="Q110" s="3">
        <v>4.8279369589688201</v>
      </c>
      <c r="R110" s="3">
        <v>3.1669241456122799</v>
      </c>
      <c r="S110" s="3">
        <v>5.5220130994104402</v>
      </c>
      <c r="T110" s="3">
        <v>4.5996979447667199</v>
      </c>
      <c r="U110" s="3">
        <v>2.5815660523330899</v>
      </c>
      <c r="V110" s="3">
        <v>3.5513375870568402</v>
      </c>
    </row>
    <row r="111" spans="1:22" x14ac:dyDescent="0.35">
      <c r="A111" s="2">
        <v>45107</v>
      </c>
      <c r="B111" s="3">
        <v>2.6105693996155201</v>
      </c>
      <c r="C111" s="3">
        <v>6.8939617731091296</v>
      </c>
      <c r="D111" s="3">
        <v>4.3499547815435102</v>
      </c>
      <c r="E111" s="3">
        <v>2.95463766138531</v>
      </c>
      <c r="F111" s="3">
        <v>4.0106302407308299</v>
      </c>
      <c r="G111" s="3">
        <v>5.0204638006510702</v>
      </c>
      <c r="H111" s="3">
        <v>4.4818574084579597</v>
      </c>
      <c r="I111" s="3">
        <v>3.50908241106286</v>
      </c>
      <c r="J111" s="3">
        <v>3.8832074182029501</v>
      </c>
      <c r="K111" s="3">
        <v>2.3771923487217399</v>
      </c>
      <c r="L111" s="3">
        <v>6.0712359706848504</v>
      </c>
      <c r="M111" s="3">
        <v>4.4604193024537002</v>
      </c>
      <c r="N111" s="3">
        <v>3.9420817166750299</v>
      </c>
      <c r="O111" s="3">
        <v>1.51865812189161</v>
      </c>
      <c r="P111" s="3">
        <v>2.54662808694559</v>
      </c>
      <c r="Q111" s="3">
        <v>4.7937604909458802</v>
      </c>
      <c r="R111" s="3">
        <v>3.19830222909175</v>
      </c>
      <c r="S111" s="3">
        <v>4.7268331161324397</v>
      </c>
      <c r="T111" s="3">
        <v>4.3945010950752401</v>
      </c>
      <c r="U111" s="3">
        <v>2.6863357268708801</v>
      </c>
      <c r="V111" s="3">
        <v>3.4584373045538999</v>
      </c>
    </row>
    <row r="112" spans="1:22" x14ac:dyDescent="0.35">
      <c r="A112" s="2">
        <v>45138</v>
      </c>
      <c r="B112" s="3">
        <v>2.5085691041087101</v>
      </c>
      <c r="C112" s="3">
        <v>6.1862736333175503</v>
      </c>
      <c r="D112" s="3">
        <v>4.1071948912324796</v>
      </c>
      <c r="E112" s="3">
        <v>2.9315762639326102</v>
      </c>
      <c r="F112" s="3">
        <v>3.7196181744126902</v>
      </c>
      <c r="G112" s="3">
        <v>4.2707255745493198</v>
      </c>
      <c r="H112" s="3">
        <v>4.2372144390388797</v>
      </c>
      <c r="I112" s="3">
        <v>3.4255497562817498</v>
      </c>
      <c r="J112" s="3">
        <v>3.8167907257918299</v>
      </c>
      <c r="K112" s="3">
        <v>2.3048315492273401</v>
      </c>
      <c r="L112" s="3">
        <v>5.8080567739637301</v>
      </c>
      <c r="M112" s="3">
        <v>4.0765684510405</v>
      </c>
      <c r="N112" s="3">
        <v>4.0554046683768901</v>
      </c>
      <c r="O112" s="3">
        <v>1.4717612563106901</v>
      </c>
      <c r="P112" s="3">
        <v>2.3057205835786401</v>
      </c>
      <c r="Q112" s="3">
        <v>4.3921217293264201</v>
      </c>
      <c r="R112" s="3">
        <v>3.0518949538820799</v>
      </c>
      <c r="S112" s="3">
        <v>3.76659713142352</v>
      </c>
      <c r="T112" s="3">
        <v>4.1698405006081201</v>
      </c>
      <c r="U112" s="3">
        <v>2.5606086130549999</v>
      </c>
      <c r="V112" s="3">
        <v>3.41173481579369</v>
      </c>
    </row>
    <row r="113" spans="1:37" x14ac:dyDescent="0.35">
      <c r="A113" s="2">
        <v>45169</v>
      </c>
      <c r="B113" s="3">
        <v>2.6240007145159701</v>
      </c>
      <c r="C113" s="3">
        <v>6.4277477917234096</v>
      </c>
      <c r="D113" s="3">
        <v>4.0897178370145104</v>
      </c>
      <c r="E113" s="3">
        <v>3.0484353462850202</v>
      </c>
      <c r="F113" s="3">
        <v>3.9869701579449002</v>
      </c>
      <c r="G113" s="3">
        <v>4.5984054841834103</v>
      </c>
      <c r="H113" s="3">
        <v>4.2694030056681402</v>
      </c>
      <c r="I113" s="3">
        <v>3.5839673188677299</v>
      </c>
      <c r="J113" s="3">
        <v>3.99164988201349</v>
      </c>
      <c r="K113" s="3">
        <v>2.4437822047690601</v>
      </c>
      <c r="L113" s="3">
        <v>5.99771426504942</v>
      </c>
      <c r="M113" s="3">
        <v>4.42037671500219</v>
      </c>
      <c r="N113" s="3">
        <v>4.40862169879835</v>
      </c>
      <c r="O113" s="3">
        <v>1.51667484060598</v>
      </c>
      <c r="P113" s="3">
        <v>2.4812646609849698</v>
      </c>
      <c r="Q113" s="3">
        <v>4.6744406178310403</v>
      </c>
      <c r="R113" s="3">
        <v>3.0534837971048998</v>
      </c>
      <c r="S113" s="3">
        <v>3.6821655110226099</v>
      </c>
      <c r="T113" s="3">
        <v>4.3426813809365097</v>
      </c>
      <c r="U113" s="3">
        <v>2.6775113142146898</v>
      </c>
      <c r="V113" s="3">
        <v>3.56884659858909</v>
      </c>
    </row>
    <row r="114" spans="1:37" x14ac:dyDescent="0.35">
      <c r="A114" s="2">
        <v>45198</v>
      </c>
      <c r="B114" s="3">
        <v>2.6510995042051499</v>
      </c>
      <c r="C114" s="3">
        <v>6.8600262822869498</v>
      </c>
      <c r="D114" s="3">
        <v>4.1707967160247001</v>
      </c>
      <c r="E114" s="3">
        <v>2.8278243096830802</v>
      </c>
      <c r="F114" s="3">
        <v>4.3746807065341002</v>
      </c>
      <c r="G114" s="3">
        <v>5.0359035984277698</v>
      </c>
      <c r="H114" s="3">
        <v>4.36214601574006</v>
      </c>
      <c r="I114" s="3">
        <v>3.6567931633122601</v>
      </c>
      <c r="J114" s="3">
        <v>4.2325935937024601</v>
      </c>
      <c r="K114" s="3">
        <v>2.4867922266589</v>
      </c>
      <c r="L114" s="3">
        <v>5.9243724351187099</v>
      </c>
      <c r="M114" s="3">
        <v>4.5599341862163598</v>
      </c>
      <c r="N114" s="3">
        <v>4.8701895776028197</v>
      </c>
      <c r="O114" s="3">
        <v>1.51988593947825</v>
      </c>
      <c r="P114" s="3">
        <v>2.55259866577607</v>
      </c>
      <c r="Q114" s="3">
        <v>4.6928541151387</v>
      </c>
      <c r="R114" s="3">
        <v>3.26233853211505</v>
      </c>
      <c r="S114" s="3">
        <v>3.73437940201311</v>
      </c>
      <c r="T114" s="3">
        <v>4.2537142576390101</v>
      </c>
      <c r="U114" s="3">
        <v>2.9967045254753599</v>
      </c>
      <c r="V114" s="3">
        <v>3.7299208566648701</v>
      </c>
    </row>
    <row r="115" spans="1:37" x14ac:dyDescent="0.35">
      <c r="A115" s="2">
        <v>45230</v>
      </c>
      <c r="B115" s="3">
        <v>2.7122488372545202</v>
      </c>
      <c r="C115" s="3">
        <v>6.9801797963242</v>
      </c>
      <c r="D115" s="3">
        <v>4.4186517698110102</v>
      </c>
      <c r="E115" s="3">
        <v>3.1399192247239802</v>
      </c>
      <c r="F115" s="3">
        <v>4.2436369644303102</v>
      </c>
      <c r="G115" s="3">
        <v>5.1360659815750198</v>
      </c>
      <c r="H115" s="3">
        <v>4.3228171371130699</v>
      </c>
      <c r="I115" s="3">
        <v>3.71403628033802</v>
      </c>
      <c r="J115" s="3">
        <v>4.3811229245593504</v>
      </c>
      <c r="K115" s="3">
        <v>2.6920387098307699</v>
      </c>
      <c r="L115" s="3">
        <v>6.4369739878340502</v>
      </c>
      <c r="M115" s="3">
        <v>4.6645847778228502</v>
      </c>
      <c r="N115" s="3">
        <v>4.9379544042655299</v>
      </c>
      <c r="O115" s="3">
        <v>1.5572729223839601</v>
      </c>
      <c r="P115" s="3">
        <v>2.6448034397586202</v>
      </c>
      <c r="Q115" s="3">
        <v>5.1199816711511703</v>
      </c>
      <c r="R115" s="3">
        <v>3.4990160494256601</v>
      </c>
      <c r="S115" s="3">
        <v>4.4678214925052497</v>
      </c>
      <c r="T115" s="3">
        <v>4.8047523477902701</v>
      </c>
      <c r="U115" s="3">
        <v>3.2696970985420801</v>
      </c>
      <c r="V115" s="3">
        <v>3.89186870588565</v>
      </c>
    </row>
    <row r="116" spans="1:37" x14ac:dyDescent="0.35">
      <c r="A116" s="2">
        <v>45260</v>
      </c>
      <c r="B116" s="3">
        <v>2.7621036855206702</v>
      </c>
      <c r="C116" s="3">
        <v>6.25760415360301</v>
      </c>
      <c r="D116" s="3">
        <v>4.2139335378132401</v>
      </c>
      <c r="E116" s="3">
        <v>3.1580645379013701</v>
      </c>
      <c r="F116" s="3">
        <v>5.0830862892540596</v>
      </c>
      <c r="G116" s="3">
        <v>4.2292567838877799</v>
      </c>
      <c r="H116" s="3">
        <v>4.27533994027341</v>
      </c>
      <c r="I116" s="3">
        <v>3.4183046347223001</v>
      </c>
      <c r="J116" s="3">
        <v>3.9614589625267702</v>
      </c>
      <c r="K116" s="3">
        <v>2.3715771108867401</v>
      </c>
      <c r="L116" s="3">
        <v>6.0503041701182001</v>
      </c>
      <c r="M116" s="3">
        <v>4.2611200719255997</v>
      </c>
      <c r="N116" s="3">
        <v>4.2905893696978996</v>
      </c>
      <c r="O116" s="3">
        <v>1.4800118971832701</v>
      </c>
      <c r="P116" s="3">
        <v>2.6634887774893601</v>
      </c>
      <c r="Q116" s="3">
        <v>4.9258969661640402</v>
      </c>
      <c r="R116" s="3">
        <v>3.42436861523022</v>
      </c>
      <c r="S116" s="3">
        <v>4.5327514616200597</v>
      </c>
      <c r="T116" s="3">
        <v>4.6470043809695598</v>
      </c>
      <c r="U116" s="3">
        <v>2.9214367754192598</v>
      </c>
      <c r="V116" s="3">
        <v>3.7542931614430999</v>
      </c>
    </row>
    <row r="117" spans="1:37" x14ac:dyDescent="0.35">
      <c r="A117" s="2">
        <v>45289</v>
      </c>
      <c r="B117" s="3">
        <v>2.77637982185973</v>
      </c>
      <c r="C117" s="3">
        <v>6.5972935394635099</v>
      </c>
      <c r="D117" s="3">
        <v>4.1062169902908998</v>
      </c>
      <c r="E117" s="3">
        <v>3.1930329554476198</v>
      </c>
      <c r="F117" s="3">
        <v>4.7508967020805004</v>
      </c>
      <c r="G117" s="3">
        <v>3.6279395279183002</v>
      </c>
      <c r="H117" s="3">
        <v>4.3139288468974097</v>
      </c>
      <c r="I117" s="3">
        <v>3.30210422160365</v>
      </c>
      <c r="J117" s="3">
        <v>3.7261798590984299</v>
      </c>
      <c r="K117" s="3">
        <v>2.2360747292470902</v>
      </c>
      <c r="L117" s="3">
        <v>5.6722905190457498</v>
      </c>
      <c r="M117" s="3">
        <v>4.0975115830997701</v>
      </c>
      <c r="N117" s="3">
        <v>4.5469373153399797</v>
      </c>
      <c r="O117" s="3">
        <v>1.37187427732511</v>
      </c>
      <c r="P117" s="3">
        <v>2.6938858608338498</v>
      </c>
      <c r="Q117" s="3">
        <v>4.7293182335707398</v>
      </c>
      <c r="R117" s="3">
        <v>3.3596762282822001</v>
      </c>
      <c r="S117" s="3">
        <v>4.7946093169938404</v>
      </c>
      <c r="T117" s="3">
        <v>4.5685557915578299</v>
      </c>
      <c r="U117" s="3">
        <v>2.788166428582</v>
      </c>
      <c r="V117" s="3">
        <v>3.4817289230299999</v>
      </c>
    </row>
    <row r="118" spans="1:37" x14ac:dyDescent="0.35">
      <c r="A118" s="2">
        <v>45322</v>
      </c>
      <c r="B118" s="3">
        <v>2.9989417452449598</v>
      </c>
      <c r="C118" s="3">
        <v>6.7749658087085098</v>
      </c>
      <c r="D118" s="3">
        <v>4.1563859592551502</v>
      </c>
      <c r="E118" s="3">
        <v>2.8983798009575099</v>
      </c>
      <c r="F118" s="3">
        <v>4.9997647220255601</v>
      </c>
      <c r="G118" s="3">
        <v>3.5728747358024102</v>
      </c>
      <c r="H118" s="3">
        <v>4.2355625907589296</v>
      </c>
      <c r="I118" s="3">
        <v>3.4021494140377802</v>
      </c>
      <c r="J118" s="3">
        <v>3.7508659721120301</v>
      </c>
      <c r="K118" s="3">
        <v>2.3926237635295702</v>
      </c>
      <c r="L118" s="3">
        <v>5.8698590982371499</v>
      </c>
      <c r="M118" s="3">
        <v>4.2758678655454103</v>
      </c>
      <c r="N118" s="3">
        <v>4.6034985302979896</v>
      </c>
      <c r="O118" s="3">
        <v>1.3798013889285901</v>
      </c>
      <c r="P118" s="3">
        <v>2.9880976942697299</v>
      </c>
      <c r="Q118" s="3">
        <v>4.9077946746380796</v>
      </c>
      <c r="R118" s="3">
        <v>3.54110553929914</v>
      </c>
      <c r="S118" s="3">
        <v>4.3862402056435403</v>
      </c>
      <c r="T118" s="3">
        <v>4.6408543825393798</v>
      </c>
      <c r="U118" s="3">
        <v>2.7977407762516702</v>
      </c>
      <c r="V118" s="3">
        <v>3.50092524275775</v>
      </c>
    </row>
    <row r="119" spans="1:37" x14ac:dyDescent="0.35">
      <c r="A119" s="2">
        <v>45351</v>
      </c>
      <c r="B119" s="3">
        <v>2.7100191547446602</v>
      </c>
      <c r="C119" s="3">
        <v>7.3574732087754802</v>
      </c>
      <c r="D119" s="3">
        <v>4.1252701104065697</v>
      </c>
      <c r="E119" s="3">
        <v>2.74138862637531</v>
      </c>
      <c r="F119" s="3">
        <v>4.7594676792514097</v>
      </c>
      <c r="G119" s="3">
        <v>3.7461921258553699</v>
      </c>
      <c r="H119" s="3">
        <v>4.1425902375239501</v>
      </c>
      <c r="I119" s="3">
        <v>3.2424994945207199</v>
      </c>
      <c r="J119" s="3">
        <v>4.0129282082326903</v>
      </c>
      <c r="K119" s="3">
        <v>2.2622584246546298</v>
      </c>
      <c r="L119" s="3">
        <v>5.9853222161849597</v>
      </c>
      <c r="M119" s="3">
        <v>4.3289355819017397</v>
      </c>
      <c r="N119" s="3">
        <v>4.59939597117756</v>
      </c>
      <c r="O119" s="3">
        <v>1.3532214694459199</v>
      </c>
      <c r="P119" s="3">
        <v>2.8984721912724698</v>
      </c>
      <c r="Q119" s="3">
        <v>4.73514036372275</v>
      </c>
      <c r="R119" s="3">
        <v>3.4879642427861399</v>
      </c>
      <c r="S119" s="3">
        <v>4.1804776116779196</v>
      </c>
      <c r="T119" s="3">
        <v>4.9632090991848399</v>
      </c>
      <c r="U119" s="3">
        <v>2.6937472589047999</v>
      </c>
      <c r="V119" s="3">
        <v>3.2593307143185499</v>
      </c>
    </row>
    <row r="120" spans="1:37" x14ac:dyDescent="0.35">
      <c r="A120" s="2">
        <v>45379</v>
      </c>
      <c r="B120" s="3">
        <v>2.8050950838552602</v>
      </c>
      <c r="C120" s="3">
        <v>6.9112486705430296</v>
      </c>
      <c r="D120" s="3">
        <v>4.0506755333035702</v>
      </c>
      <c r="E120" s="3">
        <v>2.7516952043142</v>
      </c>
      <c r="F120" s="3">
        <v>4.9042347329264304</v>
      </c>
      <c r="G120" s="3">
        <v>3.3744572998257798</v>
      </c>
      <c r="H120" s="3">
        <v>4.1934524893577301</v>
      </c>
      <c r="I120" s="3">
        <v>3.09675927624478</v>
      </c>
      <c r="J120" s="3">
        <v>3.9830868829837001</v>
      </c>
      <c r="K120" s="3">
        <v>2.1593818131210099</v>
      </c>
      <c r="L120" s="3">
        <v>6.3139110156157301</v>
      </c>
      <c r="M120" s="3">
        <v>4.1635134363549096</v>
      </c>
      <c r="N120" s="3">
        <v>5.14851054366064</v>
      </c>
      <c r="O120" s="3">
        <v>1.34417193992261</v>
      </c>
      <c r="P120" s="3">
        <v>3.0355431412147098</v>
      </c>
      <c r="Q120" s="3">
        <v>5.0328462296555196</v>
      </c>
      <c r="R120" s="3">
        <v>3.5106093979064399</v>
      </c>
      <c r="S120" s="3">
        <v>4.2811562466311104</v>
      </c>
      <c r="T120" s="3">
        <v>5.2622772131981703</v>
      </c>
      <c r="U120" s="3">
        <v>2.1793378474993199</v>
      </c>
      <c r="V120" s="3">
        <v>3.3769075535681901</v>
      </c>
    </row>
    <row r="121" spans="1:37" x14ac:dyDescent="0.35">
      <c r="A121" s="2">
        <v>45412</v>
      </c>
      <c r="B121" s="3">
        <v>2.8212024073748201</v>
      </c>
      <c r="C121" s="3">
        <v>6.7745977642362396</v>
      </c>
      <c r="D121" s="3">
        <v>4.3607969465801499</v>
      </c>
      <c r="E121" s="3">
        <v>2.8691212222060898</v>
      </c>
      <c r="F121" s="3">
        <v>5.1150677484436002</v>
      </c>
      <c r="G121" s="3">
        <v>3.5133608109984</v>
      </c>
      <c r="H121" s="3">
        <v>4.1023544480337399</v>
      </c>
      <c r="I121" s="3">
        <v>3.1693136042013701</v>
      </c>
      <c r="J121" s="3">
        <v>4.1798514366606296</v>
      </c>
      <c r="K121" s="3">
        <v>2.2157776378530598</v>
      </c>
      <c r="L121" s="3">
        <v>6.6966925992782302</v>
      </c>
      <c r="M121" s="3">
        <v>4.1548951107817</v>
      </c>
      <c r="N121" s="3">
        <v>5.3323347435143598</v>
      </c>
      <c r="O121" s="3">
        <v>1.33490389573596</v>
      </c>
      <c r="P121" s="3">
        <v>2.8769708985723801</v>
      </c>
      <c r="Q121" s="3">
        <v>5.7450807259007499</v>
      </c>
      <c r="R121" s="3">
        <v>3.6276324386994401</v>
      </c>
      <c r="S121" s="3">
        <v>4.1592273440835301</v>
      </c>
      <c r="T121" s="3">
        <v>5.6413885639114998</v>
      </c>
      <c r="U121" s="3">
        <v>2.41516461206538</v>
      </c>
      <c r="V121" s="3">
        <v>3.4960413066001199</v>
      </c>
    </row>
    <row r="122" spans="1:37" x14ac:dyDescent="0.35">
      <c r="A122" s="2">
        <v>45442</v>
      </c>
      <c r="B122" s="3">
        <v>2.8549486185183999</v>
      </c>
      <c r="C122" s="3">
        <v>4.9758207175962097</v>
      </c>
      <c r="D122" s="3">
        <v>4.6762503368799502</v>
      </c>
      <c r="E122" s="3">
        <v>3.3584033218654299</v>
      </c>
      <c r="F122" s="3">
        <v>5.2043128031612804</v>
      </c>
      <c r="G122" s="3">
        <v>3.42957184502685</v>
      </c>
      <c r="H122" s="3">
        <v>4.0700358644405599</v>
      </c>
      <c r="I122" s="3">
        <v>3.04795635383508</v>
      </c>
      <c r="J122" s="3">
        <v>4.38722429776284</v>
      </c>
      <c r="K122" s="3">
        <v>2.2259677738432702</v>
      </c>
      <c r="L122" s="3">
        <v>7.2666002213979599</v>
      </c>
      <c r="M122" s="3">
        <v>4.0023496048174199</v>
      </c>
      <c r="N122" s="3">
        <v>5.5685510443711497</v>
      </c>
      <c r="O122" s="3">
        <v>1.3386780764358399</v>
      </c>
      <c r="P122" s="3">
        <v>2.8067757203826398</v>
      </c>
      <c r="Q122" s="3">
        <v>6.0715924528971899</v>
      </c>
      <c r="R122" s="3">
        <v>3.7239052001723398</v>
      </c>
      <c r="S122" s="3">
        <v>4.3033683013355803</v>
      </c>
      <c r="T122" s="3">
        <v>6.0461116475801999</v>
      </c>
      <c r="U122" s="3">
        <v>1.9387401528336801</v>
      </c>
      <c r="V122" s="3">
        <v>3.7389035587206001</v>
      </c>
    </row>
    <row r="125" spans="1:37" x14ac:dyDescent="0.35">
      <c r="A125" s="2" t="s">
        <v>91</v>
      </c>
      <c r="B125" s="3" cm="1">
        <f t="array" ref="B125">MIN(_xlfn._xlws.FILTER(B1:B122, ISNUMBER(B1:B122)))</f>
        <v>1.72877013891016</v>
      </c>
      <c r="C125" s="3" cm="1">
        <f t="array" ref="C125">MIN(_xlfn._xlws.FILTER(C1:C122, ISNUMBER(C1:C122)))</f>
        <v>2.4525603737191601</v>
      </c>
      <c r="D125" s="3" cm="1">
        <f t="array" ref="D125">MIN(_xlfn._xlws.FILTER(D1:D122, ISNUMBER(D1:D122)))</f>
        <v>2.1851232819678601</v>
      </c>
      <c r="E125" s="3" cm="1">
        <f t="array" ref="E125">MIN(_xlfn._xlws.FILTER(E1:E122, ISNUMBER(E1:E122)))</f>
        <v>1.46252125987603</v>
      </c>
      <c r="F125" s="3" cm="1">
        <f t="array" ref="F125">MIN(_xlfn._xlws.FILTER(F1:F122, ISNUMBER(F1:F122)))</f>
        <v>2.26444770411074</v>
      </c>
      <c r="G125" s="3" cm="1">
        <f t="array" ref="G125">MIN(_xlfn._xlws.FILTER(G1:G122, ISNUMBER(G1:G122)))</f>
        <v>1.5377958554015601</v>
      </c>
      <c r="H125" s="3" cm="1">
        <f t="array" ref="H125">MIN(_xlfn._xlws.FILTER(H1:H122, ISNUMBER(H1:H122)))</f>
        <v>2.93893083643886</v>
      </c>
      <c r="I125" s="3" cm="1">
        <f t="array" ref="I125">MIN(_xlfn._xlws.FILTER(I1:I122, ISNUMBER(I1:I122)))</f>
        <v>3.04795635383508</v>
      </c>
      <c r="J125" s="3" cm="1">
        <f t="array" ref="J125">MIN(_xlfn._xlws.FILTER(J1:J122, ISNUMBER(J1:J122)))</f>
        <v>2.0125237304230001</v>
      </c>
      <c r="K125" s="3" cm="1">
        <f t="array" ref="K125">MIN(_xlfn._xlws.FILTER(K1:K122, ISNUMBER(K1:K122)))</f>
        <v>1.24738837560717</v>
      </c>
      <c r="L125" s="3" cm="1">
        <f t="array" ref="L125">MIN(_xlfn._xlws.FILTER(L1:L122, ISNUMBER(L1:L122)))</f>
        <v>2.7428265179700801</v>
      </c>
      <c r="M125" s="3" cm="1">
        <f t="array" ref="M125">MIN(_xlfn._xlws.FILTER(M1:M122, ISNUMBER(M1:M122)))</f>
        <v>2.98146296232462</v>
      </c>
      <c r="N125" s="3" cm="1">
        <f t="array" ref="N125">MIN(_xlfn._xlws.FILTER(N1:N122, ISNUMBER(N1:N122)))</f>
        <v>1.8636843609659299</v>
      </c>
      <c r="O125" s="3" cm="1">
        <f t="array" ref="O125">MIN(_xlfn._xlws.FILTER(O1:O122, ISNUMBER(O1:O122)))</f>
        <v>1.29051550729509</v>
      </c>
      <c r="P125" s="3" cm="1">
        <f t="array" ref="P125">MIN(_xlfn._xlws.FILTER(P1:P122, ISNUMBER(P1:P122)))</f>
        <v>1.4407579741383301</v>
      </c>
      <c r="Q125" s="3" cm="1">
        <f t="array" ref="Q125">MIN(_xlfn._xlws.FILTER(Q1:Q122, ISNUMBER(Q1:Q122)))</f>
        <v>3.4913495102477201</v>
      </c>
      <c r="R125" s="3" cm="1">
        <f t="array" ref="R125">MIN(_xlfn._xlws.FILTER(R1:R122, ISNUMBER(R1:R122)))</f>
        <v>2.76113322417187</v>
      </c>
      <c r="S125" s="3" cm="1">
        <f t="array" ref="S125">MIN(_xlfn._xlws.FILTER(S1:S122, ISNUMBER(S1:S122)))</f>
        <v>2.7222255005566902</v>
      </c>
      <c r="T125" s="3" cm="1">
        <f t="array" ref="T125">MIN(_xlfn._xlws.FILTER(T1:T122, ISNUMBER(T1:T122)))</f>
        <v>2.5722233069835001</v>
      </c>
      <c r="U125" s="3" cm="1">
        <f t="array" ref="U125">MIN(_xlfn._xlws.FILTER(U1:U122, ISNUMBER(U1:U122)))</f>
        <v>1.15627185928422</v>
      </c>
      <c r="V125" s="3" cm="1">
        <f t="array" ref="V125">MIN(_xlfn._xlws.FILTER(V1:V122, ISNUMBER(V1:V122)))</f>
        <v>2.6311091699085201</v>
      </c>
    </row>
    <row r="126" spans="1:37" x14ac:dyDescent="0.35">
      <c r="A126" s="2" t="s">
        <v>92</v>
      </c>
      <c r="B126" s="3" cm="1">
        <f t="array" ref="B126">MAX(_xlfn._xlws.FILTER(B1:B122, ISNUMBER(B1:B122)))</f>
        <v>3.3854755748881802</v>
      </c>
      <c r="C126" s="3" cm="1">
        <f t="array" ref="C126">MAX(_xlfn._xlws.FILTER(C1:C122, ISNUMBER(C1:C122)))</f>
        <v>8.9298033424591701</v>
      </c>
      <c r="D126" s="3" cm="1">
        <f t="array" ref="D126">MAX(_xlfn._xlws.FILTER(D1:D122, ISNUMBER(D1:D122)))</f>
        <v>4.6762503368799502</v>
      </c>
      <c r="E126" s="3" cm="1">
        <f t="array" ref="E126">MAX(_xlfn._xlws.FILTER(E1:E122, ISNUMBER(E1:E122)))</f>
        <v>3.3584033218654299</v>
      </c>
      <c r="F126" s="3" cm="1">
        <f t="array" ref="F126">MAX(_xlfn._xlws.FILTER(F1:F122, ISNUMBER(F1:F122)))</f>
        <v>5.2043128031612804</v>
      </c>
      <c r="G126" s="3" cm="1">
        <f t="array" ref="G126">MAX(_xlfn._xlws.FILTER(G1:G122, ISNUMBER(G1:G122)))</f>
        <v>5.3137777623688702</v>
      </c>
      <c r="H126" s="3" cm="1">
        <f t="array" ref="H126">MAX(_xlfn._xlws.FILTER(H1:H122, ISNUMBER(H1:H122)))</f>
        <v>4.4818574084579597</v>
      </c>
      <c r="I126" s="3" cm="1">
        <f t="array" ref="I126">MAX(_xlfn._xlws.FILTER(I1:I122, ISNUMBER(I1:I122)))</f>
        <v>5.4329713507383497</v>
      </c>
      <c r="J126" s="3" cm="1">
        <f t="array" ref="J126">MAX(_xlfn._xlws.FILTER(J1:J122, ISNUMBER(J1:J122)))</f>
        <v>4.4863461848739403</v>
      </c>
      <c r="K126" s="3" cm="1">
        <f t="array" ref="K126">MAX(_xlfn._xlws.FILTER(K1:K122, ISNUMBER(K1:K122)))</f>
        <v>2.88155268993127</v>
      </c>
      <c r="L126" s="3" cm="1">
        <f t="array" ref="L126">MAX(_xlfn._xlws.FILTER(L1:L122, ISNUMBER(L1:L122)))</f>
        <v>11.6216803340855</v>
      </c>
      <c r="M126" s="3" cm="1">
        <f t="array" ref="M126">MAX(_xlfn._xlws.FILTER(M1:M122, ISNUMBER(M1:M122)))</f>
        <v>5.6174522227212096</v>
      </c>
      <c r="N126" s="3" cm="1">
        <f t="array" ref="N126">MAX(_xlfn._xlws.FILTER(N1:N122, ISNUMBER(N1:N122)))</f>
        <v>5.5685510443711497</v>
      </c>
      <c r="O126" s="3" cm="1">
        <f t="array" ref="O126">MAX(_xlfn._xlws.FILTER(O1:O122, ISNUMBER(O1:O122)))</f>
        <v>2.28583200378189</v>
      </c>
      <c r="P126" s="3" cm="1">
        <f t="array" ref="P126">MAX(_xlfn._xlws.FILTER(P1:P122, ISNUMBER(P1:P122)))</f>
        <v>3.7883016159551999</v>
      </c>
      <c r="Q126" s="3" cm="1">
        <f t="array" ref="Q126">MAX(_xlfn._xlws.FILTER(Q1:Q122, ISNUMBER(Q1:Q122)))</f>
        <v>6.0715924528971899</v>
      </c>
      <c r="R126" s="3" cm="1">
        <f t="array" ref="R126">MAX(_xlfn._xlws.FILTER(R1:R122, ISNUMBER(R1:R122)))</f>
        <v>5.7950968245688497</v>
      </c>
      <c r="S126" s="3" cm="1">
        <f t="array" ref="S126">MAX(_xlfn._xlws.FILTER(S1:S122, ISNUMBER(S1:S122)))</f>
        <v>6.20020304421839</v>
      </c>
      <c r="T126" s="3" cm="1">
        <f t="array" ref="T126">MAX(_xlfn._xlws.FILTER(T1:T122, ISNUMBER(T1:T122)))</f>
        <v>7.0002625452840599</v>
      </c>
      <c r="U126" s="3" cm="1">
        <f t="array" ref="U126">MAX(_xlfn._xlws.FILTER(U1:U122, ISNUMBER(U1:U122)))</f>
        <v>4.0429971449309203</v>
      </c>
      <c r="V126" s="3" cm="1">
        <f t="array" ref="V126">MAX(_xlfn._xlws.FILTER(V1:V122, ISNUMBER(V1:V122)))</f>
        <v>5.2125587573544001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0.89600000000000002</v>
      </c>
      <c r="C128" s="9" cm="1">
        <f t="array" ref="C128">_xlfn.PERCENTRANK.EXC(_xlfn._xlws.FILTER(C1:C122, ISNUMBER(C1:C122)),C122)</f>
        <v>0.76200000000000001</v>
      </c>
      <c r="D128" s="9" cm="1">
        <f t="array" ref="D128">_xlfn.PERCENTRANK.EXC(_xlfn._xlws.FILTER(D1:D122, ISNUMBER(D1:D122)),D122)</f>
        <v>0.99099999999999999</v>
      </c>
      <c r="E128" s="9" cm="1">
        <f t="array" ref="E128">_xlfn.PERCENTRANK.EXC(_xlfn._xlws.FILTER(E1:E122, ISNUMBER(E1:E122)),E122)</f>
        <v>0.99099999999999999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0.71299999999999997</v>
      </c>
      <c r="H128" s="9" cm="1">
        <f t="array" ref="H128">_xlfn.PERCENTRANK.EXC(_xlfn._xlws.FILTER(H1:H122, ISNUMBER(H1:H122)),H122)</f>
        <v>0.78600000000000003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0.98</v>
      </c>
      <c r="K128" s="9" cm="1">
        <f t="array" ref="K128">_xlfn.PERCENTRANK.EXC(_xlfn._xlws.FILTER(K1:K122, ISNUMBER(K1:K122)),K122)</f>
        <v>0.57299999999999995</v>
      </c>
      <c r="L128" s="9" cm="1">
        <f t="array" ref="L128">_xlfn.PERCENTRANK.EXC(_xlfn._xlws.FILTER(L1:L122, ISNUMBER(L1:L122)),L122)</f>
        <v>0.89300000000000002</v>
      </c>
      <c r="M128" s="9" cm="1">
        <f t="array" ref="M128">_xlfn.PERCENTRANK.EXC(_xlfn._xlws.FILTER(M1:M122, ISNUMBER(M1:M122)),M122)</f>
        <v>0.63100000000000001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3.2000000000000001E-2</v>
      </c>
      <c r="P128" s="9" cm="1">
        <f t="array" ref="P128">_xlfn.PERCENTRANK.EXC(_xlfn._xlws.FILTER(P1:P122, ISNUMBER(P1:P122)),P122)</f>
        <v>0.745</v>
      </c>
      <c r="Q128" s="9" cm="1">
        <f t="array" ref="Q128">_xlfn.PERCENTRANK.EXC(_xlfn._xlws.FILTER(Q1:Q122, ISNUMBER(Q1:Q122)),Q122)</f>
        <v>0.99099999999999999</v>
      </c>
      <c r="R128" s="9" cm="1">
        <f t="array" ref="R128">_xlfn.PERCENTRANK.EXC(_xlfn._xlws.FILTER(R1:R122, ISNUMBER(R1:R122)),R122)</f>
        <v>0.94199999999999995</v>
      </c>
      <c r="S128" s="9" cm="1">
        <f t="array" ref="S128">_xlfn.PERCENTRANK.EXC(_xlfn._xlws.FILTER(S1:S122, ISNUMBER(S1:S122)),S122)</f>
        <v>0.5</v>
      </c>
      <c r="T128" s="9" cm="1">
        <f t="array" ref="T128">_xlfn.PERCENTRANK.EXC(_xlfn._xlws.FILTER(T1:T122, ISNUMBER(T1:T122)),T122)</f>
        <v>0.98299999999999998</v>
      </c>
      <c r="U128" s="9" cm="1">
        <f t="array" ref="U128">_xlfn.PERCENTRANK.EXC(_xlfn._xlws.FILTER(U1:U122, ISNUMBER(U1:U122)),U122)</f>
        <v>0.49099999999999999</v>
      </c>
      <c r="V128" s="9" cm="1">
        <f t="array" ref="V128">_xlfn.PERCENTRANK.EXC(_xlfn._xlws.FILTER(V1:V122, ISNUMBER(V1:V122)),V122)</f>
        <v>0.41499999999999998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41789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1.8248916E-2</v>
      </c>
      <c r="D2" s="24" cm="1">
        <f t="array" ref="D2:D122">_xll.FDS(D1,"FG_TOTAL_RETURNC(-10AY,0,AM)")/100</f>
        <v>-9.7543600000000001E-3</v>
      </c>
      <c r="E2" s="24" cm="1">
        <f t="array" ref="E2:E122">_xll.FDS(E1,"FG_TOTAL_RETURNC(-10AY,0,AM)")/100</f>
        <v>3.0606984999999999E-3</v>
      </c>
      <c r="F2" s="24" cm="1">
        <f t="array" ref="F2:F122">_xll.FDS(F1,"FG_TOTAL_RETURNC(-10AY,0,AM)")/100</f>
        <v>-1.0224283000000001E-2</v>
      </c>
      <c r="G2" s="24" cm="1">
        <f t="array" ref="G2:G122">_xll.FDS(G1,"FG_TOTAL_RETURNC(-10AY,0,AM)")/100</f>
        <v>1.253891E-2</v>
      </c>
      <c r="H2" s="24" cm="1">
        <f t="array" ref="H2:H122">_xll.FDS(H1,"FG_TOTAL_RETURNC(-10AY,0,AM)")/100</f>
        <v>7.5472593000000003E-3</v>
      </c>
      <c r="I2" s="24" cm="1">
        <f t="array" ref="I2:I122">_xll.FDS(I1,"FG_TOTAL_RETURNC(-10AY,0,AM)")/100</f>
        <v>3.2103777E-2</v>
      </c>
      <c r="J2" s="24" cm="1">
        <f t="array" ref="J2:J122">_xll.FDS(J1,"FG_TOTAL_RETURNC(-10AY,0,AM)")/100</f>
        <v>3.6631227000000002E-2</v>
      </c>
      <c r="K2" s="24" cm="1">
        <f t="array" ref="K2:K122">_xll.FDS(K1,"FG_TOTAL_RETURNC(-10AY,0,AM)")/100</f>
        <v>3.3253312E-2</v>
      </c>
      <c r="L2" s="24" cm="1">
        <f t="array" ref="L2:L122">_xll.FDS(L1,"FG_TOTAL_RETURNC(-10AY,0,AM)")/100</f>
        <v>-1.1692165999999999E-2</v>
      </c>
      <c r="M2" s="24" cm="1">
        <f t="array" ref="M2:M122">_xll.FDS(M1,"FG_TOTAL_RETURNC(-10AY,0,AM)")/100</f>
        <v>8.7981224000000004E-3</v>
      </c>
      <c r="N2" s="24" cm="1">
        <f t="array" ref="N2:N122">_xll.FDS(N1,"FG_TOTAL_RETURNC(-10AY,0,AM)")/100</f>
        <v>-1.8973707999999999E-2</v>
      </c>
      <c r="O2" s="24" cm="1">
        <f t="array" ref="O2:O122">_xll.FDS(O1,"FG_TOTAL_RETURNC(-10AY,0,AM)")/100</f>
        <v>7.9226729999999995E-2</v>
      </c>
      <c r="P2" s="24" cm="1">
        <f t="array" ref="P2:P122">_xll.FDS(P1,"FG_TOTAL_RETURNC(-10AY,0,AM)")/100</f>
        <v>4.6076655000000001E-2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5.5837629999999996E-4</v>
      </c>
      <c r="S2" s="24" cm="1">
        <f t="array" ref="S2:S122">_xll.FDS(S1,"FG_TOTAL_RETURNC(-10AY,0,AM)")/100</f>
        <v>7.7053190000000008E-2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9.4622374000000002E-3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41820</v>
      </c>
      <c r="B3" s="24" t="e">
        <v>#N/A</v>
      </c>
      <c r="C3" s="24">
        <v>-1.8560052E-2</v>
      </c>
      <c r="D3" s="24">
        <v>-2.6970863000000001E-2</v>
      </c>
      <c r="E3" s="24">
        <v>2.9006362000000001E-2</v>
      </c>
      <c r="F3" s="24">
        <v>-1.3804673999999999E-2</v>
      </c>
      <c r="G3" s="24">
        <v>2.6016235000000002E-2</v>
      </c>
      <c r="H3" s="24">
        <v>7.6566935000000006E-3</v>
      </c>
      <c r="I3" s="24">
        <v>4.5665145000000004E-2</v>
      </c>
      <c r="J3" s="24">
        <v>2.7344822999999997E-2</v>
      </c>
      <c r="K3" s="24">
        <v>6.0343740000000003E-3</v>
      </c>
      <c r="L3" s="24">
        <v>4.8282145999999998E-2</v>
      </c>
      <c r="M3" s="24">
        <v>2.4866700000000002E-2</v>
      </c>
      <c r="N3" s="24">
        <v>-1.0989009999999999E-2</v>
      </c>
      <c r="O3" s="24">
        <v>4.7099469999999997E-2</v>
      </c>
      <c r="P3" s="24">
        <v>2.7181745E-2</v>
      </c>
      <c r="Q3" s="24">
        <v>-0.19521177000000001</v>
      </c>
      <c r="R3" s="24">
        <v>4.9458623E-2</v>
      </c>
      <c r="S3" s="24">
        <v>-1.5189767E-2</v>
      </c>
      <c r="T3" s="24">
        <v>-0.19030178</v>
      </c>
      <c r="U3" s="24">
        <v>2.6147007999999999E-2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41851</v>
      </c>
      <c r="B4" s="24" t="e">
        <v>#N/A</v>
      </c>
      <c r="C4" s="24">
        <v>-4.1216609999999994E-2</v>
      </c>
      <c r="D4" s="24">
        <v>5.1554203E-2</v>
      </c>
      <c r="E4" s="24">
        <v>-6.5164566000000005E-3</v>
      </c>
      <c r="F4" s="24">
        <v>-6.1328829999999994E-2</v>
      </c>
      <c r="G4" s="24">
        <v>1.4343143000000001E-2</v>
      </c>
      <c r="H4" s="24">
        <v>-5.6675075999999998E-3</v>
      </c>
      <c r="I4" s="24">
        <v>-3.1709074999999999E-3</v>
      </c>
      <c r="J4" s="24">
        <v>8.5533859999999996E-3</v>
      </c>
      <c r="K4" s="24">
        <v>1.6610264999999999E-2</v>
      </c>
      <c r="L4" s="24">
        <v>1.5069127E-2</v>
      </c>
      <c r="M4" s="24">
        <v>6.4038039999999999E-3</v>
      </c>
      <c r="N4" s="24">
        <v>-6.1777829999999999E-2</v>
      </c>
      <c r="O4" s="24">
        <v>8.4078310000000004E-4</v>
      </c>
      <c r="P4" s="24">
        <v>6.7284940000000001E-2</v>
      </c>
      <c r="Q4" s="24">
        <v>0.13135004</v>
      </c>
      <c r="R4" s="24">
        <v>1.1199713E-2</v>
      </c>
      <c r="S4" s="24">
        <v>3.3117293999999999E-2</v>
      </c>
      <c r="T4" s="24">
        <v>0.1597122</v>
      </c>
      <c r="U4" s="24">
        <v>6.2500239999999999E-3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41880</v>
      </c>
      <c r="B5" s="24" t="e">
        <v>#N/A</v>
      </c>
      <c r="C5" s="24">
        <v>-3.2183528000000001E-3</v>
      </c>
      <c r="D5" s="24">
        <v>3.6409496999999999E-2</v>
      </c>
      <c r="E5" s="24">
        <v>4.3727756E-2</v>
      </c>
      <c r="F5" s="24">
        <v>1.3430119000000001E-2</v>
      </c>
      <c r="G5" s="24">
        <v>7.4875354999999998E-3</v>
      </c>
      <c r="H5" s="24">
        <v>1.6466022E-2</v>
      </c>
      <c r="I5" s="24">
        <v>4.8260690000000002E-2</v>
      </c>
      <c r="J5" s="24">
        <v>4.9568652999999997E-2</v>
      </c>
      <c r="K5" s="24">
        <v>4.5386553000000005E-3</v>
      </c>
      <c r="L5" s="24">
        <v>0.10721647000000001</v>
      </c>
      <c r="M5" s="24">
        <v>2.0824194000000001E-2</v>
      </c>
      <c r="N5" s="24">
        <v>1.1842728E-2</v>
      </c>
      <c r="O5" s="24">
        <v>4.301083E-2</v>
      </c>
      <c r="P5" s="24">
        <v>1.2931943E-2</v>
      </c>
      <c r="Q5" s="24">
        <v>3.0744313999999998E-2</v>
      </c>
      <c r="R5" s="24">
        <v>3.94305E-2</v>
      </c>
      <c r="S5" s="24">
        <v>-3.3623694999999995E-2</v>
      </c>
      <c r="T5" s="24">
        <v>2.4813413999999999E-3</v>
      </c>
      <c r="U5" s="24">
        <v>0.10367894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41912</v>
      </c>
      <c r="B6" s="24" t="e">
        <v>#N/A</v>
      </c>
      <c r="C6" s="24">
        <v>-1.6605198000000002E-2</v>
      </c>
      <c r="D6" s="24">
        <v>-5.321741E-2</v>
      </c>
      <c r="E6" s="24">
        <v>-3.4039616999999999E-3</v>
      </c>
      <c r="F6" s="24">
        <v>1.7192005999999999E-2</v>
      </c>
      <c r="G6" s="24">
        <v>-5.6527320000000006E-2</v>
      </c>
      <c r="H6" s="24">
        <v>-4.0498440000000004E-2</v>
      </c>
      <c r="I6" s="24">
        <v>-7.5105962999999998E-2</v>
      </c>
      <c r="J6" s="24">
        <v>-4.2490899999999998E-2</v>
      </c>
      <c r="K6" s="24">
        <v>-8.870488E-2</v>
      </c>
      <c r="L6" s="24">
        <v>-0.19087523000000001</v>
      </c>
      <c r="M6" s="24">
        <v>-9.1372669999999989E-2</v>
      </c>
      <c r="N6" s="24">
        <v>-0.12968163999999999</v>
      </c>
      <c r="O6" s="24">
        <v>-2.4484514999999998E-2</v>
      </c>
      <c r="P6" s="24">
        <v>-5.4857373000000001E-2</v>
      </c>
      <c r="Q6" s="24">
        <v>2.9827355999999999E-2</v>
      </c>
      <c r="R6" s="24">
        <v>1.5394211E-2</v>
      </c>
      <c r="S6" s="24">
        <v>-0.11519742000000001</v>
      </c>
      <c r="T6" s="24">
        <v>8.2550049999999993E-3</v>
      </c>
      <c r="U6" s="24">
        <v>-5.1948069999999999E-2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41943</v>
      </c>
      <c r="B7" s="24" t="e">
        <v>#N/A</v>
      </c>
      <c r="C7" s="24">
        <v>0</v>
      </c>
      <c r="D7" s="24">
        <v>1.2858152000000001E-2</v>
      </c>
      <c r="E7" s="24">
        <v>5.78022E-3</v>
      </c>
      <c r="F7" s="24">
        <v>-3.2746494000000001E-2</v>
      </c>
      <c r="G7" s="24">
        <v>-3.3284663999999999E-2</v>
      </c>
      <c r="H7" s="24">
        <v>-1.9480585999999999E-3</v>
      </c>
      <c r="I7" s="24">
        <v>2.9469490000000001E-2</v>
      </c>
      <c r="J7" s="24">
        <v>-4.0739775000000001E-3</v>
      </c>
      <c r="K7" s="24">
        <v>-3.1069219999999998E-2</v>
      </c>
      <c r="L7" s="24">
        <v>-4.8331021999999998E-3</v>
      </c>
      <c r="M7" s="24">
        <v>6.626129E-2</v>
      </c>
      <c r="N7" s="24">
        <v>-0.15535241</v>
      </c>
      <c r="O7" s="24">
        <v>5.3170322999999999E-2</v>
      </c>
      <c r="P7" s="24">
        <v>3.8623810000000001E-2</v>
      </c>
      <c r="Q7" s="24">
        <v>-1.4028192E-2</v>
      </c>
      <c r="R7" s="24">
        <v>-9.5230339999999997E-4</v>
      </c>
      <c r="S7" s="24">
        <v>0.10126315999999999</v>
      </c>
      <c r="T7" s="24">
        <v>-7.4164987000000002E-2</v>
      </c>
      <c r="U7" s="24">
        <v>-2.4200856999999999E-2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41971</v>
      </c>
      <c r="B8" s="24" t="e">
        <v>#N/A</v>
      </c>
      <c r="C8" s="24">
        <v>-2.2983134000000002E-2</v>
      </c>
      <c r="D8" s="24">
        <v>-2.1762848E-3</v>
      </c>
      <c r="E8" s="24">
        <v>8.8819264999999998E-3</v>
      </c>
      <c r="F8" s="24">
        <v>-1.8929660000000001E-2</v>
      </c>
      <c r="G8" s="24">
        <v>8.1546307000000002E-3</v>
      </c>
      <c r="H8" s="24">
        <v>-5.0748167000000004E-2</v>
      </c>
      <c r="I8" s="24">
        <v>5.7251452999999997E-3</v>
      </c>
      <c r="J8" s="24">
        <v>-4.5580626000000006E-2</v>
      </c>
      <c r="K8" s="24">
        <v>-2.9848218000000003E-2</v>
      </c>
      <c r="L8" s="24">
        <v>-3.2146214999999999E-2</v>
      </c>
      <c r="M8" s="24">
        <v>-4.5328139999999996E-3</v>
      </c>
      <c r="N8" s="24">
        <v>4.5726656999999997E-2</v>
      </c>
      <c r="O8" s="24">
        <v>3.1358003999999999E-3</v>
      </c>
      <c r="P8" s="24">
        <v>1.1582970999999999E-2</v>
      </c>
      <c r="Q8" s="24">
        <v>-9.7364189999999996E-3</v>
      </c>
      <c r="R8" s="24">
        <v>6.1546564000000007E-3</v>
      </c>
      <c r="S8" s="24">
        <v>6.7160010000000006E-2</v>
      </c>
      <c r="T8" s="24">
        <v>-6.0766934999999999E-3</v>
      </c>
      <c r="U8" s="24">
        <v>-4.3518963000000001E-2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42004</v>
      </c>
      <c r="B9" s="24" t="e">
        <v>#N/A</v>
      </c>
      <c r="C9" s="24">
        <v>-4.1093110000000002E-2</v>
      </c>
      <c r="D9" s="24">
        <v>3.8516519999999999E-4</v>
      </c>
      <c r="E9" s="24">
        <v>-8.1801414000000003E-3</v>
      </c>
      <c r="F9" s="24">
        <v>-8.6246069999999994E-2</v>
      </c>
      <c r="G9" s="24">
        <v>-3.8095891E-2</v>
      </c>
      <c r="H9" s="24">
        <v>-5.6561050000000002E-2</v>
      </c>
      <c r="I9" s="24">
        <v>-2.5355518000000001E-2</v>
      </c>
      <c r="J9" s="24">
        <v>-8.2744239999999997E-2</v>
      </c>
      <c r="K9" s="24">
        <v>-1.6282797000000002E-2</v>
      </c>
      <c r="L9" s="24">
        <v>-0.11572653000000001</v>
      </c>
      <c r="M9" s="24">
        <v>-3.5449623999999999E-2</v>
      </c>
      <c r="N9" s="24">
        <v>-0.17622195999999998</v>
      </c>
      <c r="O9" s="24">
        <v>-6.0165699999999996E-2</v>
      </c>
      <c r="P9" s="24">
        <v>1.8407463999999998E-2</v>
      </c>
      <c r="Q9" s="24">
        <v>-6.5964102999999996E-2</v>
      </c>
      <c r="R9" s="24">
        <v>-6.0379800000000004E-2</v>
      </c>
      <c r="S9" s="24">
        <v>-5.8425784000000001E-2</v>
      </c>
      <c r="T9" s="24">
        <v>-0.12345028</v>
      </c>
      <c r="U9" s="24">
        <v>-3.3764780000000001E-2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42034</v>
      </c>
      <c r="B10" s="24" t="e">
        <v>#N/A</v>
      </c>
      <c r="C10" s="24">
        <v>-4.4622659999999995E-2</v>
      </c>
      <c r="D10" s="24">
        <v>-3.0247807999999998E-2</v>
      </c>
      <c r="E10" s="24">
        <v>6.884825E-2</v>
      </c>
      <c r="F10" s="24">
        <v>-3.6144555000000002E-2</v>
      </c>
      <c r="G10" s="24">
        <v>-6.8836029999999993E-2</v>
      </c>
      <c r="H10" s="24">
        <v>-3.7833749999999999E-2</v>
      </c>
      <c r="I10" s="24">
        <v>7.9417230000000012E-3</v>
      </c>
      <c r="J10" s="24">
        <v>-5.2870869999999993E-2</v>
      </c>
      <c r="K10" s="24">
        <v>6.5110920000000004E-3</v>
      </c>
      <c r="L10" s="24">
        <v>-6.1799229999999997E-2</v>
      </c>
      <c r="M10" s="24">
        <v>4.2579529999999997E-2</v>
      </c>
      <c r="N10" s="24">
        <v>-0.21641779</v>
      </c>
      <c r="O10" s="24">
        <v>7.1953177000000007E-2</v>
      </c>
      <c r="P10" s="24">
        <v>3.384471E-3</v>
      </c>
      <c r="Q10" s="24">
        <v>-3.9281250000000004E-2</v>
      </c>
      <c r="R10" s="24">
        <v>5.5806636999999999E-2</v>
      </c>
      <c r="S10" s="24">
        <v>-1.7123938000000002E-2</v>
      </c>
      <c r="T10" s="24">
        <v>-4.7767400000000002E-2</v>
      </c>
      <c r="U10" s="24">
        <v>-4.8386993000000003E-2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42062</v>
      </c>
      <c r="B11" s="24" t="e">
        <v>#N/A</v>
      </c>
      <c r="C11" s="24">
        <v>8.3967449999999999E-2</v>
      </c>
      <c r="D11" s="24">
        <v>3.6452412999999996E-2</v>
      </c>
      <c r="E11" s="24">
        <v>2.2532462999999999E-2</v>
      </c>
      <c r="F11" s="24">
        <v>1.4224172E-2</v>
      </c>
      <c r="G11" s="24">
        <v>3.3602714999999999E-3</v>
      </c>
      <c r="H11" s="24">
        <v>4.6260595000000002E-2</v>
      </c>
      <c r="I11" s="24">
        <v>5.055809E-2</v>
      </c>
      <c r="J11" s="24">
        <v>7.0400000000000004E-2</v>
      </c>
      <c r="K11" s="24">
        <v>1.7610073E-2</v>
      </c>
      <c r="L11" s="24">
        <v>3.1186223000000002E-2</v>
      </c>
      <c r="M11" s="24">
        <v>1.3021587999999999E-2</v>
      </c>
      <c r="N11" s="24">
        <v>0.23333323</v>
      </c>
      <c r="O11" s="24">
        <v>4.2516828E-2</v>
      </c>
      <c r="P11" s="24">
        <v>5.2777767000000003E-2</v>
      </c>
      <c r="Q11" s="24">
        <v>6.2201022999999994E-2</v>
      </c>
      <c r="R11" s="24">
        <v>3.6426783E-3</v>
      </c>
      <c r="S11" s="24">
        <v>-7.1000395000000008E-2</v>
      </c>
      <c r="T11" s="24">
        <v>6.0523509999999996E-2</v>
      </c>
      <c r="U11" s="24">
        <v>7.3264003000000008E-2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42094</v>
      </c>
      <c r="B12" s="24" t="e">
        <v>#N/A</v>
      </c>
      <c r="C12" s="24">
        <v>-2.4691342999999998E-2</v>
      </c>
      <c r="D12" s="24">
        <v>6.1638355000000001E-3</v>
      </c>
      <c r="E12" s="24">
        <v>-3.5928487999999999E-3</v>
      </c>
      <c r="F12" s="24">
        <v>-6.3748956000000004E-3</v>
      </c>
      <c r="G12" s="24">
        <v>-4.6885490000000002E-2</v>
      </c>
      <c r="H12" s="24">
        <v>-2.0633756999999999E-2</v>
      </c>
      <c r="I12" s="24">
        <v>-1.6250014E-2</v>
      </c>
      <c r="J12" s="24">
        <v>-3.7369192000000002E-2</v>
      </c>
      <c r="K12" s="24">
        <v>1.0771632E-2</v>
      </c>
      <c r="L12" s="24">
        <v>-0.11334084999999999</v>
      </c>
      <c r="M12" s="24">
        <v>-2.1034239999999999E-2</v>
      </c>
      <c r="N12" s="24">
        <v>-0.14903474</v>
      </c>
      <c r="O12" s="24">
        <v>-4.4368086000000001E-2</v>
      </c>
      <c r="P12" s="24">
        <v>2.7139068000000002E-2</v>
      </c>
      <c r="Q12" s="24">
        <v>-4.6909989999999999E-2</v>
      </c>
      <c r="R12" s="24">
        <v>-5.1083508E-2</v>
      </c>
      <c r="S12" s="24">
        <v>-6.4327480000000006E-2</v>
      </c>
      <c r="T12" s="24">
        <v>-7.0437074000000002E-2</v>
      </c>
      <c r="U12" s="24">
        <v>-0.14009171500000001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42124</v>
      </c>
      <c r="B13" s="24" t="e">
        <v>#N/A</v>
      </c>
      <c r="C13" s="24">
        <v>4.7902703000000005E-2</v>
      </c>
      <c r="D13" s="24">
        <v>-0.10774774000000001</v>
      </c>
      <c r="E13" s="24">
        <v>-3.1730769999999998E-2</v>
      </c>
      <c r="F13" s="24">
        <v>9.7947010000000001E-2</v>
      </c>
      <c r="G13" s="24">
        <v>7.4139120000000003E-2</v>
      </c>
      <c r="H13" s="24">
        <v>2.4078249999999999E-2</v>
      </c>
      <c r="I13" s="24">
        <v>4.4472694E-2</v>
      </c>
      <c r="J13" s="24">
        <v>1.1387110000000001E-2</v>
      </c>
      <c r="K13" s="24">
        <v>6.8658232999999999E-2</v>
      </c>
      <c r="L13" s="24">
        <v>0.15428744999999999</v>
      </c>
      <c r="M13" s="24">
        <v>5.475986E-2</v>
      </c>
      <c r="N13" s="24">
        <v>0.12159705000000001</v>
      </c>
      <c r="O13" s="24">
        <v>-8.1288100000000002E-2</v>
      </c>
      <c r="P13" s="24">
        <v>0.15009175999999999</v>
      </c>
      <c r="Q13" s="24">
        <v>4.1567325999999995E-2</v>
      </c>
      <c r="R13" s="24">
        <v>1.3811945999999999E-2</v>
      </c>
      <c r="S13" s="24">
        <v>1.0775805000000001E-2</v>
      </c>
      <c r="T13" s="24">
        <v>0.18700731000000001</v>
      </c>
      <c r="U13" s="24">
        <v>6.8128110000000006E-2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42153</v>
      </c>
      <c r="B14" s="24" t="e">
        <v>#N/A</v>
      </c>
      <c r="C14" s="24">
        <v>-2.2738100000000001E-2</v>
      </c>
      <c r="D14" s="24">
        <v>3.8368343999999999E-2</v>
      </c>
      <c r="E14" s="24">
        <v>-1.5640438E-2</v>
      </c>
      <c r="F14" s="24">
        <v>-5.7265280000000002E-2</v>
      </c>
      <c r="G14" s="24">
        <v>-3.3038914000000003E-2</v>
      </c>
      <c r="H14" s="24">
        <v>-5.6576014000000001E-2</v>
      </c>
      <c r="I14" s="24">
        <v>-6.0827730000000005E-3</v>
      </c>
      <c r="J14" s="24">
        <v>-1.8764733999999999E-3</v>
      </c>
      <c r="K14" s="24">
        <v>-5.5092334999999999E-2</v>
      </c>
      <c r="L14" s="24">
        <v>-0.10880971</v>
      </c>
      <c r="M14" s="24">
        <v>-8.0350819999999989E-2</v>
      </c>
      <c r="N14" s="24">
        <v>-1.4563024000000001E-2</v>
      </c>
      <c r="O14" s="24">
        <v>3.9646029999999999E-2</v>
      </c>
      <c r="P14" s="24">
        <v>-4.5149983999999997E-2</v>
      </c>
      <c r="Q14" s="24">
        <v>-8.1650019999999993E-3</v>
      </c>
      <c r="R14" s="24">
        <v>-2.0101607000000001E-2</v>
      </c>
      <c r="S14" s="24">
        <v>-2.1322369999999999E-3</v>
      </c>
      <c r="T14" s="24">
        <v>-5.8430194999999997E-2</v>
      </c>
      <c r="U14" s="24">
        <v>-1.8857479E-2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42185</v>
      </c>
      <c r="B15" s="24" t="e">
        <v>#N/A</v>
      </c>
      <c r="C15" s="24">
        <v>-6.249213E-2</v>
      </c>
      <c r="D15" s="24">
        <v>-8.6923484999999995E-2</v>
      </c>
      <c r="E15" s="24">
        <v>-2.3421050000000002E-2</v>
      </c>
      <c r="F15" s="24">
        <v>-4.7836839999999999E-2</v>
      </c>
      <c r="G15" s="24">
        <v>-6.4999459999999995E-3</v>
      </c>
      <c r="H15" s="24">
        <v>-4.4512215000000001E-2</v>
      </c>
      <c r="I15" s="24">
        <v>-3.4271777000000003E-2</v>
      </c>
      <c r="J15" s="24">
        <v>-1.6969562000000001E-2</v>
      </c>
      <c r="K15" s="24">
        <v>-4.6539783000000001E-2</v>
      </c>
      <c r="L15" s="24">
        <v>3.4530044000000003E-2</v>
      </c>
      <c r="M15" s="24">
        <v>1.5225530000000001E-2</v>
      </c>
      <c r="N15" s="24">
        <v>-0.17405582</v>
      </c>
      <c r="O15" s="24">
        <v>-5.3381920000000003E-3</v>
      </c>
      <c r="P15" s="24">
        <v>-5.3937489999999998E-2</v>
      </c>
      <c r="Q15" s="24">
        <v>-2.0923257000000001E-2</v>
      </c>
      <c r="R15" s="24">
        <v>5.6816339999999996E-3</v>
      </c>
      <c r="S15" s="24">
        <v>-1.2622595E-2</v>
      </c>
      <c r="T15" s="24">
        <v>1.3633250999999999E-2</v>
      </c>
      <c r="U15" s="24">
        <v>5.3702593E-2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42216</v>
      </c>
      <c r="B16" s="24" t="e">
        <v>#N/A</v>
      </c>
      <c r="C16" s="24">
        <v>-6.2959012999999994E-2</v>
      </c>
      <c r="D16" s="24">
        <v>-2.7190268E-2</v>
      </c>
      <c r="E16" s="24">
        <v>7.7922343999999996E-3</v>
      </c>
      <c r="F16" s="24">
        <v>-1.9264460000000001E-2</v>
      </c>
      <c r="G16" s="24">
        <v>-7.6474609999999998E-2</v>
      </c>
      <c r="H16" s="24">
        <v>3.303051E-3</v>
      </c>
      <c r="I16" s="24">
        <v>-6.7807316999999992E-2</v>
      </c>
      <c r="J16" s="24">
        <v>-1.3482749999999998E-2</v>
      </c>
      <c r="K16" s="24">
        <v>-7.1311949999999999E-2</v>
      </c>
      <c r="L16" s="24">
        <v>-0.12450409000000001</v>
      </c>
      <c r="M16" s="24">
        <v>-4.8288583999999996E-2</v>
      </c>
      <c r="N16" s="24">
        <v>-2.8827011999999999E-2</v>
      </c>
      <c r="O16" s="24">
        <v>2.6767970000000002E-2</v>
      </c>
      <c r="P16" s="24">
        <v>-0.10706639</v>
      </c>
      <c r="Q16" s="24">
        <v>-3.9436041999999998E-2</v>
      </c>
      <c r="R16" s="24">
        <v>-4.2823495999999996E-2</v>
      </c>
      <c r="S16" s="24">
        <v>-4.7851142999999999E-2</v>
      </c>
      <c r="T16" s="24">
        <v>2.6091337000000003E-2</v>
      </c>
      <c r="U16" s="24">
        <v>-1.4484881999999999E-2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42247</v>
      </c>
      <c r="B17" s="24" t="e">
        <v>#N/A</v>
      </c>
      <c r="C17" s="24">
        <v>-1.9316971000000002E-2</v>
      </c>
      <c r="D17" s="24">
        <v>-0.11579418000000001</v>
      </c>
      <c r="E17" s="24">
        <v>-0.10051541999999999</v>
      </c>
      <c r="F17" s="24">
        <v>-3.080362E-2</v>
      </c>
      <c r="G17" s="24">
        <v>-0.13962126</v>
      </c>
      <c r="H17" s="24">
        <v>-0.16131687</v>
      </c>
      <c r="I17" s="24">
        <v>-9.1774349999999991E-2</v>
      </c>
      <c r="J17" s="24">
        <v>-6.1945379999999994E-2</v>
      </c>
      <c r="K17" s="24">
        <v>-6.5259875999999994E-2</v>
      </c>
      <c r="L17" s="24">
        <v>-0.13279890999999999</v>
      </c>
      <c r="M17" s="24">
        <v>-7.6750159999999998E-2</v>
      </c>
      <c r="N17" s="24">
        <v>-5.8341859999999995E-2</v>
      </c>
      <c r="O17" s="24">
        <v>-9.5912460000000005E-2</v>
      </c>
      <c r="P17" s="24">
        <v>-0.11870509</v>
      </c>
      <c r="Q17" s="24">
        <v>4.128456E-3</v>
      </c>
      <c r="R17" s="24">
        <v>-4.0073036999999999E-2</v>
      </c>
      <c r="S17" s="24">
        <v>-0.11028378999999999</v>
      </c>
      <c r="T17" s="24">
        <v>-8.8508610000000001E-2</v>
      </c>
      <c r="U17" s="24">
        <v>-0.11377245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42277</v>
      </c>
      <c r="B18" s="24" t="e">
        <v>#N/A</v>
      </c>
      <c r="C18" s="24">
        <v>-5.9092225999999998E-2</v>
      </c>
      <c r="D18" s="24">
        <v>-0.11239338</v>
      </c>
      <c r="E18" s="24">
        <v>-1.4613271000000001E-2</v>
      </c>
      <c r="F18" s="24">
        <v>-4.0073632999999997E-2</v>
      </c>
      <c r="G18" s="24">
        <v>-4.3590839999999999E-2</v>
      </c>
      <c r="H18" s="24">
        <v>-2.7477919999999999E-2</v>
      </c>
      <c r="I18" s="24">
        <v>-1.4970064E-2</v>
      </c>
      <c r="J18" s="24">
        <v>-2.4408637999999996E-2</v>
      </c>
      <c r="K18" s="24">
        <v>1.9648789999999999E-2</v>
      </c>
      <c r="L18" s="24">
        <v>-0.11776519000000001</v>
      </c>
      <c r="M18" s="24">
        <v>-6.6434803000000001E-2</v>
      </c>
      <c r="N18" s="24">
        <v>4.4565080000000007E-2</v>
      </c>
      <c r="O18" s="24">
        <v>1.7087935999999998E-2</v>
      </c>
      <c r="P18" s="24">
        <v>-6.5758824E-3</v>
      </c>
      <c r="Q18" s="24">
        <v>-3.5724043999999996E-2</v>
      </c>
      <c r="R18" s="24">
        <v>-2.4167955000000001E-2</v>
      </c>
      <c r="S18" s="24">
        <v>-4.4456059999999999E-2</v>
      </c>
      <c r="T18" s="24">
        <v>-5.4720935999999998E-2</v>
      </c>
      <c r="U18" s="24">
        <v>-4.9140096000000001E-2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42307</v>
      </c>
      <c r="B19" s="24" t="e">
        <v>#N/A</v>
      </c>
      <c r="C19" s="24">
        <v>5.8555840000000005E-2</v>
      </c>
      <c r="D19" s="24">
        <v>0.13906157</v>
      </c>
      <c r="E19" s="24">
        <v>2.3844123000000002E-2</v>
      </c>
      <c r="F19" s="24">
        <v>-1.9673705E-2</v>
      </c>
      <c r="G19" s="24">
        <v>3.7003635999999999E-2</v>
      </c>
      <c r="H19" s="24">
        <v>3.8345098000000001E-2</v>
      </c>
      <c r="I19" s="24">
        <v>5.623102E-2</v>
      </c>
      <c r="J19" s="24">
        <v>6.1287760000000004E-2</v>
      </c>
      <c r="K19" s="24">
        <v>0.11480116999999999</v>
      </c>
      <c r="L19" s="24">
        <v>4.1913390000000002E-2</v>
      </c>
      <c r="M19" s="24">
        <v>6.1102866999999998E-2</v>
      </c>
      <c r="N19" s="24">
        <v>9.2612029999999998E-2</v>
      </c>
      <c r="O19" s="24">
        <v>-3.1501649999999999E-3</v>
      </c>
      <c r="P19" s="24">
        <v>7.9662084999999994E-2</v>
      </c>
      <c r="Q19" s="24">
        <v>2.0939945999999997E-2</v>
      </c>
      <c r="R19" s="24">
        <v>3.4054755999999999E-2</v>
      </c>
      <c r="S19" s="24">
        <v>0.10180616000000001</v>
      </c>
      <c r="T19" s="24">
        <v>-3.6118030000000002E-2</v>
      </c>
      <c r="U19" s="24">
        <v>9.5607170000000005E-2</v>
      </c>
      <c r="V19" s="24">
        <v>-1.0309278999999999E-2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42338</v>
      </c>
      <c r="B20" s="24" t="e">
        <v>#N/A</v>
      </c>
      <c r="C20" s="24">
        <v>-7.0220710000000006E-2</v>
      </c>
      <c r="D20" s="24">
        <v>1.3399482000000001E-2</v>
      </c>
      <c r="E20" s="24">
        <v>-2.4424910000000001E-2</v>
      </c>
      <c r="F20" s="24">
        <v>-9.0553099999999997E-2</v>
      </c>
      <c r="G20" s="24">
        <v>-6.1078970000000003E-2</v>
      </c>
      <c r="H20" s="24">
        <v>3.0126333000000002E-2</v>
      </c>
      <c r="I20" s="24">
        <v>-2.6618719999999998E-2</v>
      </c>
      <c r="J20" s="24">
        <v>-2.0650624999999999E-2</v>
      </c>
      <c r="K20" s="24">
        <v>-2.868706E-2</v>
      </c>
      <c r="L20" s="24">
        <v>-1.530391E-2</v>
      </c>
      <c r="M20" s="24">
        <v>-6.2675533000000005E-2</v>
      </c>
      <c r="N20" s="24">
        <v>-0.17047619</v>
      </c>
      <c r="O20" s="24">
        <v>-3.5814643E-2</v>
      </c>
      <c r="P20" s="24">
        <v>-1.1627913E-2</v>
      </c>
      <c r="Q20" s="24">
        <v>-0.12528997</v>
      </c>
      <c r="R20" s="24">
        <v>-2.5262712999999999E-2</v>
      </c>
      <c r="S20" s="24">
        <v>-4.843509E-2</v>
      </c>
      <c r="T20" s="24">
        <v>-6.3213943999999994E-2</v>
      </c>
      <c r="U20" s="24">
        <v>-8.254707E-2</v>
      </c>
      <c r="V20" s="24">
        <v>1.5424728E-2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42369</v>
      </c>
      <c r="B21" s="24" t="e">
        <v>#N/A</v>
      </c>
      <c r="C21" s="24">
        <v>-1.2524604999999999E-2</v>
      </c>
      <c r="D21" s="24">
        <v>2.3979425000000002E-2</v>
      </c>
      <c r="E21" s="24">
        <v>-1.4200151000000001E-2</v>
      </c>
      <c r="F21" s="24">
        <v>-1.3975024000000001E-2</v>
      </c>
      <c r="G21" s="24">
        <v>-5.7009934999999998E-2</v>
      </c>
      <c r="H21" s="24">
        <v>-4.1663050000000004E-3</v>
      </c>
      <c r="I21" s="24">
        <v>-2.7017414999999999E-2</v>
      </c>
      <c r="J21" s="24">
        <v>-5.6409479999999998E-2</v>
      </c>
      <c r="K21" s="24">
        <v>-3.7327230000000003E-2</v>
      </c>
      <c r="L21" s="24">
        <v>-7.1403740000000007E-2</v>
      </c>
      <c r="M21" s="24">
        <v>-0.10956680000000001</v>
      </c>
      <c r="N21" s="24">
        <v>-7.2507676999999993E-2</v>
      </c>
      <c r="O21" s="24">
        <v>8.79395E-3</v>
      </c>
      <c r="P21" s="24">
        <v>-3.2222151999999997E-2</v>
      </c>
      <c r="Q21" s="24">
        <v>1.2048959999999999E-2</v>
      </c>
      <c r="R21" s="24">
        <v>-5.2717447000000001E-2</v>
      </c>
      <c r="S21" s="24">
        <v>-5.0627174000000004E-2</v>
      </c>
      <c r="T21" s="24">
        <v>-2.3534298E-3</v>
      </c>
      <c r="U21" s="24">
        <v>-1.3225377E-2</v>
      </c>
      <c r="V21" s="24">
        <v>-4.4038353000000002E-2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42398</v>
      </c>
      <c r="B22" s="24" t="e">
        <v>#N/A</v>
      </c>
      <c r="C22" s="24">
        <v>2.2243141999999997E-2</v>
      </c>
      <c r="D22" s="24">
        <v>3.737414E-2</v>
      </c>
      <c r="E22" s="24">
        <v>-4.2975719999999995E-2</v>
      </c>
      <c r="F22" s="24">
        <v>-6.6666660000000003E-2</v>
      </c>
      <c r="G22" s="24">
        <v>-2.9236852999999997E-2</v>
      </c>
      <c r="H22" s="24">
        <v>4.7803639999999994E-2</v>
      </c>
      <c r="I22" s="24">
        <v>-3.4455776E-2</v>
      </c>
      <c r="J22" s="24">
        <v>-2.8898299000000002E-2</v>
      </c>
      <c r="K22" s="24">
        <v>-3.8856386999999999E-2</v>
      </c>
      <c r="L22" s="24">
        <v>-4.1102529999999998E-2</v>
      </c>
      <c r="M22" s="24">
        <v>-1.8839597999999999E-2</v>
      </c>
      <c r="N22" s="24">
        <v>-0.11180902</v>
      </c>
      <c r="O22" s="24">
        <v>-5.5272759999999997E-2</v>
      </c>
      <c r="P22" s="24">
        <v>-0.119677305</v>
      </c>
      <c r="Q22" s="24">
        <v>-7.7891470000000004E-2</v>
      </c>
      <c r="R22" s="24">
        <v>1.0061979E-2</v>
      </c>
      <c r="S22" s="24">
        <v>2.2827267999999998E-2</v>
      </c>
      <c r="T22" s="24">
        <v>-9.1081620000000002E-2</v>
      </c>
      <c r="U22" s="24">
        <v>-5.6118965E-2</v>
      </c>
      <c r="V22" s="24">
        <v>-0.12303519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42429</v>
      </c>
      <c r="B23" s="24" t="e">
        <v>#N/A</v>
      </c>
      <c r="C23" s="24">
        <v>1.7162085000000001E-2</v>
      </c>
      <c r="D23" s="24">
        <v>4.8037049999999998E-2</v>
      </c>
      <c r="E23" s="24">
        <v>1.0219812E-2</v>
      </c>
      <c r="F23" s="24">
        <v>3.2602190000000003E-2</v>
      </c>
      <c r="G23" s="24">
        <v>0.11893821</v>
      </c>
      <c r="H23" s="24">
        <v>-3.4525275000000001E-2</v>
      </c>
      <c r="I23" s="24">
        <v>4.1362523999999998E-2</v>
      </c>
      <c r="J23" s="24">
        <v>1.8599033000000001E-3</v>
      </c>
      <c r="K23" s="24">
        <v>-2.408886E-2</v>
      </c>
      <c r="L23" s="24">
        <v>3.3282875999999996E-2</v>
      </c>
      <c r="M23" s="24">
        <v>-2.2474408000000001E-2</v>
      </c>
      <c r="N23" s="24">
        <v>-8.76947E-2</v>
      </c>
      <c r="O23" s="24">
        <v>-7.5442609999999993E-2</v>
      </c>
      <c r="P23" s="24">
        <v>-2.3676157E-2</v>
      </c>
      <c r="Q23" s="24">
        <v>6.7690609999999998E-2</v>
      </c>
      <c r="R23" s="24">
        <v>2.412796E-2</v>
      </c>
      <c r="S23" s="24">
        <v>7.7978369999999993E-3</v>
      </c>
      <c r="T23" s="24">
        <v>0.12177455999999999</v>
      </c>
      <c r="U23" s="24">
        <v>0</v>
      </c>
      <c r="V23" s="24">
        <v>2.0009518E-2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42460</v>
      </c>
      <c r="B24" s="24" t="e">
        <v>#N/A</v>
      </c>
      <c r="C24" s="24">
        <v>0.11178076000000001</v>
      </c>
      <c r="D24" s="24">
        <v>3.8342833999999999E-2</v>
      </c>
      <c r="E24" s="24">
        <v>0.12354398</v>
      </c>
      <c r="F24" s="24">
        <v>0.16102181999999998</v>
      </c>
      <c r="G24" s="24">
        <v>0.20209862000000001</v>
      </c>
      <c r="H24" s="24">
        <v>0.13793098000000001</v>
      </c>
      <c r="I24" s="24">
        <v>7.9439162999999993E-2</v>
      </c>
      <c r="J24" s="24">
        <v>0.10767328</v>
      </c>
      <c r="K24" s="24">
        <v>0.13371968000000001</v>
      </c>
      <c r="L24" s="24">
        <v>0.2835529</v>
      </c>
      <c r="M24" s="24">
        <v>0.1832589</v>
      </c>
      <c r="N24" s="24">
        <v>0.16744209999999998</v>
      </c>
      <c r="O24" s="24">
        <v>0.12905907999999999</v>
      </c>
      <c r="P24" s="24">
        <v>0.10847462000000001</v>
      </c>
      <c r="Q24" s="24">
        <v>6.9259404999999996E-2</v>
      </c>
      <c r="R24" s="24">
        <v>5.6538342999999998E-2</v>
      </c>
      <c r="S24" s="24">
        <v>0.16969049999999999</v>
      </c>
      <c r="T24" s="24">
        <v>3.2884836000000001E-2</v>
      </c>
      <c r="U24" s="24">
        <v>2.8653145000000001E-3</v>
      </c>
      <c r="V24" s="24">
        <v>9.9238160000000002E-3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42489</v>
      </c>
      <c r="B25" s="24" t="e">
        <v>#N/A</v>
      </c>
      <c r="C25" s="24">
        <v>3.3333301999999995E-2</v>
      </c>
      <c r="D25" s="24">
        <v>-1.9949018999999998E-2</v>
      </c>
      <c r="E25" s="24">
        <v>-4.420197E-2</v>
      </c>
      <c r="F25" s="24">
        <v>-6.3535212999999993E-2</v>
      </c>
      <c r="G25" s="24">
        <v>0.18823528</v>
      </c>
      <c r="H25" s="24">
        <v>-4.0404023999999997E-2</v>
      </c>
      <c r="I25" s="24">
        <v>-5.7720002999999999E-2</v>
      </c>
      <c r="J25" s="24">
        <v>6.3314440000000003E-3</v>
      </c>
      <c r="K25" s="24">
        <v>-1.0791360999999999E-2</v>
      </c>
      <c r="L25" s="24">
        <v>0.12205326</v>
      </c>
      <c r="M25" s="24">
        <v>5.0745250000000006E-2</v>
      </c>
      <c r="N25" s="24">
        <v>4.2496559999999996E-2</v>
      </c>
      <c r="O25" s="24">
        <v>-2.2124647999999998E-3</v>
      </c>
      <c r="P25" s="24">
        <v>-5.6456923000000004E-3</v>
      </c>
      <c r="Q25" s="24">
        <v>-3.0393659999999999E-2</v>
      </c>
      <c r="R25" s="24">
        <v>-2.1950603000000001E-3</v>
      </c>
      <c r="S25" s="24">
        <v>4.8357606000000004E-2</v>
      </c>
      <c r="T25" s="24">
        <v>3.9639592000000001E-2</v>
      </c>
      <c r="U25" s="24">
        <v>2.9999971E-2</v>
      </c>
      <c r="V25" s="24">
        <v>0.10713900000000001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42521</v>
      </c>
      <c r="B26" s="24" t="e">
        <v>#N/A</v>
      </c>
      <c r="C26" s="24">
        <v>-7.6842364999999996E-2</v>
      </c>
      <c r="D26" s="24">
        <v>-3.1182289999999998E-2</v>
      </c>
      <c r="E26" s="24">
        <v>6.6228986000000004E-2</v>
      </c>
      <c r="F26" s="24">
        <v>-8.1309430000000002E-2</v>
      </c>
      <c r="G26" s="24">
        <v>-6.8348765000000006E-2</v>
      </c>
      <c r="H26" s="24">
        <v>-7.3684215999999997E-2</v>
      </c>
      <c r="I26" s="24">
        <v>2.1439433000000001E-2</v>
      </c>
      <c r="J26" s="24">
        <v>-7.6979994999999996E-2</v>
      </c>
      <c r="K26" s="24">
        <v>-4.7655525000000004E-2</v>
      </c>
      <c r="L26" s="24">
        <v>-0.13791937000000001</v>
      </c>
      <c r="M26" s="24">
        <v>-9.7666080000000002E-2</v>
      </c>
      <c r="N26" s="24">
        <v>7.1337579999999998E-2</v>
      </c>
      <c r="O26" s="24">
        <v>2.1064281000000001E-2</v>
      </c>
      <c r="P26" s="24">
        <v>-4.7314166999999998E-4</v>
      </c>
      <c r="Q26" s="24">
        <v>-6.1151030000000002E-2</v>
      </c>
      <c r="R26" s="24">
        <v>1.4003873E-2</v>
      </c>
      <c r="S26" s="24">
        <v>-0.13707572000000001</v>
      </c>
      <c r="T26" s="24">
        <v>-4.910457E-2</v>
      </c>
      <c r="U26" s="24">
        <v>-1.3870001E-3</v>
      </c>
      <c r="V26" s="24">
        <v>-3.8151919999999999E-2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42551</v>
      </c>
      <c r="B27" s="24" t="e">
        <v>#N/A</v>
      </c>
      <c r="C27" s="24">
        <v>6.4968348000000009E-2</v>
      </c>
      <c r="D27" s="24">
        <v>0.10524201</v>
      </c>
      <c r="E27" s="24">
        <v>5.2491426000000001E-2</v>
      </c>
      <c r="F27" s="24">
        <v>-2.2965013999999999E-2</v>
      </c>
      <c r="G27" s="24">
        <v>6.5581920000000002E-2</v>
      </c>
      <c r="H27" s="24">
        <v>6.0288069999999999E-2</v>
      </c>
      <c r="I27" s="24">
        <v>5.3223369999999999E-2</v>
      </c>
      <c r="J27" s="24">
        <v>2.1621703999999999E-2</v>
      </c>
      <c r="K27" s="24">
        <v>4.642284E-2</v>
      </c>
      <c r="L27" s="24">
        <v>0.19496929999999998</v>
      </c>
      <c r="M27" s="24">
        <v>8.4272979999999997E-2</v>
      </c>
      <c r="N27" s="24">
        <v>-0.14030904</v>
      </c>
      <c r="O27" s="24">
        <v>1.6700744999999999E-2</v>
      </c>
      <c r="P27" s="24">
        <v>1.0619521E-2</v>
      </c>
      <c r="Q27" s="24">
        <v>2.2831081999999999E-2</v>
      </c>
      <c r="R27" s="24">
        <v>1.4540671999999999E-2</v>
      </c>
      <c r="S27" s="24">
        <v>2.2168040000000003E-2</v>
      </c>
      <c r="T27" s="24">
        <v>3.2482982000000001E-2</v>
      </c>
      <c r="U27" s="24">
        <v>1.5222192000000001E-2</v>
      </c>
      <c r="V27" s="24">
        <v>1.4929652E-2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42580</v>
      </c>
      <c r="B28" s="24">
        <v>3.3412932999999999E-2</v>
      </c>
      <c r="C28" s="24">
        <v>4.4836999999999995E-2</v>
      </c>
      <c r="D28" s="24">
        <v>6.2142253000000001E-2</v>
      </c>
      <c r="E28" s="24">
        <v>1.1488438E-2</v>
      </c>
      <c r="F28" s="24">
        <v>3.5966992000000003E-2</v>
      </c>
      <c r="G28" s="24">
        <v>0.11136293</v>
      </c>
      <c r="H28" s="24">
        <v>-9.6501709999999991E-3</v>
      </c>
      <c r="I28" s="24">
        <v>6.9750905000000002E-2</v>
      </c>
      <c r="J28" s="24">
        <v>-1.3698577999999999E-2</v>
      </c>
      <c r="K28" s="24">
        <v>6.8945645999999999E-2</v>
      </c>
      <c r="L28" s="24">
        <v>0.10157418</v>
      </c>
      <c r="M28" s="24">
        <v>9.2267039999999995E-2</v>
      </c>
      <c r="N28" s="24">
        <v>3.8727522E-2</v>
      </c>
      <c r="O28" s="24">
        <v>5.8381080000000002E-2</v>
      </c>
      <c r="P28" s="24">
        <v>3.8452505999999997E-2</v>
      </c>
      <c r="Q28" s="24">
        <v>7.7691436000000003E-2</v>
      </c>
      <c r="R28" s="24">
        <v>5.4726959999999998E-2</v>
      </c>
      <c r="S28" s="24">
        <v>-4.5397280000000005E-2</v>
      </c>
      <c r="T28" s="24">
        <v>5.8892490000000006E-2</v>
      </c>
      <c r="U28" s="24">
        <v>3.9044500000000003E-2</v>
      </c>
      <c r="V28" s="24">
        <v>-3.7597180000000001E-2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42613</v>
      </c>
      <c r="B29" s="24">
        <v>2.4249434E-2</v>
      </c>
      <c r="C29" s="24">
        <v>-5.0195035999999998E-2</v>
      </c>
      <c r="D29" s="24">
        <v>-1.7705917000000002E-2</v>
      </c>
      <c r="E29" s="24">
        <v>-3.0035316999999999E-2</v>
      </c>
      <c r="F29" s="24">
        <v>2.3904443000000001E-2</v>
      </c>
      <c r="G29" s="24">
        <v>-6.8453310000000003E-2</v>
      </c>
      <c r="H29" s="24">
        <v>-3.6540626999999998E-3</v>
      </c>
      <c r="I29" s="24">
        <v>0</v>
      </c>
      <c r="J29" s="24">
        <v>1.5901803999999999E-2</v>
      </c>
      <c r="K29" s="24">
        <v>1.2396693E-2</v>
      </c>
      <c r="L29" s="24">
        <v>8.4235669999999999E-3</v>
      </c>
      <c r="M29" s="24">
        <v>-9.0704560000000004E-2</v>
      </c>
      <c r="N29" s="24">
        <v>-2.1305024999999998E-2</v>
      </c>
      <c r="O29" s="24">
        <v>3.3843516999999997E-4</v>
      </c>
      <c r="P29" s="24">
        <v>6.2244415000000004E-2</v>
      </c>
      <c r="Q29" s="24">
        <v>4.0679692999999996E-2</v>
      </c>
      <c r="R29" s="24">
        <v>1.5990019000000001E-2</v>
      </c>
      <c r="S29" s="24">
        <v>3.1704903000000003E-3</v>
      </c>
      <c r="T29" s="24">
        <v>-1.7918050000000001E-2</v>
      </c>
      <c r="U29" s="24">
        <v>-6.5827369999999993E-4</v>
      </c>
      <c r="V29" s="24">
        <v>-3.1019269999999998E-2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42643</v>
      </c>
      <c r="B30" s="24">
        <v>-1.4656186E-2</v>
      </c>
      <c r="C30" s="24">
        <v>1.0131359E-2</v>
      </c>
      <c r="D30" s="24">
        <v>3.6050200000000004E-2</v>
      </c>
      <c r="E30" s="24">
        <v>-3.044504E-2</v>
      </c>
      <c r="F30" s="24">
        <v>1.2784838999999999E-2</v>
      </c>
      <c r="G30" s="24">
        <v>3.8148879999999996E-2</v>
      </c>
      <c r="H30" s="24">
        <v>-8.5575579999999998E-3</v>
      </c>
      <c r="I30" s="24">
        <v>4.4577479999999996E-2</v>
      </c>
      <c r="J30" s="24">
        <v>-3.9429367E-2</v>
      </c>
      <c r="K30" s="24">
        <v>3.1588315999999998E-2</v>
      </c>
      <c r="L30" s="24">
        <v>6.2649250000000002E-3</v>
      </c>
      <c r="M30" s="24">
        <v>6.7390084000000003E-2</v>
      </c>
      <c r="N30" s="24">
        <v>-2.3129284E-2</v>
      </c>
      <c r="O30" s="24">
        <v>-5.0744414000000009E-3</v>
      </c>
      <c r="P30" s="24">
        <v>3.7211300000000003E-2</v>
      </c>
      <c r="Q30" s="24">
        <v>-3.8827239999999999E-2</v>
      </c>
      <c r="R30" s="24">
        <v>-4.2126235999999997E-2</v>
      </c>
      <c r="S30" s="24">
        <v>-2.8970242000000003E-3</v>
      </c>
      <c r="T30" s="24">
        <v>-3.9941072E-4</v>
      </c>
      <c r="U30" s="24">
        <v>-5.2700639999999997E-3</v>
      </c>
      <c r="V30" s="24">
        <v>-4.3523430000000002E-2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42674</v>
      </c>
      <c r="B31" s="24">
        <v>4.9580335999999999E-3</v>
      </c>
      <c r="C31" s="24">
        <v>8.3491560000000006E-2</v>
      </c>
      <c r="D31" s="24">
        <v>-7.1861149999999999E-3</v>
      </c>
      <c r="E31" s="24">
        <v>-5.1261424999999999E-2</v>
      </c>
      <c r="F31" s="24">
        <v>2.0307422000000002E-2</v>
      </c>
      <c r="G31" s="24">
        <v>-1.1144518999999999E-2</v>
      </c>
      <c r="H31" s="24">
        <v>-1.6029537E-2</v>
      </c>
      <c r="I31" s="24">
        <v>3.8217305999999999E-3</v>
      </c>
      <c r="J31" s="24">
        <v>4.8473597E-2</v>
      </c>
      <c r="K31" s="24">
        <v>-4.7823905999999999E-2</v>
      </c>
      <c r="L31" s="24">
        <v>0.11947822999999999</v>
      </c>
      <c r="M31" s="24">
        <v>-1.3732850000000001E-2</v>
      </c>
      <c r="N31" s="24">
        <v>1.3927697999999999E-2</v>
      </c>
      <c r="O31" s="24">
        <v>-1.2580693E-2</v>
      </c>
      <c r="P31" s="24">
        <v>-2.9484569999999998E-2</v>
      </c>
      <c r="Q31" s="24">
        <v>-2.2151529999999999E-2</v>
      </c>
      <c r="R31" s="24">
        <v>8.4344149999999989E-3</v>
      </c>
      <c r="S31" s="24">
        <v>-1.3206541999999998E-2</v>
      </c>
      <c r="T31" s="24">
        <v>-4.3031159999999999E-2</v>
      </c>
      <c r="U31" s="24">
        <v>-5.0993385000000002E-2</v>
      </c>
      <c r="V31" s="24">
        <v>5.6686044000000005E-2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42704</v>
      </c>
      <c r="B32" s="24">
        <v>4.4364332999999999E-2</v>
      </c>
      <c r="C32" s="24">
        <v>-6.2546909999999997E-2</v>
      </c>
      <c r="D32" s="24">
        <v>-0.1104762</v>
      </c>
      <c r="E32" s="24">
        <v>-8.7977295000000011E-2</v>
      </c>
      <c r="F32" s="24">
        <v>-7.7998934000000006E-2</v>
      </c>
      <c r="G32" s="24">
        <v>-2.0408213000000001E-2</v>
      </c>
      <c r="H32" s="24">
        <v>-8.2393464999999999E-2</v>
      </c>
      <c r="I32" s="24">
        <v>-2.4746239999999999E-2</v>
      </c>
      <c r="J32" s="24">
        <v>-0.13200872999999999</v>
      </c>
      <c r="K32" s="24">
        <v>-3.7759721000000003E-2</v>
      </c>
      <c r="L32" s="24">
        <v>-0.11308251999999999</v>
      </c>
      <c r="M32" s="24">
        <v>-8.0650990000000006E-2</v>
      </c>
      <c r="N32" s="24">
        <v>8.9285610000000001E-2</v>
      </c>
      <c r="O32" s="24">
        <v>-7.2658420000000001E-2</v>
      </c>
      <c r="P32" s="24">
        <v>-9.5602273999999994E-3</v>
      </c>
      <c r="Q32" s="24">
        <v>-6.3964185999999992E-2</v>
      </c>
      <c r="R32" s="24">
        <v>9.7076890000000002E-3</v>
      </c>
      <c r="S32" s="24">
        <v>-0.14828692999999998</v>
      </c>
      <c r="T32" s="24">
        <v>-2.4014769999999998E-2</v>
      </c>
      <c r="U32" s="24">
        <v>-6.6294489999999998E-2</v>
      </c>
      <c r="V32" s="24">
        <v>0.14773035000000001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42734</v>
      </c>
      <c r="B33" s="24">
        <v>-9.0139090000000005E-2</v>
      </c>
      <c r="C33" s="24">
        <v>-9.3495845999999995E-4</v>
      </c>
      <c r="D33" s="24">
        <v>3.4547089999999996E-2</v>
      </c>
      <c r="E33" s="24">
        <v>8.4536076000000012E-3</v>
      </c>
      <c r="F33" s="24">
        <v>7.7732799999999991E-2</v>
      </c>
      <c r="G33" s="24">
        <v>2.2761225999999999E-2</v>
      </c>
      <c r="H33" s="24">
        <v>1.380682E-3</v>
      </c>
      <c r="I33" s="24">
        <v>-2.1902620000000001E-2</v>
      </c>
      <c r="J33" s="24">
        <v>1.1504888499999999E-3</v>
      </c>
      <c r="K33" s="24">
        <v>1.1337399999999999E-2</v>
      </c>
      <c r="L33" s="24">
        <v>8.097768E-3</v>
      </c>
      <c r="M33" s="24">
        <v>4.1057349999999999E-2</v>
      </c>
      <c r="N33" s="24">
        <v>1.7311573E-3</v>
      </c>
      <c r="O33" s="24">
        <v>-1.6856789999999998E-3</v>
      </c>
      <c r="P33" s="24">
        <v>-5.2885293999999999E-2</v>
      </c>
      <c r="Q33" s="24">
        <v>7.1990967000000003E-2</v>
      </c>
      <c r="R33" s="24">
        <v>2.1652102000000003E-2</v>
      </c>
      <c r="S33" s="24">
        <v>2.2039652E-2</v>
      </c>
      <c r="T33" s="24">
        <v>5.0644159999999994E-2</v>
      </c>
      <c r="U33" s="24">
        <v>-1.4049411000000001E-3</v>
      </c>
      <c r="V33" s="24">
        <v>1.9533157000000002E-2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42766</v>
      </c>
      <c r="B34" s="24">
        <v>5.0182222999999998E-2</v>
      </c>
      <c r="C34" s="24">
        <v>3.9016603999999996E-2</v>
      </c>
      <c r="D34" s="24">
        <v>1.1603832000000001E-2</v>
      </c>
      <c r="E34" s="24">
        <v>5.7371974000000006E-2</v>
      </c>
      <c r="F34" s="24">
        <v>0.11428761500000001</v>
      </c>
      <c r="G34" s="24">
        <v>6.8292736999999992E-2</v>
      </c>
      <c r="H34" s="24">
        <v>4.0612697999999996E-2</v>
      </c>
      <c r="I34" s="24">
        <v>7.3203920000000006E-2</v>
      </c>
      <c r="J34" s="24">
        <v>1.9103885000000001E-2</v>
      </c>
      <c r="K34" s="24">
        <v>8.7561020000000003E-2</v>
      </c>
      <c r="L34" s="24">
        <v>0.10587882999999999</v>
      </c>
      <c r="M34" s="24">
        <v>4.7746419999999998E-2</v>
      </c>
      <c r="N34" s="24">
        <v>-2.8241216999999999E-2</v>
      </c>
      <c r="O34" s="24">
        <v>5.7814240000000003E-2</v>
      </c>
      <c r="P34" s="24">
        <v>7.5005649999999993E-2</v>
      </c>
      <c r="Q34" s="24">
        <v>1.7838358999999998E-2</v>
      </c>
      <c r="R34" s="24">
        <v>2.2275686000000003E-2</v>
      </c>
      <c r="S34" s="24">
        <v>3.5109281999999999E-2</v>
      </c>
      <c r="T34" s="24">
        <v>2.8415917999999998E-2</v>
      </c>
      <c r="U34" s="24">
        <v>3.9877295E-2</v>
      </c>
      <c r="V34" s="24">
        <v>1.7026662999999999E-3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42794</v>
      </c>
      <c r="B35" s="24">
        <v>2.2736073000000002E-2</v>
      </c>
      <c r="C35" s="24">
        <v>3.6265372999999997E-2</v>
      </c>
      <c r="D35" s="24">
        <v>3.2773017999999997E-3</v>
      </c>
      <c r="E35" s="24">
        <v>-3.0338286999999999E-2</v>
      </c>
      <c r="F35" s="24">
        <v>4.0614129999999998E-2</v>
      </c>
      <c r="G35" s="24">
        <v>-2.2831022999999999E-2</v>
      </c>
      <c r="H35" s="24">
        <v>9.5857379999999999E-3</v>
      </c>
      <c r="I35" s="24">
        <v>2.7601480000000001E-2</v>
      </c>
      <c r="J35" s="24">
        <v>2.8341889999999998E-2</v>
      </c>
      <c r="K35" s="24">
        <v>1.1748433000000001E-2</v>
      </c>
      <c r="L35" s="24">
        <v>2.3325205000000002E-2</v>
      </c>
      <c r="M35" s="24">
        <v>2.3696423E-3</v>
      </c>
      <c r="N35" s="24">
        <v>1.8494128999999998E-2</v>
      </c>
      <c r="O35" s="24">
        <v>4.619181E-2</v>
      </c>
      <c r="P35" s="24">
        <v>3.6162496000000002E-2</v>
      </c>
      <c r="Q35" s="24">
        <v>1.5979409E-2</v>
      </c>
      <c r="R35" s="24">
        <v>-1.1253356999999999E-2</v>
      </c>
      <c r="S35" s="24">
        <v>4.5522093999999999E-2</v>
      </c>
      <c r="T35" s="24">
        <v>-8.8183283999999987E-3</v>
      </c>
      <c r="U35" s="24">
        <v>-3.6873220000000003E-3</v>
      </c>
      <c r="V35" s="24">
        <v>-2.6326000000000002E-2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42825</v>
      </c>
      <c r="B36" s="24">
        <v>-7.5358149999999997E-4</v>
      </c>
      <c r="C36" s="24">
        <v>8.1161609999999995E-2</v>
      </c>
      <c r="D36" s="24">
        <v>5.3082943E-2</v>
      </c>
      <c r="E36" s="24">
        <v>2.7677417000000003E-2</v>
      </c>
      <c r="F36" s="24">
        <v>2.7129889000000001E-2</v>
      </c>
      <c r="G36" s="24">
        <v>-4.6728849999999999E-3</v>
      </c>
      <c r="H36" s="24">
        <v>3.3570647000000002E-2</v>
      </c>
      <c r="I36" s="24">
        <v>2.5933980000000002E-2</v>
      </c>
      <c r="J36" s="24">
        <v>0.11046004</v>
      </c>
      <c r="K36" s="24">
        <v>5.6523204000000001E-2</v>
      </c>
      <c r="L36" s="24">
        <v>-7.1561337000000001E-3</v>
      </c>
      <c r="M36" s="24">
        <v>3.6369561999999999E-3</v>
      </c>
      <c r="N36" s="24">
        <v>3.2425404000000005E-2</v>
      </c>
      <c r="O36" s="24">
        <v>6.1172959999999998E-2</v>
      </c>
      <c r="P36" s="24">
        <v>2.5046229999999999E-2</v>
      </c>
      <c r="Q36" s="24">
        <v>-9.1323255999999995E-3</v>
      </c>
      <c r="R36" s="24">
        <v>9.9706650000000001E-3</v>
      </c>
      <c r="S36" s="24">
        <v>1.878202E-2</v>
      </c>
      <c r="T36" s="24">
        <v>-4.4484734999999994E-3</v>
      </c>
      <c r="U36" s="24">
        <v>3.7749887000000003E-2</v>
      </c>
      <c r="V36" s="24">
        <v>8.3142519999999994E-3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42853</v>
      </c>
      <c r="B37" s="24">
        <v>-9.4268320000000013E-3</v>
      </c>
      <c r="C37" s="24">
        <v>-1.4233290999999999E-2</v>
      </c>
      <c r="D37" s="24">
        <v>2.0938276999999998E-2</v>
      </c>
      <c r="E37" s="24">
        <v>4.9180390000000004E-2</v>
      </c>
      <c r="F37" s="24">
        <v>0.1010195</v>
      </c>
      <c r="G37" s="24">
        <v>-2.1126806999999997E-2</v>
      </c>
      <c r="H37" s="24">
        <v>3.9698243000000001E-2</v>
      </c>
      <c r="I37" s="24">
        <v>1.5949367999999998E-2</v>
      </c>
      <c r="J37" s="24">
        <v>1.1530161000000001E-2</v>
      </c>
      <c r="K37" s="24">
        <v>3.7174224999999999E-3</v>
      </c>
      <c r="L37" s="24">
        <v>-7.7416300000000002E-3</v>
      </c>
      <c r="M37" s="24">
        <v>5.9612274E-2</v>
      </c>
      <c r="N37" s="24">
        <v>7.6633095999999998E-2</v>
      </c>
      <c r="O37" s="24">
        <v>1.8897891E-2</v>
      </c>
      <c r="P37" s="24">
        <v>2.463448E-2</v>
      </c>
      <c r="Q37" s="24">
        <v>-2.1505356E-2</v>
      </c>
      <c r="R37" s="24">
        <v>-5.5806040000000003E-3</v>
      </c>
      <c r="S37" s="24">
        <v>0.11089384000000001</v>
      </c>
      <c r="T37" s="24">
        <v>1.1021733000000001E-2</v>
      </c>
      <c r="U37" s="24">
        <v>1.4264583999999999E-3</v>
      </c>
      <c r="V37" s="24">
        <v>4.9523114999999998E-3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42886</v>
      </c>
      <c r="B38" s="24">
        <v>2.7407645999999997E-2</v>
      </c>
      <c r="C38" s="24">
        <v>-6.9862603999999999E-4</v>
      </c>
      <c r="D38" s="24">
        <v>8.7352990000000002E-3</v>
      </c>
      <c r="E38" s="24">
        <v>1.590395E-2</v>
      </c>
      <c r="F38" s="24">
        <v>3.7878752000000001E-3</v>
      </c>
      <c r="G38" s="24">
        <v>3.0575513999999998E-2</v>
      </c>
      <c r="H38" s="24">
        <v>6.626725E-3</v>
      </c>
      <c r="I38" s="24">
        <v>1.8365026E-2</v>
      </c>
      <c r="J38" s="24">
        <v>-2.7047992E-3</v>
      </c>
      <c r="K38" s="24">
        <v>9.049929000000001E-2</v>
      </c>
      <c r="L38" s="24">
        <v>-5.3806839999999995E-2</v>
      </c>
      <c r="M38" s="24">
        <v>1.6928911000000001E-2</v>
      </c>
      <c r="N38" s="24">
        <v>7.7012777000000004E-2</v>
      </c>
      <c r="O38" s="24">
        <v>1.4650821999999999E-2</v>
      </c>
      <c r="P38" s="24">
        <v>5.1016450000000005E-2</v>
      </c>
      <c r="Q38" s="24">
        <v>-2.8780818E-2</v>
      </c>
      <c r="R38" s="24">
        <v>-2.9750465999999996E-3</v>
      </c>
      <c r="S38" s="24">
        <v>3.5956740000000001E-2</v>
      </c>
      <c r="T38" s="24">
        <v>-4.7141909999999995E-3</v>
      </c>
      <c r="U38" s="24">
        <v>2.8489947000000002E-2</v>
      </c>
      <c r="V38" s="24">
        <v>-6.1137675999999993E-3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42916</v>
      </c>
      <c r="B39" s="24">
        <v>5.325365E-2</v>
      </c>
      <c r="C39" s="24">
        <v>-1.2884259E-2</v>
      </c>
      <c r="D39" s="24">
        <v>3.7011862E-2</v>
      </c>
      <c r="E39" s="24">
        <v>-1.2789607000000001E-2</v>
      </c>
      <c r="F39" s="24">
        <v>2.1479963999999997E-2</v>
      </c>
      <c r="G39" s="24">
        <v>3.1719207999999998E-3</v>
      </c>
      <c r="H39" s="24">
        <v>4.9769877999999998E-3</v>
      </c>
      <c r="I39" s="24">
        <v>4.0139556E-2</v>
      </c>
      <c r="J39" s="24">
        <v>5.6484940000000004E-2</v>
      </c>
      <c r="K39" s="24">
        <v>1.3289451999999998E-3</v>
      </c>
      <c r="L39" s="24">
        <v>-2.1101654000000001E-2</v>
      </c>
      <c r="M39" s="24">
        <v>-3.8317382000000004E-2</v>
      </c>
      <c r="N39" s="24">
        <v>9.5341319999999993E-2</v>
      </c>
      <c r="O39" s="24">
        <v>-1.0014057E-2</v>
      </c>
      <c r="P39" s="24">
        <v>2.0703315999999999E-2</v>
      </c>
      <c r="Q39" s="24">
        <v>-8.2948319999999992E-2</v>
      </c>
      <c r="R39" s="24">
        <v>8.3756447000000005E-3</v>
      </c>
      <c r="S39" s="24">
        <v>3.2978415000000004E-2</v>
      </c>
      <c r="T39" s="24">
        <v>1.7583251000000001E-2</v>
      </c>
      <c r="U39" s="24">
        <v>3.3933520000000002E-2</v>
      </c>
      <c r="V39" s="24">
        <v>0.10456979999999999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42947</v>
      </c>
      <c r="B40" s="24">
        <v>3.426361E-2</v>
      </c>
      <c r="C40" s="24">
        <v>9.0952760000000007E-2</v>
      </c>
      <c r="D40" s="24">
        <v>-1.2495339000000001E-2</v>
      </c>
      <c r="E40" s="24">
        <v>1.6466498E-2</v>
      </c>
      <c r="F40" s="24">
        <v>6.3838480000000003E-2</v>
      </c>
      <c r="G40" s="24">
        <v>4.9601436000000006E-2</v>
      </c>
      <c r="H40" s="24">
        <v>-6.3067675000000008E-4</v>
      </c>
      <c r="I40" s="24">
        <v>2.3489952000000001E-2</v>
      </c>
      <c r="J40" s="24">
        <v>4.3752313000000001E-2</v>
      </c>
      <c r="K40" s="24">
        <v>2.7871966000000001E-2</v>
      </c>
      <c r="L40" s="24">
        <v>0.10720563</v>
      </c>
      <c r="M40" s="24">
        <v>6.0472489999999997E-2</v>
      </c>
      <c r="N40" s="24">
        <v>6.9239139999999998E-3</v>
      </c>
      <c r="O40" s="24">
        <v>7.0405005999999992E-2</v>
      </c>
      <c r="P40" s="24">
        <v>8.6304660000000005E-2</v>
      </c>
      <c r="Q40" s="24">
        <v>7.6405883000000008E-2</v>
      </c>
      <c r="R40" s="24">
        <v>8.5091589999999992E-4</v>
      </c>
      <c r="S40" s="24">
        <v>6.7935466999999999E-2</v>
      </c>
      <c r="T40" s="24">
        <v>5.9175133999999997E-2</v>
      </c>
      <c r="U40" s="24">
        <v>-1.0046899E-2</v>
      </c>
      <c r="V40" s="24">
        <v>-4.5744840000000002E-2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42978</v>
      </c>
      <c r="B41" s="24">
        <v>4.2349696000000006E-2</v>
      </c>
      <c r="C41" s="24">
        <v>5.9172990000000002E-2</v>
      </c>
      <c r="D41" s="24">
        <v>3.7205219999999995E-4</v>
      </c>
      <c r="E41" s="24">
        <v>-1.78473E-2</v>
      </c>
      <c r="F41" s="24">
        <v>5.9620620000000006E-2</v>
      </c>
      <c r="G41" s="24">
        <v>5.316448E-2</v>
      </c>
      <c r="H41" s="24">
        <v>7.8889129999999991E-3</v>
      </c>
      <c r="I41" s="24">
        <v>2.4043798000000002E-2</v>
      </c>
      <c r="J41" s="24">
        <v>3.0195713000000001E-3</v>
      </c>
      <c r="K41" s="24">
        <v>-1.7647027999999999E-2</v>
      </c>
      <c r="L41" s="24">
        <v>5.8201074999999998E-2</v>
      </c>
      <c r="M41" s="24">
        <v>3.9401530999999997E-2</v>
      </c>
      <c r="N41" s="24">
        <v>8.8409184999999994E-3</v>
      </c>
      <c r="O41" s="24">
        <v>-7.2758794000000009E-3</v>
      </c>
      <c r="P41" s="24">
        <v>4.3595313999999996E-2</v>
      </c>
      <c r="Q41" s="24">
        <v>-7.0130644000000006E-2</v>
      </c>
      <c r="R41" s="24">
        <v>2.5430201999999999E-2</v>
      </c>
      <c r="S41" s="24">
        <v>4.3085933E-2</v>
      </c>
      <c r="T41" s="24">
        <v>2.8216839999999997E-3</v>
      </c>
      <c r="U41" s="24">
        <v>-6.7658423999999995E-3</v>
      </c>
      <c r="V41" s="24">
        <v>8.9105369999999996E-3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43007</v>
      </c>
      <c r="B42" s="24">
        <v>-6.5565110000000008E-5</v>
      </c>
      <c r="C42" s="24">
        <v>9.7610949999999991E-3</v>
      </c>
      <c r="D42" s="24">
        <v>-7.0683956000000001E-3</v>
      </c>
      <c r="E42" s="24">
        <v>3.3547639999999997E-2</v>
      </c>
      <c r="F42" s="24">
        <v>-3.1055926999999997E-2</v>
      </c>
      <c r="G42" s="24">
        <v>3.605771E-2</v>
      </c>
      <c r="H42" s="24">
        <v>1.4088868999999999E-2</v>
      </c>
      <c r="I42" s="24">
        <v>-3.6819636999999995E-2</v>
      </c>
      <c r="J42" s="24">
        <v>-3.2937824999999997E-2</v>
      </c>
      <c r="K42" s="24">
        <v>8.616805E-3</v>
      </c>
      <c r="L42" s="24">
        <v>4.2249920000000003E-2</v>
      </c>
      <c r="M42" s="24">
        <v>-6.0300710000000007E-2</v>
      </c>
      <c r="N42" s="24">
        <v>-7.8870590000000004E-2</v>
      </c>
      <c r="O42" s="24">
        <v>-3.6939382999999999E-2</v>
      </c>
      <c r="P42" s="24">
        <v>1.7580628000000001E-2</v>
      </c>
      <c r="Q42" s="24">
        <v>-4.0671770000000003E-2</v>
      </c>
      <c r="R42" s="24">
        <v>3.5268784000000004E-2</v>
      </c>
      <c r="S42" s="24">
        <v>-9.5804509999999996E-2</v>
      </c>
      <c r="T42" s="24">
        <v>-2.2791266000000001E-2</v>
      </c>
      <c r="U42" s="24">
        <v>1.5667557999999998E-2</v>
      </c>
      <c r="V42" s="24">
        <v>1.1527537999999999E-3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43039</v>
      </c>
      <c r="B43" s="24">
        <v>3.7748218E-2</v>
      </c>
      <c r="C43" s="24">
        <v>5.183053E-2</v>
      </c>
      <c r="D43" s="24">
        <v>3.7467479999999997E-4</v>
      </c>
      <c r="E43" s="24">
        <v>1.0818243E-3</v>
      </c>
      <c r="F43" s="24">
        <v>2.0361899999999999E-2</v>
      </c>
      <c r="G43" s="24">
        <v>7.8370689999999993E-2</v>
      </c>
      <c r="H43" s="24">
        <v>-7.10094E-3</v>
      </c>
      <c r="I43" s="24">
        <v>5.5401683000000007E-2</v>
      </c>
      <c r="J43" s="24">
        <v>-7.8373910000000005E-2</v>
      </c>
      <c r="K43" s="24">
        <v>8.2536939999999989E-2</v>
      </c>
      <c r="L43" s="24">
        <v>-3.6459564999999999E-2</v>
      </c>
      <c r="M43" s="24">
        <v>1.9744635E-2</v>
      </c>
      <c r="N43" s="24">
        <v>-2.0084499999999998E-2</v>
      </c>
      <c r="O43" s="24">
        <v>7.290721E-2</v>
      </c>
      <c r="P43" s="24">
        <v>3.5029411000000003E-2</v>
      </c>
      <c r="Q43" s="24">
        <v>-3.6857843000000001E-2</v>
      </c>
      <c r="R43" s="24">
        <v>2.8813719999999998E-2</v>
      </c>
      <c r="S43" s="24">
        <v>2.3913383000000001E-4</v>
      </c>
      <c r="T43" s="24">
        <v>2.1019220000000002E-2</v>
      </c>
      <c r="U43" s="24">
        <v>7.4446680000000001E-2</v>
      </c>
      <c r="V43" s="24">
        <v>-3.5963892999999997E-2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43069</v>
      </c>
      <c r="B44" s="24">
        <v>-5.3678749999999994E-3</v>
      </c>
      <c r="C44" s="24">
        <v>-0.12162691</v>
      </c>
      <c r="D44" s="24">
        <v>-7.4905160000000002E-4</v>
      </c>
      <c r="E44" s="24">
        <v>-1.0807812000000002E-2</v>
      </c>
      <c r="F44" s="24">
        <v>-1.2564659000000001E-2</v>
      </c>
      <c r="G44" s="24">
        <v>-1.8646955E-2</v>
      </c>
      <c r="H44" s="24">
        <v>1.8656611E-2</v>
      </c>
      <c r="I44" s="24">
        <v>-2.6246727000000001E-2</v>
      </c>
      <c r="J44" s="24">
        <v>-2.7816892E-3</v>
      </c>
      <c r="K44" s="24">
        <v>5.2167180000000004E-3</v>
      </c>
      <c r="L44" s="24">
        <v>-3.6594389999999997E-2</v>
      </c>
      <c r="M44" s="24">
        <v>6.8602800000000005E-2</v>
      </c>
      <c r="N44" s="24">
        <v>-1.6181350000000001E-2</v>
      </c>
      <c r="O44" s="24">
        <v>-1.3193369E-2</v>
      </c>
      <c r="P44" s="24">
        <v>1.4394998999999999E-2</v>
      </c>
      <c r="Q44" s="24">
        <v>-8.2617340000000011E-2</v>
      </c>
      <c r="R44" s="24">
        <v>-1.3930738E-2</v>
      </c>
      <c r="S44" s="24">
        <v>-9.397417000000001E-2</v>
      </c>
      <c r="T44" s="24">
        <v>-5.9785659999999997E-2</v>
      </c>
      <c r="U44" s="24">
        <v>5.7428239999999998E-2</v>
      </c>
      <c r="V44" s="24">
        <v>2.7778150000000003E-3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43098</v>
      </c>
      <c r="B45" s="24">
        <v>2.3279785999999997E-2</v>
      </c>
      <c r="C45" s="24">
        <v>0.16227709999999998</v>
      </c>
      <c r="D45" s="24">
        <v>6.6757319999999995E-2</v>
      </c>
      <c r="E45" s="24">
        <v>6.1074376E-2</v>
      </c>
      <c r="F45" s="24">
        <v>3.0197023999999999E-2</v>
      </c>
      <c r="G45" s="24">
        <v>1.7644882000000001E-2</v>
      </c>
      <c r="H45" s="24">
        <v>5.3608418000000005E-2</v>
      </c>
      <c r="I45" s="24">
        <v>4.1906833999999999E-3</v>
      </c>
      <c r="J45" s="24">
        <v>-7.8383089999999999E-3</v>
      </c>
      <c r="K45" s="24">
        <v>2.6857972000000001E-2</v>
      </c>
      <c r="L45" s="24">
        <v>5.6383013999999995E-2</v>
      </c>
      <c r="M45" s="24">
        <v>0.10348808</v>
      </c>
      <c r="N45" s="24">
        <v>0.15130544000000001</v>
      </c>
      <c r="O45" s="24">
        <v>4.4913769999999999E-2</v>
      </c>
      <c r="P45" s="24">
        <v>1.7574430000000002E-2</v>
      </c>
      <c r="Q45" s="24">
        <v>0.1672082</v>
      </c>
      <c r="R45" s="24">
        <v>3.3180356000000001E-2</v>
      </c>
      <c r="S45" s="24">
        <v>0.15028906</v>
      </c>
      <c r="T45" s="24">
        <v>1.3945818E-2</v>
      </c>
      <c r="U45" s="24">
        <v>6.6525580000000001E-2</v>
      </c>
      <c r="V45" s="24">
        <v>5.0005674000000007E-2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43131</v>
      </c>
      <c r="B46" s="24">
        <v>8.4920410000000002E-2</v>
      </c>
      <c r="C46" s="24">
        <v>7.2852730000000004E-2</v>
      </c>
      <c r="D46" s="24">
        <v>4.7836780000000002E-2</v>
      </c>
      <c r="E46" s="24">
        <v>-1.8289506000000001E-2</v>
      </c>
      <c r="F46" s="24">
        <v>8.3425639999999995E-2</v>
      </c>
      <c r="G46" s="24">
        <v>5.5636882999999998E-2</v>
      </c>
      <c r="H46" s="24">
        <v>8.0072770000000001E-2</v>
      </c>
      <c r="I46" s="24">
        <v>6.7108509999999996E-2</v>
      </c>
      <c r="J46" s="24">
        <v>7.7500463000000006E-2</v>
      </c>
      <c r="K46" s="24">
        <v>4.4174550000000007E-2</v>
      </c>
      <c r="L46" s="24">
        <v>0.15179229</v>
      </c>
      <c r="M46" s="24">
        <v>3.0718684E-2</v>
      </c>
      <c r="N46" s="24">
        <v>9.7276324999999997E-2</v>
      </c>
      <c r="O46" s="24">
        <v>3.2714127999999995E-2</v>
      </c>
      <c r="P46" s="24">
        <v>0.12428606</v>
      </c>
      <c r="Q46" s="24">
        <v>4.5913576999999997E-2</v>
      </c>
      <c r="R46" s="24">
        <v>4.1711570000000003E-2</v>
      </c>
      <c r="S46" s="24">
        <v>4.6939729999999999E-2</v>
      </c>
      <c r="T46" s="24">
        <v>4.5666695E-2</v>
      </c>
      <c r="U46" s="24">
        <v>0.10011196</v>
      </c>
      <c r="V46" s="24">
        <v>5.8823465999999998E-2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43159</v>
      </c>
      <c r="B47" s="24">
        <v>-6.6474856999999998E-2</v>
      </c>
      <c r="C47" s="24">
        <v>-4.0207266999999998E-2</v>
      </c>
      <c r="D47" s="24">
        <v>-3.9610623999999997E-2</v>
      </c>
      <c r="E47" s="24">
        <v>-5.0642909999999999E-2</v>
      </c>
      <c r="F47" s="24">
        <v>-0.1042589</v>
      </c>
      <c r="G47" s="24">
        <v>-3.0975519999999999E-2</v>
      </c>
      <c r="H47" s="24">
        <v>-1.7691672000000002E-2</v>
      </c>
      <c r="I47" s="24">
        <v>-5.1500980000000002E-2</v>
      </c>
      <c r="J47" s="24">
        <v>-6.0252309999999996E-2</v>
      </c>
      <c r="K47" s="24">
        <v>-7.8604339999999995E-2</v>
      </c>
      <c r="L47" s="24">
        <v>-2.3824869999999998E-2</v>
      </c>
      <c r="M47" s="24">
        <v>-1.0812283000000001E-2</v>
      </c>
      <c r="N47" s="24">
        <v>-9.0425550000000007E-2</v>
      </c>
      <c r="O47" s="24">
        <v>-7.8657746000000001E-2</v>
      </c>
      <c r="P47" s="24">
        <v>-7.4989976999999999E-2</v>
      </c>
      <c r="Q47" s="24">
        <v>-5.9242907000000004E-2</v>
      </c>
      <c r="R47" s="24">
        <v>1.7899275000000001E-3</v>
      </c>
      <c r="S47" s="24">
        <v>-1.9780277999999998E-2</v>
      </c>
      <c r="T47" s="24">
        <v>-4.9364686000000005E-2</v>
      </c>
      <c r="U47" s="24">
        <v>-5.0330459999999994E-2</v>
      </c>
      <c r="V47" s="24">
        <v>-3.7518023999999997E-2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43188</v>
      </c>
      <c r="B48" s="24">
        <v>-2.7743578000000001E-3</v>
      </c>
      <c r="C48" s="24">
        <v>-1.2846768E-2</v>
      </c>
      <c r="D48" s="24">
        <v>-5.7672204999999997E-2</v>
      </c>
      <c r="E48" s="24">
        <v>-3.4273148000000003E-2</v>
      </c>
      <c r="F48" s="24">
        <v>-4.5264363000000002E-2</v>
      </c>
      <c r="G48" s="24">
        <v>1.5505791E-2</v>
      </c>
      <c r="H48" s="24">
        <v>3.3161759999999998E-2</v>
      </c>
      <c r="I48" s="24">
        <v>4.6111820000000005E-2</v>
      </c>
      <c r="J48" s="24">
        <v>3.2258034000000005E-2</v>
      </c>
      <c r="K48" s="24">
        <v>4.6608450000000003E-2</v>
      </c>
      <c r="L48" s="24">
        <v>-1.3192594E-2</v>
      </c>
      <c r="M48" s="24">
        <v>-3.7275849999999999E-2</v>
      </c>
      <c r="N48" s="24">
        <v>-5.4580983999999999E-2</v>
      </c>
      <c r="O48" s="24">
        <v>-5.5360794000000003E-3</v>
      </c>
      <c r="P48" s="24">
        <v>-9.1040133999999995E-3</v>
      </c>
      <c r="Q48" s="24">
        <v>4.1160583000000001E-2</v>
      </c>
      <c r="R48" s="24">
        <v>-2.9435039E-2</v>
      </c>
      <c r="S48" s="24">
        <v>-4.8878909999999998E-2</v>
      </c>
      <c r="T48" s="24">
        <v>2.3951529999999997E-3</v>
      </c>
      <c r="U48" s="24">
        <v>4.7109127000000001E-2</v>
      </c>
      <c r="V48" s="24">
        <v>9.7826120000000003E-2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43220</v>
      </c>
      <c r="B49" s="24">
        <v>-4.1730999999999997E-2</v>
      </c>
      <c r="C49" s="24">
        <v>1.4239907000000001E-2</v>
      </c>
      <c r="D49" s="24">
        <v>-5.9347153E-2</v>
      </c>
      <c r="E49" s="24">
        <v>-3.2341063000000003E-2</v>
      </c>
      <c r="F49" s="24">
        <v>-1.0756969999999999E-2</v>
      </c>
      <c r="G49" s="24">
        <v>2.7953982000000002E-2</v>
      </c>
      <c r="H49" s="24">
        <v>-2.9883742000000001E-2</v>
      </c>
      <c r="I49" s="24">
        <v>-5.3208169999999999E-2</v>
      </c>
      <c r="J49" s="24">
        <v>1.5527009999999999E-3</v>
      </c>
      <c r="K49" s="24">
        <v>1.9880533000000001E-3</v>
      </c>
      <c r="L49" s="24">
        <v>-5.7486652999999999E-2</v>
      </c>
      <c r="M49" s="24">
        <v>-4.1630269999999997E-2</v>
      </c>
      <c r="N49" s="24">
        <v>0.10000014</v>
      </c>
      <c r="O49" s="24">
        <v>2.4025797999999998E-2</v>
      </c>
      <c r="P49" s="24">
        <v>-2.5083899999999999E-2</v>
      </c>
      <c r="Q49" s="24">
        <v>3.1212091000000001E-2</v>
      </c>
      <c r="R49" s="24">
        <v>2.1674632999999998E-3</v>
      </c>
      <c r="S49" s="24">
        <v>-0.11173969</v>
      </c>
      <c r="T49" s="24">
        <v>-1.2550771E-2</v>
      </c>
      <c r="U49" s="24">
        <v>-8.5889579999999993E-2</v>
      </c>
      <c r="V49" s="24">
        <v>4.4042350000000001E-2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43251</v>
      </c>
      <c r="B50" s="24">
        <v>3.5483837000000002E-3</v>
      </c>
      <c r="C50" s="24">
        <v>-7.1873610000000004E-2</v>
      </c>
      <c r="D50" s="24">
        <v>6.3091516E-3</v>
      </c>
      <c r="E50" s="24">
        <v>-3.7858725000000003E-2</v>
      </c>
      <c r="F50" s="24">
        <v>-8.6588799999999994E-2</v>
      </c>
      <c r="G50" s="24">
        <v>-3.7020087E-2</v>
      </c>
      <c r="H50" s="24">
        <v>-6.8454145999999993E-2</v>
      </c>
      <c r="I50" s="24">
        <v>9.0909004000000009E-3</v>
      </c>
      <c r="J50" s="24">
        <v>-0.13410849</v>
      </c>
      <c r="K50" s="24">
        <v>-4.5767189999999999E-2</v>
      </c>
      <c r="L50" s="24">
        <v>-0.15791964999999999</v>
      </c>
      <c r="M50" s="24">
        <v>-5.4829836E-2</v>
      </c>
      <c r="N50" s="24">
        <v>-0.14714151</v>
      </c>
      <c r="O50" s="24">
        <v>-3.7195979999999997E-2</v>
      </c>
      <c r="P50" s="24">
        <v>2.9618619999999998E-2</v>
      </c>
      <c r="Q50" s="24">
        <v>2.1964312E-2</v>
      </c>
      <c r="R50" s="24">
        <v>-2.9852092E-2</v>
      </c>
      <c r="S50" s="24">
        <v>-0.12685769999999999</v>
      </c>
      <c r="T50" s="24">
        <v>-1.2698174E-2</v>
      </c>
      <c r="U50" s="24">
        <v>-6.6554728000000007E-2</v>
      </c>
      <c r="V50" s="24">
        <v>1.4715552E-2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43280</v>
      </c>
      <c r="B51" s="24">
        <v>-0.10482079000000001</v>
      </c>
      <c r="C51" s="24">
        <v>-5.9722185000000004E-2</v>
      </c>
      <c r="D51" s="24">
        <v>-8.3053000000000002E-2</v>
      </c>
      <c r="E51" s="24">
        <v>-6.9483519999999993E-2</v>
      </c>
      <c r="F51" s="24">
        <v>-3.8899422000000003E-2</v>
      </c>
      <c r="G51" s="24">
        <v>-5.9720334999999999E-2</v>
      </c>
      <c r="H51" s="24">
        <v>-2.6206434000000001E-2</v>
      </c>
      <c r="I51" s="24">
        <v>-1.7199040000000002E-2</v>
      </c>
      <c r="J51" s="24">
        <v>6.8696140000000003E-2</v>
      </c>
      <c r="K51" s="24">
        <v>-6.1408400000000002E-2</v>
      </c>
      <c r="L51" s="24">
        <v>-8.5624275E-2</v>
      </c>
      <c r="M51" s="24">
        <v>-6.0784396999999997E-2</v>
      </c>
      <c r="N51" s="24">
        <v>3.296733E-3</v>
      </c>
      <c r="O51" s="24">
        <v>-9.3269944E-3</v>
      </c>
      <c r="P51" s="24">
        <v>-5.7095050000000001E-2</v>
      </c>
      <c r="Q51" s="24">
        <v>-2.2853732000000002E-2</v>
      </c>
      <c r="R51" s="24">
        <v>-7.6081220000000005E-2</v>
      </c>
      <c r="S51" s="24">
        <v>-5.2065314999999994E-2</v>
      </c>
      <c r="T51" s="24">
        <v>-2.6480556000000002E-2</v>
      </c>
      <c r="U51" s="24">
        <v>-4.3139640000000007E-2</v>
      </c>
      <c r="V51" s="24">
        <v>2.0341516E-2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43312</v>
      </c>
      <c r="B52" s="24">
        <v>-3.2444000000000001E-3</v>
      </c>
      <c r="C52" s="24">
        <v>4.7350169999999997E-2</v>
      </c>
      <c r="D52" s="24">
        <v>3.4828066999999997E-2</v>
      </c>
      <c r="E52" s="24">
        <v>8.6235519999999996E-2</v>
      </c>
      <c r="F52" s="24">
        <v>0.11799812</v>
      </c>
      <c r="G52" s="24">
        <v>3.4904480000000002E-2</v>
      </c>
      <c r="H52" s="24">
        <v>5.9653640000000001E-2</v>
      </c>
      <c r="I52" s="24">
        <v>4.9999950000000001E-2</v>
      </c>
      <c r="J52" s="24">
        <v>0.10267293999999999</v>
      </c>
      <c r="K52" s="24">
        <v>-6.6459179999999998E-3</v>
      </c>
      <c r="L52" s="24">
        <v>0.12636507</v>
      </c>
      <c r="M52" s="24">
        <v>6.3064574999999998E-2</v>
      </c>
      <c r="N52" s="24">
        <v>1.971519E-2</v>
      </c>
      <c r="O52" s="24">
        <v>7.0291400000000004E-2</v>
      </c>
      <c r="P52" s="24">
        <v>-1.2074292E-2</v>
      </c>
      <c r="Q52" s="24">
        <v>8.609783E-2</v>
      </c>
      <c r="R52" s="24">
        <v>6.6565156E-2</v>
      </c>
      <c r="S52" s="24">
        <v>-6.6512226999999993E-2</v>
      </c>
      <c r="T52" s="24">
        <v>3.7444115E-2</v>
      </c>
      <c r="U52" s="24">
        <v>3.0682444999999999E-2</v>
      </c>
      <c r="V52" s="24">
        <v>-4.7816634000000004E-3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43343</v>
      </c>
      <c r="B53" s="24">
        <v>-6.9077730000000004E-2</v>
      </c>
      <c r="C53" s="24">
        <v>-0.10120285000000001</v>
      </c>
      <c r="D53" s="24">
        <v>-1.6827940999999999E-2</v>
      </c>
      <c r="E53" s="24">
        <v>4.8854350000000005E-3</v>
      </c>
      <c r="F53" s="24">
        <v>-8.6242556999999997E-3</v>
      </c>
      <c r="G53" s="24">
        <v>-9.0103390000000005E-2</v>
      </c>
      <c r="H53" s="24">
        <v>-1.6041218999999999E-2</v>
      </c>
      <c r="I53" s="24">
        <v>3.4391880000000001E-3</v>
      </c>
      <c r="J53" s="24">
        <v>-3.1550585999999999E-2</v>
      </c>
      <c r="K53" s="24">
        <v>8.9204309999999995E-4</v>
      </c>
      <c r="L53" s="24">
        <v>-0.10110796000000001</v>
      </c>
      <c r="M53" s="24">
        <v>-0.10328483999999999</v>
      </c>
      <c r="N53" s="24">
        <v>-6.3372669999999992E-2</v>
      </c>
      <c r="O53" s="24">
        <v>1.4033318000000001E-3</v>
      </c>
      <c r="P53" s="24">
        <v>-4.8260690000000002E-2</v>
      </c>
      <c r="Q53" s="24">
        <v>1.3644814E-2</v>
      </c>
      <c r="R53" s="24">
        <v>1.1628866E-2</v>
      </c>
      <c r="S53" s="24">
        <v>-0.28358739999999999</v>
      </c>
      <c r="T53" s="24">
        <v>-1.5193224E-2</v>
      </c>
      <c r="U53" s="24">
        <v>6.0753820000000007E-3</v>
      </c>
      <c r="V53" s="24">
        <v>-5.5092869999999995E-2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43371</v>
      </c>
      <c r="B54" s="24">
        <v>3.0345798E-2</v>
      </c>
      <c r="C54" s="24">
        <v>4.5454619999999994E-2</v>
      </c>
      <c r="D54" s="24">
        <v>-1.7116010000000001E-2</v>
      </c>
      <c r="E54" s="24">
        <v>-8.6903690000000006E-2</v>
      </c>
      <c r="F54" s="24">
        <v>-1.1598945000000001E-2</v>
      </c>
      <c r="G54" s="24">
        <v>-1.08230114E-3</v>
      </c>
      <c r="H54" s="24">
        <v>-4.9215554999999999E-3</v>
      </c>
      <c r="I54" s="24">
        <v>-6.0638190000000007E-3</v>
      </c>
      <c r="J54" s="24">
        <v>1.7679810000000001E-2</v>
      </c>
      <c r="K54" s="24">
        <v>1.4111637999999999E-2</v>
      </c>
      <c r="L54" s="24">
        <v>3.9445279999999999E-2</v>
      </c>
      <c r="M54" s="24">
        <v>-2.2234319999999998E-2</v>
      </c>
      <c r="N54" s="24">
        <v>-4.9311933999999995E-2</v>
      </c>
      <c r="O54" s="24">
        <v>-8.996635E-2</v>
      </c>
      <c r="P54" s="24">
        <v>-1.3994098E-2</v>
      </c>
      <c r="Q54" s="24">
        <v>1.6666650999999999E-3</v>
      </c>
      <c r="R54" s="24">
        <v>2.0231485E-2</v>
      </c>
      <c r="S54" s="24">
        <v>0.17812967000000002</v>
      </c>
      <c r="T54" s="24">
        <v>-1.8006384E-2</v>
      </c>
      <c r="U54" s="24">
        <v>1.5096663999999999E-2</v>
      </c>
      <c r="V54" s="24">
        <v>1.1559367000000001E-2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43404</v>
      </c>
      <c r="B55" s="24">
        <v>-8.2994280000000004E-2</v>
      </c>
      <c r="C55" s="24">
        <v>-8.3645999999999998E-2</v>
      </c>
      <c r="D55" s="24">
        <v>-4.1793585000000001E-2</v>
      </c>
      <c r="E55" s="24">
        <v>-3.6604999999999997E-3</v>
      </c>
      <c r="F55" s="24">
        <v>-9.9748549999999991E-2</v>
      </c>
      <c r="G55" s="24">
        <v>-5.606717E-2</v>
      </c>
      <c r="H55" s="24">
        <v>-6.5224050000000006E-2</v>
      </c>
      <c r="I55" s="24">
        <v>-0.12122017</v>
      </c>
      <c r="J55" s="24">
        <v>-0.17860625999999999</v>
      </c>
      <c r="K55" s="24">
        <v>-0.14647716499999999</v>
      </c>
      <c r="L55" s="24">
        <v>0.19033504000000001</v>
      </c>
      <c r="M55" s="24">
        <v>-0.10027962999999999</v>
      </c>
      <c r="N55" s="24">
        <v>-6.9963693999999993E-2</v>
      </c>
      <c r="O55" s="24">
        <v>-7.0218680000000006E-2</v>
      </c>
      <c r="P55" s="24">
        <v>-0.11086994</v>
      </c>
      <c r="Q55" s="24">
        <v>2.9905677000000002E-2</v>
      </c>
      <c r="R55" s="24">
        <v>-4.9715100000000005E-2</v>
      </c>
      <c r="S55" s="24">
        <v>-1.9319593999999999E-2</v>
      </c>
      <c r="T55" s="24">
        <v>-5.8939456999999992E-3</v>
      </c>
      <c r="U55" s="24">
        <v>-9.6966029999999995E-2</v>
      </c>
      <c r="V55" s="24">
        <v>-4.0548444000000003E-3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43434</v>
      </c>
      <c r="B56" s="24">
        <v>3.7006139999999996E-3</v>
      </c>
      <c r="C56" s="24">
        <v>3.6608814999999996E-2</v>
      </c>
      <c r="D56" s="24">
        <v>0.12312579</v>
      </c>
      <c r="E56" s="24">
        <v>6.5798282999999999E-2</v>
      </c>
      <c r="F56" s="24">
        <v>8.3798890000000001E-2</v>
      </c>
      <c r="G56" s="24">
        <v>1.2625575E-2</v>
      </c>
      <c r="H56" s="24">
        <v>-5.9524180000000001E-3</v>
      </c>
      <c r="I56" s="24">
        <v>5.1312447000000008E-3</v>
      </c>
      <c r="J56" s="24">
        <v>-4.1587470000000001E-2</v>
      </c>
      <c r="K56" s="24">
        <v>4.0329456E-2</v>
      </c>
      <c r="L56" s="24">
        <v>-8.7173579999999997E-3</v>
      </c>
      <c r="M56" s="24">
        <v>9.4675780000000001E-2</v>
      </c>
      <c r="N56" s="24">
        <v>-2.5940359000000003E-2</v>
      </c>
      <c r="O56" s="24">
        <v>0.10467041000000001</v>
      </c>
      <c r="P56" s="24">
        <v>7.9436660000000006E-2</v>
      </c>
      <c r="Q56" s="24">
        <v>4.2586684000000007E-2</v>
      </c>
      <c r="R56" s="24">
        <v>-1.6350150000000001E-2</v>
      </c>
      <c r="S56" s="24">
        <v>0.12462521</v>
      </c>
      <c r="T56" s="24">
        <v>-4.6772059999999997E-2</v>
      </c>
      <c r="U56" s="24">
        <v>3.4255623999999998E-2</v>
      </c>
      <c r="V56" s="24">
        <v>-3.9703846000000001E-2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43465</v>
      </c>
      <c r="B57" s="24">
        <v>-4.004365E-2</v>
      </c>
      <c r="C57" s="24">
        <v>-3.6463618000000003E-2</v>
      </c>
      <c r="D57" s="24">
        <v>5.9695244000000005E-3</v>
      </c>
      <c r="E57" s="24">
        <v>-2.8491019999999999E-4</v>
      </c>
      <c r="F57" s="24">
        <v>2.4746656000000002E-3</v>
      </c>
      <c r="G57" s="24">
        <v>1.0448216999999999E-2</v>
      </c>
      <c r="H57" s="24">
        <v>7.8699589999999993E-3</v>
      </c>
      <c r="I57" s="24">
        <v>-2.0528376000000001E-2</v>
      </c>
      <c r="J57" s="24">
        <v>3.0568957000000001E-2</v>
      </c>
      <c r="K57" s="24">
        <v>-1.5902400000000001E-2</v>
      </c>
      <c r="L57" s="24">
        <v>-2.5561392000000002E-2</v>
      </c>
      <c r="M57" s="24">
        <v>-2.4605572000000003E-2</v>
      </c>
      <c r="N57" s="24">
        <v>-5.8707952000000001E-2</v>
      </c>
      <c r="O57" s="24">
        <v>7.7810290000000001E-3</v>
      </c>
      <c r="P57" s="24">
        <v>-7.558817000000001E-2</v>
      </c>
      <c r="Q57" s="24">
        <v>-3.8834571999999998E-2</v>
      </c>
      <c r="R57" s="24">
        <v>-4.7460136000000007E-2</v>
      </c>
      <c r="S57" s="24">
        <v>-6.1454535000000005E-2</v>
      </c>
      <c r="T57" s="24">
        <v>-4.8183860000000002E-2</v>
      </c>
      <c r="U57" s="24">
        <v>-5.2842799999999995E-2</v>
      </c>
      <c r="V57" s="24">
        <v>2.7630925000000001E-2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43496</v>
      </c>
      <c r="B58" s="24">
        <v>0.10078060000000001</v>
      </c>
      <c r="C58" s="24">
        <v>0.12822997999999999</v>
      </c>
      <c r="D58" s="24">
        <v>0.11522971999999999</v>
      </c>
      <c r="E58" s="24">
        <v>9.3789215000000009E-2</v>
      </c>
      <c r="F58" s="24">
        <v>5.6882260000000004E-2</v>
      </c>
      <c r="G58" s="24">
        <v>6.3661933000000004E-2</v>
      </c>
      <c r="H58" s="24">
        <v>3.3254980000000003E-2</v>
      </c>
      <c r="I58" s="24">
        <v>5.2814720000000002E-2</v>
      </c>
      <c r="J58" s="24">
        <v>9.2763419999999999E-2</v>
      </c>
      <c r="K58" s="24">
        <v>9.9558239999999992E-2</v>
      </c>
      <c r="L58" s="24">
        <v>0.18769633999999999</v>
      </c>
      <c r="M58" s="24">
        <v>0.14172446999999999</v>
      </c>
      <c r="N58" s="24">
        <v>6.2318800000000001E-2</v>
      </c>
      <c r="O58" s="24">
        <v>-1.6196787000000001E-2</v>
      </c>
      <c r="P58" s="24">
        <v>0.12713801999999999</v>
      </c>
      <c r="Q58" s="24">
        <v>5.1920055999999999E-2</v>
      </c>
      <c r="R58" s="24">
        <v>4.978001E-2</v>
      </c>
      <c r="S58" s="24">
        <v>0.17623116</v>
      </c>
      <c r="T58" s="24">
        <v>3.8686155999999999E-2</v>
      </c>
      <c r="U58" s="24">
        <v>7.3898314999999992E-2</v>
      </c>
      <c r="V58" s="24">
        <v>0.10522675500000001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43524</v>
      </c>
      <c r="B59" s="24">
        <v>0.13159394000000002</v>
      </c>
      <c r="C59" s="24">
        <v>-3.4246623999999996E-2</v>
      </c>
      <c r="D59" s="24">
        <v>-7.0447980000000007E-2</v>
      </c>
      <c r="E59" s="24">
        <v>-3.8141608E-2</v>
      </c>
      <c r="F59" s="24">
        <v>-4.1084647000000002E-2</v>
      </c>
      <c r="G59" s="24">
        <v>2.4894118E-2</v>
      </c>
      <c r="H59" s="24">
        <v>-6.5019727000000006E-3</v>
      </c>
      <c r="I59" s="24">
        <v>-2.7035474999999999E-3</v>
      </c>
      <c r="J59" s="24">
        <v>-3.1999946000000001E-2</v>
      </c>
      <c r="K59" s="24">
        <v>-2.7039528E-2</v>
      </c>
      <c r="L59" s="24">
        <v>-5.2237153000000001E-2</v>
      </c>
      <c r="M59" s="24">
        <v>-6.7881940000000002E-2</v>
      </c>
      <c r="N59" s="24">
        <v>7.5034020000000007E-2</v>
      </c>
      <c r="O59" s="24">
        <v>-3.3536553000000002E-3</v>
      </c>
      <c r="P59" s="24">
        <v>2.3604750000000001E-2</v>
      </c>
      <c r="Q59" s="24">
        <v>-5.6555270000000005E-2</v>
      </c>
      <c r="R59" s="24">
        <v>7.1570873E-3</v>
      </c>
      <c r="S59" s="24">
        <v>-3.5640119999999997E-2</v>
      </c>
      <c r="T59" s="24">
        <v>3.7245274000000002E-2</v>
      </c>
      <c r="U59" s="24">
        <v>5.303037E-2</v>
      </c>
      <c r="V59" s="24">
        <v>-4.0714145000000004E-3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43553</v>
      </c>
      <c r="B60" s="24">
        <v>4.4029712999999998E-2</v>
      </c>
      <c r="C60" s="24">
        <v>-4.2996407E-2</v>
      </c>
      <c r="D60" s="24">
        <v>-1.9432306E-3</v>
      </c>
      <c r="E60" s="24">
        <v>2.265942E-2</v>
      </c>
      <c r="F60" s="24">
        <v>-1.9708692999999999E-2</v>
      </c>
      <c r="G60" s="24">
        <v>1.5245438E-2</v>
      </c>
      <c r="H60" s="24">
        <v>-2.0287929999999999E-2</v>
      </c>
      <c r="I60" s="24">
        <v>4.1566252999999997E-2</v>
      </c>
      <c r="J60" s="24">
        <v>6.8867210000000002E-4</v>
      </c>
      <c r="K60" s="24">
        <v>-3.2078802999999996E-2</v>
      </c>
      <c r="L60" s="24">
        <v>-4.6744165000000004E-2</v>
      </c>
      <c r="M60" s="24">
        <v>-2.5330544E-2</v>
      </c>
      <c r="N60" s="24">
        <v>2.0304559999999999E-2</v>
      </c>
      <c r="O60" s="24">
        <v>7.8311442999999994E-2</v>
      </c>
      <c r="P60" s="24">
        <v>2.8331400000000003E-2</v>
      </c>
      <c r="Q60" s="24">
        <v>8.1744194000000006E-3</v>
      </c>
      <c r="R60" s="24">
        <v>-8.9689492999999992E-3</v>
      </c>
      <c r="S60" s="24">
        <v>-0.12917113</v>
      </c>
      <c r="T60" s="24">
        <v>-2.2493600999999998E-3</v>
      </c>
      <c r="U60" s="24">
        <v>-7.1942806000000002E-3</v>
      </c>
      <c r="V60" s="24">
        <v>4.7169805000000002E-2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43585</v>
      </c>
      <c r="B61" s="24">
        <v>6.4237120000000007E-3</v>
      </c>
      <c r="C61" s="24">
        <v>-1.0421514999999999E-2</v>
      </c>
      <c r="D61" s="24">
        <v>1.7133951000000001E-2</v>
      </c>
      <c r="E61" s="24">
        <v>1.8658876000000001E-2</v>
      </c>
      <c r="F61" s="24">
        <v>1.6171336000000001E-2</v>
      </c>
      <c r="G61" s="24">
        <v>-2.9524028000000001E-2</v>
      </c>
      <c r="H61" s="24">
        <v>-7.682085E-3</v>
      </c>
      <c r="I61" s="24">
        <v>3.6437153999999999E-2</v>
      </c>
      <c r="J61" s="24">
        <v>5.8729053000000003E-2</v>
      </c>
      <c r="K61" s="24">
        <v>8.6956024000000003E-3</v>
      </c>
      <c r="L61" s="24">
        <v>9.7584724000000008E-3</v>
      </c>
      <c r="M61" s="24">
        <v>8.1979640000000006E-2</v>
      </c>
      <c r="N61" s="24">
        <v>5.7213902000000004E-2</v>
      </c>
      <c r="O61" s="24">
        <v>7.3758363999999995E-3</v>
      </c>
      <c r="P61" s="24">
        <v>1.7459512E-2</v>
      </c>
      <c r="Q61" s="24">
        <v>2.4324417000000001E-2</v>
      </c>
      <c r="R61" s="24">
        <v>2.1279693000000002E-2</v>
      </c>
      <c r="S61" s="24">
        <v>-3.9143025999999997E-2</v>
      </c>
      <c r="T61" s="24">
        <v>4.9712180000000002E-2</v>
      </c>
      <c r="U61" s="24">
        <v>6.6425800000000004E-3</v>
      </c>
      <c r="V61" s="24">
        <v>5.5555580000000007E-2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43616</v>
      </c>
      <c r="B62" s="24">
        <v>-0.10203944999999999</v>
      </c>
      <c r="C62" s="24">
        <v>-9.8525580000000001E-2</v>
      </c>
      <c r="D62" s="24">
        <v>-3.1010746999999998E-2</v>
      </c>
      <c r="E62" s="24">
        <v>7.1551799999999997E-3</v>
      </c>
      <c r="F62" s="24">
        <v>-3.9569914000000005E-2</v>
      </c>
      <c r="G62" s="24">
        <v>-8.1825369999999994E-2</v>
      </c>
      <c r="H62" s="24">
        <v>-3.0292272999999999E-3</v>
      </c>
      <c r="I62" s="24">
        <v>-7.7008905000000002E-2</v>
      </c>
      <c r="J62" s="24">
        <v>-6.9989259999999998E-2</v>
      </c>
      <c r="K62" s="24">
        <v>-9.6128829999999998E-2</v>
      </c>
      <c r="L62" s="24">
        <v>6.2817335E-3</v>
      </c>
      <c r="M62" s="24">
        <v>-6.6407622999999999E-2</v>
      </c>
      <c r="N62" s="24">
        <v>7.0588230000000002E-2</v>
      </c>
      <c r="O62" s="24">
        <v>1.3235688000000001E-2</v>
      </c>
      <c r="P62" s="24">
        <v>-0.12893575999999998</v>
      </c>
      <c r="Q62" s="24">
        <v>-3.4300864E-2</v>
      </c>
      <c r="R62" s="24">
        <v>-3.1849085999999999E-2</v>
      </c>
      <c r="S62" s="24">
        <v>-2.1440804000000001E-2</v>
      </c>
      <c r="T62" s="24">
        <v>-8.7257200000000007E-2</v>
      </c>
      <c r="U62" s="24">
        <v>-2.8794230000000001E-2</v>
      </c>
      <c r="V62" s="24">
        <v>-8.2503610000000005E-2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43644</v>
      </c>
      <c r="B63" s="24">
        <v>7.3159574999999991E-2</v>
      </c>
      <c r="C63" s="24">
        <v>8.107222E-2</v>
      </c>
      <c r="D63" s="24">
        <v>4.4034003999999995E-2</v>
      </c>
      <c r="E63" s="24">
        <v>1.8939257000000001E-2</v>
      </c>
      <c r="F63" s="24">
        <v>6.546855E-2</v>
      </c>
      <c r="G63" s="24">
        <v>7.777166399999999E-2</v>
      </c>
      <c r="H63" s="24">
        <v>2.1744967E-2</v>
      </c>
      <c r="I63" s="24">
        <v>5.6831836999999996E-2</v>
      </c>
      <c r="J63" s="24">
        <v>3.1317829999999998E-2</v>
      </c>
      <c r="K63" s="24">
        <v>7.7379823E-2</v>
      </c>
      <c r="L63" s="24">
        <v>6.3067200000000004E-2</v>
      </c>
      <c r="M63" s="24">
        <v>6.0340524E-2</v>
      </c>
      <c r="N63" s="24">
        <v>5.522585E-2</v>
      </c>
      <c r="O63" s="24">
        <v>-9.9340680000000008E-3</v>
      </c>
      <c r="P63" s="24">
        <v>8.1297160000000007E-2</v>
      </c>
      <c r="Q63" s="24">
        <v>1.2714385999999999E-2</v>
      </c>
      <c r="R63" s="24">
        <v>6.7966103999999999E-2</v>
      </c>
      <c r="S63" s="24">
        <v>7.119143E-2</v>
      </c>
      <c r="T63" s="24">
        <v>-6.3751935999999997E-3</v>
      </c>
      <c r="U63" s="24">
        <v>-1.0500312000000001E-2</v>
      </c>
      <c r="V63" s="24">
        <v>3.2960891999999999E-2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43677</v>
      </c>
      <c r="B64" s="24">
        <v>-5.9670210000000003E-3</v>
      </c>
      <c r="C64" s="24">
        <v>-5.8492420000000003E-2</v>
      </c>
      <c r="D64" s="24">
        <v>-1.0388613E-2</v>
      </c>
      <c r="E64" s="24">
        <v>-9.8287462999999999E-3</v>
      </c>
      <c r="F64" s="24">
        <v>-5.936843E-2</v>
      </c>
      <c r="G64" s="24">
        <v>-3.1587539999999997E-2</v>
      </c>
      <c r="H64" s="24">
        <v>-2.8254269999999998E-2</v>
      </c>
      <c r="I64" s="24">
        <v>8.8672639999999997E-3</v>
      </c>
      <c r="J64" s="24">
        <v>-4.8639955999999998E-2</v>
      </c>
      <c r="K64" s="24">
        <v>-7.4661730000000009E-2</v>
      </c>
      <c r="L64" s="24">
        <v>1.7840742999999999E-2</v>
      </c>
      <c r="M64" s="24">
        <v>-5.4691733999999999E-2</v>
      </c>
      <c r="N64" s="24">
        <v>1.0460258E-2</v>
      </c>
      <c r="O64" s="24">
        <v>-6.51558E-2</v>
      </c>
      <c r="P64" s="24">
        <v>-1.6484439E-2</v>
      </c>
      <c r="Q64" s="24">
        <v>-1.3974309000000001E-2</v>
      </c>
      <c r="R64" s="24">
        <v>-1.0616422E-2</v>
      </c>
      <c r="S64" s="24">
        <v>9.5717909999999989E-2</v>
      </c>
      <c r="T64" s="24">
        <v>6.9401382999999997E-2</v>
      </c>
      <c r="U64" s="24">
        <v>9.9874734999999999E-3</v>
      </c>
      <c r="V64" s="24">
        <v>-1.4536618999999999E-2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43707</v>
      </c>
      <c r="B65" s="24">
        <v>-2.2245705000000001E-2</v>
      </c>
      <c r="C65" s="24">
        <v>-7.2264194000000004E-2</v>
      </c>
      <c r="D65" s="24">
        <v>-2.0606458000000001E-2</v>
      </c>
      <c r="E65" s="24">
        <v>-2.3255824999999997E-2</v>
      </c>
      <c r="F65" s="24">
        <v>-7.6544340000000002E-2</v>
      </c>
      <c r="G65" s="24">
        <v>-5.6035640000000005E-2</v>
      </c>
      <c r="H65" s="24">
        <v>-3.3575594E-2</v>
      </c>
      <c r="I65" s="24">
        <v>-1.0490477E-2</v>
      </c>
      <c r="J65" s="24">
        <v>5.8152676E-3</v>
      </c>
      <c r="K65" s="24">
        <v>-3.8628219999999998E-2</v>
      </c>
      <c r="L65" s="24">
        <v>-7.8876375999999998E-2</v>
      </c>
      <c r="M65" s="24">
        <v>-7.3529424999999995E-2</v>
      </c>
      <c r="N65" s="24">
        <v>-4.8654320000000001E-2</v>
      </c>
      <c r="O65" s="24">
        <v>-2.4848460000000003E-2</v>
      </c>
      <c r="P65" s="24">
        <v>-3.5060763000000002E-2</v>
      </c>
      <c r="Q65" s="24">
        <v>-2.0085037E-2</v>
      </c>
      <c r="R65" s="24">
        <v>-3.3324121999999998E-2</v>
      </c>
      <c r="S65" s="24">
        <v>-7.5478973000000005E-2</v>
      </c>
      <c r="T65" s="24">
        <v>-3.7639080999999998E-2</v>
      </c>
      <c r="U65" s="24">
        <v>-3.0902326000000001E-2</v>
      </c>
      <c r="V65" s="24">
        <v>-6.8838415E-2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43738</v>
      </c>
      <c r="B66" s="24">
        <v>7.2228909999999991E-4</v>
      </c>
      <c r="C66" s="24">
        <v>4.9033403000000003E-2</v>
      </c>
      <c r="D66" s="24">
        <v>-2.8582811E-2</v>
      </c>
      <c r="E66" s="24">
        <v>-2.8745592E-2</v>
      </c>
      <c r="F66" s="24">
        <v>4.8470497E-4</v>
      </c>
      <c r="G66" s="24">
        <v>3.5440087000000002E-2</v>
      </c>
      <c r="H66" s="24">
        <v>-2.5071502000000002E-3</v>
      </c>
      <c r="I66" s="24">
        <v>4.1833759999999998E-2</v>
      </c>
      <c r="J66" s="24">
        <v>2.9149652000000002E-2</v>
      </c>
      <c r="K66" s="24">
        <v>5.7829499999999999E-2</v>
      </c>
      <c r="L66" s="24">
        <v>2.7811645999999999E-2</v>
      </c>
      <c r="M66" s="24">
        <v>-8.9808105999999999E-3</v>
      </c>
      <c r="N66" s="24">
        <v>1.5233993999999999E-2</v>
      </c>
      <c r="O66" s="24">
        <v>4.3194532000000001E-2</v>
      </c>
      <c r="P66" s="24">
        <v>-6.0261489999999997E-3</v>
      </c>
      <c r="Q66" s="24">
        <v>1.5868545000000001E-2</v>
      </c>
      <c r="R66" s="24">
        <v>-1.0695398E-2</v>
      </c>
      <c r="S66" s="24">
        <v>0.10733532999999999</v>
      </c>
      <c r="T66" s="24">
        <v>-2.7606250000000002E-2</v>
      </c>
      <c r="U66" s="24">
        <v>4.0178537E-2</v>
      </c>
      <c r="V66" s="24">
        <v>5.9405565000000002E-3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43769</v>
      </c>
      <c r="B67" s="24">
        <v>2.8870463000000002E-2</v>
      </c>
      <c r="C67" s="24">
        <v>-7.7857849999999992E-2</v>
      </c>
      <c r="D67" s="24">
        <v>2.0024538000000001E-2</v>
      </c>
      <c r="E67" s="24">
        <v>4.8729420000000002E-2</v>
      </c>
      <c r="F67" s="24">
        <v>6.104648E-2</v>
      </c>
      <c r="G67" s="24">
        <v>8.5567235999999998E-3</v>
      </c>
      <c r="H67" s="24">
        <v>9.6948147000000002E-3</v>
      </c>
      <c r="I67" s="24">
        <v>6.7656754999999999E-2</v>
      </c>
      <c r="J67" s="24">
        <v>3.7219047999999998E-2</v>
      </c>
      <c r="K67" s="24">
        <v>4.5970917E-2</v>
      </c>
      <c r="L67" s="24">
        <v>5.8627963000000005E-2</v>
      </c>
      <c r="M67" s="24">
        <v>4.5310854999999997E-2</v>
      </c>
      <c r="N67" s="24">
        <v>5.6805969999999997E-2</v>
      </c>
      <c r="O67" s="24">
        <v>3.2171606999999998E-2</v>
      </c>
      <c r="P67" s="24">
        <v>4.2617679999999998E-2</v>
      </c>
      <c r="Q67" s="24">
        <v>5.6946277999999999E-4</v>
      </c>
      <c r="R67" s="24">
        <v>-2.1823585E-2</v>
      </c>
      <c r="S67" s="24">
        <v>-7.4101806000000006E-2</v>
      </c>
      <c r="T67" s="24">
        <v>2.3345709999999999E-2</v>
      </c>
      <c r="U67" s="24">
        <v>-5.5180790000000004E-3</v>
      </c>
      <c r="V67" s="24">
        <v>-5.4461956000000006E-2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43798</v>
      </c>
      <c r="B68" s="24">
        <v>-8.0673099999999994E-3</v>
      </c>
      <c r="C68" s="24">
        <v>-0.13135415</v>
      </c>
      <c r="D68" s="24">
        <v>-3.7259579000000001E-2</v>
      </c>
      <c r="E68" s="24">
        <v>-3.1927108999999995E-2</v>
      </c>
      <c r="F68" s="24">
        <v>-4.1552486E-2</v>
      </c>
      <c r="G68" s="24">
        <v>-2.8563379999999999E-2</v>
      </c>
      <c r="H68" s="24">
        <v>-2.0625890000000001E-2</v>
      </c>
      <c r="I68" s="24">
        <v>1.6228795000000001E-2</v>
      </c>
      <c r="J68" s="24">
        <v>-1.7828941000000001E-2</v>
      </c>
      <c r="K68" s="24">
        <v>-7.8058839999999999E-3</v>
      </c>
      <c r="L68" s="24">
        <v>-4.7757807000000006E-2</v>
      </c>
      <c r="M68" s="24">
        <v>-1.00803375E-3</v>
      </c>
      <c r="N68" s="24">
        <v>6.0851574E-3</v>
      </c>
      <c r="O68" s="24">
        <v>-5.4834484999999999E-3</v>
      </c>
      <c r="P68" s="24">
        <v>2.0352244000000002E-2</v>
      </c>
      <c r="Q68" s="24">
        <v>-3.984034E-3</v>
      </c>
      <c r="R68" s="24">
        <v>-6.8061950000000001E-3</v>
      </c>
      <c r="S68" s="24">
        <v>7.2756767E-2</v>
      </c>
      <c r="T68" s="24">
        <v>-3.0751765E-2</v>
      </c>
      <c r="U68" s="24">
        <v>-1.7262638E-2</v>
      </c>
      <c r="V68" s="24">
        <v>1.839006E-2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43830</v>
      </c>
      <c r="B69" s="24">
        <v>8.5693359999999996E-2</v>
      </c>
      <c r="C69" s="24">
        <v>0.113799095</v>
      </c>
      <c r="D69" s="24">
        <v>6.9770336000000002E-2</v>
      </c>
      <c r="E69" s="24">
        <v>1.1520147000000001E-2</v>
      </c>
      <c r="F69" s="24">
        <v>2.7995825000000002E-2</v>
      </c>
      <c r="G69" s="24">
        <v>8.8667979999999993E-2</v>
      </c>
      <c r="H69" s="24">
        <v>4.6858906999999998E-2</v>
      </c>
      <c r="I69" s="24">
        <v>6.8688154000000001E-2</v>
      </c>
      <c r="J69" s="24">
        <v>4.4526576999999998E-2</v>
      </c>
      <c r="K69" s="24">
        <v>8.6683640000000006E-2</v>
      </c>
      <c r="L69" s="24">
        <v>0.13375031999999998</v>
      </c>
      <c r="M69" s="24">
        <v>8.8663580000000006E-2</v>
      </c>
      <c r="N69" s="24">
        <v>4.008043E-2</v>
      </c>
      <c r="O69" s="24">
        <v>2.097547E-2</v>
      </c>
      <c r="P69" s="24">
        <v>8.4137439999999994E-2</v>
      </c>
      <c r="Q69" s="24">
        <v>1.6571522000000002E-2</v>
      </c>
      <c r="R69" s="24">
        <v>-6.758511E-3</v>
      </c>
      <c r="S69" s="24">
        <v>3.2142997E-2</v>
      </c>
      <c r="T69" s="24">
        <v>0</v>
      </c>
      <c r="U69" s="24">
        <v>1.0816574000000001E-2</v>
      </c>
      <c r="V69" s="24">
        <v>6.6390752999999997E-2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43861</v>
      </c>
      <c r="B70" s="24">
        <v>-0.10315376000000001</v>
      </c>
      <c r="C70" s="24">
        <v>-7.9808054000000003E-2</v>
      </c>
      <c r="D70" s="24">
        <v>-5.7677326000000001E-2</v>
      </c>
      <c r="E70" s="24">
        <v>-9.1491810000000007E-2</v>
      </c>
      <c r="F70" s="24">
        <v>-4.9810230000000004E-2</v>
      </c>
      <c r="G70" s="24">
        <v>-7.0445356000000001E-2</v>
      </c>
      <c r="H70" s="24">
        <v>-5.8926699999999999E-2</v>
      </c>
      <c r="I70" s="24">
        <v>-7.7072740000000001E-2</v>
      </c>
      <c r="J70" s="24">
        <v>1.843214E-2</v>
      </c>
      <c r="K70" s="24">
        <v>-7.3002043000000003E-2</v>
      </c>
      <c r="L70" s="24">
        <v>-7.7766123000000006E-2</v>
      </c>
      <c r="M70" s="24">
        <v>-8.9500480000000007E-2</v>
      </c>
      <c r="N70" s="24">
        <v>-6.0217084999999997E-2</v>
      </c>
      <c r="O70" s="24">
        <v>-1.8776655E-2</v>
      </c>
      <c r="P70" s="24">
        <v>-6.2100115000000004E-2</v>
      </c>
      <c r="Q70" s="24">
        <v>1.1793016999999999E-2</v>
      </c>
      <c r="R70" s="24">
        <v>-4.1586456000000001E-2</v>
      </c>
      <c r="S70" s="24">
        <v>2.4363280000000001E-2</v>
      </c>
      <c r="T70" s="24">
        <v>-1.6507864000000001E-2</v>
      </c>
      <c r="U70" s="24">
        <v>-6.8792939999999997E-2</v>
      </c>
      <c r="V70" s="24">
        <v>-3.3958554000000002E-2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43889</v>
      </c>
      <c r="B71" s="24">
        <v>9.5604419999999996E-2</v>
      </c>
      <c r="C71" s="24">
        <v>-0.12096512000000001</v>
      </c>
      <c r="D71" s="24">
        <v>-0.10587257</v>
      </c>
      <c r="E71" s="24">
        <v>-6.2860846999999997E-2</v>
      </c>
      <c r="F71" s="24">
        <v>-0.1477784</v>
      </c>
      <c r="G71" s="24">
        <v>-9.2915170000000005E-2</v>
      </c>
      <c r="H71" s="24">
        <v>-5.0689580000000005E-2</v>
      </c>
      <c r="I71" s="24">
        <v>-1.4225543E-2</v>
      </c>
      <c r="J71" s="24">
        <v>-9.2455330000000002E-2</v>
      </c>
      <c r="K71" s="24">
        <v>-4.6660899999999998E-2</v>
      </c>
      <c r="L71" s="24">
        <v>-0.12340033</v>
      </c>
      <c r="M71" s="24">
        <v>-9.8074379999999989E-2</v>
      </c>
      <c r="N71" s="24">
        <v>-0.21743709999999999</v>
      </c>
      <c r="O71" s="24">
        <v>-6.6686096E-2</v>
      </c>
      <c r="P71" s="24">
        <v>3.3605098999999999E-2</v>
      </c>
      <c r="Q71" s="24">
        <v>-0.11832350999999999</v>
      </c>
      <c r="R71" s="24">
        <v>-0.11466575000000001</v>
      </c>
      <c r="S71" s="24">
        <v>-0.14774775500000001</v>
      </c>
      <c r="T71" s="24">
        <v>-7.7852487999999997E-2</v>
      </c>
      <c r="U71" s="24">
        <v>-7.7233075999999998E-2</v>
      </c>
      <c r="V71" s="24">
        <v>-9.4409170000000001E-2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43921</v>
      </c>
      <c r="B72" s="24">
        <v>-9.0605140000000001E-2</v>
      </c>
      <c r="C72" s="24">
        <v>-0.19584565999999998</v>
      </c>
      <c r="D72" s="24">
        <v>-0.31868642999999997</v>
      </c>
      <c r="E72" s="24">
        <v>-0.21149889999999999</v>
      </c>
      <c r="F72" s="24">
        <v>-0.19507908000000002</v>
      </c>
      <c r="G72" s="24">
        <v>-0.26120360000000004</v>
      </c>
      <c r="H72" s="24">
        <v>-8.9124380000000003E-2</v>
      </c>
      <c r="I72" s="24">
        <v>-0.11892027000000001</v>
      </c>
      <c r="J72" s="24">
        <v>-0.31883705000000001</v>
      </c>
      <c r="K72" s="24">
        <v>-0.14628821</v>
      </c>
      <c r="L72" s="24">
        <v>-0.38581860000000001</v>
      </c>
      <c r="M72" s="24">
        <v>-0.29543197999999998</v>
      </c>
      <c r="N72" s="24">
        <v>-0.23624165000000003</v>
      </c>
      <c r="O72" s="24">
        <v>-0.25100958000000001</v>
      </c>
      <c r="P72" s="24">
        <v>-7.854497399999999E-2</v>
      </c>
      <c r="Q72" s="24">
        <v>-8.1732809999999989E-2</v>
      </c>
      <c r="R72" s="24">
        <v>-0.16013193000000001</v>
      </c>
      <c r="S72" s="24">
        <v>-0.20549679000000001</v>
      </c>
      <c r="T72" s="24">
        <v>-0.23152716000000001</v>
      </c>
      <c r="U72" s="24">
        <v>-0.24017471000000001</v>
      </c>
      <c r="V72" s="24">
        <v>-0.11534190000000001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43951</v>
      </c>
      <c r="B73" s="24">
        <v>5.0367594000000002E-2</v>
      </c>
      <c r="C73" s="24">
        <v>0.16097784000000001</v>
      </c>
      <c r="D73" s="24">
        <v>0.10590636999999999</v>
      </c>
      <c r="E73" s="24">
        <v>4.7308919999999997E-2</v>
      </c>
      <c r="F73" s="24">
        <v>8.2241649999999999E-2</v>
      </c>
      <c r="G73" s="24">
        <v>9.5320699999999994E-2</v>
      </c>
      <c r="H73" s="24">
        <v>1.5086174000000001E-2</v>
      </c>
      <c r="I73" s="24">
        <v>0.12314213</v>
      </c>
      <c r="J73" s="24">
        <v>3.2451509999999996E-2</v>
      </c>
      <c r="K73" s="24">
        <v>0.1001705</v>
      </c>
      <c r="L73" s="24">
        <v>4.7113775999999996E-2</v>
      </c>
      <c r="M73" s="24">
        <v>0.10394645000000001</v>
      </c>
      <c r="N73" s="24">
        <v>9.197545E-2</v>
      </c>
      <c r="O73" s="24">
        <v>0.12194108999999999</v>
      </c>
      <c r="P73" s="24">
        <v>4.7685623000000003E-2</v>
      </c>
      <c r="Q73" s="24">
        <v>9.3708279999999991E-2</v>
      </c>
      <c r="R73" s="24">
        <v>0.15614737000000001</v>
      </c>
      <c r="S73" s="24">
        <v>7.0250153999999995E-2</v>
      </c>
      <c r="T73" s="24">
        <v>0.11752140000000001</v>
      </c>
      <c r="U73" s="24">
        <v>0.19252871999999999</v>
      </c>
      <c r="V73" s="24">
        <v>6.8533179999999999E-2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43980</v>
      </c>
      <c r="B74" s="24">
        <v>1.2950659E-2</v>
      </c>
      <c r="C74" s="24">
        <v>-5.0854205999999999E-2</v>
      </c>
      <c r="D74" s="24">
        <v>6.2615036999999998E-2</v>
      </c>
      <c r="E74" s="24">
        <v>4.0198919999999999E-2</v>
      </c>
      <c r="F74" s="24">
        <v>0.10289168</v>
      </c>
      <c r="G74" s="24">
        <v>7.9829810000000001E-2</v>
      </c>
      <c r="H74" s="24">
        <v>6.5817475E-2</v>
      </c>
      <c r="I74" s="24">
        <v>4.0508509999999994E-3</v>
      </c>
      <c r="J74" s="24">
        <v>8.9511389999999996E-2</v>
      </c>
      <c r="K74" s="24">
        <v>3.7582396999999997E-2</v>
      </c>
      <c r="L74" s="24">
        <v>0.10214842</v>
      </c>
      <c r="M74" s="24">
        <v>7.1496963999999996E-2</v>
      </c>
      <c r="N74" s="24">
        <v>4.6673894E-2</v>
      </c>
      <c r="O74" s="24">
        <v>1.6266227000000001E-2</v>
      </c>
      <c r="P74" s="24">
        <v>1.7005682000000001E-2</v>
      </c>
      <c r="Q74" s="24">
        <v>8.2504750000000002E-3</v>
      </c>
      <c r="R74" s="24">
        <v>3.1644105999999998E-2</v>
      </c>
      <c r="S74" s="24">
        <v>7.4589730000000007E-2</v>
      </c>
      <c r="T74" s="24">
        <v>-1.3384342E-2</v>
      </c>
      <c r="U74" s="24">
        <v>0.10040164000000001</v>
      </c>
      <c r="V74" s="24">
        <v>4.536569E-2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44012</v>
      </c>
      <c r="B75" s="24">
        <v>9.5353600000000011E-2</v>
      </c>
      <c r="C75" s="24">
        <v>7.5415015000000002E-2</v>
      </c>
      <c r="D75" s="24">
        <v>5.0198316999999999E-2</v>
      </c>
      <c r="E75" s="24">
        <v>7.8125476999999999E-2</v>
      </c>
      <c r="F75" s="24">
        <v>2.3542523000000003E-2</v>
      </c>
      <c r="G75" s="24">
        <v>5.8901906000000004E-2</v>
      </c>
      <c r="H75" s="24">
        <v>2.5751113999999999E-2</v>
      </c>
      <c r="I75" s="24">
        <v>8.1764459999999997E-2</v>
      </c>
      <c r="J75" s="24">
        <v>3.4743547E-3</v>
      </c>
      <c r="K75" s="24">
        <v>6.6654204999999994E-2</v>
      </c>
      <c r="L75" s="24">
        <v>7.0543170000000002E-2</v>
      </c>
      <c r="M75" s="24">
        <v>6.8991899999999995E-2</v>
      </c>
      <c r="N75" s="24">
        <v>1.9641756999999999E-2</v>
      </c>
      <c r="O75" s="24">
        <v>5.8508160000000003E-2</v>
      </c>
      <c r="P75" s="24">
        <v>7.6950550000000006E-2</v>
      </c>
      <c r="Q75" s="24">
        <v>2.3589850000000002E-2</v>
      </c>
      <c r="R75" s="24">
        <v>-2.8446317E-3</v>
      </c>
      <c r="S75" s="24">
        <v>8.1738950000000005E-2</v>
      </c>
      <c r="T75" s="24">
        <v>2.4176120000000002E-2</v>
      </c>
      <c r="U75" s="24">
        <v>-1.8978119000000002E-2</v>
      </c>
      <c r="V75" s="24">
        <v>1.3200045E-3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44043</v>
      </c>
      <c r="B76" s="24">
        <v>0.14398742</v>
      </c>
      <c r="C76" s="24">
        <v>8.4126949999999992E-2</v>
      </c>
      <c r="D76" s="24">
        <v>4.1111109999999999E-2</v>
      </c>
      <c r="E76" s="24">
        <v>-3.6802948000000002E-2</v>
      </c>
      <c r="F76" s="24">
        <v>5.8681964999999996E-2</v>
      </c>
      <c r="G76" s="24">
        <v>7.3144555E-2</v>
      </c>
      <c r="H76" s="24">
        <v>8.3300350000000009E-2</v>
      </c>
      <c r="I76" s="24">
        <v>0.10890102</v>
      </c>
      <c r="J76" s="24">
        <v>2.0388959999999998E-2</v>
      </c>
      <c r="K76" s="24">
        <v>5.4787280000000001E-2</v>
      </c>
      <c r="L76" s="24">
        <v>0.13143252999999999</v>
      </c>
      <c r="M76" s="24">
        <v>6.4982890000000001E-2</v>
      </c>
      <c r="N76" s="24">
        <v>-4.5546889999999998E-3</v>
      </c>
      <c r="O76" s="24">
        <v>0.10062027000000001</v>
      </c>
      <c r="P76" s="24">
        <v>9.2589854999999999E-2</v>
      </c>
      <c r="Q76" s="24">
        <v>5.2301884E-2</v>
      </c>
      <c r="R76" s="24">
        <v>-7.8414680000000007E-3</v>
      </c>
      <c r="S76" s="24">
        <v>-7.105940999999999E-2</v>
      </c>
      <c r="T76" s="24">
        <v>3.493011E-2</v>
      </c>
      <c r="U76" s="24">
        <v>1.9345284000000001E-2</v>
      </c>
      <c r="V76" s="24">
        <v>2.0136833E-2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44074</v>
      </c>
      <c r="B77" s="24">
        <v>5.255866E-2</v>
      </c>
      <c r="C77" s="24">
        <v>-7.2108326E-2</v>
      </c>
      <c r="D77" s="24">
        <v>4.6424747000000002E-2</v>
      </c>
      <c r="E77" s="24">
        <v>2.4700880000000001E-2</v>
      </c>
      <c r="F77" s="24">
        <v>3.1267762000000004E-2</v>
      </c>
      <c r="G77" s="24">
        <v>3.2137512999999999E-2</v>
      </c>
      <c r="H77" s="24">
        <v>-2.8560935999999999E-2</v>
      </c>
      <c r="I77" s="24">
        <v>-1.4573932000000001E-2</v>
      </c>
      <c r="J77" s="24">
        <v>1.1681557E-2</v>
      </c>
      <c r="K77" s="24">
        <v>4.6631336000000002E-2</v>
      </c>
      <c r="L77" s="24">
        <v>-8.3589439999999987E-2</v>
      </c>
      <c r="M77" s="24">
        <v>-9.5923539999999991E-3</v>
      </c>
      <c r="N77" s="24">
        <v>4.9313664E-2</v>
      </c>
      <c r="O77" s="24">
        <v>4.4771432999999999E-2</v>
      </c>
      <c r="P77" s="24">
        <v>5.7893990000000006E-2</v>
      </c>
      <c r="Q77" s="24">
        <v>4.1071415E-2</v>
      </c>
      <c r="R77" s="24">
        <v>-1.345098E-2</v>
      </c>
      <c r="S77" s="24">
        <v>-7.4177145999999999E-2</v>
      </c>
      <c r="T77" s="24">
        <v>3.7608504000000001E-2</v>
      </c>
      <c r="U77" s="24">
        <v>7.2992682000000003E-2</v>
      </c>
      <c r="V77" s="24">
        <v>7.5232744000000004E-2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44104</v>
      </c>
      <c r="B78" s="24">
        <v>-3.5524309000000004E-2</v>
      </c>
      <c r="C78" s="24">
        <v>-4.9704129999999999E-2</v>
      </c>
      <c r="D78" s="24">
        <v>-0.11932689</v>
      </c>
      <c r="E78" s="24">
        <v>1.1299848599999999E-3</v>
      </c>
      <c r="F78" s="24">
        <v>-9.2613040000000008E-2</v>
      </c>
      <c r="G78" s="24">
        <v>-6.3181933999999995E-2</v>
      </c>
      <c r="H78" s="24">
        <v>-1.2815714000000001E-2</v>
      </c>
      <c r="I78" s="24">
        <v>2.1615505E-2</v>
      </c>
      <c r="J78" s="24">
        <v>1.3673663000000001E-2</v>
      </c>
      <c r="K78" s="24">
        <v>3.5991669000000004E-2</v>
      </c>
      <c r="L78" s="24">
        <v>-7.2434606999999998E-2</v>
      </c>
      <c r="M78" s="24">
        <v>-6.4567923999999995E-3</v>
      </c>
      <c r="N78" s="24">
        <v>-3.2218932999999998E-2</v>
      </c>
      <c r="O78" s="24">
        <v>1.4683843E-2</v>
      </c>
      <c r="P78" s="24">
        <v>-1.9563854000000002E-2</v>
      </c>
      <c r="Q78" s="24">
        <v>2.4585485000000001E-2</v>
      </c>
      <c r="R78" s="24">
        <v>-5.6170169999999998E-2</v>
      </c>
      <c r="S78" s="24">
        <v>-1.0515749999999999E-2</v>
      </c>
      <c r="T78" s="24">
        <v>-9.2941520000000002E-4</v>
      </c>
      <c r="U78" s="24">
        <v>1.0204077000000001E-2</v>
      </c>
      <c r="V78" s="24">
        <v>2.8749585000000001E-2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44134</v>
      </c>
      <c r="B79" s="24">
        <v>2.8660774E-2</v>
      </c>
      <c r="C79" s="24">
        <v>-7.887125E-3</v>
      </c>
      <c r="D79" s="24">
        <v>5.8482884999999998E-2</v>
      </c>
      <c r="E79" s="24">
        <v>5.6433440000000001E-2</v>
      </c>
      <c r="F79" s="24">
        <v>-0.15431344999999999</v>
      </c>
      <c r="G79" s="24">
        <v>-6.9456697000000005E-3</v>
      </c>
      <c r="H79" s="24">
        <v>-3.1691492000000002E-2</v>
      </c>
      <c r="I79" s="24">
        <v>5.7905910000000003E-3</v>
      </c>
      <c r="J79" s="24">
        <v>2.3980736999999998E-2</v>
      </c>
      <c r="K79" s="24">
        <v>-6.7339539999999995E-3</v>
      </c>
      <c r="L79" s="24">
        <v>-2.8922617000000001E-2</v>
      </c>
      <c r="M79" s="24">
        <v>2.9786825E-3</v>
      </c>
      <c r="N79" s="24">
        <v>-0.10438055</v>
      </c>
      <c r="O79" s="24">
        <v>-7.9740286000000004E-3</v>
      </c>
      <c r="P79" s="24">
        <v>4.7863006999999999E-2</v>
      </c>
      <c r="Q79" s="24">
        <v>-5.1434097000000005E-2</v>
      </c>
      <c r="R79" s="24">
        <v>-3.4024835000000003E-2</v>
      </c>
      <c r="S79" s="24">
        <v>-0.10222673</v>
      </c>
      <c r="T79" s="24">
        <v>-2.372092E-2</v>
      </c>
      <c r="U79" s="24">
        <v>-7.4074269999999994E-3</v>
      </c>
      <c r="V79" s="24">
        <v>-4.6464679999999994E-2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44165</v>
      </c>
      <c r="B80" s="24">
        <v>5.9599875999999996E-2</v>
      </c>
      <c r="C80" s="24">
        <v>0.12510453999999999</v>
      </c>
      <c r="D80" s="24">
        <v>0.19037199000000002</v>
      </c>
      <c r="E80" s="24">
        <v>9.6153849999999999E-2</v>
      </c>
      <c r="F80" s="24">
        <v>0.25718391000000002</v>
      </c>
      <c r="G80" s="24">
        <v>0.14010692</v>
      </c>
      <c r="H80" s="24">
        <v>9.3454250000000003E-2</v>
      </c>
      <c r="I80" s="24">
        <v>9.5216990000000001E-2</v>
      </c>
      <c r="J80" s="24">
        <v>0.18764639</v>
      </c>
      <c r="K80" s="24">
        <v>0.17750381000000001</v>
      </c>
      <c r="L80" s="24">
        <v>0.23790013999999998</v>
      </c>
      <c r="M80" s="24">
        <v>0.10934126</v>
      </c>
      <c r="N80" s="24">
        <v>0.28842925999999997</v>
      </c>
      <c r="O80" s="24">
        <v>8.6037520000000006E-2</v>
      </c>
      <c r="P80" s="24">
        <v>2.6891349999999998E-2</v>
      </c>
      <c r="Q80" s="24">
        <v>6.2459110000000005E-2</v>
      </c>
      <c r="R80" s="24">
        <v>0.17855156</v>
      </c>
      <c r="S80" s="24">
        <v>0.25648260000000001</v>
      </c>
      <c r="T80" s="24">
        <v>0.12053357999999999</v>
      </c>
      <c r="U80" s="24">
        <v>8.2767959999999988E-2</v>
      </c>
      <c r="V80" s="24">
        <v>0.10346042999999999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44196</v>
      </c>
      <c r="B81" s="24">
        <v>7.3596478000000007E-2</v>
      </c>
      <c r="C81" s="24">
        <v>0.12930083000000001</v>
      </c>
      <c r="D81" s="24">
        <v>8.4287759999999989E-2</v>
      </c>
      <c r="E81" s="24">
        <v>6.4699289999999993E-2</v>
      </c>
      <c r="F81" s="24">
        <v>9.2512129999999998E-2</v>
      </c>
      <c r="G81" s="24">
        <v>4.401016E-2</v>
      </c>
      <c r="H81" s="24">
        <v>3.8586377999999998E-2</v>
      </c>
      <c r="I81" s="24">
        <v>9.3547820000000004E-2</v>
      </c>
      <c r="J81" s="24">
        <v>7.1971654999999995E-2</v>
      </c>
      <c r="K81" s="24">
        <v>0.13473808000000001</v>
      </c>
      <c r="L81" s="24">
        <v>0.12338853</v>
      </c>
      <c r="M81" s="24">
        <v>0.11137938500000001</v>
      </c>
      <c r="N81" s="24">
        <v>0.12746858999999999</v>
      </c>
      <c r="O81" s="24">
        <v>0.10342836</v>
      </c>
      <c r="P81" s="24">
        <v>2.2334100000000003E-2</v>
      </c>
      <c r="Q81" s="24">
        <v>2.1594763000000003E-2</v>
      </c>
      <c r="R81" s="24">
        <v>2.9141306999999998E-2</v>
      </c>
      <c r="S81" s="24">
        <v>0.19276655000000001</v>
      </c>
      <c r="T81" s="24">
        <v>4.0271282000000005E-3</v>
      </c>
      <c r="U81" s="24">
        <v>0.10042261999999999</v>
      </c>
      <c r="V81" s="24">
        <v>-1.4411210999999999E-3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44225</v>
      </c>
      <c r="B82" s="24">
        <v>3.6410570000000003E-2</v>
      </c>
      <c r="C82" s="24">
        <v>-9.2684029999999997E-3</v>
      </c>
      <c r="D82" s="24">
        <v>-4.1417539999999996E-2</v>
      </c>
      <c r="E82" s="24">
        <v>-8.4403699999999998E-2</v>
      </c>
      <c r="F82" s="24">
        <v>-1.3144075999999999E-2</v>
      </c>
      <c r="G82" s="24">
        <v>-1.0452688000000002E-2</v>
      </c>
      <c r="H82" s="24">
        <v>-6.0763892999999999E-2</v>
      </c>
      <c r="I82" s="24">
        <v>4.2577267000000002E-2</v>
      </c>
      <c r="J82" s="24">
        <v>-6.5131483000000004E-2</v>
      </c>
      <c r="K82" s="24">
        <v>2.3823260999999998E-2</v>
      </c>
      <c r="L82" s="24">
        <v>-7.7690897000000009E-2</v>
      </c>
      <c r="M82" s="24">
        <v>2.0529032000000001E-3</v>
      </c>
      <c r="N82" s="24">
        <v>-8.8766630000000013E-2</v>
      </c>
      <c r="O82" s="24">
        <v>-2.685237E-2</v>
      </c>
      <c r="P82" s="24">
        <v>8.0894110000000005E-2</v>
      </c>
      <c r="Q82" s="24">
        <v>1.0840058E-2</v>
      </c>
      <c r="R82" s="24">
        <v>1.2164116000000001E-2</v>
      </c>
      <c r="S82" s="24">
        <v>6.0377119999999998E-3</v>
      </c>
      <c r="T82" s="24">
        <v>0.10051691</v>
      </c>
      <c r="U82" s="24">
        <v>-3.2590031999999998E-2</v>
      </c>
      <c r="V82" s="24">
        <v>1.2856722000000001E-3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44253</v>
      </c>
      <c r="B83" s="24">
        <v>-9.5194579999999997E-3</v>
      </c>
      <c r="C83" s="24">
        <v>4.9448730000000003E-2</v>
      </c>
      <c r="D83" s="24">
        <v>1.7817377999999998E-2</v>
      </c>
      <c r="E83" s="24">
        <v>8.3500147E-3</v>
      </c>
      <c r="F83" s="24">
        <v>-5.3276420000000005E-3</v>
      </c>
      <c r="G83" s="24">
        <v>8.020687E-2</v>
      </c>
      <c r="H83" s="24">
        <v>5.5453780000000001E-3</v>
      </c>
      <c r="I83" s="24">
        <v>5.6197999999999998E-2</v>
      </c>
      <c r="J83" s="24">
        <v>1.1694431E-2</v>
      </c>
      <c r="K83" s="24">
        <v>-1.4755725999999999E-3</v>
      </c>
      <c r="L83" s="24">
        <v>-6.6978635999999994E-2</v>
      </c>
      <c r="M83" s="24">
        <v>5.2811265000000003E-2</v>
      </c>
      <c r="N83" s="24">
        <v>7.198273999999999E-2</v>
      </c>
      <c r="O83" s="24">
        <v>4.8288225999999997E-2</v>
      </c>
      <c r="P83" s="24">
        <v>-4.6846270000000002E-3</v>
      </c>
      <c r="Q83" s="24">
        <v>-3.5924911000000004E-2</v>
      </c>
      <c r="R83" s="24">
        <v>2.031386E-2</v>
      </c>
      <c r="S83" s="24">
        <v>2.2505521999999999E-3</v>
      </c>
      <c r="T83" s="24">
        <v>-1.3560653000000001E-2</v>
      </c>
      <c r="U83" s="24">
        <v>4.0189147000000001E-2</v>
      </c>
      <c r="V83" s="24">
        <v>3.1781673000000003E-2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44286</v>
      </c>
      <c r="B84" s="24">
        <v>-5.8581295000000005E-2</v>
      </c>
      <c r="C84" s="24">
        <v>9.0417020000000015E-2</v>
      </c>
      <c r="D84" s="24">
        <v>-4.3763694999999998E-2</v>
      </c>
      <c r="E84" s="24">
        <v>-3.2129883999999997E-2</v>
      </c>
      <c r="F84" s="24">
        <v>-3.0530274E-2</v>
      </c>
      <c r="G84" s="24">
        <v>-8.2951179999999999E-2</v>
      </c>
      <c r="H84" s="24">
        <v>-3.6764740000000003E-3</v>
      </c>
      <c r="I84" s="24">
        <v>2.5833963999999997E-2</v>
      </c>
      <c r="J84" s="24">
        <v>7.7963589999999999E-2</v>
      </c>
      <c r="K84" s="24">
        <v>1.9665718000000002E-2</v>
      </c>
      <c r="L84" s="24">
        <v>4.8589349999999996E-2</v>
      </c>
      <c r="M84" s="24">
        <v>6.767571E-2</v>
      </c>
      <c r="N84" s="24">
        <v>6.3128232999999992E-2</v>
      </c>
      <c r="O84" s="24">
        <v>2.8028369999999997E-2</v>
      </c>
      <c r="P84" s="24">
        <v>-6.2105417000000003E-2</v>
      </c>
      <c r="Q84" s="24">
        <v>4.6162367000000003E-2</v>
      </c>
      <c r="R84" s="24">
        <v>6.0416339999999999E-2</v>
      </c>
      <c r="S84" s="24">
        <v>-0.13959580000000002</v>
      </c>
      <c r="T84" s="24">
        <v>4.60577E-2</v>
      </c>
      <c r="U84" s="24">
        <v>2.8409122999999998E-2</v>
      </c>
      <c r="V84" s="24">
        <v>0.11792158999999999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44316</v>
      </c>
      <c r="B85" s="24">
        <v>3.2328725000000003E-2</v>
      </c>
      <c r="C85" s="24">
        <v>-6.8613170000000001E-2</v>
      </c>
      <c r="D85" s="24">
        <v>-9.611010599999999E-3</v>
      </c>
      <c r="E85" s="24">
        <v>-1.0609150000000001E-2</v>
      </c>
      <c r="F85" s="24">
        <v>9.6132639999999991E-2</v>
      </c>
      <c r="G85" s="24">
        <v>-6.6627444999999993E-2</v>
      </c>
      <c r="H85" s="24">
        <v>2.5830269999999999E-2</v>
      </c>
      <c r="I85" s="24">
        <v>7.6384305999999999E-2</v>
      </c>
      <c r="J85" s="24">
        <v>3.7189125999999996E-2</v>
      </c>
      <c r="K85" s="24">
        <v>9.5875262999999995E-3</v>
      </c>
      <c r="L85" s="24">
        <v>6.3079239999999995E-2</v>
      </c>
      <c r="M85" s="24">
        <v>-1.0125637E-3</v>
      </c>
      <c r="N85" s="24">
        <v>7.8668714000000001E-2</v>
      </c>
      <c r="O85" s="24">
        <v>-2.7501166E-2</v>
      </c>
      <c r="P85" s="24">
        <v>3.4272669999999999E-3</v>
      </c>
      <c r="Q85" s="24">
        <v>4.2530656E-2</v>
      </c>
      <c r="R85" s="24">
        <v>-2.5705099999999998E-3</v>
      </c>
      <c r="S85" s="24">
        <v>1.3919114999999999E-2</v>
      </c>
      <c r="T85" s="24">
        <v>3.7313699999999999E-3</v>
      </c>
      <c r="U85" s="24">
        <v>4.1436434000000001E-2</v>
      </c>
      <c r="V85" s="24">
        <v>5.1488996000000002E-2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44344</v>
      </c>
      <c r="B86" s="24">
        <v>6.6164255000000005E-2</v>
      </c>
      <c r="C86" s="24">
        <v>-7.8056393000000002E-2</v>
      </c>
      <c r="D86" s="24">
        <v>-1.2938917000000001E-2</v>
      </c>
      <c r="E86" s="24">
        <v>6.5029382999999996E-2</v>
      </c>
      <c r="F86" s="24">
        <v>0.13608873000000002</v>
      </c>
      <c r="G86" s="24">
        <v>3.7188767999999997E-2</v>
      </c>
      <c r="H86" s="24">
        <v>-1.4388502000000001E-2</v>
      </c>
      <c r="I86" s="24">
        <v>-3.3777534999999997E-2</v>
      </c>
      <c r="J86" s="24">
        <v>5.8292984999999999E-2</v>
      </c>
      <c r="K86" s="24">
        <v>1.6232371000000002E-2</v>
      </c>
      <c r="L86" s="24">
        <v>9.4206920000000013E-2</v>
      </c>
      <c r="M86" s="24">
        <v>7.6221346999999995E-2</v>
      </c>
      <c r="N86" s="24">
        <v>-7.7139139999999997E-3</v>
      </c>
      <c r="O86" s="24">
        <v>7.9473375999999998E-2</v>
      </c>
      <c r="P86" s="24">
        <v>-1.7077923E-3</v>
      </c>
      <c r="Q86" s="24">
        <v>-1.3034165E-2</v>
      </c>
      <c r="R86" s="24">
        <v>6.6071749999999999E-3</v>
      </c>
      <c r="S86" s="24">
        <v>-1.6301989999999999E-2</v>
      </c>
      <c r="T86" s="24">
        <v>0.10483265</v>
      </c>
      <c r="U86" s="24">
        <v>4.4031859999999999E-2</v>
      </c>
      <c r="V86" s="24">
        <v>2.0116567999999998E-2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44377</v>
      </c>
      <c r="B87" s="24">
        <v>-1.8936097999999998E-2</v>
      </c>
      <c r="C87" s="24">
        <v>2.124548E-3</v>
      </c>
      <c r="D87" s="24">
        <v>-4.4534500000000005E-2</v>
      </c>
      <c r="E87" s="24">
        <v>1.1704922E-2</v>
      </c>
      <c r="F87" s="24">
        <v>-4.4895769999999995E-2</v>
      </c>
      <c r="G87" s="24">
        <v>-0.10953288999999999</v>
      </c>
      <c r="H87" s="24">
        <v>-3.8523733999999997E-2</v>
      </c>
      <c r="I87" s="24">
        <v>2.5497079999999998E-2</v>
      </c>
      <c r="J87" s="24">
        <v>5.3218603E-3</v>
      </c>
      <c r="K87" s="24">
        <v>1.2495994999999999E-2</v>
      </c>
      <c r="L87" s="24">
        <v>5.7843923999999998E-2</v>
      </c>
      <c r="M87" s="24">
        <v>-7.1202397000000001E-2</v>
      </c>
      <c r="N87" s="24">
        <v>-1.6254365E-2</v>
      </c>
      <c r="O87" s="24">
        <v>2.4485587999999999E-4</v>
      </c>
      <c r="P87" s="24">
        <v>9.5170736000000002E-3</v>
      </c>
      <c r="Q87" s="24">
        <v>-6.6339969999999998E-4</v>
      </c>
      <c r="R87" s="24">
        <v>-3.6395192E-3</v>
      </c>
      <c r="S87" s="24">
        <v>-5.3788065999999995E-2</v>
      </c>
      <c r="T87" s="24">
        <v>-1.5745103E-2</v>
      </c>
      <c r="U87" s="24">
        <v>5.6402444999999996E-2</v>
      </c>
      <c r="V87" s="24">
        <v>3.2477498E-2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44407</v>
      </c>
      <c r="B88" s="24">
        <v>-5.6144237999999999E-2</v>
      </c>
      <c r="C88" s="24">
        <v>-5.6245684999999997E-2</v>
      </c>
      <c r="D88" s="24">
        <v>-9.3688369999999997E-3</v>
      </c>
      <c r="E88" s="24">
        <v>-9.5992270000000005E-2</v>
      </c>
      <c r="F88" s="24">
        <v>1.537025E-2</v>
      </c>
      <c r="G88" s="24">
        <v>-7.6049510000000001E-2</v>
      </c>
      <c r="H88" s="24">
        <v>-3.3281146999999997E-2</v>
      </c>
      <c r="I88" s="24">
        <v>-5.6294200000000004E-3</v>
      </c>
      <c r="J88" s="24">
        <v>2.1462797999999998E-2</v>
      </c>
      <c r="K88" s="24">
        <v>-4.7542390000000004E-2</v>
      </c>
      <c r="L88" s="24">
        <v>-7.7454330000000002E-2</v>
      </c>
      <c r="M88" s="24">
        <v>-9.209990500000001E-3</v>
      </c>
      <c r="N88" s="24">
        <v>-5.0287246999999998E-3</v>
      </c>
      <c r="O88" s="24">
        <v>9.9434850000000002E-3</v>
      </c>
      <c r="P88" s="24">
        <v>-0.13549255999999998</v>
      </c>
      <c r="Q88" s="24">
        <v>-1.5856624E-3</v>
      </c>
      <c r="R88" s="24">
        <v>-4.1485310000000004E-2</v>
      </c>
      <c r="S88" s="24">
        <v>5.1732300000000002E-2</v>
      </c>
      <c r="T88" s="24">
        <v>7.0774555000000005E-4</v>
      </c>
      <c r="U88" s="24">
        <v>-5.9644164999999999E-2</v>
      </c>
      <c r="V88" s="24">
        <v>8.1177950000000006E-3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44439</v>
      </c>
      <c r="B89" s="24">
        <v>7.1667429999999997E-3</v>
      </c>
      <c r="C89" s="24">
        <v>4.4972539999999998E-2</v>
      </c>
      <c r="D89" s="24">
        <v>5.8237909999999997E-2</v>
      </c>
      <c r="E89" s="24">
        <v>7.4722886000000002E-2</v>
      </c>
      <c r="F89" s="24">
        <v>5.9633136000000003E-2</v>
      </c>
      <c r="G89" s="24">
        <v>1.1172294600000001E-3</v>
      </c>
      <c r="H89" s="24">
        <v>7.4929120000000002E-2</v>
      </c>
      <c r="I89" s="24">
        <v>2.1544218E-2</v>
      </c>
      <c r="J89" s="24">
        <v>4.2635680000000002E-2</v>
      </c>
      <c r="K89" s="24">
        <v>-2.3211240000000001E-2</v>
      </c>
      <c r="L89" s="24">
        <v>-2.6737988000000001E-2</v>
      </c>
      <c r="M89" s="24">
        <v>2.0863413999999997E-2</v>
      </c>
      <c r="N89" s="24">
        <v>4.9819469999999998E-2</v>
      </c>
      <c r="O89" s="24">
        <v>8.7491629999999987E-2</v>
      </c>
      <c r="P89" s="24">
        <v>-6.7349075999999994E-3</v>
      </c>
      <c r="Q89" s="24">
        <v>4.3938636999999996E-2</v>
      </c>
      <c r="R89" s="24">
        <v>7.6764819999999998E-2</v>
      </c>
      <c r="S89" s="24">
        <v>7.3555945999999997E-2</v>
      </c>
      <c r="T89" s="24">
        <v>5.4455400000000001E-2</v>
      </c>
      <c r="U89" s="24">
        <v>1.0230184E-2</v>
      </c>
      <c r="V89" s="24">
        <v>3.7493706000000002E-2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44469</v>
      </c>
      <c r="B90" s="24">
        <v>9.2504024999999993E-3</v>
      </c>
      <c r="C90" s="24">
        <v>-9.0272900000000003E-2</v>
      </c>
      <c r="D90" s="24">
        <v>2.0225762999999997E-2</v>
      </c>
      <c r="E90" s="24">
        <v>-1.0312676E-2</v>
      </c>
      <c r="F90" s="24">
        <v>-5.1082253000000001E-2</v>
      </c>
      <c r="G90" s="24">
        <v>-1.9177793999999998E-2</v>
      </c>
      <c r="H90" s="24">
        <v>-4.5214770000000001E-2</v>
      </c>
      <c r="I90" s="24">
        <v>-4.5412600000000004E-2</v>
      </c>
      <c r="J90" s="24">
        <v>-5.5762109999999997E-2</v>
      </c>
      <c r="K90" s="24">
        <v>-6.9558200000000001E-2</v>
      </c>
      <c r="L90" s="24">
        <v>-0.11730772</v>
      </c>
      <c r="M90" s="24">
        <v>-4.8361005999999998E-2</v>
      </c>
      <c r="N90" s="24">
        <v>-7.0839047000000002E-2</v>
      </c>
      <c r="O90" s="24">
        <v>1.8517970999999999E-3</v>
      </c>
      <c r="P90" s="24">
        <v>-4.6051740000000001E-2</v>
      </c>
      <c r="Q90" s="24">
        <v>2.7028441E-2</v>
      </c>
      <c r="R90" s="24">
        <v>-2.0179987E-2</v>
      </c>
      <c r="S90" s="24">
        <v>-0.1063472</v>
      </c>
      <c r="T90" s="24">
        <v>-4.6948195E-3</v>
      </c>
      <c r="U90" s="24">
        <v>-2.4303794E-2</v>
      </c>
      <c r="V90" s="24">
        <v>1.382482E-2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44498</v>
      </c>
      <c r="B91" s="24">
        <v>1.5981196999999999E-2</v>
      </c>
      <c r="C91" s="24">
        <v>-5.6538462999999997E-2</v>
      </c>
      <c r="D91" s="24">
        <v>0.10327339000000001</v>
      </c>
      <c r="E91" s="24">
        <v>6.4537763999999997E-2</v>
      </c>
      <c r="F91" s="24">
        <v>6.1131359999999996E-2</v>
      </c>
      <c r="G91" s="24">
        <v>0.13865232</v>
      </c>
      <c r="H91" s="24">
        <v>3.5516976999999998E-2</v>
      </c>
      <c r="I91" s="24">
        <v>1.6287684E-2</v>
      </c>
      <c r="J91" s="24">
        <v>1.8649101E-3</v>
      </c>
      <c r="K91" s="24">
        <v>-1.4505386E-2</v>
      </c>
      <c r="L91" s="24">
        <v>-8.7457239999999992E-2</v>
      </c>
      <c r="M91" s="24">
        <v>0</v>
      </c>
      <c r="N91" s="24">
        <v>3.7749887000000003E-2</v>
      </c>
      <c r="O91" s="24">
        <v>3.0807257000000001E-3</v>
      </c>
      <c r="P91" s="24">
        <v>2.5322079999999997E-2</v>
      </c>
      <c r="Q91" s="24">
        <v>2.2070884999999998E-2</v>
      </c>
      <c r="R91" s="24">
        <v>1.1054516E-2</v>
      </c>
      <c r="S91" s="24">
        <v>1.8814801999999999E-3</v>
      </c>
      <c r="T91" s="24">
        <v>-2.7021766000000003E-3</v>
      </c>
      <c r="U91" s="24">
        <v>5.3450939999999995E-2</v>
      </c>
      <c r="V91" s="24">
        <v>3.4449816000000001E-2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44530</v>
      </c>
      <c r="B92" s="24">
        <v>4.3950080000000006E-3</v>
      </c>
      <c r="C92" s="24">
        <v>3.1390069999999999E-2</v>
      </c>
      <c r="D92" s="24">
        <v>-2.5491059999999999E-2</v>
      </c>
      <c r="E92" s="24">
        <v>9.4726085999999998E-3</v>
      </c>
      <c r="F92" s="24">
        <v>-0.12123817000000001</v>
      </c>
      <c r="G92" s="24">
        <v>-4.5969366999999997E-2</v>
      </c>
      <c r="H92" s="24">
        <v>-5.2210329999999999E-2</v>
      </c>
      <c r="I92" s="24">
        <v>2.649951E-2</v>
      </c>
      <c r="J92" s="24">
        <v>-6.2874793999999998E-2</v>
      </c>
      <c r="K92" s="24">
        <v>-4.7301473999999996E-2</v>
      </c>
      <c r="L92" s="24">
        <v>-1.1255085E-2</v>
      </c>
      <c r="M92" s="24">
        <v>-4.5502844000000001E-2</v>
      </c>
      <c r="N92" s="24">
        <v>-7.4893000000000001E-2</v>
      </c>
      <c r="O92" s="24">
        <v>-2.7027009999999997E-2</v>
      </c>
      <c r="P92" s="24">
        <v>-5.8203339999999999E-2</v>
      </c>
      <c r="Q92" s="24">
        <v>-1.8396138999999999E-2</v>
      </c>
      <c r="R92" s="24">
        <v>-3.3718824000000001E-2</v>
      </c>
      <c r="S92" s="24">
        <v>-0.15680754</v>
      </c>
      <c r="T92" s="24">
        <v>0.12027787999999999</v>
      </c>
      <c r="U92" s="24">
        <v>2.2167563000000001E-2</v>
      </c>
      <c r="V92" s="24">
        <v>-8.9037950000000005E-2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44561</v>
      </c>
      <c r="B93" s="24">
        <v>1.3394474999999999E-2</v>
      </c>
      <c r="C93" s="24">
        <v>-5.734831E-2</v>
      </c>
      <c r="D93" s="24">
        <v>-8.0485343999999997E-3</v>
      </c>
      <c r="E93" s="24">
        <v>-6.6827535999999998E-3</v>
      </c>
      <c r="F93" s="24">
        <v>4.1401862999999997E-2</v>
      </c>
      <c r="G93" s="24">
        <v>5.876994E-2</v>
      </c>
      <c r="H93" s="24">
        <v>3.9514303000000001E-2</v>
      </c>
      <c r="I93" s="24">
        <v>5.8026910000000001E-2</v>
      </c>
      <c r="J93" s="24">
        <v>0.13257015</v>
      </c>
      <c r="K93" s="24">
        <v>5.0377249999999998E-2</v>
      </c>
      <c r="L93" s="24">
        <v>4.185784E-2</v>
      </c>
      <c r="M93" s="24">
        <v>4.4311404000000006E-2</v>
      </c>
      <c r="N93" s="24">
        <v>4.1943191999999997E-2</v>
      </c>
      <c r="O93" s="24">
        <v>2.7348995000000001E-2</v>
      </c>
      <c r="P93" s="24">
        <v>-3.0275165999999999E-2</v>
      </c>
      <c r="Q93" s="24">
        <v>8.8552236999999995E-3</v>
      </c>
      <c r="R93" s="24">
        <v>5.6690693E-2</v>
      </c>
      <c r="S93" s="24">
        <v>3.914082E-2</v>
      </c>
      <c r="T93" s="24">
        <v>-9.2467069999999998E-3</v>
      </c>
      <c r="U93" s="24">
        <v>2.8737545E-2</v>
      </c>
      <c r="V93" s="24">
        <v>4.5457479999999995E-2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44592</v>
      </c>
      <c r="B94" s="24">
        <v>-7.8211009999999997E-2</v>
      </c>
      <c r="C94" s="24">
        <v>0.13945425</v>
      </c>
      <c r="D94" s="24">
        <v>9.1423990000000007E-3</v>
      </c>
      <c r="E94" s="24">
        <v>1.9911528000000001E-2</v>
      </c>
      <c r="F94" s="24">
        <v>-2.5166154E-2</v>
      </c>
      <c r="G94" s="24">
        <v>0.11174880999999999</v>
      </c>
      <c r="H94" s="24">
        <v>-2.1973669999999997E-2</v>
      </c>
      <c r="I94" s="24">
        <v>-2.5821983999999999E-2</v>
      </c>
      <c r="J94" s="24">
        <v>-4.0513810000000004E-2</v>
      </c>
      <c r="K94" s="24">
        <v>-7.0373716000000003E-2</v>
      </c>
      <c r="L94" s="24">
        <v>0.12646960999999998</v>
      </c>
      <c r="M94" s="24">
        <v>9.3318940000000003E-2</v>
      </c>
      <c r="N94" s="24">
        <v>7.1455599999999994E-2</v>
      </c>
      <c r="O94" s="24">
        <v>6.5445900000000003E-4</v>
      </c>
      <c r="P94" s="24">
        <v>-2.7083158E-3</v>
      </c>
      <c r="Q94" s="24">
        <v>8.561647E-2</v>
      </c>
      <c r="R94" s="24">
        <v>-5.3148269999999994E-3</v>
      </c>
      <c r="S94" s="24">
        <v>9.9031210000000008E-2</v>
      </c>
      <c r="T94" s="24">
        <v>3.4653425000000002E-2</v>
      </c>
      <c r="U94" s="24">
        <v>-6.9444475000000006E-2</v>
      </c>
      <c r="V94" s="24">
        <v>0.11347521000000001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44620</v>
      </c>
      <c r="B95" s="24">
        <v>1.9905566999999999E-2</v>
      </c>
      <c r="C95" s="24">
        <v>-1.1022388999999999E-2</v>
      </c>
      <c r="D95" s="24">
        <v>4.961169E-2</v>
      </c>
      <c r="E95" s="24">
        <v>2.1072267999999998E-2</v>
      </c>
      <c r="F95" s="24">
        <v>-0.12761813</v>
      </c>
      <c r="G95" s="24">
        <v>5.8001876000000001E-2</v>
      </c>
      <c r="H95" s="24">
        <v>5.9232116000000001E-2</v>
      </c>
      <c r="I95" s="24">
        <v>-1.4948368E-2</v>
      </c>
      <c r="J95" s="24">
        <v>3.6869168000000001E-2</v>
      </c>
      <c r="K95" s="24">
        <v>2.7632713000000001E-4</v>
      </c>
      <c r="L95" s="24">
        <v>4.0164350000000001E-2</v>
      </c>
      <c r="M95" s="24">
        <v>3.8044571999999999E-2</v>
      </c>
      <c r="N95" s="24">
        <v>-4.4107256000000004E-2</v>
      </c>
      <c r="O95" s="24">
        <v>-4.6217560000000005E-2</v>
      </c>
      <c r="P95" s="24">
        <v>-6.3737989999999994E-2</v>
      </c>
      <c r="Q95" s="24">
        <v>3.5150885999999999E-2</v>
      </c>
      <c r="R95" s="24">
        <v>2.2058368000000002E-2</v>
      </c>
      <c r="S95" s="24">
        <v>-8.3251770000000003E-2</v>
      </c>
      <c r="T95" s="24">
        <v>4.9043179999999999E-2</v>
      </c>
      <c r="U95" s="24">
        <v>-1.2901545E-2</v>
      </c>
      <c r="V95" s="24">
        <v>2.3281336E-2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44651</v>
      </c>
      <c r="B96" s="24">
        <v>-9.9780444999999995E-2</v>
      </c>
      <c r="C96" s="24">
        <v>0.11721754000000001</v>
      </c>
      <c r="D96" s="24">
        <v>1.7262697E-2</v>
      </c>
      <c r="E96" s="24">
        <v>-5.6145670000000002E-2</v>
      </c>
      <c r="F96" s="24">
        <v>6.1418176000000005E-2</v>
      </c>
      <c r="G96" s="24">
        <v>6.7738295000000004E-2</v>
      </c>
      <c r="H96" s="24">
        <v>-1.2340903E-2</v>
      </c>
      <c r="I96" s="24">
        <v>-3.8641990000000001E-2</v>
      </c>
      <c r="J96" s="24">
        <v>9.1974619999999993E-2</v>
      </c>
      <c r="K96" s="24">
        <v>-1.6296089E-2</v>
      </c>
      <c r="L96" s="24">
        <v>0.14958964999999999</v>
      </c>
      <c r="M96" s="24">
        <v>5.450058E-2</v>
      </c>
      <c r="N96" s="24">
        <v>-1.8456995E-2</v>
      </c>
      <c r="O96" s="24">
        <v>1.87428E-2</v>
      </c>
      <c r="P96" s="24">
        <v>-9.7594259999999988E-2</v>
      </c>
      <c r="Q96" s="24">
        <v>4.6147226999999999E-2</v>
      </c>
      <c r="R96" s="24">
        <v>5.9696435999999995E-3</v>
      </c>
      <c r="S96" s="24">
        <v>0.10576927</v>
      </c>
      <c r="T96" s="24">
        <v>8.3221199999999995E-2</v>
      </c>
      <c r="U96" s="24">
        <v>-3.2803655000000001E-2</v>
      </c>
      <c r="V96" s="24">
        <v>1.8673538999999999E-2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44680</v>
      </c>
      <c r="B97" s="24">
        <v>-0.10271007000000001</v>
      </c>
      <c r="C97" s="24">
        <v>-0.12659102</v>
      </c>
      <c r="D97" s="24">
        <v>1.8989921E-2</v>
      </c>
      <c r="E97" s="24">
        <v>-7.2990360000000004E-2</v>
      </c>
      <c r="F97" s="24">
        <v>-0.16991060000000002</v>
      </c>
      <c r="G97" s="24">
        <v>-0.14112901999999999</v>
      </c>
      <c r="H97" s="24">
        <v>-3.1237840000000003E-2</v>
      </c>
      <c r="I97" s="24">
        <v>-9.0154589999999993E-2</v>
      </c>
      <c r="J97" s="24">
        <v>-0.10078227999999999</v>
      </c>
      <c r="K97" s="24">
        <v>-6.4439178E-2</v>
      </c>
      <c r="L97" s="24">
        <v>-0.1332981</v>
      </c>
      <c r="M97" s="24">
        <v>-0.13668286999999998</v>
      </c>
      <c r="N97" s="24">
        <v>-1.7299770999999999E-2</v>
      </c>
      <c r="O97" s="24">
        <v>-2.0866036000000001E-2</v>
      </c>
      <c r="P97" s="24">
        <v>-4.5944394999999999E-2</v>
      </c>
      <c r="Q97" s="24">
        <v>5.4098369999999998E-3</v>
      </c>
      <c r="R97" s="24">
        <v>-1.6398907000000001E-2</v>
      </c>
      <c r="S97" s="24">
        <v>7.6811550000000006E-2</v>
      </c>
      <c r="T97" s="24">
        <v>-9.4580649999999999E-3</v>
      </c>
      <c r="U97" s="24">
        <v>-9.6979319999999994E-2</v>
      </c>
      <c r="V97" s="24">
        <v>6.7635894000000002E-2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44712</v>
      </c>
      <c r="B98" s="24">
        <v>4.1075229999999997E-2</v>
      </c>
      <c r="C98" s="24">
        <v>0.19653403999999999</v>
      </c>
      <c r="D98" s="24">
        <v>-9.5162389999999993E-3</v>
      </c>
      <c r="E98" s="24">
        <v>1.8730521E-2</v>
      </c>
      <c r="F98" s="24">
        <v>4.6261070000000001E-2</v>
      </c>
      <c r="G98" s="24">
        <v>-3.0985950999999998E-2</v>
      </c>
      <c r="H98" s="24">
        <v>-2.5795995999999998E-2</v>
      </c>
      <c r="I98" s="24">
        <v>2.0568848000000001E-2</v>
      </c>
      <c r="J98" s="24">
        <v>5.3408860000000002E-2</v>
      </c>
      <c r="K98" s="24">
        <v>2.1008372000000001E-2</v>
      </c>
      <c r="L98" s="24">
        <v>7.5678944999999997E-2</v>
      </c>
      <c r="M98" s="24">
        <v>8.969545399999999E-3</v>
      </c>
      <c r="N98" s="24">
        <v>1.4542698999999999E-2</v>
      </c>
      <c r="O98" s="24">
        <v>-5.0641594000000005E-2</v>
      </c>
      <c r="P98" s="24">
        <v>2.6357531999999999E-2</v>
      </c>
      <c r="Q98" s="24">
        <v>-5.9188786E-2</v>
      </c>
      <c r="R98" s="24">
        <v>-2.4168491E-3</v>
      </c>
      <c r="S98" s="24">
        <v>-4.4863166999999995E-2</v>
      </c>
      <c r="T98" s="24">
        <v>-7.8108369999999996E-2</v>
      </c>
      <c r="U98" s="24">
        <v>-5.8685419999999995E-2</v>
      </c>
      <c r="V98" s="24">
        <v>-7.6968549999999997E-2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44742</v>
      </c>
      <c r="B99" s="24">
        <v>0.10592628</v>
      </c>
      <c r="C99" s="24">
        <v>-0.17591809999999999</v>
      </c>
      <c r="D99" s="24">
        <v>-9.144664000000001E-2</v>
      </c>
      <c r="E99" s="24">
        <v>-0.12567519999999999</v>
      </c>
      <c r="F99" s="24">
        <v>-0.105806465</v>
      </c>
      <c r="G99" s="24">
        <v>-0.14529347000000001</v>
      </c>
      <c r="H99" s="24">
        <v>-7.3280810000000002E-2</v>
      </c>
      <c r="I99" s="24">
        <v>-0.11636877</v>
      </c>
      <c r="J99" s="24">
        <v>-9.1518160000000001E-2</v>
      </c>
      <c r="K99" s="24">
        <v>-0.14476781999999999</v>
      </c>
      <c r="L99" s="24">
        <v>-0.18597591000000002</v>
      </c>
      <c r="M99" s="24">
        <v>-0.10189306000000001</v>
      </c>
      <c r="N99" s="24">
        <v>-0.10333771</v>
      </c>
      <c r="O99" s="24">
        <v>-4.9722432999999996E-2</v>
      </c>
      <c r="P99" s="24">
        <v>8.3926560000000011E-2</v>
      </c>
      <c r="Q99" s="24">
        <v>-4.8271836999999998E-2</v>
      </c>
      <c r="R99" s="24">
        <v>-5.7159719999999997E-2</v>
      </c>
      <c r="S99" s="24">
        <v>-8.1752000000000005E-2</v>
      </c>
      <c r="T99" s="24">
        <v>-8.4604630000000014E-2</v>
      </c>
      <c r="U99" s="24">
        <v>-0.10224443000000001</v>
      </c>
      <c r="V99" s="24">
        <v>-0.10850369999999999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44771</v>
      </c>
      <c r="B100" s="24">
        <v>-7.3061705000000005E-2</v>
      </c>
      <c r="C100" s="24">
        <v>9.8462820000000006E-2</v>
      </c>
      <c r="D100" s="24">
        <v>3.2618523000000003E-2</v>
      </c>
      <c r="E100" s="24">
        <v>2.2064686E-2</v>
      </c>
      <c r="F100" s="24">
        <v>-1.5037596E-2</v>
      </c>
      <c r="G100" s="24">
        <v>1.4498352999999999E-2</v>
      </c>
      <c r="H100" s="24">
        <v>2.9157162E-2</v>
      </c>
      <c r="I100" s="24">
        <v>1.7255067999999998E-2</v>
      </c>
      <c r="J100" s="24">
        <v>4.5074223999999998E-3</v>
      </c>
      <c r="K100" s="24">
        <v>4.0556789999999995E-2</v>
      </c>
      <c r="L100" s="24">
        <v>5.9510826999999995E-2</v>
      </c>
      <c r="M100" s="24">
        <v>-9.4139576000000003E-4</v>
      </c>
      <c r="N100" s="24">
        <v>1.1387586999999999E-2</v>
      </c>
      <c r="O100" s="24">
        <v>8.3947179999999996E-2</v>
      </c>
      <c r="P100" s="24">
        <v>-0.10965782</v>
      </c>
      <c r="Q100" s="24">
        <v>6.4084169999999996E-2</v>
      </c>
      <c r="R100" s="24">
        <v>5.1519870000000002E-3</v>
      </c>
      <c r="S100" s="24">
        <v>1.2098907999999998E-2</v>
      </c>
      <c r="T100" s="24">
        <v>6.181586E-2</v>
      </c>
      <c r="U100" s="24">
        <v>2.2916675000000001E-2</v>
      </c>
      <c r="V100" s="24">
        <v>6.4749955999999997E-2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44804</v>
      </c>
      <c r="B101" s="24">
        <v>-4.3379602000000003E-2</v>
      </c>
      <c r="C101" s="24">
        <v>5.0302625000000004E-2</v>
      </c>
      <c r="D101" s="24">
        <v>2.812636E-2</v>
      </c>
      <c r="E101" s="24">
        <v>9.6375940000000011E-3</v>
      </c>
      <c r="F101" s="24">
        <v>-0.12907701499999999</v>
      </c>
      <c r="G101" s="24">
        <v>-1.7381191000000001E-2</v>
      </c>
      <c r="H101" s="24">
        <v>-1.1952221000000001E-2</v>
      </c>
      <c r="I101" s="24">
        <v>-2.0666838E-2</v>
      </c>
      <c r="J101" s="24">
        <v>-5.4487170000000001E-2</v>
      </c>
      <c r="K101" s="24">
        <v>-4.3600320000000005E-2</v>
      </c>
      <c r="L101" s="24">
        <v>5.1688432999999999E-2</v>
      </c>
      <c r="M101" s="24">
        <v>-6.14841E-2</v>
      </c>
      <c r="N101" s="24">
        <v>-2.418679E-2</v>
      </c>
      <c r="O101" s="24">
        <v>8.0844163999999989E-3</v>
      </c>
      <c r="P101" s="24">
        <v>0</v>
      </c>
      <c r="Q101" s="24">
        <v>1.7078638E-2</v>
      </c>
      <c r="R101" s="24">
        <v>3.9659738999999999E-2</v>
      </c>
      <c r="S101" s="24">
        <v>0.16891897</v>
      </c>
      <c r="T101" s="24">
        <v>-1.0309278999999999E-2</v>
      </c>
      <c r="U101" s="24">
        <v>4.0733220000000001E-2</v>
      </c>
      <c r="V101" s="24">
        <v>6.1266419999999999E-3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44834</v>
      </c>
      <c r="B102" s="24">
        <v>-9.217554E-2</v>
      </c>
      <c r="C102" s="24">
        <v>-0.13575804</v>
      </c>
      <c r="D102" s="24">
        <v>-1.8518567E-2</v>
      </c>
      <c r="E102" s="24">
        <v>-0.15693015000000002</v>
      </c>
      <c r="F102" s="24">
        <v>-0.14183265</v>
      </c>
      <c r="G102" s="24">
        <v>-3.5377324000000002E-2</v>
      </c>
      <c r="H102" s="24">
        <v>-9.543008E-2</v>
      </c>
      <c r="I102" s="24">
        <v>-0.14194709</v>
      </c>
      <c r="J102" s="24">
        <v>-4.5198202E-4</v>
      </c>
      <c r="K102" s="24">
        <v>-0.18217922</v>
      </c>
      <c r="L102" s="24">
        <v>-2.9161274000000001E-2</v>
      </c>
      <c r="M102" s="24">
        <v>-9.5381499999999994E-2</v>
      </c>
      <c r="N102" s="24">
        <v>-9.3589780000000011E-2</v>
      </c>
      <c r="O102" s="24">
        <v>-5.2068830000000003E-2</v>
      </c>
      <c r="P102" s="24">
        <v>-0.14348959999999999</v>
      </c>
      <c r="Q102" s="24">
        <v>-6.874943E-2</v>
      </c>
      <c r="R102" s="24">
        <v>-3.0153869999999999E-2</v>
      </c>
      <c r="S102" s="24">
        <v>-1.8230318999999998E-2</v>
      </c>
      <c r="T102" s="24">
        <v>-6.9240212000000009E-2</v>
      </c>
      <c r="U102" s="24">
        <v>-0.13242006000000001</v>
      </c>
      <c r="V102" s="24">
        <v>-7.5327039999999998E-2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44865</v>
      </c>
      <c r="B103" s="24">
        <v>-9.5657829999999999E-2</v>
      </c>
      <c r="C103" s="24">
        <v>2.7916669999999998E-2</v>
      </c>
      <c r="D103" s="24">
        <v>1.8439173999999999E-2</v>
      </c>
      <c r="E103" s="24">
        <v>8.469212000000001E-2</v>
      </c>
      <c r="F103" s="24">
        <v>0.15320325000000001</v>
      </c>
      <c r="G103" s="24">
        <v>7.0497154999999992E-2</v>
      </c>
      <c r="H103" s="24">
        <v>3.863287E-2</v>
      </c>
      <c r="I103" s="24">
        <v>-3.3410668000000004E-2</v>
      </c>
      <c r="J103" s="24">
        <v>0.14334166000000001</v>
      </c>
      <c r="K103" s="24">
        <v>9.3961120000000009E-2</v>
      </c>
      <c r="L103" s="24">
        <v>0.10259867</v>
      </c>
      <c r="M103" s="24">
        <v>5.4106593000000001E-2</v>
      </c>
      <c r="N103" s="24">
        <v>0.13201320999999999</v>
      </c>
      <c r="O103" s="24">
        <v>3.4821033000000001E-2</v>
      </c>
      <c r="P103" s="24">
        <v>-0.16400372999999999</v>
      </c>
      <c r="Q103" s="24">
        <v>1.4036178999999999E-2</v>
      </c>
      <c r="R103" s="24">
        <v>1.2110590999999999E-2</v>
      </c>
      <c r="S103" s="24">
        <v>0.23143124000000001</v>
      </c>
      <c r="T103" s="24">
        <v>3.2916426999999998E-2</v>
      </c>
      <c r="U103" s="24">
        <v>-0.12180448000000001</v>
      </c>
      <c r="V103" s="24">
        <v>4.4878005999999998E-2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44895</v>
      </c>
      <c r="B104" s="24">
        <v>0.15992784500000001</v>
      </c>
      <c r="C104" s="24">
        <v>9.8905560000000003E-2</v>
      </c>
      <c r="D104" s="24">
        <v>8.4209439999999997E-4</v>
      </c>
      <c r="E104" s="24">
        <v>0.11774528500000001</v>
      </c>
      <c r="F104" s="24">
        <v>0.21417068</v>
      </c>
      <c r="G104" s="24">
        <v>0.1298058</v>
      </c>
      <c r="H104" s="24">
        <v>8.2498909999999995E-2</v>
      </c>
      <c r="I104" s="24">
        <v>0.21987521999999998</v>
      </c>
      <c r="J104" s="24">
        <v>6.5849303999999997E-2</v>
      </c>
      <c r="K104" s="24">
        <v>0.17158841999999999</v>
      </c>
      <c r="L104" s="24">
        <v>-3.6424815999999999E-2</v>
      </c>
      <c r="M104" s="24">
        <v>0.17004467000000001</v>
      </c>
      <c r="N104" s="24">
        <v>0.10412323000000001</v>
      </c>
      <c r="O104" s="24">
        <v>4.8341273999999997E-2</v>
      </c>
      <c r="P104" s="24">
        <v>0.32124783000000001</v>
      </c>
      <c r="Q104" s="24">
        <v>-4.3518963000000001E-2</v>
      </c>
      <c r="R104" s="24">
        <v>1.6534448E-2</v>
      </c>
      <c r="S104" s="24">
        <v>0.26149309999999998</v>
      </c>
      <c r="T104" s="24">
        <v>1.4659047000000001E-2</v>
      </c>
      <c r="U104" s="24">
        <v>9.4178090000000006E-2</v>
      </c>
      <c r="V104" s="24">
        <v>-7.9598483999999997E-2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44925</v>
      </c>
      <c r="B105" s="24">
        <v>-4.6217441999999997E-3</v>
      </c>
      <c r="C105" s="24">
        <v>2.4977087999999998E-2</v>
      </c>
      <c r="D105" s="24">
        <v>-4.8546494999999995E-2</v>
      </c>
      <c r="E105" s="24">
        <v>-1.7116665999999999E-2</v>
      </c>
      <c r="F105" s="24">
        <v>4.3185234000000003E-2</v>
      </c>
      <c r="G105" s="24">
        <v>-1.7044543999999998E-2</v>
      </c>
      <c r="H105" s="24">
        <v>1.5907406999999998E-2</v>
      </c>
      <c r="I105" s="24">
        <v>-6.7357836000000004E-2</v>
      </c>
      <c r="J105" s="24">
        <v>-6.3770236999999994E-2</v>
      </c>
      <c r="K105" s="24">
        <v>-5.8381853000000004E-2</v>
      </c>
      <c r="L105" s="24">
        <v>-4.3714522999999998E-2</v>
      </c>
      <c r="M105" s="24">
        <v>-3.1316757000000001E-2</v>
      </c>
      <c r="N105" s="24">
        <v>3.1012893E-2</v>
      </c>
      <c r="O105" s="24">
        <v>-5.650997E-2</v>
      </c>
      <c r="P105" s="24">
        <v>2.5394917000000003E-2</v>
      </c>
      <c r="Q105" s="24">
        <v>-9.6750370000000002E-2</v>
      </c>
      <c r="R105" s="24">
        <v>2.0362496000000001E-2</v>
      </c>
      <c r="S105" s="24">
        <v>8.4098819999999991E-2</v>
      </c>
      <c r="T105" s="24">
        <v>-6.0139600000000001E-2</v>
      </c>
      <c r="U105" s="24">
        <v>-6.4850806999999996E-2</v>
      </c>
      <c r="V105" s="24">
        <v>-3.3097624999999999E-2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44957</v>
      </c>
      <c r="B106" s="24">
        <v>0.10570156000000001</v>
      </c>
      <c r="C106" s="24">
        <v>8.0103399999999991E-2</v>
      </c>
      <c r="D106" s="24">
        <v>3.7516713E-2</v>
      </c>
      <c r="E106" s="24">
        <v>7.3692202999999998E-2</v>
      </c>
      <c r="F106" s="24">
        <v>8.2794300000000001E-2</v>
      </c>
      <c r="G106" s="24">
        <v>8.4408759999999999E-2</v>
      </c>
      <c r="H106" s="24">
        <v>4.1155933999999998E-2</v>
      </c>
      <c r="I106" s="24">
        <v>0.11578691499999999</v>
      </c>
      <c r="J106" s="24">
        <v>0.16582405</v>
      </c>
      <c r="K106" s="24">
        <v>0.1237607</v>
      </c>
      <c r="L106" s="24">
        <v>8.4733719999999998E-2</v>
      </c>
      <c r="M106" s="24">
        <v>6.5078973999999998E-2</v>
      </c>
      <c r="N106" s="24">
        <v>0.14189196000000001</v>
      </c>
      <c r="O106" s="24">
        <v>-1.7968357000000001E-2</v>
      </c>
      <c r="P106" s="24">
        <v>0.12800001999999999</v>
      </c>
      <c r="Q106" s="24">
        <v>4.0576460000000002E-2</v>
      </c>
      <c r="R106" s="24">
        <v>1.6779900000000001E-3</v>
      </c>
      <c r="S106" s="24">
        <v>-8.3783740000000009E-2</v>
      </c>
      <c r="T106" s="24">
        <v>-2.2103130000000002E-2</v>
      </c>
      <c r="U106" s="24">
        <v>8.8682409999999989E-2</v>
      </c>
      <c r="V106" s="24">
        <v>3.9501547999999997E-2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44985</v>
      </c>
      <c r="B107" s="24">
        <v>-5.4461240000000001E-2</v>
      </c>
      <c r="C107" s="24">
        <v>-3.9302766000000003E-2</v>
      </c>
      <c r="D107" s="24">
        <v>-1.3775289E-2</v>
      </c>
      <c r="E107" s="24">
        <v>-6.0810860000000001E-2</v>
      </c>
      <c r="F107" s="24">
        <v>-5.7945013000000004E-2</v>
      </c>
      <c r="G107" s="24">
        <v>-6.5937575999999998E-2</v>
      </c>
      <c r="H107" s="24">
        <v>-8.5786399999999999E-2</v>
      </c>
      <c r="I107" s="24">
        <v>-2.4994493000000003E-2</v>
      </c>
      <c r="J107" s="24">
        <v>-1.7350912E-4</v>
      </c>
      <c r="K107" s="24">
        <v>-7.830471E-2</v>
      </c>
      <c r="L107" s="24">
        <v>-0.10118650999999999</v>
      </c>
      <c r="M107" s="24">
        <v>-9.2760679999999998E-2</v>
      </c>
      <c r="N107" s="24">
        <v>7.0348499999999994E-2</v>
      </c>
      <c r="O107" s="24">
        <v>-5.3427695999999997E-2</v>
      </c>
      <c r="P107" s="24">
        <v>-0.10675627</v>
      </c>
      <c r="Q107" s="24">
        <v>-4.2954390000000002E-2</v>
      </c>
      <c r="R107" s="24">
        <v>-2.9381514000000001E-2</v>
      </c>
      <c r="S107" s="24">
        <v>4.6607613999999999E-2</v>
      </c>
      <c r="T107" s="24">
        <v>3.4246444999999999E-3</v>
      </c>
      <c r="U107" s="24">
        <v>-0.12645459000000001</v>
      </c>
      <c r="V107" s="24">
        <v>-7.4725866000000002E-2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45016</v>
      </c>
      <c r="B108" s="24">
        <v>9.1910359999999999E-4</v>
      </c>
      <c r="C108" s="24">
        <v>2.3834944E-2</v>
      </c>
      <c r="D108" s="24">
        <v>2.7062415999999999E-2</v>
      </c>
      <c r="E108" s="24">
        <v>2.0825385999999998E-2</v>
      </c>
      <c r="F108" s="24">
        <v>-1.8389404000000002E-2</v>
      </c>
      <c r="G108" s="24">
        <v>4.9586773000000001E-2</v>
      </c>
      <c r="H108" s="24">
        <v>1.9779205000000001E-2</v>
      </c>
      <c r="I108" s="24">
        <v>3.7537216999999998E-2</v>
      </c>
      <c r="J108" s="24">
        <v>3.2789707000000001E-2</v>
      </c>
      <c r="K108" s="24">
        <v>4.6495794999999999E-2</v>
      </c>
      <c r="L108" s="24">
        <v>4.0336846999999999E-3</v>
      </c>
      <c r="M108" s="24">
        <v>3.0258655999999998E-2</v>
      </c>
      <c r="N108" s="24">
        <v>-6.7567586999999998E-2</v>
      </c>
      <c r="O108" s="24">
        <v>1.4433026E-2</v>
      </c>
      <c r="P108" s="24">
        <v>4.2415380000000003E-2</v>
      </c>
      <c r="Q108" s="24">
        <v>-4.9261449999999998E-3</v>
      </c>
      <c r="R108" s="24">
        <v>-8.1239940000000007E-3</v>
      </c>
      <c r="S108" s="24">
        <v>-8.060879E-2</v>
      </c>
      <c r="T108" s="24">
        <v>-3.3447087E-2</v>
      </c>
      <c r="U108" s="24">
        <v>8.1705210000000014E-2</v>
      </c>
      <c r="V108" s="24">
        <v>6.7530393999999994E-2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45044</v>
      </c>
      <c r="B109" s="24">
        <v>-1.2549757999999999E-2</v>
      </c>
      <c r="C109" s="24">
        <v>-1.2856184999999999E-2</v>
      </c>
      <c r="D109" s="24">
        <v>5.1848650000000003E-2</v>
      </c>
      <c r="E109" s="24">
        <v>2.2255182000000002E-3</v>
      </c>
      <c r="F109" s="24">
        <v>0.13824296</v>
      </c>
      <c r="G109" s="24">
        <v>1.7716526999999999E-2</v>
      </c>
      <c r="H109" s="24">
        <v>-1.8042386000000001E-2</v>
      </c>
      <c r="I109" s="24">
        <v>-3.1105279999999999E-2</v>
      </c>
      <c r="J109" s="24">
        <v>2.2677659999999999E-2</v>
      </c>
      <c r="K109" s="24">
        <v>-8.9840289999999993E-3</v>
      </c>
      <c r="L109" s="24">
        <v>3.2505512E-2</v>
      </c>
      <c r="M109" s="24">
        <v>1.7290353999999997E-2</v>
      </c>
      <c r="N109" s="24">
        <v>3.1949878000000001E-2</v>
      </c>
      <c r="O109" s="24">
        <v>4.4715405E-2</v>
      </c>
      <c r="P109" s="24">
        <v>-4.3495654999999994E-2</v>
      </c>
      <c r="Q109" s="24">
        <v>1.4301418999999999E-2</v>
      </c>
      <c r="R109" s="24">
        <v>-4.9746156E-2</v>
      </c>
      <c r="S109" s="24">
        <v>-5.0582466000000006E-2</v>
      </c>
      <c r="T109" s="24">
        <v>9.1807960000000008E-2</v>
      </c>
      <c r="U109" s="24">
        <v>-2.4631023000000001E-3</v>
      </c>
      <c r="V109" s="24">
        <v>6.3000200000000006E-2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45077</v>
      </c>
      <c r="B110" s="24">
        <v>-8.2764989999999997E-2</v>
      </c>
      <c r="C110" s="24">
        <v>-5.2798389999999997E-3</v>
      </c>
      <c r="D110" s="24">
        <v>-5.5353583999999997E-2</v>
      </c>
      <c r="E110" s="24">
        <v>-5.4774227000000002E-2</v>
      </c>
      <c r="F110" s="24">
        <v>-3.6322415000000004E-2</v>
      </c>
      <c r="G110" s="24">
        <v>-5.1257253000000003E-2</v>
      </c>
      <c r="H110" s="24">
        <v>-5.7418465999999994E-2</v>
      </c>
      <c r="I110" s="24">
        <v>5.1912665000000004E-2</v>
      </c>
      <c r="J110" s="24">
        <v>-1.6918599999999999E-2</v>
      </c>
      <c r="K110" s="24">
        <v>3.4778357000000003E-2</v>
      </c>
      <c r="L110" s="24">
        <v>1.9455193999999999E-2</v>
      </c>
      <c r="M110" s="24">
        <v>-0.13760185</v>
      </c>
      <c r="N110" s="24">
        <v>8.522188E-2</v>
      </c>
      <c r="O110" s="24">
        <v>1.4105082E-2</v>
      </c>
      <c r="P110" s="24">
        <v>-9.3880950000000005E-2</v>
      </c>
      <c r="Q110" s="24">
        <v>-5.4228305999999993E-4</v>
      </c>
      <c r="R110" s="24">
        <v>2.890587E-3</v>
      </c>
      <c r="S110" s="24">
        <v>-2.0019352000000001E-2</v>
      </c>
      <c r="T110" s="24">
        <v>-5.6274233E-2</v>
      </c>
      <c r="U110" s="24">
        <v>2.3045301000000001E-2</v>
      </c>
      <c r="V110" s="24">
        <v>-2.8661550000000001E-2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45107</v>
      </c>
      <c r="B111" s="24">
        <v>-1.1814058000000001E-2</v>
      </c>
      <c r="C111" s="24">
        <v>7.3718905000000001E-2</v>
      </c>
      <c r="D111" s="24">
        <v>6.326318E-3</v>
      </c>
      <c r="E111" s="24">
        <v>3.1904100999999997E-2</v>
      </c>
      <c r="F111" s="24">
        <v>0.12956429</v>
      </c>
      <c r="G111" s="24">
        <v>6.6281439999999997E-2</v>
      </c>
      <c r="H111" s="24">
        <v>-7.2135925000000002E-3</v>
      </c>
      <c r="I111" s="24">
        <v>1.7748951999999998E-2</v>
      </c>
      <c r="J111" s="24">
        <v>4.6620846000000001E-2</v>
      </c>
      <c r="K111" s="24">
        <v>9.5572469999999996E-3</v>
      </c>
      <c r="L111" s="24">
        <v>0.15287935</v>
      </c>
      <c r="M111" s="24">
        <v>9.261011999999999E-2</v>
      </c>
      <c r="N111" s="24">
        <v>9.8472709999999991E-2</v>
      </c>
      <c r="O111" s="24">
        <v>4.9944043E-2</v>
      </c>
      <c r="P111" s="24">
        <v>4.4554113999999999E-2</v>
      </c>
      <c r="Q111" s="24">
        <v>9.3806979999999998E-3</v>
      </c>
      <c r="R111" s="24">
        <v>-1.9849538999999999E-2</v>
      </c>
      <c r="S111" s="24">
        <v>-3.5709798000000001E-2</v>
      </c>
      <c r="T111" s="24">
        <v>3.1439780000000001E-2</v>
      </c>
      <c r="U111" s="24">
        <v>6.9991945999999999E-2</v>
      </c>
      <c r="V111" s="24">
        <v>4.5780660000000001E-2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45138</v>
      </c>
      <c r="B112" s="24">
        <v>6.5798519999999999E-2</v>
      </c>
      <c r="C112" s="24">
        <v>6.1000585999999996E-2</v>
      </c>
      <c r="D112" s="24">
        <v>1.7787457E-2</v>
      </c>
      <c r="E112" s="24">
        <v>3.9554477000000005E-2</v>
      </c>
      <c r="F112" s="24">
        <v>9.9582909999999997E-2</v>
      </c>
      <c r="G112" s="24">
        <v>0.10440455999999999</v>
      </c>
      <c r="H112" s="24">
        <v>9.6951599999999999E-2</v>
      </c>
      <c r="I112" s="24">
        <v>1.8290042999999999E-2</v>
      </c>
      <c r="J112" s="24">
        <v>4.5834659999999999E-2</v>
      </c>
      <c r="K112" s="24">
        <v>6.6109180000000003E-2</v>
      </c>
      <c r="L112" s="24">
        <v>4.4403314999999999E-2</v>
      </c>
      <c r="M112" s="24">
        <v>0.12116647</v>
      </c>
      <c r="N112" s="24">
        <v>5.2248836E-2</v>
      </c>
      <c r="O112" s="24">
        <v>2.425623E-2</v>
      </c>
      <c r="P112" s="24">
        <v>0.11309777999999999</v>
      </c>
      <c r="Q112" s="24">
        <v>5.9217810000000003E-2</v>
      </c>
      <c r="R112" s="24">
        <v>3.5233855000000001E-2</v>
      </c>
      <c r="S112" s="24">
        <v>0.19681417000000001</v>
      </c>
      <c r="T112" s="24">
        <v>4.9146769999999999E-2</v>
      </c>
      <c r="U112" s="24">
        <v>0.13157892000000002</v>
      </c>
      <c r="V112" s="24">
        <v>1.7904639E-2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45169</v>
      </c>
      <c r="B113" s="24">
        <v>-7.8778150000000005E-2</v>
      </c>
      <c r="C113" s="24">
        <v>-8.9470270000000005E-2</v>
      </c>
      <c r="D113" s="24">
        <v>-1.8755257000000001E-2</v>
      </c>
      <c r="E113" s="24">
        <v>-0.10121905999999999</v>
      </c>
      <c r="F113" s="24">
        <v>-9.1986769999999995E-2</v>
      </c>
      <c r="G113" s="24">
        <v>-5.3766610000000006E-2</v>
      </c>
      <c r="H113" s="24">
        <v>-3.9635599000000001E-2</v>
      </c>
      <c r="I113" s="24">
        <v>-4.7619103999999995E-2</v>
      </c>
      <c r="J113" s="24">
        <v>-5.1822242999999997E-2</v>
      </c>
      <c r="K113" s="24">
        <v>-7.5773240000000006E-2</v>
      </c>
      <c r="L113" s="24">
        <v>-8.9164439999999998E-2</v>
      </c>
      <c r="M113" s="24">
        <v>-0.12309414</v>
      </c>
      <c r="N113" s="24">
        <v>-3.8136600999999999E-2</v>
      </c>
      <c r="O113" s="24">
        <v>-1.7649649999999999E-2</v>
      </c>
      <c r="P113" s="24">
        <v>-9.8192749999999995E-2</v>
      </c>
      <c r="Q113" s="24">
        <v>-5.2215157000000005E-2</v>
      </c>
      <c r="R113" s="24">
        <v>6.3493250000000003E-3</v>
      </c>
      <c r="S113" s="24">
        <v>0.10825193000000001</v>
      </c>
      <c r="T113" s="24">
        <v>-2.2121012000000002E-2</v>
      </c>
      <c r="U113" s="24">
        <v>7.3089599999999998E-3</v>
      </c>
      <c r="V113" s="24">
        <v>-2.7810752000000001E-2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45198</v>
      </c>
      <c r="B114" s="24">
        <v>-1.4485121E-2</v>
      </c>
      <c r="C114" s="24">
        <v>-7.0947170000000004E-2</v>
      </c>
      <c r="D114" s="24">
        <v>-3.2580376000000001E-2</v>
      </c>
      <c r="E114" s="24">
        <v>2.3838878000000001E-2</v>
      </c>
      <c r="F114" s="24">
        <v>-0.10652739</v>
      </c>
      <c r="G114" s="24">
        <v>-5.7758330000000004E-2</v>
      </c>
      <c r="H114" s="24">
        <v>-2.3244798000000001E-2</v>
      </c>
      <c r="I114" s="24">
        <v>-2.3026287999999999E-2</v>
      </c>
      <c r="J114" s="24">
        <v>-5.5627639999999999E-2</v>
      </c>
      <c r="K114" s="24">
        <v>-5.6204976999999996E-2</v>
      </c>
      <c r="L114" s="24">
        <v>-5.8346986999999991E-3</v>
      </c>
      <c r="M114" s="24">
        <v>-3.8097739999999998E-2</v>
      </c>
      <c r="N114" s="24">
        <v>-0.11575312</v>
      </c>
      <c r="O114" s="24">
        <v>5.685687E-3</v>
      </c>
      <c r="P114" s="24">
        <v>-3.6072134999999998E-2</v>
      </c>
      <c r="Q114" s="24">
        <v>-3.2276034000000002E-2</v>
      </c>
      <c r="R114" s="24">
        <v>-6.0353459999999998E-2</v>
      </c>
      <c r="S114" s="24">
        <v>2.9089928000000001E-2</v>
      </c>
      <c r="T114" s="24">
        <v>1.7298697999999998E-2</v>
      </c>
      <c r="U114" s="24">
        <v>-0.10686016000000001</v>
      </c>
      <c r="V114" s="24">
        <v>-5.2811740000000003E-2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45230</v>
      </c>
      <c r="B115" s="24">
        <v>-4.0552497E-2</v>
      </c>
      <c r="C115" s="24">
        <v>-7.5219573999999997E-2</v>
      </c>
      <c r="D115" s="24">
        <v>-8.6663669999999998E-2</v>
      </c>
      <c r="E115" s="24">
        <v>-6.1822533999999998E-2</v>
      </c>
      <c r="F115" s="24">
        <v>0.16014026999999997</v>
      </c>
      <c r="G115" s="24">
        <v>-4.4068933000000005E-2</v>
      </c>
      <c r="H115" s="24">
        <v>1.9426345999999999E-3</v>
      </c>
      <c r="I115" s="24">
        <v>-2.3120045999999998E-2</v>
      </c>
      <c r="J115" s="24">
        <v>-5.8904350000000001E-2</v>
      </c>
      <c r="K115" s="24">
        <v>-6.7695912999999996E-2</v>
      </c>
      <c r="L115" s="24">
        <v>-2.9344617999999999E-2</v>
      </c>
      <c r="M115" s="24">
        <v>-6.1137675999999993E-3</v>
      </c>
      <c r="N115" s="24">
        <v>1.2940168E-2</v>
      </c>
      <c r="O115" s="24">
        <v>-2.2161900000000002E-2</v>
      </c>
      <c r="P115" s="24">
        <v>-3.4188032E-2</v>
      </c>
      <c r="Q115" s="24">
        <v>-6.6129923000000007E-2</v>
      </c>
      <c r="R115" s="24">
        <v>-6.0893240000000001E-2</v>
      </c>
      <c r="S115" s="24">
        <v>-0.11436719000000001</v>
      </c>
      <c r="T115" s="24">
        <v>-9.7449300000000003E-2</v>
      </c>
      <c r="U115" s="24">
        <v>-0.14623332</v>
      </c>
      <c r="V115" s="24">
        <v>-2.1941185000000002E-2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45260</v>
      </c>
      <c r="B116" s="24">
        <v>8.4902049999999989E-3</v>
      </c>
      <c r="C116" s="24">
        <v>0.10941374</v>
      </c>
      <c r="D116" s="24">
        <v>6.9321513000000001E-2</v>
      </c>
      <c r="E116" s="24">
        <v>7.2314860000000009E-2</v>
      </c>
      <c r="F116" s="24">
        <v>9.4710240000000001E-2</v>
      </c>
      <c r="G116" s="24">
        <v>6.1351775999999997E-2</v>
      </c>
      <c r="H116" s="24">
        <v>2.9568672000000001E-2</v>
      </c>
      <c r="I116" s="24">
        <v>0.11902571000000001</v>
      </c>
      <c r="J116" s="24">
        <v>0.15401458999999998</v>
      </c>
      <c r="K116" s="24">
        <v>0.14722478999999999</v>
      </c>
      <c r="L116" s="24">
        <v>0.14242516999999999</v>
      </c>
      <c r="M116" s="24">
        <v>8.157265000000001E-2</v>
      </c>
      <c r="N116" s="24">
        <v>0.11111116000000001</v>
      </c>
      <c r="O116" s="24">
        <v>6.4292309999999991E-2</v>
      </c>
      <c r="P116" s="24">
        <v>2.0808339999999998E-2</v>
      </c>
      <c r="Q116" s="24">
        <v>6.8965553999999998E-2</v>
      </c>
      <c r="R116" s="24">
        <v>-1.1940002399999999E-3</v>
      </c>
      <c r="S116" s="24">
        <v>3.2796501999999998E-2</v>
      </c>
      <c r="T116" s="24">
        <v>7.3912980000000003E-2</v>
      </c>
      <c r="U116" s="24">
        <v>0.13321792999999998</v>
      </c>
      <c r="V116" s="24">
        <v>4.5130610000000002E-2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45289</v>
      </c>
      <c r="B117" s="24">
        <v>-1.5519499999999999E-2</v>
      </c>
      <c r="C117" s="24">
        <v>5.6623936E-2</v>
      </c>
      <c r="D117" s="24">
        <v>3.4502983000000001E-2</v>
      </c>
      <c r="E117" s="24">
        <v>4.5627475000000001E-2</v>
      </c>
      <c r="F117" s="24">
        <v>7.2807193000000006E-2</v>
      </c>
      <c r="G117" s="24">
        <v>0.14632963999999998</v>
      </c>
      <c r="H117" s="24">
        <v>1.8154144000000001E-2</v>
      </c>
      <c r="I117" s="24">
        <v>6.5458894000000004E-2</v>
      </c>
      <c r="J117" s="24">
        <v>8.9455369999999992E-2</v>
      </c>
      <c r="K117" s="24">
        <v>6.6688656999999998E-2</v>
      </c>
      <c r="L117" s="24">
        <v>6.5087320000000004E-2</v>
      </c>
      <c r="M117" s="24">
        <v>4.6280503000000001E-2</v>
      </c>
      <c r="N117" s="24">
        <v>1.0714649999999999E-2</v>
      </c>
      <c r="O117" s="24">
        <v>6.0625790000000006E-2</v>
      </c>
      <c r="P117" s="24">
        <v>-2.1296084E-2</v>
      </c>
      <c r="Q117" s="24">
        <v>4.4354796000000002E-2</v>
      </c>
      <c r="R117" s="24">
        <v>2.5844455000000002E-2</v>
      </c>
      <c r="S117" s="24">
        <v>-7.5073479999999998E-2</v>
      </c>
      <c r="T117" s="24">
        <v>9.2475413999999999E-3</v>
      </c>
      <c r="U117" s="24">
        <v>3.9912820000000002E-2</v>
      </c>
      <c r="V117" s="24">
        <v>8.3128810000000011E-2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45322</v>
      </c>
      <c r="B118" s="24">
        <v>-8.1719639999999996E-2</v>
      </c>
      <c r="C118" s="24">
        <v>-9.8546560000000005E-2</v>
      </c>
      <c r="D118" s="24">
        <v>-2.0609259999999997E-2</v>
      </c>
      <c r="E118" s="24">
        <v>1.8853426E-2</v>
      </c>
      <c r="F118" s="24">
        <v>-3.3112585999999999E-2</v>
      </c>
      <c r="G118" s="24">
        <v>-2.082318E-2</v>
      </c>
      <c r="H118" s="24">
        <v>-5.1764845999999996E-3</v>
      </c>
      <c r="I118" s="24">
        <v>-2.9980361000000001E-2</v>
      </c>
      <c r="J118" s="24">
        <v>-1.7538606999999998E-2</v>
      </c>
      <c r="K118" s="24">
        <v>-9.2476660000000002E-2</v>
      </c>
      <c r="L118" s="24">
        <v>-5.8352412999999999E-2</v>
      </c>
      <c r="M118" s="24">
        <v>-6.1497983999999999E-2</v>
      </c>
      <c r="N118" s="24">
        <v>5.1551939999999997E-2</v>
      </c>
      <c r="O118" s="24">
        <v>2.2126554999999999E-2</v>
      </c>
      <c r="P118" s="24">
        <v>-0.10309278499999999</v>
      </c>
      <c r="Q118" s="24">
        <v>-4.8538265000000004E-2</v>
      </c>
      <c r="R118" s="24">
        <v>-3.6253809999999997E-2</v>
      </c>
      <c r="S118" s="24">
        <v>0.10904586999999999</v>
      </c>
      <c r="T118" s="24">
        <v>-8.0753565000000003E-3</v>
      </c>
      <c r="U118" s="24">
        <v>-1.7027855000000001E-2</v>
      </c>
      <c r="V118" s="24">
        <v>-1.6064286000000001E-2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45351</v>
      </c>
      <c r="B119" s="24">
        <v>9.5630530000000005E-2</v>
      </c>
      <c r="C119" s="24">
        <v>3.5391211999999998E-2</v>
      </c>
      <c r="D119" s="24">
        <v>2.333033E-2</v>
      </c>
      <c r="E119" s="24">
        <v>3.7009E-2</v>
      </c>
      <c r="F119" s="24">
        <v>6.4383507000000006E-2</v>
      </c>
      <c r="G119" s="24">
        <v>4.4171690000000007E-2</v>
      </c>
      <c r="H119" s="24">
        <v>2.7909160000000002E-2</v>
      </c>
      <c r="I119" s="24">
        <v>3.7626027999999999E-2</v>
      </c>
      <c r="J119" s="24">
        <v>-2.1302222999999999E-2</v>
      </c>
      <c r="K119" s="24">
        <v>7.8022479999999991E-2</v>
      </c>
      <c r="L119" s="24">
        <v>2.7339458000000001E-3</v>
      </c>
      <c r="M119" s="24">
        <v>-5.2779199999999998E-2</v>
      </c>
      <c r="N119" s="24">
        <v>2.977407E-2</v>
      </c>
      <c r="O119" s="24">
        <v>2.5456070000000001E-2</v>
      </c>
      <c r="P119" s="24">
        <v>6.7049860000000003E-2</v>
      </c>
      <c r="Q119" s="24">
        <v>5.3913115999999997E-2</v>
      </c>
      <c r="R119" s="24">
        <v>4.5070648000000001E-3</v>
      </c>
      <c r="S119" s="24">
        <v>4.720676E-2</v>
      </c>
      <c r="T119" s="24">
        <v>-1.2211620999999999E-2</v>
      </c>
      <c r="U119" s="24">
        <v>6.3779592999999996E-2</v>
      </c>
      <c r="V119" s="24">
        <v>6.7947149999999998E-2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45379</v>
      </c>
      <c r="B120" s="24">
        <v>-1.0547041999999999E-3</v>
      </c>
      <c r="C120" s="24">
        <v>9.115100000000001E-3</v>
      </c>
      <c r="D120" s="24">
        <v>7.1524379999999997E-3</v>
      </c>
      <c r="E120" s="24">
        <v>6.1907769999999997E-3</v>
      </c>
      <c r="F120" s="24">
        <v>1.2012004999999999E-2</v>
      </c>
      <c r="G120" s="24">
        <v>0.11433208</v>
      </c>
      <c r="H120" s="24">
        <v>2.7612448000000002E-3</v>
      </c>
      <c r="I120" s="24">
        <v>5.0723076000000006E-2</v>
      </c>
      <c r="J120" s="24">
        <v>6.2385080000000002E-2</v>
      </c>
      <c r="K120" s="24">
        <v>4.6794533999999999E-2</v>
      </c>
      <c r="L120" s="24">
        <v>-1.7873406000000001E-2</v>
      </c>
      <c r="M120" s="24">
        <v>5.4374100000000002E-2</v>
      </c>
      <c r="N120" s="24">
        <v>-2.7418136999999999E-3</v>
      </c>
      <c r="O120" s="24">
        <v>8.4049700000000012E-3</v>
      </c>
      <c r="P120" s="24">
        <v>1.8979191999999999E-2</v>
      </c>
      <c r="Q120" s="24">
        <v>-2.9703020000000004E-2</v>
      </c>
      <c r="R120" s="24">
        <v>5.3038600000000005E-3</v>
      </c>
      <c r="S120" s="24">
        <v>-4.134446E-2</v>
      </c>
      <c r="T120" s="24">
        <v>1.5796661E-2</v>
      </c>
      <c r="U120" s="24">
        <v>2.8867482999999999E-2</v>
      </c>
      <c r="V120" s="24">
        <v>-7.1942209999999998E-3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45412</v>
      </c>
      <c r="B121" s="24">
        <v>2.4277449E-2</v>
      </c>
      <c r="C121" s="24">
        <v>4.8928260000000003E-3</v>
      </c>
      <c r="D121" s="24">
        <v>-7.8118086000000003E-2</v>
      </c>
      <c r="E121" s="24">
        <v>-6.7680000000000004E-2</v>
      </c>
      <c r="F121" s="24">
        <v>-1.2717247000000001E-3</v>
      </c>
      <c r="G121" s="24">
        <v>4.2634725999999998E-2</v>
      </c>
      <c r="H121" s="24">
        <v>1.4226674999999999E-2</v>
      </c>
      <c r="I121" s="24">
        <v>-3.1224310000000002E-2</v>
      </c>
      <c r="J121" s="24">
        <v>-5.5258870000000002E-2</v>
      </c>
      <c r="K121" s="24">
        <v>-6.0497703999999999E-2</v>
      </c>
      <c r="L121" s="24">
        <v>-4.2874693999999998E-2</v>
      </c>
      <c r="M121" s="24">
        <v>2.4253250000000001E-2</v>
      </c>
      <c r="N121" s="24">
        <v>1.0247469E-2</v>
      </c>
      <c r="O121" s="24">
        <v>1.4731526E-2</v>
      </c>
      <c r="P121" s="24">
        <v>5.3863525000000002E-2</v>
      </c>
      <c r="Q121" s="24">
        <v>-2.0974993999999997E-2</v>
      </c>
      <c r="R121" s="24">
        <v>-7.2499513999999994E-3</v>
      </c>
      <c r="S121" s="24">
        <v>0.11853099</v>
      </c>
      <c r="T121" s="24">
        <v>-3.110212E-2</v>
      </c>
      <c r="U121" s="24">
        <v>-0.12266189000000001</v>
      </c>
      <c r="V121" s="24">
        <v>-2.5815190000000002E-2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45443</v>
      </c>
      <c r="B122" s="24">
        <v>-9.7817779999999997E-3</v>
      </c>
      <c r="C122" s="24">
        <v>5.7303309999999996E-2</v>
      </c>
      <c r="D122" s="24">
        <v>-4.8627852999999999E-2</v>
      </c>
      <c r="E122" s="24">
        <v>-4.8913060000000001E-2</v>
      </c>
      <c r="F122" s="24">
        <v>6.8760633000000002E-2</v>
      </c>
      <c r="G122" s="24">
        <v>7.3702216000000001E-2</v>
      </c>
      <c r="H122" s="24">
        <v>3.9366484E-2</v>
      </c>
      <c r="I122" s="24">
        <v>6.7005990000000001E-2</v>
      </c>
      <c r="J122" s="24">
        <v>-8.8576673999999998E-3</v>
      </c>
      <c r="K122" s="24">
        <v>-1.3798535000000001E-2</v>
      </c>
      <c r="L122" s="24">
        <v>-4.6084460000000001E-2</v>
      </c>
      <c r="M122" s="24">
        <v>1.1714934999999999E-2</v>
      </c>
      <c r="N122" s="24">
        <v>1.8555163999999999E-2</v>
      </c>
      <c r="O122" s="24">
        <v>1.2607455E-2</v>
      </c>
      <c r="P122" s="24">
        <v>4.6572684999999996E-2</v>
      </c>
      <c r="Q122" s="24">
        <v>-3.5900474000000002E-2</v>
      </c>
      <c r="R122" s="24">
        <v>-1.629442E-2</v>
      </c>
      <c r="S122" s="24">
        <v>5.1741241999999993E-2</v>
      </c>
      <c r="T122" s="24">
        <v>-3.2798349999999997E-2</v>
      </c>
      <c r="U122" s="24">
        <v>3.4030317999999997E-2</v>
      </c>
      <c r="V122" s="24">
        <v>-6.7642927000000005E-2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0.15992784500000001</v>
      </c>
      <c r="C126" s="24" cm="1">
        <f t="array" ref="C126">MAX(_xlfn._xlws.FILTER(C1:C122, ISNUMBER(C1:C122)))</f>
        <v>0.19653403999999999</v>
      </c>
      <c r="D126" s="24" cm="1">
        <f t="array" ref="D126">MAX(_xlfn._xlws.FILTER(D1:D122, ISNUMBER(D1:D122)))</f>
        <v>0.19037199000000002</v>
      </c>
      <c r="E126" s="24" cm="1">
        <f t="array" ref="E126">MAX(_xlfn._xlws.FILTER(E1:E122, ISNUMBER(E1:E122)))</f>
        <v>0.12354398</v>
      </c>
      <c r="F126" s="24" cm="1">
        <f t="array" ref="F126">MAX(_xlfn._xlws.FILTER(F1:F122, ISNUMBER(F1:F122)))</f>
        <v>0.25718391000000002</v>
      </c>
      <c r="G126" s="24" cm="1">
        <f t="array" ref="G126">MAX(_xlfn._xlws.FILTER(G1:G122, ISNUMBER(G1:G122)))</f>
        <v>0.20209862000000001</v>
      </c>
      <c r="H126" s="24" cm="1">
        <f t="array" ref="H126">MAX(_xlfn._xlws.FILTER(H1:H122, ISNUMBER(H1:H122)))</f>
        <v>0.13793098000000001</v>
      </c>
      <c r="I126" s="24" cm="1">
        <f t="array" ref="I126">MAX(_xlfn._xlws.FILTER(I1:I122, ISNUMBER(I1:I122)))</f>
        <v>0.21987521999999998</v>
      </c>
      <c r="J126" s="24" cm="1">
        <f t="array" ref="J126">MAX(_xlfn._xlws.FILTER(J1:J122, ISNUMBER(J1:J122)))</f>
        <v>0.18764639</v>
      </c>
      <c r="K126" s="24" cm="1">
        <f t="array" ref="K126">MAX(_xlfn._xlws.FILTER(K1:K122, ISNUMBER(K1:K122)))</f>
        <v>0.17750381000000001</v>
      </c>
      <c r="L126" s="24" cm="1">
        <f t="array" ref="L126">MAX(_xlfn._xlws.FILTER(L1:L122, ISNUMBER(L1:L122)))</f>
        <v>0.2835529</v>
      </c>
      <c r="M126" s="24" cm="1">
        <f t="array" ref="M126">MAX(_xlfn._xlws.FILTER(M1:M122, ISNUMBER(M1:M122)))</f>
        <v>0.1832589</v>
      </c>
      <c r="N126" s="24" cm="1">
        <f t="array" ref="N126">MAX(_xlfn._xlws.FILTER(N1:N122, ISNUMBER(N1:N122)))</f>
        <v>0.28842925999999997</v>
      </c>
      <c r="O126" s="24" cm="1">
        <f t="array" ref="O126">MAX(_xlfn._xlws.FILTER(O1:O122, ISNUMBER(O1:O122)))</f>
        <v>0.12905907999999999</v>
      </c>
      <c r="P126" s="24" cm="1">
        <f t="array" ref="P126">MAX(_xlfn._xlws.FILTER(P1:P122, ISNUMBER(P1:P122)))</f>
        <v>0.32124783000000001</v>
      </c>
      <c r="Q126" s="24" cm="1">
        <f t="array" ref="Q126">MAX(_xlfn._xlws.FILTER(Q1:Q122, ISNUMBER(Q1:Q122)))</f>
        <v>0.1672082</v>
      </c>
      <c r="R126" s="24" cm="1">
        <f t="array" ref="R126">MAX(_xlfn._xlws.FILTER(R1:R122, ISNUMBER(R1:R122)))</f>
        <v>0.17855156</v>
      </c>
      <c r="S126" s="24" cm="1">
        <f t="array" ref="S126">MAX(_xlfn._xlws.FILTER(S1:S122, ISNUMBER(S1:S122)))</f>
        <v>0.26149309999999998</v>
      </c>
      <c r="T126" s="24" cm="1">
        <f t="array" ref="T126">MAX(_xlfn._xlws.FILTER(T1:T122, ISNUMBER(T1:T122)))</f>
        <v>0.18700731000000001</v>
      </c>
      <c r="U126" s="24" cm="1">
        <f t="array" ref="U126">MAX(_xlfn._xlws.FILTER(U1:U122, ISNUMBER(U1:U122)))</f>
        <v>0.19252871999999999</v>
      </c>
      <c r="V126" s="24" cm="1">
        <f t="array" ref="V126">MAX(_xlfn._xlws.FILTER(V1:V122, ISNUMBER(V1:V122)))</f>
        <v>0.14773035000000001</v>
      </c>
    </row>
    <row r="127" spans="1:38" x14ac:dyDescent="0.35">
      <c r="A127" t="s">
        <v>85</v>
      </c>
      <c r="B127" s="24" cm="1">
        <f t="array" ref="B127">MIN(_xlfn._xlws.FILTER(B2:B122, ISNUMBER(B2:B122)))</f>
        <v>-0.10482079000000001</v>
      </c>
      <c r="C127" s="24" cm="1">
        <f t="array" ref="C127">MIN(_xlfn._xlws.FILTER(C2:C122, ISNUMBER(C2:C122)))</f>
        <v>-0.19584565999999998</v>
      </c>
      <c r="D127" s="24" cm="1">
        <f t="array" ref="D127">MIN(_xlfn._xlws.FILTER(D2:D122, ISNUMBER(D2:D122)))</f>
        <v>-0.31868642999999997</v>
      </c>
      <c r="E127" s="24" cm="1">
        <f t="array" ref="E127">MIN(_xlfn._xlws.FILTER(E2:E122, ISNUMBER(E2:E122)))</f>
        <v>-0.21149889999999999</v>
      </c>
      <c r="F127" s="24" cm="1">
        <f t="array" ref="F127">MIN(_xlfn._xlws.FILTER(F2:F122, ISNUMBER(F2:F122)))</f>
        <v>-0.19507908000000002</v>
      </c>
      <c r="G127" s="24" cm="1">
        <f t="array" ref="G127">MIN(_xlfn._xlws.FILTER(G2:G122, ISNUMBER(G2:G122)))</f>
        <v>-0.26120360000000004</v>
      </c>
      <c r="H127" s="24" cm="1">
        <f t="array" ref="H127">MIN(_xlfn._xlws.FILTER(H2:H122, ISNUMBER(H2:H122)))</f>
        <v>-0.16131687</v>
      </c>
      <c r="I127" s="24" cm="1">
        <f t="array" ref="I127">MIN(_xlfn._xlws.FILTER(I2:I122, ISNUMBER(I2:I122)))</f>
        <v>-0.14194709</v>
      </c>
      <c r="J127" s="24" cm="1">
        <f t="array" ref="J127">MIN(_xlfn._xlws.FILTER(J2:J122, ISNUMBER(J2:J122)))</f>
        <v>-0.31883705000000001</v>
      </c>
      <c r="K127" s="24" cm="1">
        <f t="array" ref="K127">MIN(_xlfn._xlws.FILTER(K2:K122, ISNUMBER(K2:K122)))</f>
        <v>-0.18217922</v>
      </c>
      <c r="L127" s="24" cm="1">
        <f t="array" ref="L127">MIN(_xlfn._xlws.FILTER(L2:L122, ISNUMBER(L2:L122)))</f>
        <v>-0.38581860000000001</v>
      </c>
      <c r="M127" s="24" cm="1">
        <f t="array" ref="M127">MIN(_xlfn._xlws.FILTER(M2:M122, ISNUMBER(M2:M122)))</f>
        <v>-0.29543197999999998</v>
      </c>
      <c r="N127" s="24" cm="1">
        <f t="array" ref="N127">MIN(_xlfn._xlws.FILTER(N2:N122, ISNUMBER(N2:N122)))</f>
        <v>-0.23624165000000003</v>
      </c>
      <c r="O127" s="24" cm="1">
        <f t="array" ref="O127">MIN(_xlfn._xlws.FILTER(O2:O122, ISNUMBER(O2:O122)))</f>
        <v>-0.25100958000000001</v>
      </c>
      <c r="P127" s="24" cm="1">
        <f t="array" ref="P127">MIN(_xlfn._xlws.FILTER(P2:P122, ISNUMBER(P2:P122)))</f>
        <v>-0.16400372999999999</v>
      </c>
      <c r="Q127" s="24" cm="1">
        <f t="array" ref="Q127">MIN(_xlfn._xlws.FILTER(Q2:Q122, ISNUMBER(Q2:Q122)))</f>
        <v>-0.19521177000000001</v>
      </c>
      <c r="R127" s="24" cm="1">
        <f t="array" ref="R127">MIN(_xlfn._xlws.FILTER(R2:R122, ISNUMBER(R2:R122)))</f>
        <v>-0.16013193000000001</v>
      </c>
      <c r="S127" s="24" cm="1">
        <f t="array" ref="S127">MIN(_xlfn._xlws.FILTER(S2:S122, ISNUMBER(S2:S122)))</f>
        <v>-0.28358739999999999</v>
      </c>
      <c r="T127" s="24" cm="1">
        <f t="array" ref="T127">MIN(_xlfn._xlws.FILTER(T2:T122, ISNUMBER(T2:T122)))</f>
        <v>-0.23152716000000001</v>
      </c>
      <c r="U127" s="24" cm="1">
        <f t="array" ref="U127">MIN(_xlfn._xlws.FILTER(U2:U122, ISNUMBER(U2:U122)))</f>
        <v>-0.24017471000000001</v>
      </c>
      <c r="V127" s="24" cm="1">
        <f t="array" ref="V127">MIN(_xlfn._xlws.FILTER(V2:V122, ISNUMBER(V2:V122)))</f>
        <v>-0.12303519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20</v>
      </c>
      <c r="C129">
        <f>COUNTIF(C2:C122, "&lt;"&amp;Assumption!$E$50)</f>
        <v>35</v>
      </c>
      <c r="D129">
        <f>COUNTIF(D2:D122, "&lt;"&amp;Assumption!$E$50)</f>
        <v>18</v>
      </c>
      <c r="E129">
        <f>COUNTIF(E2:E122, "&lt;"&amp;Assumption!$E$50)</f>
        <v>20</v>
      </c>
      <c r="F129">
        <f>COUNTIF(F2:F122, "&lt;"&amp;Assumption!$E$50)</f>
        <v>27</v>
      </c>
      <c r="G129">
        <f>COUNTIF(G2:G122, "&lt;"&amp;Assumption!$E$50)</f>
        <v>27</v>
      </c>
      <c r="H129">
        <f>COUNTIF(H2:H122, "&lt;"&amp;Assumption!$E$50)</f>
        <v>17</v>
      </c>
      <c r="I129">
        <f>COUNTIF(I2:I122, "&lt;"&amp;Assumption!$E$50)</f>
        <v>14</v>
      </c>
      <c r="J129">
        <f>COUNTIF(J2:J122, "&lt;"&amp;Assumption!$E$50)</f>
        <v>24</v>
      </c>
      <c r="K129">
        <f>COUNTIF(K2:K122, "&lt;"&amp;Assumption!$E$50)</f>
        <v>23</v>
      </c>
      <c r="L129">
        <f>COUNTIF(L2:L122, "&lt;"&amp;Assumption!$E$50)</f>
        <v>33</v>
      </c>
      <c r="M129">
        <f>COUNTIF(M2:M122, "&lt;"&amp;Assumption!$E$50)</f>
        <v>31</v>
      </c>
      <c r="N129">
        <f>COUNTIF(N2:N122, "&lt;"&amp;Assumption!$E$50)</f>
        <v>31</v>
      </c>
      <c r="O129">
        <f>COUNTIF(O2:O122, "&lt;"&amp;Assumption!$E$50)</f>
        <v>16</v>
      </c>
      <c r="P129">
        <f>COUNTIF(P2:P122, "&lt;"&amp;Assumption!$E$50)</f>
        <v>25</v>
      </c>
      <c r="Q129">
        <f>COUNTIF(Q2:Q122, "&lt;"&amp;Assumption!$E$50)</f>
        <v>19</v>
      </c>
      <c r="R129">
        <f>COUNTIF(R2:R122, "&lt;"&amp;Assumption!$E$50)</f>
        <v>10</v>
      </c>
      <c r="S129">
        <f>COUNTIF(S2:S122, "&lt;"&amp;Assumption!$E$50)</f>
        <v>35</v>
      </c>
      <c r="T129">
        <f>COUNTIF(T2:T122, "&lt;"&amp;Assumption!$E$50)</f>
        <v>19</v>
      </c>
      <c r="U129">
        <f>COUNTIF(U2:U122, "&lt;"&amp;Assumption!$E$50)</f>
        <v>27</v>
      </c>
      <c r="V129">
        <f>COUNTIF(V2:V122, "&lt;"&amp;Assumption!$E$50)</f>
        <v>15</v>
      </c>
    </row>
    <row r="130" spans="1:29" x14ac:dyDescent="0.35">
      <c r="A130" t="s">
        <v>86</v>
      </c>
      <c r="B130">
        <f>COUNT(B1:B122)</f>
        <v>95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120</v>
      </c>
      <c r="R130">
        <f t="shared" si="0"/>
        <v>121</v>
      </c>
      <c r="S130">
        <f t="shared" si="0"/>
        <v>121</v>
      </c>
      <c r="T130">
        <f t="shared" si="0"/>
        <v>120</v>
      </c>
      <c r="U130">
        <f t="shared" si="0"/>
        <v>121</v>
      </c>
      <c r="V130">
        <f t="shared" si="0"/>
        <v>104</v>
      </c>
    </row>
    <row r="132" spans="1:29" x14ac:dyDescent="0.35">
      <c r="A132" t="s">
        <v>88</v>
      </c>
      <c r="B132" s="9">
        <f t="shared" ref="B132:V132" si="1">B129/B130</f>
        <v>0.21052631578947367</v>
      </c>
      <c r="C132" s="9">
        <f t="shared" si="1"/>
        <v>0.28925619834710742</v>
      </c>
      <c r="D132" s="9">
        <f t="shared" si="1"/>
        <v>0.1487603305785124</v>
      </c>
      <c r="E132" s="9">
        <f t="shared" si="1"/>
        <v>0.16528925619834711</v>
      </c>
      <c r="F132" s="9">
        <f t="shared" si="1"/>
        <v>0.2231404958677686</v>
      </c>
      <c r="G132" s="9">
        <f t="shared" si="1"/>
        <v>0.2231404958677686</v>
      </c>
      <c r="H132" s="9">
        <f t="shared" si="1"/>
        <v>0.14049586776859505</v>
      </c>
      <c r="I132" s="9">
        <f t="shared" si="1"/>
        <v>0.11570247933884298</v>
      </c>
      <c r="J132" s="9">
        <f t="shared" si="1"/>
        <v>0.19834710743801653</v>
      </c>
      <c r="K132" s="9">
        <f t="shared" si="1"/>
        <v>0.19008264462809918</v>
      </c>
      <c r="L132" s="9">
        <f t="shared" si="1"/>
        <v>0.27272727272727271</v>
      </c>
      <c r="M132" s="9">
        <f t="shared" si="1"/>
        <v>0.256198347107438</v>
      </c>
      <c r="N132" s="9">
        <f t="shared" si="1"/>
        <v>0.256198347107438</v>
      </c>
      <c r="O132" s="9">
        <f t="shared" si="1"/>
        <v>0.13223140495867769</v>
      </c>
      <c r="P132" s="9">
        <f t="shared" si="1"/>
        <v>0.20661157024793389</v>
      </c>
      <c r="Q132" s="9">
        <f t="shared" si="1"/>
        <v>0.15833333333333333</v>
      </c>
      <c r="R132" s="9">
        <f t="shared" si="1"/>
        <v>8.2644628099173556E-2</v>
      </c>
      <c r="S132" s="9">
        <f t="shared" si="1"/>
        <v>0.28925619834710742</v>
      </c>
      <c r="T132" s="9">
        <f t="shared" si="1"/>
        <v>0.15833333333333333</v>
      </c>
      <c r="U132" s="9">
        <f t="shared" si="1"/>
        <v>0.2231404958677686</v>
      </c>
      <c r="V132" s="9">
        <f t="shared" si="1"/>
        <v>0.14423076923076922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0.34300000000000003</v>
      </c>
      <c r="C134" s="9" cm="1">
        <f t="array" ref="C134">_xlfn.PERCENTRANK.EXC(_xlfn._xlws.FILTER(C2:C122, ISNUMBER(C2:C122)),C122)</f>
        <v>0.76200000000000001</v>
      </c>
      <c r="D134" s="9" cm="1">
        <f t="array" ref="D134">_xlfn.PERCENTRANK.EXC(_xlfn._xlws.FILTER(D2:D122, ISNUMBER(D2:D122)),D122)</f>
        <v>0.155</v>
      </c>
      <c r="E134" s="9" cm="1">
        <f t="array" ref="E134">_xlfn.PERCENTRANK.EXC(_xlfn._xlws.FILTER(E2:E122, ISNUMBER(E2:E122)),E122)</f>
        <v>0.17199999999999999</v>
      </c>
      <c r="F134" s="9" cm="1">
        <f t="array" ref="F134">_xlfn.PERCENTRANK.EXC(_xlfn._xlws.FILTER(F2:F122, ISNUMBER(F2:F122)),F122)</f>
        <v>0.80300000000000005</v>
      </c>
      <c r="G134" s="9" cm="1">
        <f t="array" ref="G134">_xlfn.PERCENTRANK.EXC(_xlfn._xlws.FILTER(G2:G122, ISNUMBER(G2:G122)),G122)</f>
        <v>0.83599999999999997</v>
      </c>
      <c r="H134" s="9" cm="1">
        <f t="array" ref="H134">_xlfn.PERCENTRANK.EXC(_xlfn._xlws.FILTER(H2:H122, ISNUMBER(H2:H122)),H122)</f>
        <v>0.83599999999999997</v>
      </c>
      <c r="I134" s="9" cm="1">
        <f t="array" ref="I134">_xlfn.PERCENTRANK.EXC(_xlfn._xlws.FILTER(I2:I122, ISNUMBER(I2:I122)),I122)</f>
        <v>0.86799999999999999</v>
      </c>
      <c r="J134" s="9" cm="1">
        <f t="array" ref="J134">_xlfn.PERCENTRANK.EXC(_xlfn._xlws.FILTER(J2:J122, ISNUMBER(J2:J122)),J122)</f>
        <v>0.36799999999999999</v>
      </c>
      <c r="K134" s="9" cm="1">
        <f t="array" ref="K134">_xlfn.PERCENTRANK.EXC(_xlfn._xlws.FILTER(K2:K122, ISNUMBER(K2:K122)),K122)</f>
        <v>0.39300000000000002</v>
      </c>
      <c r="L134" s="9" cm="1">
        <f t="array" ref="L134">_xlfn.PERCENTRANK.EXC(_xlfn._xlws.FILTER(L2:L122, ISNUMBER(L2:L122)),L122)</f>
        <v>0.29499999999999998</v>
      </c>
      <c r="M134" s="9" cm="1">
        <f t="array" ref="M134">_xlfn.PERCENTRANK.EXC(_xlfn._xlws.FILTER(M2:M122, ISNUMBER(M2:M122)),M122)</f>
        <v>0.54</v>
      </c>
      <c r="N134" s="9" cm="1">
        <f t="array" ref="N134">_xlfn.PERCENTRANK.EXC(_xlfn._xlws.FILTER(N2:N122, ISNUMBER(N2:N122)),N122)</f>
        <v>0.57299999999999995</v>
      </c>
      <c r="O134" s="9" cm="1">
        <f t="array" ref="O134">_xlfn.PERCENTRANK.EXC(_xlfn._xlws.FILTER(O2:O122, ISNUMBER(O2:O122)),O122)</f>
        <v>0.52400000000000002</v>
      </c>
      <c r="P134" s="9" cm="1">
        <f t="array" ref="P134">_xlfn.PERCENTRANK.EXC(_xlfn._xlws.FILTER(P2:P122, ISNUMBER(P2:P122)),P122)</f>
        <v>0.77800000000000002</v>
      </c>
      <c r="Q134" s="9" cm="1">
        <f t="array" ref="Q134">_xlfn.PERCENTRANK.EXC(_xlfn._xlws.FILTER(Q2:Q122, ISNUMBER(Q2:Q122)),Q122)</f>
        <v>0.26400000000000001</v>
      </c>
      <c r="R134" s="9" cm="1">
        <f t="array" ref="R134">_xlfn.PERCENTRANK.EXC(_xlfn._xlws.FILTER(R2:R122, ISNUMBER(R2:R122)),R122)</f>
        <v>0.29499999999999998</v>
      </c>
      <c r="S134" s="9" cm="1">
        <f t="array" ref="S134">_xlfn.PERCENTRANK.EXC(_xlfn._xlws.FILTER(S2:S122, ISNUMBER(S2:S122)),S122)</f>
        <v>0.72899999999999998</v>
      </c>
      <c r="T134" s="9" cm="1">
        <f t="array" ref="T134">_xlfn.PERCENTRANK.EXC(_xlfn._xlws.FILTER(T2:T122, ISNUMBER(T2:T122)),T122)</f>
        <v>0.23899999999999999</v>
      </c>
      <c r="U134" s="9" cm="1">
        <f t="array" ref="U134">_xlfn.PERCENTRANK.EXC(_xlfn._xlws.FILTER(U2:U122, ISNUMBER(U2:U122)),U122)</f>
        <v>0.69599999999999995</v>
      </c>
      <c r="V134" s="9" cm="1">
        <f t="array" ref="V134">_xlfn.PERCENTRANK.EXC(_xlfn._xlws.FILTER(V2:V122, ISNUMBER(V2:V122)),V122)</f>
        <v>0.114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0.13500000000000001</v>
      </c>
      <c r="C136" s="9" cm="1">
        <f t="array" ref="C136">_xlfn.PERCENTRANK.EXC(_xlfn._xlws.FILTER(C4:C125, ISNUMBER(C4:C125)),C113)</f>
        <v>0.1</v>
      </c>
      <c r="D136" s="9" cm="1">
        <f t="array" ref="D136">_xlfn.PERCENTRANK.EXC(_xlfn._xlws.FILTER(D4:D125, ISNUMBER(D4:D125)),D113)</f>
        <v>0.308</v>
      </c>
      <c r="E136" s="9" cm="1">
        <f t="array" ref="E136">_xlfn.PERCENTRANK.EXC(_xlfn._xlws.FILTER(E4:E125, ISNUMBER(E4:E125)),E113)</f>
        <v>3.3000000000000002E-2</v>
      </c>
      <c r="F136" s="9" cm="1">
        <f t="array" ref="F136">_xlfn.PERCENTRANK.EXC(_xlfn._xlws.FILTER(F4:F125, ISNUMBER(F4:F125)),F113)</f>
        <v>0.11600000000000001</v>
      </c>
      <c r="G136" s="9" cm="1">
        <f t="array" ref="G136">_xlfn.PERCENTRANK.EXC(_xlfn._xlws.FILTER(G4:G125, ISNUMBER(G4:G125)),G113)</f>
        <v>0.216</v>
      </c>
      <c r="H136" s="9" cm="1">
        <f t="array" ref="H136">_xlfn.PERCENTRANK.EXC(_xlfn._xlws.FILTER(H4:H125, ISNUMBER(H4:H125)),H113)</f>
        <v>0.183</v>
      </c>
      <c r="I136" s="9" cm="1">
        <f t="array" ref="I136">_xlfn.PERCENTRANK.EXC(_xlfn._xlws.FILTER(I4:I125, ISNUMBER(I4:I125)),I113)</f>
        <v>0.125</v>
      </c>
      <c r="J136" s="9" cm="1">
        <f t="array" ref="J136">_xlfn.PERCENTRANK.EXC(_xlfn._xlws.FILTER(J4:J125, ISNUMBER(J4:J125)),J113)</f>
        <v>0.2</v>
      </c>
      <c r="K136" s="9" cm="1">
        <f t="array" ref="K136">_xlfn.PERCENTRANK.EXC(_xlfn._xlws.FILTER(K4:K125, ISNUMBER(K4:K125)),K113)</f>
        <v>8.3000000000000004E-2</v>
      </c>
      <c r="L136" s="9" cm="1">
        <f t="array" ref="L136">_xlfn.PERCENTRANK.EXC(_xlfn._xlws.FILTER(L4:L125, ISNUMBER(L4:L125)),L113)</f>
        <v>0.15</v>
      </c>
      <c r="M136" s="9" cm="1">
        <f t="array" ref="M136">_xlfn.PERCENTRANK.EXC(_xlfn._xlws.FILTER(M4:M125, ISNUMBER(M4:M125)),M113)</f>
        <v>3.3000000000000002E-2</v>
      </c>
      <c r="N136" s="9" cm="1">
        <f t="array" ref="N136">_xlfn.PERCENTRANK.EXC(_xlfn._xlws.FILTER(N4:N125, ISNUMBER(N4:N125)),N113)</f>
        <v>0.29099999999999998</v>
      </c>
      <c r="O136" s="9" cm="1">
        <f t="array" ref="O136">_xlfn.PERCENTRANK.EXC(_xlfn._xlws.FILTER(O4:O125, ISNUMBER(O4:O125)),O113)</f>
        <v>0.26600000000000001</v>
      </c>
      <c r="P136" s="9" cm="1">
        <f t="array" ref="P136">_xlfn.PERCENTRANK.EXC(_xlfn._xlws.FILTER(P4:P125, ISNUMBER(P4:P125)),P113)</f>
        <v>0.1</v>
      </c>
      <c r="Q136" s="9" cm="1">
        <f t="array" ref="Q136">_xlfn.PERCENTRANK.EXC(_xlfn._xlws.FILTER(Q4:Q125, ISNUMBER(Q4:Q125)),Q113)</f>
        <v>0.14099999999999999</v>
      </c>
      <c r="R136" s="9" cm="1">
        <f t="array" ref="R136">_xlfn.PERCENTRANK.EXC(_xlfn._xlws.FILTER(R4:R125, ISNUMBER(R4:R125)),R113)</f>
        <v>0.58299999999999996</v>
      </c>
      <c r="S136" s="9" cm="1">
        <f t="array" ref="S136">_xlfn.PERCENTRANK.EXC(_xlfn._xlws.FILTER(S4:S125, ISNUMBER(S4:S125)),S113)</f>
        <v>0.875</v>
      </c>
      <c r="T136" s="9" cm="1">
        <f t="array" ref="T136">_xlfn.PERCENTRANK.EXC(_xlfn._xlws.FILTER(T4:T125, ISNUMBER(T4:T125)),T113)</f>
        <v>0.3</v>
      </c>
      <c r="U136" s="9" cm="1">
        <f t="array" ref="U136">_xlfn.PERCENTRANK.EXC(_xlfn._xlws.FILTER(U4:U125, ISNUMBER(U4:U125)),U113)</f>
        <v>0.53300000000000003</v>
      </c>
      <c r="V136" s="9" cm="1">
        <f t="array" ref="V136">_xlfn.PERCENTRANK.EXC(_xlfn._xlws.FILTER(V4:V125, ISNUMBER(V4:V125)),V113)</f>
        <v>0.27600000000000002</v>
      </c>
    </row>
    <row r="138" spans="1:29" x14ac:dyDescent="0.35">
      <c r="A138" t="s">
        <v>855</v>
      </c>
      <c r="B138">
        <f>STDEV(B40:B122)</f>
        <v>6.3097432486464003E-2</v>
      </c>
      <c r="C138">
        <f t="shared" ref="C138:V138" si="2">STDEV(C40:C122)</f>
        <v>8.4735908089699066E-2</v>
      </c>
      <c r="D138">
        <f t="shared" si="2"/>
        <v>6.4386597893216005E-2</v>
      </c>
      <c r="E138">
        <f t="shared" si="2"/>
        <v>5.9246639076292407E-2</v>
      </c>
      <c r="F138">
        <f t="shared" si="2"/>
        <v>8.8494342858303085E-2</v>
      </c>
      <c r="G138">
        <f t="shared" si="2"/>
        <v>7.2620008777898606E-2</v>
      </c>
      <c r="H138">
        <f t="shared" si="2"/>
        <v>4.2703369821970961E-2</v>
      </c>
      <c r="I138">
        <f t="shared" si="2"/>
        <v>6.0178890264517559E-2</v>
      </c>
      <c r="J138">
        <f t="shared" si="2"/>
        <v>7.5018207866379763E-2</v>
      </c>
      <c r="K138">
        <f t="shared" si="2"/>
        <v>7.0598256560038361E-2</v>
      </c>
      <c r="L138">
        <f t="shared" si="2"/>
        <v>9.6921643472213437E-2</v>
      </c>
      <c r="M138">
        <f t="shared" si="2"/>
        <v>7.7106421589618251E-2</v>
      </c>
      <c r="N138">
        <f t="shared" si="2"/>
        <v>8.0449072276877115E-2</v>
      </c>
      <c r="O138">
        <f t="shared" si="2"/>
        <v>5.4242713789981203E-2</v>
      </c>
      <c r="P138">
        <f t="shared" si="2"/>
        <v>7.5134363514213723E-2</v>
      </c>
      <c r="Q138">
        <f t="shared" si="2"/>
        <v>4.8875276929965968E-2</v>
      </c>
      <c r="R138">
        <f t="shared" si="2"/>
        <v>4.6330303970256934E-2</v>
      </c>
      <c r="S138">
        <f t="shared" si="2"/>
        <v>0.10516672357850114</v>
      </c>
      <c r="T138">
        <f t="shared" si="2"/>
        <v>5.4915310640271178E-2</v>
      </c>
      <c r="U138">
        <f t="shared" si="2"/>
        <v>7.2425899665006899E-2</v>
      </c>
      <c r="V138">
        <f t="shared" si="2"/>
        <v>5.4058117031372199E-2</v>
      </c>
    </row>
    <row r="139" spans="1:29" x14ac:dyDescent="0.35">
      <c r="A139" t="s">
        <v>856</v>
      </c>
      <c r="B139" s="77">
        <f>B138*SQRT(12)</f>
        <v>0.21857591778740537</v>
      </c>
      <c r="C139" s="77">
        <f t="shared" ref="C139:V139" si="3">C138*SQRT(12)</f>
        <v>0.29353379607369084</v>
      </c>
      <c r="D139" s="77">
        <f t="shared" si="3"/>
        <v>0.22304171775511469</v>
      </c>
      <c r="E139" s="77">
        <f t="shared" si="3"/>
        <v>0.20523637811566811</v>
      </c>
      <c r="F139" s="77">
        <f t="shared" si="3"/>
        <v>0.3065533960260019</v>
      </c>
      <c r="G139" s="77">
        <f t="shared" si="3"/>
        <v>0.25156308969883645</v>
      </c>
      <c r="H139" s="77">
        <f t="shared" si="3"/>
        <v>0.14792881237211444</v>
      </c>
      <c r="I139" s="77">
        <f t="shared" si="3"/>
        <v>0.20846579096251297</v>
      </c>
      <c r="J139" s="77">
        <f t="shared" si="3"/>
        <v>0.25987069503466592</v>
      </c>
      <c r="K139" s="77">
        <f t="shared" si="3"/>
        <v>0.24455953457553845</v>
      </c>
      <c r="L139" s="77">
        <f t="shared" si="3"/>
        <v>0.33574642169390018</v>
      </c>
      <c r="M139" s="77">
        <f t="shared" si="3"/>
        <v>0.26710447956608918</v>
      </c>
      <c r="N139" s="77">
        <f t="shared" si="3"/>
        <v>0.27868376121066396</v>
      </c>
      <c r="O139" s="77">
        <f t="shared" si="3"/>
        <v>0.18790227244932883</v>
      </c>
      <c r="P139" s="77">
        <f t="shared" si="3"/>
        <v>0.26027307000193495</v>
      </c>
      <c r="Q139" s="77">
        <f t="shared" si="3"/>
        <v>0.16930892575340015</v>
      </c>
      <c r="R139" s="77">
        <f t="shared" si="3"/>
        <v>0.16049288081319016</v>
      </c>
      <c r="S139" s="77">
        <f t="shared" si="3"/>
        <v>0.36430821700703153</v>
      </c>
      <c r="T139" s="77">
        <f t="shared" si="3"/>
        <v>0.1902322162847549</v>
      </c>
      <c r="U139" s="77">
        <f t="shared" si="3"/>
        <v>0.25089067600735532</v>
      </c>
      <c r="V139" s="77">
        <f t="shared" si="3"/>
        <v>0.18726281051968219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41789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-16.633368000000001</v>
      </c>
      <c r="D2" s="7" cm="1">
        <f t="array" ref="D2:D122">_xll.FDS(D1,"P_PRICE_RETURNS_PR('52W',2,-10AY,0,AM)")</f>
        <v>-20.023185999999999</v>
      </c>
      <c r="E2" s="7" cm="1">
        <f t="array" ref="E2:E122">_xll.FDS(E1,"P_PRICE_RETURNS_PR('52W',2,-10AY,0,AM)")</f>
        <v>-7.0781890000000001</v>
      </c>
      <c r="F2" s="7" cm="1">
        <f t="array" ref="F2:F122">_xll.FDS(F1,"P_PRICE_RETURNS_PR('52W',2,-10AY,0,AM)")</f>
        <v>16.321838</v>
      </c>
      <c r="G2" s="7" cm="1">
        <f t="array" ref="G2:G122">_xll.FDS(G1,"P_PRICE_RETURNS_PR('52W',2,-10AY,0,AM)")</f>
        <v>-3.5644650000000002</v>
      </c>
      <c r="H2" s="7" cm="1">
        <f t="array" ref="H2:H122">_xll.FDS(H1,"P_PRICE_RETURNS_PR('52W',2,-10AY,0,AM)")</f>
        <v>1.7654657</v>
      </c>
      <c r="I2" s="7" cm="1">
        <f t="array" ref="I2:I122">_xll.FDS(I1,"P_PRICE_RETURNS_PR('52W',2,-10AY,0,AM)")</f>
        <v>11.613856999999999</v>
      </c>
      <c r="J2" s="7" cm="1">
        <f t="array" ref="J2:J122">_xll.FDS(J1,"P_PRICE_RETURNS_PR('52W',2,-10AY,0,AM)")</f>
        <v>0.62215330000000002</v>
      </c>
      <c r="K2" s="7" cm="1">
        <f t="array" ref="K2:K122">_xll.FDS(K1,"P_PRICE_RETURNS_PR('52W',2,-10AY,0,AM)")</f>
        <v>12.322770999999999</v>
      </c>
      <c r="L2" s="7" cm="1">
        <f t="array" ref="L2:L122">_xll.FDS(L1,"P_PRICE_RETURNS_PR('52W',2,-10AY,0,AM)")</f>
        <v>-8.3282050000000005</v>
      </c>
      <c r="M2" s="7" cm="1">
        <f t="array" ref="M2:M122">_xll.FDS(M1,"P_PRICE_RETURNS_PR('52W',2,-10AY,0,AM)")</f>
        <v>16.523192999999999</v>
      </c>
      <c r="N2" s="7" cm="1">
        <f t="array" ref="N2:N122">_xll.FDS(N1,"P_PRICE_RETURNS_PR('52W',2,-10AY,0,AM)")</f>
        <v>27.389085999999999</v>
      </c>
      <c r="O2" s="7" cm="1">
        <f t="array" ref="O2:O122">_xll.FDS(O1,"P_PRICE_RETURNS_PR('52W',2,-10AY,0,AM)")</f>
        <v>10.919046</v>
      </c>
      <c r="P2" s="7" cm="1">
        <f t="array" ref="P2:P122">_xll.FDS(P1,"P_PRICE_RETURNS_PR('52W',2,-10AY,0,AM)")</f>
        <v>3.3062577000000002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-10.471629999999999</v>
      </c>
      <c r="S2" s="7" cm="1">
        <f t="array" ref="S2:S122">_xll.FDS(S1,"P_PRICE_RETURNS_PR('52W',2,-10AY,0,AM)")</f>
        <v>-17.575168999999999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-2.4008989999999999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41820</v>
      </c>
      <c r="B3" s="7" t="e">
        <v>#N/A</v>
      </c>
      <c r="C3" s="7">
        <v>-14.389878</v>
      </c>
      <c r="D3" s="40">
        <v>-14.161550500000001</v>
      </c>
      <c r="E3" s="40">
        <v>6.0065150000000003</v>
      </c>
      <c r="F3" s="40">
        <v>24.742339999999999</v>
      </c>
      <c r="G3" s="40">
        <v>5.7016134000000003</v>
      </c>
      <c r="H3" s="40">
        <v>5.5103900000000001</v>
      </c>
      <c r="I3" s="40">
        <v>21.010601000000001</v>
      </c>
      <c r="J3" s="40">
        <v>5.6246877</v>
      </c>
      <c r="K3" s="40">
        <v>23.96077</v>
      </c>
      <c r="L3" s="40">
        <v>12.574923</v>
      </c>
      <c r="M3" s="40">
        <v>20.409594999999999</v>
      </c>
      <c r="N3" s="40">
        <v>45.334670000000003</v>
      </c>
      <c r="O3" s="40">
        <v>27.466345</v>
      </c>
      <c r="P3" s="40">
        <v>15.811836</v>
      </c>
      <c r="Q3" s="40" t="e">
        <v>#N/A</v>
      </c>
      <c r="R3" s="40">
        <v>2.3314238</v>
      </c>
      <c r="S3" s="40">
        <v>-4.9840508000000003</v>
      </c>
      <c r="T3" s="40" t="e">
        <v>#N/A</v>
      </c>
      <c r="U3" s="40">
        <v>15.442895999999999</v>
      </c>
      <c r="V3" s="155" t="e">
        <v>#N/A</v>
      </c>
      <c r="W3" s="24"/>
    </row>
    <row r="4" spans="1:23" x14ac:dyDescent="0.35">
      <c r="A4" s="2">
        <v>41851</v>
      </c>
      <c r="B4" s="7" t="e">
        <v>#N/A</v>
      </c>
      <c r="C4" s="7">
        <v>-9.2089770000000009</v>
      </c>
      <c r="D4" s="40">
        <v>-2.9485345000000001</v>
      </c>
      <c r="E4" s="40">
        <v>2.5073051</v>
      </c>
      <c r="F4" s="40">
        <v>6.4552664999999996</v>
      </c>
      <c r="G4" s="40">
        <v>13.940371000000001</v>
      </c>
      <c r="H4" s="40">
        <v>7.9674480000000001</v>
      </c>
      <c r="I4" s="40">
        <v>17.706334999999999</v>
      </c>
      <c r="J4" s="40">
        <v>5.202782</v>
      </c>
      <c r="K4" s="40">
        <v>20.083344</v>
      </c>
      <c r="L4" s="40">
        <v>15.217017999999999</v>
      </c>
      <c r="M4" s="40">
        <v>18.782257000000001</v>
      </c>
      <c r="N4" s="40">
        <v>28.403483999999999</v>
      </c>
      <c r="O4" s="40">
        <v>31.493663999999999</v>
      </c>
      <c r="P4" s="40">
        <v>18.66703</v>
      </c>
      <c r="Q4" s="40" t="e">
        <v>#N/A</v>
      </c>
      <c r="R4" s="40">
        <v>5.5686710000000001</v>
      </c>
      <c r="S4" s="40">
        <v>3.8443565</v>
      </c>
      <c r="T4" s="40" t="e">
        <v>#N/A</v>
      </c>
      <c r="U4" s="40">
        <v>15.235113999999999</v>
      </c>
      <c r="V4" s="155" t="e">
        <v>#N/A</v>
      </c>
      <c r="W4" s="24"/>
    </row>
    <row r="5" spans="1:23" x14ac:dyDescent="0.35">
      <c r="A5" s="2">
        <v>41880</v>
      </c>
      <c r="B5" s="7" t="e">
        <v>#N/A</v>
      </c>
      <c r="C5" s="7">
        <v>-5.4371</v>
      </c>
      <c r="D5" s="40">
        <v>30.409694999999999</v>
      </c>
      <c r="E5" s="40">
        <v>26.076257999999999</v>
      </c>
      <c r="F5" s="40">
        <v>7.4031710000000004</v>
      </c>
      <c r="G5" s="40">
        <v>8.3467009999999995</v>
      </c>
      <c r="H5" s="40">
        <v>17.108094999999999</v>
      </c>
      <c r="I5" s="40">
        <v>25.786387999999999</v>
      </c>
      <c r="J5" s="40">
        <v>19.281995999999999</v>
      </c>
      <c r="K5" s="40">
        <v>18.028046</v>
      </c>
      <c r="L5" s="40">
        <v>31.00338</v>
      </c>
      <c r="M5" s="40">
        <v>26.121258000000001</v>
      </c>
      <c r="N5" s="40">
        <v>26.616405</v>
      </c>
      <c r="O5" s="40">
        <v>59.319794000000002</v>
      </c>
      <c r="P5" s="40">
        <v>17.658256999999999</v>
      </c>
      <c r="Q5" s="40" t="e">
        <v>#N/A</v>
      </c>
      <c r="R5" s="40">
        <v>20.819628000000002</v>
      </c>
      <c r="S5" s="40">
        <v>16.014109999999999</v>
      </c>
      <c r="T5" s="40" t="e">
        <v>#N/A</v>
      </c>
      <c r="U5" s="40">
        <v>40.027763</v>
      </c>
      <c r="V5" s="155" t="e">
        <v>#N/A</v>
      </c>
      <c r="W5" s="24"/>
    </row>
    <row r="6" spans="1:23" x14ac:dyDescent="0.35">
      <c r="A6" s="2">
        <v>41912</v>
      </c>
      <c r="B6" s="7" t="e">
        <v>#N/A</v>
      </c>
      <c r="C6" s="7">
        <v>-13.735718</v>
      </c>
      <c r="D6" s="40">
        <v>17.031836999999999</v>
      </c>
      <c r="E6" s="40">
        <v>16.707802000000001</v>
      </c>
      <c r="F6" s="40">
        <v>2.4978400000000001</v>
      </c>
      <c r="G6" s="40">
        <v>6.5230490000000003</v>
      </c>
      <c r="H6" s="40">
        <v>5.7908296999999997</v>
      </c>
      <c r="I6" s="40">
        <v>11.742330000000001</v>
      </c>
      <c r="J6" s="40">
        <v>9.3333010000000005</v>
      </c>
      <c r="K6" s="40">
        <v>-0.20679832000000001</v>
      </c>
      <c r="L6" s="40">
        <v>-6.2809705999999998</v>
      </c>
      <c r="M6" s="40">
        <v>3.8860201999999999</v>
      </c>
      <c r="N6" s="40">
        <v>-3.5637020000000001</v>
      </c>
      <c r="O6" s="40">
        <v>36.732388</v>
      </c>
      <c r="P6" s="40">
        <v>4.9976706999999996</v>
      </c>
      <c r="Q6" s="40" t="e">
        <v>#N/A</v>
      </c>
      <c r="R6" s="40">
        <v>14.641106000000001</v>
      </c>
      <c r="S6" s="40">
        <v>-9.6140270000000001</v>
      </c>
      <c r="T6" s="40" t="e">
        <v>#N/A</v>
      </c>
      <c r="U6" s="40">
        <v>26.230799999999999</v>
      </c>
      <c r="V6" s="155" t="e">
        <v>#N/A</v>
      </c>
      <c r="W6" s="24"/>
    </row>
    <row r="7" spans="1:23" x14ac:dyDescent="0.35">
      <c r="A7" s="2">
        <v>41943</v>
      </c>
      <c r="B7" s="7" t="e">
        <v>#N/A</v>
      </c>
      <c r="C7" s="7">
        <v>-13.494325</v>
      </c>
      <c r="D7" s="40">
        <v>8.8893889999999995</v>
      </c>
      <c r="E7" s="40">
        <v>9.6791739999999997</v>
      </c>
      <c r="F7" s="40">
        <v>-8.0204310000000003</v>
      </c>
      <c r="G7" s="40">
        <v>-4.1072009999999999</v>
      </c>
      <c r="H7" s="40">
        <v>0.15733242</v>
      </c>
      <c r="I7" s="40">
        <v>10.319805000000001</v>
      </c>
      <c r="J7" s="40">
        <v>6.3250064999999998</v>
      </c>
      <c r="K7" s="40">
        <v>-6.9389342999999997</v>
      </c>
      <c r="L7" s="40">
        <v>-10.908633</v>
      </c>
      <c r="M7" s="40">
        <v>6.7352176000000004</v>
      </c>
      <c r="N7" s="40">
        <v>-30.988806</v>
      </c>
      <c r="O7" s="40">
        <v>31.874120000000001</v>
      </c>
      <c r="P7" s="40">
        <v>6.9625973999999999</v>
      </c>
      <c r="Q7" s="40" t="e">
        <v>#N/A</v>
      </c>
      <c r="R7" s="40">
        <v>9.7915290000000006</v>
      </c>
      <c r="S7" s="40">
        <v>-4.9287023999999997</v>
      </c>
      <c r="T7" s="40" t="e">
        <v>#N/A</v>
      </c>
      <c r="U7" s="40">
        <v>16.231860000000001</v>
      </c>
      <c r="V7" s="155" t="e">
        <v>#N/A</v>
      </c>
      <c r="W7" s="24"/>
    </row>
    <row r="8" spans="1:23" x14ac:dyDescent="0.35">
      <c r="A8" s="2">
        <v>41971</v>
      </c>
      <c r="B8" s="7" t="e">
        <v>#N/A</v>
      </c>
      <c r="C8" s="7">
        <v>-9.9571819999999995</v>
      </c>
      <c r="D8" s="40">
        <v>20.008362000000002</v>
      </c>
      <c r="E8" s="40">
        <v>18.713712999999998</v>
      </c>
      <c r="F8" s="40">
        <v>-11.678499</v>
      </c>
      <c r="G8" s="40">
        <v>6.8639039999999998</v>
      </c>
      <c r="H8" s="40">
        <v>-3.7415862</v>
      </c>
      <c r="I8" s="40">
        <v>13.733029</v>
      </c>
      <c r="J8" s="40">
        <v>0.14702082</v>
      </c>
      <c r="K8" s="40">
        <v>-10.264324999999999</v>
      </c>
      <c r="L8" s="40">
        <v>-6.9949269999999997</v>
      </c>
      <c r="M8" s="40">
        <v>10.775613999999999</v>
      </c>
      <c r="N8" s="40">
        <v>-26.080894000000001</v>
      </c>
      <c r="O8" s="40">
        <v>36.435654</v>
      </c>
      <c r="P8" s="40">
        <v>1.8661141000000001</v>
      </c>
      <c r="Q8" s="40" t="e">
        <v>#N/A</v>
      </c>
      <c r="R8" s="40">
        <v>17.246687000000001</v>
      </c>
      <c r="S8" s="40">
        <v>5.7636022999999996</v>
      </c>
      <c r="T8" s="40" t="e">
        <v>#N/A</v>
      </c>
      <c r="U8" s="40">
        <v>7.8218937000000004</v>
      </c>
      <c r="V8" s="155" t="e">
        <v>#N/A</v>
      </c>
      <c r="W8" s="24"/>
    </row>
    <row r="9" spans="1:23" x14ac:dyDescent="0.35">
      <c r="A9" s="2">
        <v>42004</v>
      </c>
      <c r="B9" s="7" t="e">
        <v>#N/A</v>
      </c>
      <c r="C9" s="7">
        <v>-14.748782</v>
      </c>
      <c r="D9" s="40">
        <v>21.820914999999999</v>
      </c>
      <c r="E9" s="40">
        <v>22.089850999999999</v>
      </c>
      <c r="F9" s="40">
        <v>-16.334778</v>
      </c>
      <c r="G9" s="40">
        <v>-3.5588025999999999</v>
      </c>
      <c r="H9" s="40">
        <v>-11.552155000000001</v>
      </c>
      <c r="I9" s="40">
        <v>6.8594337000000003</v>
      </c>
      <c r="J9" s="40">
        <v>-11.589074</v>
      </c>
      <c r="K9" s="40">
        <v>-13.477903</v>
      </c>
      <c r="L9" s="40">
        <v>-15.518724000000001</v>
      </c>
      <c r="M9" s="40">
        <v>2.746594</v>
      </c>
      <c r="N9" s="40">
        <v>-39.962566000000002</v>
      </c>
      <c r="O9" s="40">
        <v>21.736920000000001</v>
      </c>
      <c r="P9" s="40">
        <v>6.8054676000000001</v>
      </c>
      <c r="Q9" s="40" t="e">
        <v>#N/A</v>
      </c>
      <c r="R9" s="40">
        <v>15.319824000000001</v>
      </c>
      <c r="S9" s="40">
        <v>15.756809000000001</v>
      </c>
      <c r="T9" s="40" t="e">
        <v>#N/A</v>
      </c>
      <c r="U9" s="40">
        <v>5.1082850000000004</v>
      </c>
      <c r="V9" s="155" t="e">
        <v>#N/A</v>
      </c>
      <c r="W9" s="24"/>
    </row>
    <row r="10" spans="1:23" x14ac:dyDescent="0.35">
      <c r="A10" s="2">
        <v>42034</v>
      </c>
      <c r="B10" s="7" t="e">
        <v>#N/A</v>
      </c>
      <c r="C10" s="7">
        <v>-5.2509664999999996</v>
      </c>
      <c r="D10" s="40">
        <v>16.152752</v>
      </c>
      <c r="E10" s="40">
        <v>33.365394999999999</v>
      </c>
      <c r="F10" s="40">
        <v>-13.905381999999999</v>
      </c>
      <c r="G10" s="40">
        <v>-6.5897819999999996</v>
      </c>
      <c r="H10" s="40">
        <v>-8.2897719999999993</v>
      </c>
      <c r="I10" s="40">
        <v>15.005599999999999</v>
      </c>
      <c r="J10" s="40">
        <v>-9.7752149999999993</v>
      </c>
      <c r="K10" s="40">
        <v>-4.4321060000000001</v>
      </c>
      <c r="L10" s="40">
        <v>-10.662096999999999</v>
      </c>
      <c r="M10" s="40">
        <v>21.304023999999998</v>
      </c>
      <c r="N10" s="40">
        <v>-50.861964999999998</v>
      </c>
      <c r="O10" s="40">
        <v>37.25947</v>
      </c>
      <c r="P10" s="40">
        <v>17.632377999999999</v>
      </c>
      <c r="Q10" s="40" t="e">
        <v>#N/A</v>
      </c>
      <c r="R10" s="40">
        <v>25.09197</v>
      </c>
      <c r="S10" s="40">
        <v>30.317163000000001</v>
      </c>
      <c r="T10" s="40" t="e">
        <v>#N/A</v>
      </c>
      <c r="U10" s="40">
        <v>-11.805666</v>
      </c>
      <c r="V10" s="155" t="e">
        <v>#N/A</v>
      </c>
      <c r="W10" s="24"/>
    </row>
    <row r="11" spans="1:23" x14ac:dyDescent="0.35">
      <c r="A11" s="2">
        <v>42062</v>
      </c>
      <c r="B11" s="7" t="e">
        <v>#N/A</v>
      </c>
      <c r="C11" s="7">
        <v>-4.0387272999999997</v>
      </c>
      <c r="D11" s="40">
        <v>8.8165399999999998</v>
      </c>
      <c r="E11" s="40">
        <v>24.199545000000001</v>
      </c>
      <c r="F11" s="40">
        <v>-20.09629</v>
      </c>
      <c r="G11" s="40">
        <v>-8.7571739999999991</v>
      </c>
      <c r="H11" s="40">
        <v>-8.7702690000000008</v>
      </c>
      <c r="I11" s="40">
        <v>15.968382</v>
      </c>
      <c r="J11" s="40">
        <v>0.65978764999999995</v>
      </c>
      <c r="K11" s="40">
        <v>-6.6309395000000002</v>
      </c>
      <c r="L11" s="40">
        <v>-12.279700999999999</v>
      </c>
      <c r="M11" s="40">
        <v>11.100493999999999</v>
      </c>
      <c r="N11" s="40">
        <v>-46.071823000000002</v>
      </c>
      <c r="O11" s="40">
        <v>37.995243000000002</v>
      </c>
      <c r="P11" s="40">
        <v>19.699107999999999</v>
      </c>
      <c r="Q11" s="40" t="e">
        <v>#N/A</v>
      </c>
      <c r="R11" s="40">
        <v>20.405901</v>
      </c>
      <c r="S11" s="40">
        <v>18.390072</v>
      </c>
      <c r="T11" s="40" t="e">
        <v>#N/A</v>
      </c>
      <c r="U11" s="40">
        <v>-7.978326</v>
      </c>
      <c r="V11" s="155" t="e">
        <v>#N/A</v>
      </c>
      <c r="W11" s="24"/>
    </row>
    <row r="12" spans="1:23" x14ac:dyDescent="0.35">
      <c r="A12" s="2">
        <v>42094</v>
      </c>
      <c r="B12" s="7" t="e">
        <v>#N/A</v>
      </c>
      <c r="C12" s="7">
        <v>-10.188807000000001</v>
      </c>
      <c r="D12" s="40">
        <v>1.8025755999999999</v>
      </c>
      <c r="E12" s="40">
        <v>23.245085</v>
      </c>
      <c r="F12" s="40">
        <v>-19.733779999999999</v>
      </c>
      <c r="G12" s="40">
        <v>-10.50427</v>
      </c>
      <c r="H12" s="40">
        <v>-11.851578999999999</v>
      </c>
      <c r="I12" s="40">
        <v>11.546922</v>
      </c>
      <c r="J12" s="40">
        <v>-8.2535270000000001</v>
      </c>
      <c r="K12" s="40">
        <v>-5.8246612999999998</v>
      </c>
      <c r="L12" s="40">
        <v>-28.102625</v>
      </c>
      <c r="M12" s="40">
        <v>3.4740806000000002</v>
      </c>
      <c r="N12" s="40">
        <v>-54.725352999999998</v>
      </c>
      <c r="O12" s="40">
        <v>21.793842000000001</v>
      </c>
      <c r="P12" s="40">
        <v>24.204708</v>
      </c>
      <c r="Q12" s="40" t="e">
        <v>#N/A</v>
      </c>
      <c r="R12" s="40">
        <v>9.4226360000000007</v>
      </c>
      <c r="S12" s="40">
        <v>-3.1748474</v>
      </c>
      <c r="T12" s="40" t="e">
        <v>#N/A</v>
      </c>
      <c r="U12" s="40">
        <v>-20.030705999999999</v>
      </c>
      <c r="V12" s="155" t="e">
        <v>#N/A</v>
      </c>
      <c r="W12" s="24"/>
    </row>
    <row r="13" spans="1:23" x14ac:dyDescent="0.35">
      <c r="A13" s="2">
        <v>42124</v>
      </c>
      <c r="B13" s="7" t="e">
        <v>#N/A</v>
      </c>
      <c r="C13" s="7">
        <v>-6.8680167000000001</v>
      </c>
      <c r="D13" s="40">
        <v>-9.2976810000000008</v>
      </c>
      <c r="E13" s="40">
        <v>13.191711</v>
      </c>
      <c r="F13" s="40">
        <v>-12.656725</v>
      </c>
      <c r="G13" s="40">
        <v>-10.181450999999999</v>
      </c>
      <c r="H13" s="40">
        <v>-11.148477</v>
      </c>
      <c r="I13" s="40">
        <v>14.518177</v>
      </c>
      <c r="J13" s="40">
        <v>-7.1071204999999997</v>
      </c>
      <c r="K13" s="40">
        <v>-1.0320841999999999</v>
      </c>
      <c r="L13" s="40">
        <v>-20.547087000000001</v>
      </c>
      <c r="M13" s="40">
        <v>7.7569245999999996</v>
      </c>
      <c r="N13" s="40">
        <v>-46.198264999999999</v>
      </c>
      <c r="O13" s="40">
        <v>12.105536000000001</v>
      </c>
      <c r="P13" s="40">
        <v>46.593940000000003</v>
      </c>
      <c r="Q13" s="40" t="e">
        <v>#N/A</v>
      </c>
      <c r="R13" s="40">
        <v>7.9013944</v>
      </c>
      <c r="S13" s="40">
        <v>-10.463452</v>
      </c>
      <c r="T13" s="40" t="e">
        <v>#N/A</v>
      </c>
      <c r="U13" s="40">
        <v>-7.7338456999999998</v>
      </c>
      <c r="V13" s="155" t="e">
        <v>#N/A</v>
      </c>
      <c r="W13" s="24"/>
    </row>
    <row r="14" spans="1:23" x14ac:dyDescent="0.35">
      <c r="A14" s="2">
        <v>42153</v>
      </c>
      <c r="B14" s="7" t="e">
        <v>#N/A</v>
      </c>
      <c r="C14" s="7">
        <v>-11.709386</v>
      </c>
      <c r="D14" s="40">
        <v>-8.3988370000000003</v>
      </c>
      <c r="E14" s="40">
        <v>9.7118739999999999</v>
      </c>
      <c r="F14" s="40">
        <v>-17.576916000000001</v>
      </c>
      <c r="G14" s="40">
        <v>-13.681137</v>
      </c>
      <c r="H14" s="40">
        <v>-17.421806</v>
      </c>
      <c r="I14" s="40">
        <v>9.4122299999999992</v>
      </c>
      <c r="J14" s="40">
        <v>-11.730814000000001</v>
      </c>
      <c r="K14" s="40">
        <v>-10.682589</v>
      </c>
      <c r="L14" s="40">
        <v>-29.878038</v>
      </c>
      <c r="M14" s="40">
        <v>-4.4080789999999999</v>
      </c>
      <c r="N14" s="40">
        <v>-45.087425000000003</v>
      </c>
      <c r="O14" s="40">
        <v>7.0540070000000004</v>
      </c>
      <c r="P14" s="40">
        <v>33.809708000000001</v>
      </c>
      <c r="Q14" s="40">
        <v>-8.9588049999999999</v>
      </c>
      <c r="R14" s="40">
        <v>6.2150835999999998</v>
      </c>
      <c r="S14" s="40">
        <v>-17.891514000000001</v>
      </c>
      <c r="T14" s="40">
        <v>-18.955845</v>
      </c>
      <c r="U14" s="40">
        <v>-10.322296</v>
      </c>
      <c r="V14" s="155" t="e">
        <v>#N/A</v>
      </c>
      <c r="W14" s="24"/>
    </row>
    <row r="15" spans="1:23" x14ac:dyDescent="0.35">
      <c r="A15" s="2">
        <v>42185</v>
      </c>
      <c r="B15" s="7" t="e">
        <v>#N/A</v>
      </c>
      <c r="C15" s="7">
        <v>-14.617861</v>
      </c>
      <c r="D15" s="40">
        <v>-10.750019</v>
      </c>
      <c r="E15" s="40">
        <v>5.4218172999999998</v>
      </c>
      <c r="F15" s="40">
        <v>-19.678723999999999</v>
      </c>
      <c r="G15" s="40">
        <v>-16.942851999999998</v>
      </c>
      <c r="H15" s="40">
        <v>-21.110558000000001</v>
      </c>
      <c r="I15" s="40">
        <v>1.8505931</v>
      </c>
      <c r="J15" s="40">
        <v>-14.415895000000001</v>
      </c>
      <c r="K15" s="40">
        <v>-14.223808</v>
      </c>
      <c r="L15" s="40">
        <v>-29.294526999999999</v>
      </c>
      <c r="M15" s="40">
        <v>-2.6898384000000002</v>
      </c>
      <c r="N15" s="40">
        <v>-54.867016</v>
      </c>
      <c r="O15" s="40">
        <v>2.5858401999999998</v>
      </c>
      <c r="P15" s="40">
        <v>23.242401000000001</v>
      </c>
      <c r="Q15" s="40">
        <v>7.7386736999999997</v>
      </c>
      <c r="R15" s="40">
        <v>1.2653589000000001</v>
      </c>
      <c r="S15" s="40">
        <v>-16.829979000000002</v>
      </c>
      <c r="T15" s="40">
        <v>0.55156945999999996</v>
      </c>
      <c r="U15" s="40">
        <v>-7.9141380000000003</v>
      </c>
      <c r="V15" s="155" t="e">
        <v>#N/A</v>
      </c>
      <c r="W15" s="24"/>
    </row>
    <row r="16" spans="1:23" x14ac:dyDescent="0.35">
      <c r="A16" s="2">
        <v>42216</v>
      </c>
      <c r="B16" s="7" t="e">
        <v>#N/A</v>
      </c>
      <c r="C16" s="7">
        <v>-16.554075000000001</v>
      </c>
      <c r="D16" s="40">
        <v>-17.433409999999999</v>
      </c>
      <c r="E16" s="40">
        <v>6.9401503</v>
      </c>
      <c r="F16" s="40">
        <v>-16.079312999999999</v>
      </c>
      <c r="G16" s="40">
        <v>-24.379248</v>
      </c>
      <c r="H16" s="40">
        <v>-20.398838000000001</v>
      </c>
      <c r="I16" s="40">
        <v>-4.7536015999999996</v>
      </c>
      <c r="J16" s="40">
        <v>-16.285843</v>
      </c>
      <c r="K16" s="40">
        <v>-21.642219999999998</v>
      </c>
      <c r="L16" s="40">
        <v>-39.016616999999997</v>
      </c>
      <c r="M16" s="40">
        <v>-7.9780873999999997</v>
      </c>
      <c r="N16" s="40">
        <v>-53.28192</v>
      </c>
      <c r="O16" s="40">
        <v>5.2433730000000001</v>
      </c>
      <c r="P16" s="40">
        <v>3.1095742999999998</v>
      </c>
      <c r="Q16" s="40">
        <v>-8.5253119999999996</v>
      </c>
      <c r="R16" s="40">
        <v>-4.1447279999999997</v>
      </c>
      <c r="S16" s="40">
        <v>-23.348267</v>
      </c>
      <c r="T16" s="40">
        <v>-11.03388</v>
      </c>
      <c r="U16" s="40">
        <v>-9.8116760000000003</v>
      </c>
      <c r="V16" s="155" t="e">
        <v>#N/A</v>
      </c>
      <c r="W16" s="24"/>
    </row>
    <row r="17" spans="1:23" x14ac:dyDescent="0.35">
      <c r="A17" s="2">
        <v>42247</v>
      </c>
      <c r="B17" s="7" t="e">
        <v>#N/A</v>
      </c>
      <c r="C17" s="7">
        <v>-17.901779999999999</v>
      </c>
      <c r="D17" s="40">
        <v>-29.558866999999999</v>
      </c>
      <c r="E17" s="40">
        <v>-7.8389699999999998</v>
      </c>
      <c r="F17" s="40">
        <v>-19.742245</v>
      </c>
      <c r="G17" s="40">
        <v>-35.421042999999997</v>
      </c>
      <c r="H17" s="40">
        <v>-34.321316000000003</v>
      </c>
      <c r="I17" s="40">
        <v>-17.477374999999999</v>
      </c>
      <c r="J17" s="40">
        <v>-25.180261999999999</v>
      </c>
      <c r="K17" s="40">
        <v>-27.086770999999999</v>
      </c>
      <c r="L17" s="40">
        <v>-52.23621</v>
      </c>
      <c r="M17" s="40">
        <v>-16.773909</v>
      </c>
      <c r="N17" s="40">
        <v>-56.522438000000001</v>
      </c>
      <c r="O17" s="40">
        <v>-8.7744599999999995</v>
      </c>
      <c r="P17" s="40">
        <v>-10.29017</v>
      </c>
      <c r="Q17" s="40">
        <v>-10.887373</v>
      </c>
      <c r="R17" s="40">
        <v>-11.476469</v>
      </c>
      <c r="S17" s="40">
        <v>-29.428846</v>
      </c>
      <c r="T17" s="40">
        <v>-19.108872999999999</v>
      </c>
      <c r="U17" s="40">
        <v>-27.580952</v>
      </c>
      <c r="V17" s="155" t="e">
        <v>#N/A</v>
      </c>
      <c r="W17" s="24"/>
    </row>
    <row r="18" spans="1:23" x14ac:dyDescent="0.35">
      <c r="A18" s="2">
        <v>42277</v>
      </c>
      <c r="B18" s="7" t="e">
        <v>#N/A</v>
      </c>
      <c r="C18" s="7">
        <v>-21.448785999999998</v>
      </c>
      <c r="D18" s="40">
        <v>-33.961590000000001</v>
      </c>
      <c r="E18" s="40">
        <v>-8.8755550000000003</v>
      </c>
      <c r="F18" s="40">
        <v>-24.260573999999998</v>
      </c>
      <c r="G18" s="40">
        <v>-34.53557</v>
      </c>
      <c r="H18" s="40">
        <v>-33.430053999999998</v>
      </c>
      <c r="I18" s="40">
        <v>-12.111813</v>
      </c>
      <c r="J18" s="40">
        <v>-23.767316999999998</v>
      </c>
      <c r="K18" s="40">
        <v>-18.417328000000001</v>
      </c>
      <c r="L18" s="40">
        <v>-47.920417999999998</v>
      </c>
      <c r="M18" s="40">
        <v>-14.489710000000001</v>
      </c>
      <c r="N18" s="40">
        <v>-47.817779999999999</v>
      </c>
      <c r="O18" s="40">
        <v>-4.8867940000000001</v>
      </c>
      <c r="P18" s="40">
        <v>-5.7074490000000004</v>
      </c>
      <c r="Q18" s="40">
        <v>-16.559643000000001</v>
      </c>
      <c r="R18" s="40">
        <v>-14.925551</v>
      </c>
      <c r="S18" s="40">
        <v>-23.786574999999999</v>
      </c>
      <c r="T18" s="40">
        <v>-24.161356000000001</v>
      </c>
      <c r="U18" s="40">
        <v>-27.366458999999999</v>
      </c>
      <c r="V18" s="155" t="e">
        <v>#N/A</v>
      </c>
      <c r="W18" s="24"/>
    </row>
    <row r="19" spans="1:23" x14ac:dyDescent="0.35">
      <c r="A19" s="2">
        <v>42307</v>
      </c>
      <c r="B19" s="7" t="e">
        <v>#N/A</v>
      </c>
      <c r="C19" s="7">
        <v>-16.319279999999999</v>
      </c>
      <c r="D19" s="40">
        <v>-25.408463999999999</v>
      </c>
      <c r="E19" s="40">
        <v>-6.7517756999999996</v>
      </c>
      <c r="F19" s="40">
        <v>-23.348545000000001</v>
      </c>
      <c r="G19" s="40">
        <v>-29.58436</v>
      </c>
      <c r="H19" s="40">
        <v>-30.922276</v>
      </c>
      <c r="I19" s="40">
        <v>-8.7239149999999999</v>
      </c>
      <c r="J19" s="40">
        <v>-18.358706999999999</v>
      </c>
      <c r="K19" s="40">
        <v>-7.3051810000000001</v>
      </c>
      <c r="L19" s="40">
        <v>-44.849080000000001</v>
      </c>
      <c r="M19" s="40">
        <v>-15.102023000000001</v>
      </c>
      <c r="N19" s="40">
        <v>-33.29721</v>
      </c>
      <c r="O19" s="40">
        <v>-8.2468810000000001</v>
      </c>
      <c r="P19" s="40">
        <v>-0.85349079999999999</v>
      </c>
      <c r="Q19" s="40">
        <v>-13.326001</v>
      </c>
      <c r="R19" s="40">
        <v>-10.886383</v>
      </c>
      <c r="S19" s="40">
        <v>-24.364720999999999</v>
      </c>
      <c r="T19" s="40">
        <v>-22.018373</v>
      </c>
      <c r="U19" s="40">
        <v>-17.208815000000001</v>
      </c>
      <c r="V19" s="155" t="e">
        <v>#N/A</v>
      </c>
      <c r="W19" s="24"/>
    </row>
    <row r="20" spans="1:23" x14ac:dyDescent="0.35">
      <c r="A20" s="2">
        <v>42338</v>
      </c>
      <c r="B20" s="7" t="e">
        <v>#N/A</v>
      </c>
      <c r="C20" s="7">
        <v>-20.869398</v>
      </c>
      <c r="D20" s="40">
        <v>-24.573833</v>
      </c>
      <c r="E20" s="40">
        <v>-10.301333</v>
      </c>
      <c r="F20" s="40">
        <v>-28.841055000000001</v>
      </c>
      <c r="G20" s="40">
        <v>-34.598315999999997</v>
      </c>
      <c r="H20" s="40">
        <v>-24.841887</v>
      </c>
      <c r="I20" s="40">
        <v>-12.727064</v>
      </c>
      <c r="J20" s="40">
        <v>-16.642296000000002</v>
      </c>
      <c r="K20" s="40">
        <v>-6.022888</v>
      </c>
      <c r="L20" s="40">
        <v>-44.525210000000001</v>
      </c>
      <c r="M20" s="40">
        <v>-19.873678000000002</v>
      </c>
      <c r="N20" s="40">
        <v>-46.454422000000001</v>
      </c>
      <c r="O20" s="40">
        <v>-13.4688015</v>
      </c>
      <c r="P20" s="40">
        <v>-4.230791</v>
      </c>
      <c r="Q20" s="40">
        <v>-23.682324999999999</v>
      </c>
      <c r="R20" s="40">
        <v>-14.694058999999999</v>
      </c>
      <c r="S20" s="40">
        <v>-32.008533</v>
      </c>
      <c r="T20" s="40">
        <v>-25.583653999999999</v>
      </c>
      <c r="U20" s="40">
        <v>-21.776168999999999</v>
      </c>
      <c r="V20" s="155" t="e">
        <v>#N/A</v>
      </c>
      <c r="W20" s="24"/>
    </row>
    <row r="21" spans="1:23" x14ac:dyDescent="0.35">
      <c r="A21" s="2">
        <v>42369</v>
      </c>
      <c r="B21" s="40" t="e">
        <v>#N/A</v>
      </c>
      <c r="C21" s="40">
        <v>-18.511868</v>
      </c>
      <c r="D21" s="40">
        <v>-22.794891</v>
      </c>
      <c r="E21" s="40">
        <v>-10.84578</v>
      </c>
      <c r="F21" s="40">
        <v>-23.212921000000001</v>
      </c>
      <c r="G21" s="40">
        <v>-35.884315000000001</v>
      </c>
      <c r="H21" s="40">
        <v>-20.667912000000001</v>
      </c>
      <c r="I21" s="40">
        <v>-12.875878999999999</v>
      </c>
      <c r="J21" s="40">
        <v>-14.249067999999999</v>
      </c>
      <c r="K21" s="40">
        <v>-8.0333229999999993</v>
      </c>
      <c r="L21" s="40">
        <v>-41.744633</v>
      </c>
      <c r="M21" s="40">
        <v>-26.030678000000002</v>
      </c>
      <c r="N21" s="40">
        <v>-39.712989999999998</v>
      </c>
      <c r="O21" s="40">
        <v>-7.1196437000000001</v>
      </c>
      <c r="P21" s="40">
        <v>-8.9919089999999997</v>
      </c>
      <c r="Q21" s="40">
        <v>-17.30808</v>
      </c>
      <c r="R21" s="40">
        <v>-13.998412999999999</v>
      </c>
      <c r="S21" s="40">
        <v>-31.44539</v>
      </c>
      <c r="T21" s="40">
        <v>-15.302908</v>
      </c>
      <c r="U21" s="40">
        <v>-20.113350000000001</v>
      </c>
      <c r="V21" s="155" t="e">
        <v>#N/A</v>
      </c>
      <c r="W21" s="24"/>
    </row>
    <row r="22" spans="1:23" x14ac:dyDescent="0.35">
      <c r="A22" s="2">
        <v>42398</v>
      </c>
      <c r="B22" s="40" t="e">
        <v>#N/A</v>
      </c>
      <c r="C22" s="40">
        <v>-14.381242</v>
      </c>
      <c r="D22" s="40">
        <v>-19.792491999999999</v>
      </c>
      <c r="E22" s="40">
        <v>-20.504158</v>
      </c>
      <c r="F22" s="40">
        <v>-26.248508000000001</v>
      </c>
      <c r="G22" s="40">
        <v>-33.537357</v>
      </c>
      <c r="H22" s="40">
        <v>-15.176570999999999</v>
      </c>
      <c r="I22" s="40">
        <v>-18.7285</v>
      </c>
      <c r="J22" s="40">
        <v>-14.716739</v>
      </c>
      <c r="K22" s="40">
        <v>-14.153193999999999</v>
      </c>
      <c r="L22" s="40">
        <v>-43.254615999999999</v>
      </c>
      <c r="M22" s="40">
        <v>-31.840599999999998</v>
      </c>
      <c r="N22" s="40">
        <v>-35.763527000000003</v>
      </c>
      <c r="O22" s="40">
        <v>-20.783394000000001</v>
      </c>
      <c r="P22" s="40">
        <v>-21.874369000000002</v>
      </c>
      <c r="Q22" s="40">
        <v>-21.065705999999999</v>
      </c>
      <c r="R22" s="40">
        <v>-17.991679999999999</v>
      </c>
      <c r="S22" s="40">
        <v>-30.405860000000001</v>
      </c>
      <c r="T22" s="40">
        <v>-19.155525000000001</v>
      </c>
      <c r="U22" s="40">
        <v>-21.449596</v>
      </c>
      <c r="V22" s="155" t="e">
        <v>#N/A</v>
      </c>
      <c r="W22" s="24"/>
    </row>
    <row r="23" spans="1:23" x14ac:dyDescent="0.35">
      <c r="A23" s="2">
        <v>42429</v>
      </c>
      <c r="B23" s="40" t="e">
        <v>#N/A</v>
      </c>
      <c r="C23" s="40">
        <v>-18.182247</v>
      </c>
      <c r="D23" s="40">
        <v>-16.488181999999998</v>
      </c>
      <c r="E23" s="40">
        <v>-21.134394</v>
      </c>
      <c r="F23" s="40">
        <v>-24.297160000000002</v>
      </c>
      <c r="G23" s="40">
        <v>-25.458061000000001</v>
      </c>
      <c r="H23" s="40">
        <v>-20.277721</v>
      </c>
      <c r="I23" s="40">
        <v>-17.271149000000001</v>
      </c>
      <c r="J23" s="40">
        <v>-17.708445000000001</v>
      </c>
      <c r="K23" s="40">
        <v>-15.77732</v>
      </c>
      <c r="L23" s="40">
        <v>-40.338462999999997</v>
      </c>
      <c r="M23" s="40">
        <v>-32.827440000000003</v>
      </c>
      <c r="N23" s="40">
        <v>-49.451839999999997</v>
      </c>
      <c r="O23" s="40">
        <v>-27.405239999999999</v>
      </c>
      <c r="P23" s="40">
        <v>-25.952273999999999</v>
      </c>
      <c r="Q23" s="40">
        <v>-20.221185999999999</v>
      </c>
      <c r="R23" s="40">
        <v>-16.045266999999999</v>
      </c>
      <c r="S23" s="40">
        <v>-22.607642999999999</v>
      </c>
      <c r="T23" s="40">
        <v>-14.486319</v>
      </c>
      <c r="U23" s="40">
        <v>-26.171415</v>
      </c>
      <c r="V23" s="155" t="e">
        <v>#N/A</v>
      </c>
      <c r="W23" s="24"/>
    </row>
    <row r="24" spans="1:23" x14ac:dyDescent="0.35">
      <c r="A24" s="2">
        <v>42460</v>
      </c>
      <c r="B24" s="40" t="e">
        <v>#N/A</v>
      </c>
      <c r="C24" s="40">
        <v>-6.7337274999999996</v>
      </c>
      <c r="D24" s="40">
        <v>-13.817322000000001</v>
      </c>
      <c r="E24" s="40">
        <v>-11.071521000000001</v>
      </c>
      <c r="F24" s="40">
        <v>-11.543453</v>
      </c>
      <c r="G24" s="40">
        <v>-5.9853259999999997</v>
      </c>
      <c r="H24" s="40">
        <v>-7.3702455000000002</v>
      </c>
      <c r="I24" s="40">
        <v>-9.2241289999999996</v>
      </c>
      <c r="J24" s="40">
        <v>-5.3093250000000003</v>
      </c>
      <c r="K24" s="40">
        <v>-5.5326579999999996</v>
      </c>
      <c r="L24" s="40">
        <v>-13.632256</v>
      </c>
      <c r="M24" s="40">
        <v>-18.809688999999999</v>
      </c>
      <c r="N24" s="40">
        <v>-30.652819999999998</v>
      </c>
      <c r="O24" s="40">
        <v>-14.2308</v>
      </c>
      <c r="P24" s="40">
        <v>-20.088702999999999</v>
      </c>
      <c r="Q24" s="40">
        <v>-10.497165000000001</v>
      </c>
      <c r="R24" s="40">
        <v>-6.5235019999999997</v>
      </c>
      <c r="S24" s="40">
        <v>-3.2513022</v>
      </c>
      <c r="T24" s="40">
        <v>-4.9813866999999998</v>
      </c>
      <c r="U24" s="40">
        <v>-13.897652000000001</v>
      </c>
      <c r="V24" s="155" t="e">
        <v>#N/A</v>
      </c>
      <c r="W24" s="24"/>
    </row>
    <row r="25" spans="1:23" x14ac:dyDescent="0.35">
      <c r="A25" s="2">
        <v>42489</v>
      </c>
      <c r="B25" s="40" t="e">
        <v>#N/A</v>
      </c>
      <c r="C25" s="40">
        <v>-8.700806</v>
      </c>
      <c r="D25" s="40">
        <v>-7.9395236999999996</v>
      </c>
      <c r="E25" s="40">
        <v>-14.941001</v>
      </c>
      <c r="F25" s="40">
        <v>-24.641413</v>
      </c>
      <c r="G25" s="40">
        <v>4.3080926000000002</v>
      </c>
      <c r="H25" s="40">
        <v>-15.8611</v>
      </c>
      <c r="I25" s="40">
        <v>-19.573402000000002</v>
      </c>
      <c r="J25" s="40">
        <v>-7.6881113000000001</v>
      </c>
      <c r="K25" s="40">
        <v>-13.670778</v>
      </c>
      <c r="L25" s="40">
        <v>-16.482365000000001</v>
      </c>
      <c r="M25" s="40">
        <v>-20.402372</v>
      </c>
      <c r="N25" s="40">
        <v>-31.201886999999999</v>
      </c>
      <c r="O25" s="40">
        <v>-8.1148570000000007</v>
      </c>
      <c r="P25" s="40">
        <v>-31.898440000000001</v>
      </c>
      <c r="Q25" s="40">
        <v>-16.071097999999999</v>
      </c>
      <c r="R25" s="40">
        <v>-7.7413679999999996</v>
      </c>
      <c r="S25" s="40">
        <v>-2.8442501999999998</v>
      </c>
      <c r="T25" s="40">
        <v>-16.660064999999999</v>
      </c>
      <c r="U25" s="40">
        <v>-17.837</v>
      </c>
      <c r="V25" s="155" t="e">
        <v>#N/A</v>
      </c>
      <c r="W25" s="24"/>
    </row>
    <row r="26" spans="1:23" x14ac:dyDescent="0.35">
      <c r="A26" s="2">
        <v>42521</v>
      </c>
      <c r="B26" s="40" t="e">
        <v>#N/A</v>
      </c>
      <c r="C26" s="40">
        <v>-13.122166</v>
      </c>
      <c r="D26" s="40">
        <v>-11.677438</v>
      </c>
      <c r="E26" s="40">
        <v>-4.9159765000000002</v>
      </c>
      <c r="F26" s="40">
        <v>-26.477581000000001</v>
      </c>
      <c r="G26" s="40">
        <v>0.20327567999999999</v>
      </c>
      <c r="H26" s="40">
        <v>-14.776778</v>
      </c>
      <c r="I26" s="40">
        <v>-15.838062000000001</v>
      </c>
      <c r="J26" s="40">
        <v>-12.872017</v>
      </c>
      <c r="K26" s="40">
        <v>-11.86763</v>
      </c>
      <c r="L26" s="40">
        <v>-18.786448</v>
      </c>
      <c r="M26" s="40">
        <v>-20.641559999999998</v>
      </c>
      <c r="N26" s="40">
        <v>-29.924833</v>
      </c>
      <c r="O26" s="40">
        <v>-8.5133609999999997</v>
      </c>
      <c r="P26" s="40">
        <v>-27.677042</v>
      </c>
      <c r="Q26" s="40">
        <v>-21.131938999999999</v>
      </c>
      <c r="R26" s="40">
        <v>-4.7973036999999996</v>
      </c>
      <c r="S26" s="40">
        <v>-13.224030000000001</v>
      </c>
      <c r="T26" s="40">
        <v>-15.953754999999999</v>
      </c>
      <c r="U26" s="40">
        <v>-15.492737</v>
      </c>
      <c r="V26" s="155" t="e">
        <v>#N/A</v>
      </c>
      <c r="W26" s="24"/>
    </row>
    <row r="27" spans="1:23" x14ac:dyDescent="0.35">
      <c r="A27" s="2">
        <v>42551</v>
      </c>
      <c r="B27" s="40" t="e">
        <v>#N/A</v>
      </c>
      <c r="C27" s="40">
        <v>-1.3105452</v>
      </c>
      <c r="D27" s="40">
        <v>6.9108725</v>
      </c>
      <c r="E27" s="40">
        <v>2.4752139999999998</v>
      </c>
      <c r="F27" s="40">
        <v>-24.557072000000002</v>
      </c>
      <c r="G27" s="40">
        <v>7.4733615000000002</v>
      </c>
      <c r="H27" s="40">
        <v>-5.4292736000000001</v>
      </c>
      <c r="I27" s="40">
        <v>-8.2129720000000006</v>
      </c>
      <c r="J27" s="40">
        <v>-9.4515914999999993</v>
      </c>
      <c r="K27" s="40">
        <v>-3.2747030000000001</v>
      </c>
      <c r="L27" s="40">
        <v>-6.1915040000000001</v>
      </c>
      <c r="M27" s="40">
        <v>-15.244246</v>
      </c>
      <c r="N27" s="40">
        <v>-27.061684</v>
      </c>
      <c r="O27" s="40">
        <v>-6.4862669999999998</v>
      </c>
      <c r="P27" s="40">
        <v>-22.741900999999999</v>
      </c>
      <c r="Q27" s="40">
        <v>-17.607372000000002</v>
      </c>
      <c r="R27" s="40">
        <v>-3.9586603999999999</v>
      </c>
      <c r="S27" s="40">
        <v>-10.166460000000001</v>
      </c>
      <c r="T27" s="40">
        <v>-14.390802000000001</v>
      </c>
      <c r="U27" s="40">
        <v>-18.578880000000002</v>
      </c>
      <c r="V27" s="155" t="e">
        <v>#N/A</v>
      </c>
      <c r="W27" s="24"/>
    </row>
    <row r="28" spans="1:23" x14ac:dyDescent="0.35">
      <c r="A28" s="2">
        <v>42580</v>
      </c>
      <c r="B28" s="40" t="e">
        <v>#N/A</v>
      </c>
      <c r="C28" s="40">
        <v>10.444521999999999</v>
      </c>
      <c r="D28" s="40">
        <v>18.89106</v>
      </c>
      <c r="E28" s="40">
        <v>3.3304214000000001</v>
      </c>
      <c r="F28" s="40">
        <v>-20.094363999999999</v>
      </c>
      <c r="G28" s="40">
        <v>28.237342999999999</v>
      </c>
      <c r="H28" s="40">
        <v>-4.7691464000000003</v>
      </c>
      <c r="I28" s="40">
        <v>5.474901</v>
      </c>
      <c r="J28" s="40">
        <v>-7.5683059999999998</v>
      </c>
      <c r="K28" s="40">
        <v>9.5778470000000002</v>
      </c>
      <c r="L28" s="40">
        <v>16.409565000000001</v>
      </c>
      <c r="M28" s="40">
        <v>-2.3978055</v>
      </c>
      <c r="N28" s="40">
        <v>-20.853973</v>
      </c>
      <c r="O28" s="40">
        <v>-1.5797496</v>
      </c>
      <c r="P28" s="40">
        <v>-11.530393999999999</v>
      </c>
      <c r="Q28" s="40">
        <v>-8.0667919999999995</v>
      </c>
      <c r="R28" s="40">
        <v>7.5189233</v>
      </c>
      <c r="S28" s="40">
        <v>-7.4809732000000002</v>
      </c>
      <c r="T28" s="40">
        <v>-10.737503</v>
      </c>
      <c r="U28" s="40">
        <v>-14.389408</v>
      </c>
      <c r="V28" s="155" t="e">
        <v>#N/A</v>
      </c>
      <c r="W28" s="24"/>
    </row>
    <row r="29" spans="1:23" x14ac:dyDescent="0.35">
      <c r="A29" s="2">
        <v>42613</v>
      </c>
      <c r="B29" s="40" t="e">
        <v>#N/A</v>
      </c>
      <c r="C29" s="40">
        <v>6.5777182999999999</v>
      </c>
      <c r="D29" s="40">
        <v>29.677558999999999</v>
      </c>
      <c r="E29" s="40">
        <v>10.910057999999999</v>
      </c>
      <c r="F29" s="40">
        <v>-15.810060500000001</v>
      </c>
      <c r="G29" s="40">
        <v>40.030586</v>
      </c>
      <c r="H29" s="40">
        <v>10.898447000000001</v>
      </c>
      <c r="I29" s="40">
        <v>15.975021999999999</v>
      </c>
      <c r="J29" s="40">
        <v>-1.9586325</v>
      </c>
      <c r="K29" s="40">
        <v>20.582878000000001</v>
      </c>
      <c r="L29" s="40">
        <v>37.253985999999998</v>
      </c>
      <c r="M29" s="40">
        <v>-4.1971445000000003</v>
      </c>
      <c r="N29" s="40">
        <v>-18.919785000000001</v>
      </c>
      <c r="O29" s="40">
        <v>6.6550969999999996</v>
      </c>
      <c r="P29" s="40">
        <v>8.2965490000000006</v>
      </c>
      <c r="Q29" s="40">
        <v>-4.1958570000000002</v>
      </c>
      <c r="R29" s="40">
        <v>12.010180999999999</v>
      </c>
      <c r="S29" s="40">
        <v>1.5499234</v>
      </c>
      <c r="T29" s="40">
        <v>-4.8121869999999998</v>
      </c>
      <c r="U29" s="40">
        <v>-3.1996905999999998</v>
      </c>
      <c r="V29" s="155" t="e">
        <v>#N/A</v>
      </c>
      <c r="W29" s="24"/>
    </row>
    <row r="30" spans="1:23" x14ac:dyDescent="0.35">
      <c r="A30" s="2">
        <v>42643</v>
      </c>
      <c r="B30" s="40" t="e">
        <v>#N/A</v>
      </c>
      <c r="C30" s="40">
        <v>14.418768999999999</v>
      </c>
      <c r="D30" s="40">
        <v>51.364863999999997</v>
      </c>
      <c r="E30" s="40">
        <v>9.1281180000000006</v>
      </c>
      <c r="F30" s="40">
        <v>-11.17413</v>
      </c>
      <c r="G30" s="40">
        <v>51.998339999999999</v>
      </c>
      <c r="H30" s="40">
        <v>13.055968</v>
      </c>
      <c r="I30" s="40">
        <v>22.986008000000002</v>
      </c>
      <c r="J30" s="40">
        <v>-3.4681259999999998</v>
      </c>
      <c r="K30" s="40">
        <v>21.99484</v>
      </c>
      <c r="L30" s="40">
        <v>56.550013999999997</v>
      </c>
      <c r="M30" s="40">
        <v>9.5360279999999999</v>
      </c>
      <c r="N30" s="40">
        <v>-24.174285999999999</v>
      </c>
      <c r="O30" s="40">
        <v>4.3310880000000003</v>
      </c>
      <c r="P30" s="40">
        <v>13.069940000000001</v>
      </c>
      <c r="Q30" s="40">
        <v>-4.5041739999999999</v>
      </c>
      <c r="R30" s="40">
        <v>9.9488500000000002</v>
      </c>
      <c r="S30" s="40">
        <v>5.9665800000000004</v>
      </c>
      <c r="T30" s="40">
        <v>0.65790415000000002</v>
      </c>
      <c r="U30" s="40">
        <v>1.266408</v>
      </c>
      <c r="V30" s="155">
        <v>-16.333120000000001</v>
      </c>
      <c r="W30" s="24"/>
    </row>
    <row r="31" spans="1:23" x14ac:dyDescent="0.35">
      <c r="A31" s="2">
        <v>42674</v>
      </c>
      <c r="B31" s="40" t="e">
        <v>#N/A</v>
      </c>
      <c r="C31" s="40">
        <v>17.114056000000001</v>
      </c>
      <c r="D31" s="40">
        <v>31.93066</v>
      </c>
      <c r="E31" s="40">
        <v>1.1228681</v>
      </c>
      <c r="F31" s="40">
        <v>-7.5515090000000002</v>
      </c>
      <c r="G31" s="40">
        <v>44.941032</v>
      </c>
      <c r="H31" s="40">
        <v>7.1356060000000001</v>
      </c>
      <c r="I31" s="40">
        <v>16.883541000000001</v>
      </c>
      <c r="J31" s="40">
        <v>-4.6336769999999996</v>
      </c>
      <c r="K31" s="40">
        <v>4.1984677000000001</v>
      </c>
      <c r="L31" s="40">
        <v>68.204310000000007</v>
      </c>
      <c r="M31" s="40">
        <v>1.8108606</v>
      </c>
      <c r="N31" s="40">
        <v>-29.634874</v>
      </c>
      <c r="O31" s="40">
        <v>3.344071</v>
      </c>
      <c r="P31" s="40">
        <v>1.6393304</v>
      </c>
      <c r="Q31" s="40">
        <v>-8.5348240000000004</v>
      </c>
      <c r="R31" s="40">
        <v>7.224691</v>
      </c>
      <c r="S31" s="40">
        <v>-5.0948086000000004</v>
      </c>
      <c r="T31" s="40">
        <v>-6.4045190000000002E-2</v>
      </c>
      <c r="U31" s="40">
        <v>-12.283813</v>
      </c>
      <c r="V31" s="155">
        <v>-10.669434000000001</v>
      </c>
      <c r="W31" s="24"/>
    </row>
    <row r="32" spans="1:23" x14ac:dyDescent="0.35">
      <c r="A32" s="2">
        <v>42704</v>
      </c>
      <c r="B32" s="40" t="e">
        <v>#N/A</v>
      </c>
      <c r="C32" s="40">
        <v>18.080639000000001</v>
      </c>
      <c r="D32" s="40">
        <v>15.803755000000001</v>
      </c>
      <c r="E32" s="40">
        <v>-5.4646309999999998</v>
      </c>
      <c r="F32" s="40">
        <v>-6.2753319999999997</v>
      </c>
      <c r="G32" s="40">
        <v>51.219368000000003</v>
      </c>
      <c r="H32" s="40">
        <v>-4.5667353000000004</v>
      </c>
      <c r="I32" s="40">
        <v>17.108393</v>
      </c>
      <c r="J32" s="40">
        <v>-15.477413</v>
      </c>
      <c r="K32" s="40">
        <v>3.2251835</v>
      </c>
      <c r="L32" s="40">
        <v>51.501907000000003</v>
      </c>
      <c r="M32" s="40">
        <v>-0.14160871999999999</v>
      </c>
      <c r="N32" s="40">
        <v>-7.6003312999999997</v>
      </c>
      <c r="O32" s="40">
        <v>-0.60494539999999997</v>
      </c>
      <c r="P32" s="40">
        <v>1.8519521000000001</v>
      </c>
      <c r="Q32" s="40">
        <v>-2.1222173999999998</v>
      </c>
      <c r="R32" s="40">
        <v>11.071562999999999</v>
      </c>
      <c r="S32" s="40">
        <v>-15.053623999999999</v>
      </c>
      <c r="T32" s="40">
        <v>4.1177153999999998</v>
      </c>
      <c r="U32" s="40">
        <v>-10.729927</v>
      </c>
      <c r="V32" s="155">
        <v>0.9699702</v>
      </c>
      <c r="W32" s="24"/>
    </row>
    <row r="33" spans="1:23" x14ac:dyDescent="0.35">
      <c r="A33" s="2">
        <v>42734</v>
      </c>
      <c r="B33" s="40" t="e">
        <v>#N/A</v>
      </c>
      <c r="C33" s="40">
        <v>18.685686</v>
      </c>
      <c r="D33" s="40">
        <v>16.274584000000001</v>
      </c>
      <c r="E33" s="40">
        <v>-3.8053870000000001</v>
      </c>
      <c r="F33" s="40">
        <v>1.1822462</v>
      </c>
      <c r="G33" s="40">
        <v>63.849196999999997</v>
      </c>
      <c r="H33" s="40">
        <v>-3.9110065000000001</v>
      </c>
      <c r="I33" s="40">
        <v>17.90868</v>
      </c>
      <c r="J33" s="40">
        <v>-10.177249</v>
      </c>
      <c r="K33" s="40">
        <v>7.5555680000000001</v>
      </c>
      <c r="L33" s="40">
        <v>63.60248</v>
      </c>
      <c r="M33" s="40">
        <v>16.252481</v>
      </c>
      <c r="N33" s="40">
        <v>-0.32963753000000001</v>
      </c>
      <c r="O33" s="40">
        <v>-1.025641</v>
      </c>
      <c r="P33" s="40">
        <v>-0.63447355999999999</v>
      </c>
      <c r="Q33" s="40">
        <v>2.5188088</v>
      </c>
      <c r="R33" s="40">
        <v>19.791615</v>
      </c>
      <c r="S33" s="40">
        <v>-10.230523</v>
      </c>
      <c r="T33" s="40">
        <v>12.494159</v>
      </c>
      <c r="U33" s="40">
        <v>-9.5382394999999995</v>
      </c>
      <c r="V33" s="155">
        <v>8.8979959999999991</v>
      </c>
      <c r="W33" s="24"/>
    </row>
    <row r="34" spans="1:23" x14ac:dyDescent="0.35">
      <c r="A34" s="2">
        <v>42766</v>
      </c>
      <c r="B34" s="40" t="e">
        <v>#N/A</v>
      </c>
      <c r="C34" s="40">
        <v>21.426796</v>
      </c>
      <c r="D34" s="40">
        <v>14.092397999999999</v>
      </c>
      <c r="E34" s="40">
        <v>6.8479896</v>
      </c>
      <c r="F34" s="40">
        <v>22.303139999999999</v>
      </c>
      <c r="G34" s="40">
        <v>80.489329999999995</v>
      </c>
      <c r="H34" s="40">
        <v>-4.6937346</v>
      </c>
      <c r="I34" s="40">
        <v>30.85041</v>
      </c>
      <c r="J34" s="40">
        <v>-5.8885870000000002</v>
      </c>
      <c r="K34" s="40">
        <v>22.706735999999999</v>
      </c>
      <c r="L34" s="40">
        <v>89.683340000000001</v>
      </c>
      <c r="M34" s="40">
        <v>24.673438999999998</v>
      </c>
      <c r="N34" s="40">
        <v>9.1851000000000003</v>
      </c>
      <c r="O34" s="40">
        <v>10.136843000000001</v>
      </c>
      <c r="P34" s="40">
        <v>21.720886</v>
      </c>
      <c r="Q34" s="40">
        <v>14.438067999999999</v>
      </c>
      <c r="R34" s="40">
        <v>21.24015</v>
      </c>
      <c r="S34" s="40">
        <v>-7.4535609999999997</v>
      </c>
      <c r="T34" s="40">
        <v>24.064468000000002</v>
      </c>
      <c r="U34" s="40">
        <v>-0.47269464</v>
      </c>
      <c r="V34" s="155">
        <v>23.001300000000001</v>
      </c>
      <c r="W34" s="24"/>
    </row>
    <row r="35" spans="1:23" x14ac:dyDescent="0.35">
      <c r="A35" s="2">
        <v>42794</v>
      </c>
      <c r="B35" s="40" t="e">
        <v>#N/A</v>
      </c>
      <c r="C35" s="40">
        <v>23.076903999999999</v>
      </c>
      <c r="D35" s="40">
        <v>12.135553</v>
      </c>
      <c r="E35" s="40">
        <v>2.3699759999999999</v>
      </c>
      <c r="F35" s="40">
        <v>22.269439999999999</v>
      </c>
      <c r="G35" s="40">
        <v>57.765315999999999</v>
      </c>
      <c r="H35" s="40">
        <v>0.43023824999999999</v>
      </c>
      <c r="I35" s="40">
        <v>29.626083000000001</v>
      </c>
      <c r="J35" s="40">
        <v>-2.1291137</v>
      </c>
      <c r="K35" s="40">
        <v>28.00957</v>
      </c>
      <c r="L35" s="40">
        <v>92.361660000000001</v>
      </c>
      <c r="M35" s="40">
        <v>30.255269999999999</v>
      </c>
      <c r="N35" s="40">
        <v>25.193477999999999</v>
      </c>
      <c r="O35" s="40">
        <v>25.937139999999999</v>
      </c>
      <c r="P35" s="40">
        <v>28.912210000000002</v>
      </c>
      <c r="Q35" s="40">
        <v>9.2739340000000006</v>
      </c>
      <c r="R35" s="40">
        <v>16.119050999999999</v>
      </c>
      <c r="S35" s="40">
        <v>-1.9754826999999999</v>
      </c>
      <c r="T35" s="40">
        <v>13.931990000000001</v>
      </c>
      <c r="U35" s="40">
        <v>-1.5449523999999999</v>
      </c>
      <c r="V35" s="155">
        <v>19.453859999999999</v>
      </c>
      <c r="W35" s="24"/>
    </row>
    <row r="36" spans="1:23" x14ac:dyDescent="0.35">
      <c r="A36" s="2">
        <v>42825</v>
      </c>
      <c r="B36" s="40" t="e">
        <v>#N/A</v>
      </c>
      <c r="C36" s="40">
        <v>20.300339999999998</v>
      </c>
      <c r="D36" s="40">
        <v>10.770178</v>
      </c>
      <c r="E36" s="40">
        <v>-6.1925230000000004</v>
      </c>
      <c r="F36" s="40">
        <v>9.0383530000000007</v>
      </c>
      <c r="G36" s="40">
        <v>30.509112999999999</v>
      </c>
      <c r="H36" s="40">
        <v>-9.4792839999999998</v>
      </c>
      <c r="I36" s="40">
        <v>22.721063999999998</v>
      </c>
      <c r="J36" s="40">
        <v>-3.1579196</v>
      </c>
      <c r="K36" s="40">
        <v>18.550694</v>
      </c>
      <c r="L36" s="40">
        <v>45.308433999999998</v>
      </c>
      <c r="M36" s="40">
        <v>8.4352859999999996</v>
      </c>
      <c r="N36" s="40">
        <v>7.7965856000000002</v>
      </c>
      <c r="O36" s="40">
        <v>17.133057000000001</v>
      </c>
      <c r="P36" s="40">
        <v>19.458437</v>
      </c>
      <c r="Q36" s="40">
        <v>0.91195106999999997</v>
      </c>
      <c r="R36" s="40">
        <v>11.89245</v>
      </c>
      <c r="S36" s="40">
        <v>-16.376214999999998</v>
      </c>
      <c r="T36" s="40">
        <v>5.6591269999999998</v>
      </c>
      <c r="U36" s="40">
        <v>2.6095866999999999</v>
      </c>
      <c r="V36" s="155">
        <v>17.226673000000002</v>
      </c>
      <c r="W36" s="24"/>
    </row>
    <row r="37" spans="1:23" x14ac:dyDescent="0.35">
      <c r="A37" s="2">
        <v>42853</v>
      </c>
      <c r="B37" s="40" t="e">
        <v>#N/A</v>
      </c>
      <c r="C37" s="40">
        <v>15.489566999999999</v>
      </c>
      <c r="D37" s="40">
        <v>14.548121999999999</v>
      </c>
      <c r="E37" s="40">
        <v>2.3879766</v>
      </c>
      <c r="F37" s="40">
        <v>30.682410000000001</v>
      </c>
      <c r="G37" s="40">
        <v>8.6942909999999998</v>
      </c>
      <c r="H37" s="40">
        <v>-3.2805382999999999</v>
      </c>
      <c r="I37" s="40">
        <v>30.862736000000002</v>
      </c>
      <c r="J37" s="40">
        <v>-1.4909863000000001</v>
      </c>
      <c r="K37" s="40">
        <v>18.923843000000002</v>
      </c>
      <c r="L37" s="40">
        <v>29.464865</v>
      </c>
      <c r="M37" s="40">
        <v>9.8631860000000007</v>
      </c>
      <c r="N37" s="40">
        <v>14.236855500000001</v>
      </c>
      <c r="O37" s="40">
        <v>19.434715000000001</v>
      </c>
      <c r="P37" s="40">
        <v>21.571874999999999</v>
      </c>
      <c r="Q37" s="40">
        <v>0.7497549</v>
      </c>
      <c r="R37" s="40">
        <v>11.887180000000001</v>
      </c>
      <c r="S37" s="40">
        <v>-10.747069</v>
      </c>
      <c r="T37" s="40">
        <v>2.1335006000000001</v>
      </c>
      <c r="U37" s="40">
        <v>-9.8371505999999997E-2</v>
      </c>
      <c r="V37" s="155">
        <v>5.9537409999999999</v>
      </c>
      <c r="W37" s="24"/>
    </row>
    <row r="38" spans="1:23" x14ac:dyDescent="0.35">
      <c r="A38" s="2">
        <v>42886</v>
      </c>
      <c r="B38" s="40" t="e">
        <v>#N/A</v>
      </c>
      <c r="C38" s="40">
        <v>24.228466000000001</v>
      </c>
      <c r="D38" s="40">
        <v>20.145882</v>
      </c>
      <c r="E38" s="40">
        <v>-1.8876493000000001</v>
      </c>
      <c r="F38" s="40">
        <v>40.073369999999997</v>
      </c>
      <c r="G38" s="40">
        <v>18.929970000000001</v>
      </c>
      <c r="H38" s="40">
        <v>6.5801262999999999</v>
      </c>
      <c r="I38" s="40">
        <v>31.917393000000001</v>
      </c>
      <c r="J38" s="40">
        <v>5.1754829999999998</v>
      </c>
      <c r="K38" s="40">
        <v>37.739635</v>
      </c>
      <c r="L38" s="40">
        <v>41.037295999999998</v>
      </c>
      <c r="M38" s="40">
        <v>23.237694000000001</v>
      </c>
      <c r="N38" s="40">
        <v>11.916112999999999</v>
      </c>
      <c r="O38" s="40">
        <v>18.859959</v>
      </c>
      <c r="P38" s="40">
        <v>29.437363000000001</v>
      </c>
      <c r="Q38" s="40">
        <v>5.3481936000000001</v>
      </c>
      <c r="R38" s="40">
        <v>9.645581</v>
      </c>
      <c r="S38" s="40">
        <v>6.3804626000000004</v>
      </c>
      <c r="T38" s="40">
        <v>7.5473429999999997</v>
      </c>
      <c r="U38" s="40">
        <v>2.7478218000000001</v>
      </c>
      <c r="V38" s="155">
        <v>9.9511990000000008</v>
      </c>
      <c r="W38" s="24"/>
    </row>
    <row r="39" spans="1:23" x14ac:dyDescent="0.35">
      <c r="A39" s="2">
        <v>42916</v>
      </c>
      <c r="B39" s="40">
        <v>14.579117</v>
      </c>
      <c r="C39" s="40">
        <v>15.146971000000001</v>
      </c>
      <c r="D39" s="40">
        <v>12.728892999999999</v>
      </c>
      <c r="E39" s="40">
        <v>-7.9730930000000004</v>
      </c>
      <c r="F39" s="40">
        <v>46.445250000000001</v>
      </c>
      <c r="G39" s="40">
        <v>11.96438</v>
      </c>
      <c r="H39" s="40">
        <v>1.0202526999999999</v>
      </c>
      <c r="I39" s="40">
        <v>30.278624000000001</v>
      </c>
      <c r="J39" s="40">
        <v>8.7646250000000006</v>
      </c>
      <c r="K39" s="40">
        <v>31.803978000000001</v>
      </c>
      <c r="L39" s="40">
        <v>15.535342999999999</v>
      </c>
      <c r="M39" s="40">
        <v>9.3041660000000004</v>
      </c>
      <c r="N39" s="40">
        <v>42.593502000000001</v>
      </c>
      <c r="O39" s="40">
        <v>15.736794</v>
      </c>
      <c r="P39" s="40">
        <v>30.728876</v>
      </c>
      <c r="Q39" s="40">
        <v>-5.5467367000000003</v>
      </c>
      <c r="R39" s="40">
        <v>8.9792970000000008</v>
      </c>
      <c r="S39" s="40">
        <v>7.5055480000000001</v>
      </c>
      <c r="T39" s="40">
        <v>5.9953570000000003</v>
      </c>
      <c r="U39" s="40">
        <v>4.6415449999999998</v>
      </c>
      <c r="V39" s="155">
        <v>19.662237000000001</v>
      </c>
      <c r="W39" s="24"/>
    </row>
    <row r="40" spans="1:23" x14ac:dyDescent="0.35">
      <c r="A40" s="2">
        <v>42947</v>
      </c>
      <c r="B40" s="40">
        <v>14.673435</v>
      </c>
      <c r="C40" s="40">
        <v>20.229196999999999</v>
      </c>
      <c r="D40" s="40">
        <v>4.8073410000000001</v>
      </c>
      <c r="E40" s="40">
        <v>-7.5201807000000001</v>
      </c>
      <c r="F40" s="40">
        <v>50.385190000000001</v>
      </c>
      <c r="G40" s="40">
        <v>5.742216</v>
      </c>
      <c r="H40" s="40">
        <v>1.9402741999999999</v>
      </c>
      <c r="I40" s="40">
        <v>24.644780000000001</v>
      </c>
      <c r="J40" s="40">
        <v>15.100039000000001</v>
      </c>
      <c r="K40" s="40">
        <v>26.73948</v>
      </c>
      <c r="L40" s="40">
        <v>16.125976999999999</v>
      </c>
      <c r="M40" s="40">
        <v>6.122458</v>
      </c>
      <c r="N40" s="40">
        <v>38.227592000000001</v>
      </c>
      <c r="O40" s="40">
        <v>17.051659999999998</v>
      </c>
      <c r="P40" s="40">
        <v>36.752890000000001</v>
      </c>
      <c r="Q40" s="40">
        <v>-5.6594132999999998</v>
      </c>
      <c r="R40" s="40">
        <v>3.4125686000000002</v>
      </c>
      <c r="S40" s="40">
        <v>20.268879999999999</v>
      </c>
      <c r="T40" s="40">
        <v>6.0236573</v>
      </c>
      <c r="U40" s="40">
        <v>-0.30242205</v>
      </c>
      <c r="V40" s="155">
        <v>18.649173999999999</v>
      </c>
      <c r="W40" s="24"/>
    </row>
    <row r="41" spans="1:23" x14ac:dyDescent="0.35">
      <c r="A41" s="2">
        <v>42978</v>
      </c>
      <c r="B41" s="40">
        <v>16.699909999999999</v>
      </c>
      <c r="C41" s="40">
        <v>34.073329999999999</v>
      </c>
      <c r="D41" s="40">
        <v>6.7362070000000003</v>
      </c>
      <c r="E41" s="40">
        <v>-6.3581285000000003</v>
      </c>
      <c r="F41" s="40">
        <v>55.631003999999997</v>
      </c>
      <c r="G41" s="40">
        <v>19.547343999999999</v>
      </c>
      <c r="H41" s="40">
        <v>3.1212806999999998</v>
      </c>
      <c r="I41" s="40">
        <v>27.6417</v>
      </c>
      <c r="J41" s="40">
        <v>13.640511</v>
      </c>
      <c r="K41" s="40">
        <v>22.978377999999999</v>
      </c>
      <c r="L41" s="40">
        <v>21.858156000000001</v>
      </c>
      <c r="M41" s="40">
        <v>21.306932</v>
      </c>
      <c r="N41" s="40">
        <v>42.485309999999998</v>
      </c>
      <c r="O41" s="40">
        <v>16.160689999999999</v>
      </c>
      <c r="P41" s="40">
        <v>34.352027999999997</v>
      </c>
      <c r="Q41" s="40">
        <v>-15.704679499999999</v>
      </c>
      <c r="R41" s="40">
        <v>4.373443</v>
      </c>
      <c r="S41" s="40">
        <v>25.054300000000001</v>
      </c>
      <c r="T41" s="40">
        <v>8.2626705000000005</v>
      </c>
      <c r="U41" s="40">
        <v>-0.9117305</v>
      </c>
      <c r="V41" s="155">
        <v>23.538482999999999</v>
      </c>
      <c r="W41" s="24"/>
    </row>
    <row r="42" spans="1:23" x14ac:dyDescent="0.35">
      <c r="A42" s="2">
        <v>43007</v>
      </c>
      <c r="B42" s="40">
        <v>19.384134</v>
      </c>
      <c r="C42" s="40">
        <v>33.734153999999997</v>
      </c>
      <c r="D42" s="40">
        <v>1.7552376000000001</v>
      </c>
      <c r="E42" s="40">
        <v>0.33407209999999998</v>
      </c>
      <c r="F42" s="40">
        <v>50.630271999999998</v>
      </c>
      <c r="G42" s="40">
        <v>18.94828</v>
      </c>
      <c r="H42" s="40">
        <v>5.4767729999999997</v>
      </c>
      <c r="I42" s="40">
        <v>18.222511000000001</v>
      </c>
      <c r="J42" s="40">
        <v>14.008701</v>
      </c>
      <c r="K42" s="40">
        <v>20.905457999999999</v>
      </c>
      <c r="L42" s="40">
        <v>26.779724000000002</v>
      </c>
      <c r="M42" s="40">
        <v>8.3605175000000003</v>
      </c>
      <c r="N42" s="40">
        <v>37.809775999999999</v>
      </c>
      <c r="O42" s="40">
        <v>14.583182000000001</v>
      </c>
      <c r="P42" s="40">
        <v>32.054268</v>
      </c>
      <c r="Q42" s="40">
        <v>-16.360313000000001</v>
      </c>
      <c r="R42" s="40">
        <v>12.184953999999999</v>
      </c>
      <c r="S42" s="40">
        <v>13.702393000000001</v>
      </c>
      <c r="T42" s="40">
        <v>5.2347419999999998</v>
      </c>
      <c r="U42" s="40">
        <v>1.6451359000000001</v>
      </c>
      <c r="V42" s="155">
        <v>29.308868</v>
      </c>
      <c r="W42" s="24"/>
    </row>
    <row r="43" spans="1:23" x14ac:dyDescent="0.35">
      <c r="A43" s="2">
        <v>43039</v>
      </c>
      <c r="B43" s="40">
        <v>22.292090000000002</v>
      </c>
      <c r="C43" s="40">
        <v>30.107831999999998</v>
      </c>
      <c r="D43" s="40">
        <v>3.0730485999999999</v>
      </c>
      <c r="E43" s="40">
        <v>5.3297759999999998</v>
      </c>
      <c r="F43" s="40">
        <v>48.902107000000001</v>
      </c>
      <c r="G43" s="40">
        <v>30.106676</v>
      </c>
      <c r="H43" s="40">
        <v>6.4338683999999997</v>
      </c>
      <c r="I43" s="40">
        <v>23.743020999999999</v>
      </c>
      <c r="J43" s="40">
        <v>0.56699513999999995</v>
      </c>
      <c r="K43" s="40">
        <v>36.701729999999998</v>
      </c>
      <c r="L43" s="40">
        <v>8.6346740000000004</v>
      </c>
      <c r="M43" s="40">
        <v>10.420132000000001</v>
      </c>
      <c r="N43" s="40">
        <v>29.848002999999999</v>
      </c>
      <c r="O43" s="40">
        <v>22.17511</v>
      </c>
      <c r="P43" s="40">
        <v>40.571083000000002</v>
      </c>
      <c r="Q43" s="40">
        <v>-17.131769999999999</v>
      </c>
      <c r="R43" s="40">
        <v>15.086376</v>
      </c>
      <c r="S43" s="40">
        <v>14.947234999999999</v>
      </c>
      <c r="T43" s="40">
        <v>12.921274</v>
      </c>
      <c r="U43" s="40">
        <v>14.547146</v>
      </c>
      <c r="V43" s="155">
        <v>17.971098000000001</v>
      </c>
      <c r="W43" s="24"/>
    </row>
    <row r="44" spans="1:23" x14ac:dyDescent="0.35">
      <c r="A44" s="2">
        <v>43069</v>
      </c>
      <c r="B44" s="40">
        <v>16.468584</v>
      </c>
      <c r="C44" s="40">
        <v>21.908200000000001</v>
      </c>
      <c r="D44" s="40">
        <v>15.787613</v>
      </c>
      <c r="E44" s="40">
        <v>14.242113</v>
      </c>
      <c r="F44" s="40">
        <v>59.469676999999997</v>
      </c>
      <c r="G44" s="40">
        <v>30.340588</v>
      </c>
      <c r="H44" s="40">
        <v>18.15474</v>
      </c>
      <c r="I44" s="40">
        <v>23.552631000000002</v>
      </c>
      <c r="J44" s="40">
        <v>15.539479</v>
      </c>
      <c r="K44" s="40">
        <v>42.807220000000001</v>
      </c>
      <c r="L44" s="40">
        <v>18.003367999999998</v>
      </c>
      <c r="M44" s="40">
        <v>28.346539</v>
      </c>
      <c r="N44" s="40">
        <v>17.275846000000001</v>
      </c>
      <c r="O44" s="40">
        <v>30.009497</v>
      </c>
      <c r="P44" s="40">
        <v>43.971015999999999</v>
      </c>
      <c r="Q44" s="40">
        <v>-18.783145999999999</v>
      </c>
      <c r="R44" s="40">
        <v>12.392068</v>
      </c>
      <c r="S44" s="40">
        <v>22.277296</v>
      </c>
      <c r="T44" s="40">
        <v>8.7826009999999997</v>
      </c>
      <c r="U44" s="40">
        <v>29.725467999999999</v>
      </c>
      <c r="V44" s="155">
        <v>3.0719400000000001</v>
      </c>
      <c r="W44" s="24"/>
    </row>
    <row r="45" spans="1:23" x14ac:dyDescent="0.35">
      <c r="A45" s="2">
        <v>43098</v>
      </c>
      <c r="B45" s="40">
        <v>30.987013000000001</v>
      </c>
      <c r="C45" s="40">
        <v>40.957282999999997</v>
      </c>
      <c r="D45" s="40">
        <v>17.829989999999999</v>
      </c>
      <c r="E45" s="40">
        <v>19.283401000000001</v>
      </c>
      <c r="F45" s="40">
        <v>52.345120000000001</v>
      </c>
      <c r="G45" s="40">
        <v>29.609525999999999</v>
      </c>
      <c r="H45" s="40">
        <v>23.437702000000002</v>
      </c>
      <c r="I45" s="40">
        <v>26.033401000000001</v>
      </c>
      <c r="J45" s="40">
        <v>13.880527499999999</v>
      </c>
      <c r="K45" s="40">
        <v>44.132187000000002</v>
      </c>
      <c r="L45" s="40">
        <v>22.479868</v>
      </c>
      <c r="M45" s="40">
        <v>32.451214</v>
      </c>
      <c r="N45" s="40">
        <v>36.362423</v>
      </c>
      <c r="O45" s="40">
        <v>36.792408000000002</v>
      </c>
      <c r="P45" s="40">
        <v>54.293488000000004</v>
      </c>
      <c r="Q45" s="40">
        <v>-12.122512</v>
      </c>
      <c r="R45" s="40">
        <v>14.039433000000001</v>
      </c>
      <c r="S45" s="40">
        <v>36.444507999999999</v>
      </c>
      <c r="T45" s="40">
        <v>3.9148450000000001</v>
      </c>
      <c r="U45" s="40">
        <v>38.126489999999997</v>
      </c>
      <c r="V45" s="155">
        <v>5.7556510000000003</v>
      </c>
      <c r="W45" s="24"/>
    </row>
    <row r="46" spans="1:23" x14ac:dyDescent="0.35">
      <c r="A46" s="2">
        <v>43131</v>
      </c>
      <c r="B46" s="40">
        <v>35.319854999999997</v>
      </c>
      <c r="C46" s="40">
        <v>46.442245</v>
      </c>
      <c r="D46" s="40">
        <v>23.66892</v>
      </c>
      <c r="E46" s="40">
        <v>11.601936</v>
      </c>
      <c r="F46" s="40">
        <v>48.21396</v>
      </c>
      <c r="G46" s="40">
        <v>28.152156999999999</v>
      </c>
      <c r="H46" s="40">
        <v>29.031313000000001</v>
      </c>
      <c r="I46" s="40">
        <v>26.128270000000001</v>
      </c>
      <c r="J46" s="40">
        <v>21.063316</v>
      </c>
      <c r="K46" s="40">
        <v>39.214314000000002</v>
      </c>
      <c r="L46" s="40">
        <v>28.789341</v>
      </c>
      <c r="M46" s="40">
        <v>33.832335999999998</v>
      </c>
      <c r="N46" s="40">
        <v>52.196776999999997</v>
      </c>
      <c r="O46" s="40">
        <v>32.849215999999998</v>
      </c>
      <c r="P46" s="40">
        <v>61.772525999999999</v>
      </c>
      <c r="Q46" s="40">
        <v>-9.1300430000000006</v>
      </c>
      <c r="R46" s="40">
        <v>15.82123</v>
      </c>
      <c r="S46" s="40">
        <v>39.194009999999999</v>
      </c>
      <c r="T46" s="40">
        <v>6.7438719999999996</v>
      </c>
      <c r="U46" s="40">
        <v>46.575676000000001</v>
      </c>
      <c r="V46" s="155">
        <v>12.205838999999999</v>
      </c>
      <c r="W46" s="24"/>
    </row>
    <row r="47" spans="1:23" x14ac:dyDescent="0.35">
      <c r="A47" s="2">
        <v>43159</v>
      </c>
      <c r="B47" s="40">
        <v>23.516214000000002</v>
      </c>
      <c r="C47" s="40">
        <v>35.635330000000003</v>
      </c>
      <c r="D47" s="40">
        <v>18.382346999999999</v>
      </c>
      <c r="E47" s="40">
        <v>9.2650050000000004</v>
      </c>
      <c r="F47" s="40">
        <v>27.579784</v>
      </c>
      <c r="G47" s="40">
        <v>27.084042</v>
      </c>
      <c r="H47" s="40">
        <v>25.545083999999999</v>
      </c>
      <c r="I47" s="40">
        <v>16.419197</v>
      </c>
      <c r="J47" s="40">
        <v>10.633397</v>
      </c>
      <c r="K47" s="40">
        <v>26.781987999999998</v>
      </c>
      <c r="L47" s="40">
        <v>22.855318</v>
      </c>
      <c r="M47" s="40">
        <v>32.072330000000001</v>
      </c>
      <c r="N47" s="40">
        <v>35.920586</v>
      </c>
      <c r="O47" s="40">
        <v>16.995358</v>
      </c>
      <c r="P47" s="40">
        <v>44.418644</v>
      </c>
      <c r="Q47" s="40">
        <v>-15.857988000000001</v>
      </c>
      <c r="R47" s="40">
        <v>17.349125000000001</v>
      </c>
      <c r="S47" s="40">
        <v>30.500077999999998</v>
      </c>
      <c r="T47" s="40">
        <v>2.3772954999999998</v>
      </c>
      <c r="U47" s="40">
        <v>39.713622999999998</v>
      </c>
      <c r="V47" s="155">
        <v>10.916079</v>
      </c>
      <c r="W47" s="24"/>
    </row>
    <row r="48" spans="1:23" x14ac:dyDescent="0.35">
      <c r="A48" s="2">
        <v>43188</v>
      </c>
      <c r="B48" s="40">
        <v>22.665130000000001</v>
      </c>
      <c r="C48" s="40">
        <v>22.575400999999999</v>
      </c>
      <c r="D48" s="40">
        <v>5.2786710000000001</v>
      </c>
      <c r="E48" s="40">
        <v>1.9322991</v>
      </c>
      <c r="F48" s="40">
        <v>16.007363999999999</v>
      </c>
      <c r="G48" s="40">
        <v>29.470516</v>
      </c>
      <c r="H48" s="40">
        <v>24.030483</v>
      </c>
      <c r="I48" s="40">
        <v>17.12284</v>
      </c>
      <c r="J48" s="40">
        <v>1.5914798000000001</v>
      </c>
      <c r="K48" s="40">
        <v>24.306356000000001</v>
      </c>
      <c r="L48" s="40">
        <v>20.499991999999999</v>
      </c>
      <c r="M48" s="40">
        <v>20.384585999999999</v>
      </c>
      <c r="N48" s="40">
        <v>22.163975000000001</v>
      </c>
      <c r="O48" s="40">
        <v>9.2416289999999996</v>
      </c>
      <c r="P48" s="40">
        <v>37.867663999999998</v>
      </c>
      <c r="Q48" s="40">
        <v>-10.994762</v>
      </c>
      <c r="R48" s="40">
        <v>12.430059</v>
      </c>
      <c r="S48" s="40">
        <v>21.561443000000001</v>
      </c>
      <c r="T48" s="40">
        <v>2.5009274000000001</v>
      </c>
      <c r="U48" s="40">
        <v>41.986443000000001</v>
      </c>
      <c r="V48" s="155">
        <v>20.505355999999999</v>
      </c>
      <c r="W48" s="24"/>
    </row>
    <row r="49" spans="1:23" x14ac:dyDescent="0.35">
      <c r="A49" s="2">
        <v>43220</v>
      </c>
      <c r="B49" s="40">
        <v>19.246506</v>
      </c>
      <c r="C49" s="40">
        <v>27.418745000000001</v>
      </c>
      <c r="D49" s="40">
        <v>-2.3985504999999998</v>
      </c>
      <c r="E49" s="40">
        <v>-5.2998304000000003</v>
      </c>
      <c r="F49" s="40">
        <v>6.5485715999999998</v>
      </c>
      <c r="G49" s="40">
        <v>36.161648</v>
      </c>
      <c r="H49" s="40">
        <v>17.096626000000001</v>
      </c>
      <c r="I49" s="40">
        <v>10.628187</v>
      </c>
      <c r="J49" s="40">
        <v>1.8278599</v>
      </c>
      <c r="K49" s="40">
        <v>25.375831999999999</v>
      </c>
      <c r="L49" s="40">
        <v>15.986681000000001</v>
      </c>
      <c r="M49" s="40">
        <v>14.58379</v>
      </c>
      <c r="N49" s="40">
        <v>27.167439000000002</v>
      </c>
      <c r="O49" s="40">
        <v>10.192418</v>
      </c>
      <c r="P49" s="40">
        <v>32.833075999999998</v>
      </c>
      <c r="Q49" s="40">
        <v>-6.8238915999999996</v>
      </c>
      <c r="R49" s="40">
        <v>13.649189</v>
      </c>
      <c r="S49" s="40">
        <v>-2.5834024000000002</v>
      </c>
      <c r="T49" s="40">
        <v>0.67765710000000001</v>
      </c>
      <c r="U49" s="40">
        <v>28.681933999999998</v>
      </c>
      <c r="V49" s="155">
        <v>25.459862000000001</v>
      </c>
      <c r="W49" s="24"/>
    </row>
    <row r="50" spans="1:23" x14ac:dyDescent="0.35">
      <c r="A50" s="2">
        <v>43251</v>
      </c>
      <c r="B50" s="40">
        <v>16.477276</v>
      </c>
      <c r="C50" s="40">
        <v>18.343389999999999</v>
      </c>
      <c r="D50" s="40">
        <v>-2.6332914999999999</v>
      </c>
      <c r="E50" s="40">
        <v>-10.311455</v>
      </c>
      <c r="F50" s="40">
        <v>-3.0445992999999998</v>
      </c>
      <c r="G50" s="40">
        <v>27.230786999999999</v>
      </c>
      <c r="H50" s="40">
        <v>8.3627819999999993</v>
      </c>
      <c r="I50" s="40">
        <v>9.6207139999999995</v>
      </c>
      <c r="J50" s="40">
        <v>-11.588991</v>
      </c>
      <c r="K50" s="40">
        <v>9.7091440000000002</v>
      </c>
      <c r="L50" s="40">
        <v>3.2242774999999999</v>
      </c>
      <c r="M50" s="40">
        <v>6.4982889999999998</v>
      </c>
      <c r="N50" s="40">
        <v>0.70059300000000002</v>
      </c>
      <c r="O50" s="40">
        <v>4.5617939999999999</v>
      </c>
      <c r="P50" s="40">
        <v>30.128692999999998</v>
      </c>
      <c r="Q50" s="40">
        <v>-1.9555389999999999</v>
      </c>
      <c r="R50" s="40">
        <v>10.585523</v>
      </c>
      <c r="S50" s="40">
        <v>-17.893726000000001</v>
      </c>
      <c r="T50" s="40">
        <v>-0.12995599999999999</v>
      </c>
      <c r="U50" s="40">
        <v>16.790199999999999</v>
      </c>
      <c r="V50" s="155">
        <v>28.089165000000001</v>
      </c>
      <c r="W50" s="24"/>
    </row>
    <row r="51" spans="1:23" x14ac:dyDescent="0.35">
      <c r="A51" s="2">
        <v>43280</v>
      </c>
      <c r="B51" s="40">
        <v>-5.0634145999999998E-2</v>
      </c>
      <c r="C51" s="40">
        <v>12.972068999999999</v>
      </c>
      <c r="D51" s="40">
        <v>-13.68432</v>
      </c>
      <c r="E51" s="40">
        <v>-13.875686999999999</v>
      </c>
      <c r="F51" s="40">
        <v>-9.0004919999999995</v>
      </c>
      <c r="G51" s="40">
        <v>19.962607999999999</v>
      </c>
      <c r="H51" s="40">
        <v>5.5328846</v>
      </c>
      <c r="I51" s="40">
        <v>4.0140630000000002</v>
      </c>
      <c r="J51" s="40">
        <v>-9.9998050000000003</v>
      </c>
      <c r="K51" s="40">
        <v>3.5531519999999999</v>
      </c>
      <c r="L51" s="40">
        <v>-2.6672720000000001</v>
      </c>
      <c r="M51" s="40">
        <v>4.6560525999999998</v>
      </c>
      <c r="N51" s="40">
        <v>-7.2108865</v>
      </c>
      <c r="O51" s="40">
        <v>5.6879400000000002</v>
      </c>
      <c r="P51" s="40">
        <v>20.452500000000001</v>
      </c>
      <c r="Q51" s="40">
        <v>4.9826980000000001</v>
      </c>
      <c r="R51" s="40">
        <v>1.1063814000000001</v>
      </c>
      <c r="S51" s="40">
        <v>-24.104922999999999</v>
      </c>
      <c r="T51" s="40">
        <v>-3.4154057999999998</v>
      </c>
      <c r="U51" s="40">
        <v>9.6261980000000005</v>
      </c>
      <c r="V51" s="155">
        <v>18.321822999999998</v>
      </c>
      <c r="W51" s="24"/>
    </row>
    <row r="52" spans="1:23" x14ac:dyDescent="0.35">
      <c r="A52" s="2">
        <v>43312</v>
      </c>
      <c r="B52" s="40">
        <v>-4.594004</v>
      </c>
      <c r="C52" s="40">
        <v>8.2226160000000004</v>
      </c>
      <c r="D52" s="40">
        <v>-9.7805800000000005</v>
      </c>
      <c r="E52" s="40">
        <v>-9.6595580000000005</v>
      </c>
      <c r="F52" s="40">
        <v>-4.1314244000000002</v>
      </c>
      <c r="G52" s="40">
        <v>17.584382999999999</v>
      </c>
      <c r="H52" s="40">
        <v>11.334275999999999</v>
      </c>
      <c r="I52" s="40">
        <v>6.2605976999999999</v>
      </c>
      <c r="J52" s="40">
        <v>-5.5185500000000003</v>
      </c>
      <c r="K52" s="40">
        <v>-0.61800480000000002</v>
      </c>
      <c r="L52" s="40">
        <v>-1.9111037</v>
      </c>
      <c r="M52" s="40">
        <v>4.2644859999999998</v>
      </c>
      <c r="N52" s="40">
        <v>-6.5898300000000001</v>
      </c>
      <c r="O52" s="40">
        <v>4.623246</v>
      </c>
      <c r="P52" s="40">
        <v>9.3236450000000008</v>
      </c>
      <c r="Q52" s="40">
        <v>5.40998</v>
      </c>
      <c r="R52" s="40">
        <v>7.9761267</v>
      </c>
      <c r="S52" s="40">
        <v>-34.139187</v>
      </c>
      <c r="T52" s="40">
        <v>-6.4148719999999999</v>
      </c>
      <c r="U52" s="40">
        <v>12.531114000000001</v>
      </c>
      <c r="V52" s="155">
        <v>23.400997</v>
      </c>
      <c r="W52" s="24"/>
    </row>
    <row r="53" spans="1:23" x14ac:dyDescent="0.35">
      <c r="A53" s="2">
        <v>43343</v>
      </c>
      <c r="B53" s="40">
        <v>-14.792930999999999</v>
      </c>
      <c r="C53" s="40">
        <v>-8.1640189999999997</v>
      </c>
      <c r="D53" s="40">
        <v>-11.331773</v>
      </c>
      <c r="E53" s="40">
        <v>-7.5685500000000001</v>
      </c>
      <c r="F53" s="40">
        <v>-10.30584</v>
      </c>
      <c r="G53" s="40">
        <v>1.5887141</v>
      </c>
      <c r="H53" s="40">
        <v>8.6908820000000002</v>
      </c>
      <c r="I53" s="40">
        <v>4.1225553000000001</v>
      </c>
      <c r="J53" s="40">
        <v>-8.7749600000000001</v>
      </c>
      <c r="K53" s="40">
        <v>1.2575506999999999</v>
      </c>
      <c r="L53" s="40">
        <v>-16.678094999999999</v>
      </c>
      <c r="M53" s="40">
        <v>-10.04867</v>
      </c>
      <c r="N53" s="40">
        <v>-13.276201</v>
      </c>
      <c r="O53" s="40">
        <v>5.5379509999999996</v>
      </c>
      <c r="P53" s="40">
        <v>-0.29889345</v>
      </c>
      <c r="Q53" s="40">
        <v>14.906764000000001</v>
      </c>
      <c r="R53" s="40">
        <v>6.5228580000000003</v>
      </c>
      <c r="S53" s="40">
        <v>-54.765459999999997</v>
      </c>
      <c r="T53" s="40">
        <v>-8.0960570000000001</v>
      </c>
      <c r="U53" s="40">
        <v>13.986003999999999</v>
      </c>
      <c r="V53" s="155">
        <v>15.572666999999999</v>
      </c>
      <c r="W53" s="24"/>
    </row>
    <row r="54" spans="1:23" x14ac:dyDescent="0.35">
      <c r="A54" s="2">
        <v>43371</v>
      </c>
      <c r="B54" s="40">
        <v>-11.598998</v>
      </c>
      <c r="C54" s="40">
        <v>-4.5841513000000003</v>
      </c>
      <c r="D54" s="40">
        <v>-10.587502000000001</v>
      </c>
      <c r="E54" s="40">
        <v>-17.739903999999999</v>
      </c>
      <c r="F54" s="40">
        <v>-7.2101474000000003</v>
      </c>
      <c r="G54" s="40">
        <v>-1.7236172999999999</v>
      </c>
      <c r="H54" s="40">
        <v>7.3493240000000002</v>
      </c>
      <c r="I54" s="40">
        <v>8.317482</v>
      </c>
      <c r="J54" s="40">
        <v>-3.70031</v>
      </c>
      <c r="K54" s="40">
        <v>3.3050537000000002</v>
      </c>
      <c r="L54" s="40">
        <v>-15.441978000000001</v>
      </c>
      <c r="M54" s="40">
        <v>-5.2761909999999999</v>
      </c>
      <c r="N54" s="40">
        <v>-9.2461289999999998</v>
      </c>
      <c r="O54" s="40">
        <v>0.61516760000000004</v>
      </c>
      <c r="P54" s="40">
        <v>-2.0102202999999998</v>
      </c>
      <c r="Q54" s="40">
        <v>19.620096</v>
      </c>
      <c r="R54" s="40">
        <v>5.4039954999999997</v>
      </c>
      <c r="S54" s="40">
        <v>-41.018920000000001</v>
      </c>
      <c r="T54" s="40">
        <v>-7.2722673000000002</v>
      </c>
      <c r="U54" s="40">
        <v>14.151597000000001</v>
      </c>
      <c r="V54" s="155">
        <v>16.729783999999999</v>
      </c>
      <c r="W54" s="24"/>
    </row>
    <row r="55" spans="1:23" x14ac:dyDescent="0.35">
      <c r="A55" s="2">
        <v>43404</v>
      </c>
      <c r="B55" s="40">
        <v>-22.416899999999998</v>
      </c>
      <c r="C55" s="40">
        <v>-17.164421000000001</v>
      </c>
      <c r="D55" s="40">
        <v>-15.928799</v>
      </c>
      <c r="E55" s="40">
        <v>-18.727509999999999</v>
      </c>
      <c r="F55" s="40">
        <v>-19.274967</v>
      </c>
      <c r="G55" s="40">
        <v>-14.263802999999999</v>
      </c>
      <c r="H55" s="40">
        <v>0.40997266999999998</v>
      </c>
      <c r="I55" s="40">
        <v>-10.533995000000001</v>
      </c>
      <c r="J55" s="40">
        <v>-14.44065</v>
      </c>
      <c r="K55" s="40">
        <v>-19.728874000000001</v>
      </c>
      <c r="L55" s="40">
        <v>2.6569128000000002</v>
      </c>
      <c r="M55" s="40">
        <v>-17.421001</v>
      </c>
      <c r="N55" s="40">
        <v>-15.049303</v>
      </c>
      <c r="O55" s="40">
        <v>-13.576632500000001</v>
      </c>
      <c r="P55" s="40">
        <v>-17.010480000000001</v>
      </c>
      <c r="Q55" s="40">
        <v>28.294682000000002</v>
      </c>
      <c r="R55" s="40">
        <v>-3.0371190000000001</v>
      </c>
      <c r="S55" s="40">
        <v>-42.213737000000002</v>
      </c>
      <c r="T55" s="40">
        <v>-10.080427</v>
      </c>
      <c r="U55" s="40">
        <v>-4.2527140000000001</v>
      </c>
      <c r="V55" s="155">
        <v>20.639144999999999</v>
      </c>
      <c r="W55" s="24"/>
    </row>
    <row r="56" spans="1:23" x14ac:dyDescent="0.35">
      <c r="A56" s="2">
        <v>43434</v>
      </c>
      <c r="B56" s="40">
        <v>-21.709543</v>
      </c>
      <c r="C56" s="40">
        <v>-2.2418916000000002</v>
      </c>
      <c r="D56" s="40">
        <v>-5.5066642999999997</v>
      </c>
      <c r="E56" s="40">
        <v>-12.433510999999999</v>
      </c>
      <c r="F56" s="40">
        <v>-11.397028000000001</v>
      </c>
      <c r="G56" s="40">
        <v>-11.531663</v>
      </c>
      <c r="H56" s="40">
        <v>-2.0157634999999998</v>
      </c>
      <c r="I56" s="40">
        <v>-7.6510670000000003</v>
      </c>
      <c r="J56" s="40">
        <v>-17.770111</v>
      </c>
      <c r="K56" s="40">
        <v>-16.924965</v>
      </c>
      <c r="L56" s="40">
        <v>5.6273819999999999</v>
      </c>
      <c r="M56" s="40">
        <v>-15.40615</v>
      </c>
      <c r="N56" s="40">
        <v>-15.891980999999999</v>
      </c>
      <c r="O56" s="40">
        <v>-3.2542705999999999</v>
      </c>
      <c r="P56" s="40">
        <v>-11.689311</v>
      </c>
      <c r="Q56" s="40">
        <v>45.804276000000002</v>
      </c>
      <c r="R56" s="40">
        <v>-3.2750249999999999</v>
      </c>
      <c r="S56" s="40">
        <v>-28.271478999999999</v>
      </c>
      <c r="T56" s="40">
        <v>-8.8358399999999993</v>
      </c>
      <c r="U56" s="40">
        <v>-6.3509345000000001</v>
      </c>
      <c r="V56" s="155">
        <v>15.528392999999999</v>
      </c>
      <c r="W56" s="24"/>
    </row>
    <row r="57" spans="1:23" x14ac:dyDescent="0.35">
      <c r="A57" s="2">
        <v>43465</v>
      </c>
      <c r="B57" s="40">
        <v>-26.554382</v>
      </c>
      <c r="C57" s="40">
        <v>-18.957806000000001</v>
      </c>
      <c r="D57" s="40">
        <v>-10.8912525</v>
      </c>
      <c r="E57" s="40">
        <v>-17.49727</v>
      </c>
      <c r="F57" s="40">
        <v>-13.781321</v>
      </c>
      <c r="G57" s="40">
        <v>-12.157291000000001</v>
      </c>
      <c r="H57" s="40">
        <v>-6.2693833999999997</v>
      </c>
      <c r="I57" s="40">
        <v>-9.9243109999999994</v>
      </c>
      <c r="J57" s="40">
        <v>-14.586944000000001</v>
      </c>
      <c r="K57" s="40">
        <v>-20.384364999999999</v>
      </c>
      <c r="L57" s="40">
        <v>-2.5662183999999999</v>
      </c>
      <c r="M57" s="40">
        <v>-25.225860000000001</v>
      </c>
      <c r="N57" s="40">
        <v>-31.234401999999999</v>
      </c>
      <c r="O57" s="40">
        <v>-6.6922959999999998</v>
      </c>
      <c r="P57" s="40">
        <v>-19.774460000000001</v>
      </c>
      <c r="Q57" s="40">
        <v>20.066011</v>
      </c>
      <c r="R57" s="40">
        <v>-10.291463</v>
      </c>
      <c r="S57" s="40">
        <v>-41.475166000000002</v>
      </c>
      <c r="T57" s="40">
        <v>-14.421939999999999</v>
      </c>
      <c r="U57" s="40">
        <v>-16.832388000000002</v>
      </c>
      <c r="V57" s="155">
        <v>13.066589</v>
      </c>
      <c r="W57" s="24"/>
    </row>
    <row r="58" spans="1:23" x14ac:dyDescent="0.35">
      <c r="A58" s="2">
        <v>43496</v>
      </c>
      <c r="B58" s="40">
        <v>-25.480699999999999</v>
      </c>
      <c r="C58" s="40">
        <v>-14.774668</v>
      </c>
      <c r="D58" s="40">
        <v>-5.1601229999999996</v>
      </c>
      <c r="E58" s="40">
        <v>-8.0782050000000005</v>
      </c>
      <c r="F58" s="40">
        <v>-15.893625999999999</v>
      </c>
      <c r="G58" s="40">
        <v>-11.489504999999999</v>
      </c>
      <c r="H58" s="40">
        <v>-10.332322</v>
      </c>
      <c r="I58" s="40">
        <v>-11.130869000000001</v>
      </c>
      <c r="J58" s="40">
        <v>-13.377046999999999</v>
      </c>
      <c r="K58" s="40">
        <v>-16.161494999999999</v>
      </c>
      <c r="L58" s="40">
        <v>0.47101974000000002</v>
      </c>
      <c r="M58" s="40">
        <v>-17.172885999999998</v>
      </c>
      <c r="N58" s="40">
        <v>-33.425159999999998</v>
      </c>
      <c r="O58" s="40">
        <v>-11.111504</v>
      </c>
      <c r="P58" s="40">
        <v>-19.570959999999999</v>
      </c>
      <c r="Q58" s="40">
        <v>20.755517999999999</v>
      </c>
      <c r="R58" s="40">
        <v>-10.13378</v>
      </c>
      <c r="S58" s="40">
        <v>-34.247664999999998</v>
      </c>
      <c r="T58" s="40">
        <v>-14.993233</v>
      </c>
      <c r="U58" s="40">
        <v>-18.814117</v>
      </c>
      <c r="V58" s="155">
        <v>18.021763</v>
      </c>
      <c r="W58" s="24"/>
    </row>
    <row r="59" spans="1:23" x14ac:dyDescent="0.35">
      <c r="A59" s="2">
        <v>43524</v>
      </c>
      <c r="B59" s="40">
        <v>-9.6697150000000001</v>
      </c>
      <c r="C59" s="40">
        <v>-14.245391</v>
      </c>
      <c r="D59" s="40">
        <v>-8.2053600000000007</v>
      </c>
      <c r="E59" s="40">
        <v>-6.8677606999999998</v>
      </c>
      <c r="F59" s="40">
        <v>-9.9618249999999993</v>
      </c>
      <c r="G59" s="40">
        <v>-6.3863810000000001</v>
      </c>
      <c r="H59" s="40">
        <v>-9.3108889999999995</v>
      </c>
      <c r="I59" s="40">
        <v>-6.5588179999999996</v>
      </c>
      <c r="J59" s="40">
        <v>-10.772842000000001</v>
      </c>
      <c r="K59" s="40">
        <v>-11.469579</v>
      </c>
      <c r="L59" s="40">
        <v>-2.4532676000000002</v>
      </c>
      <c r="M59" s="40">
        <v>-21.951461999999999</v>
      </c>
      <c r="N59" s="40">
        <v>-21.314609999999998</v>
      </c>
      <c r="O59" s="40">
        <v>-3.8463771000000002</v>
      </c>
      <c r="P59" s="40">
        <v>-10.998207000000001</v>
      </c>
      <c r="Q59" s="40">
        <v>21.10051</v>
      </c>
      <c r="R59" s="40">
        <v>-9.6523230000000009</v>
      </c>
      <c r="S59" s="40">
        <v>-35.311529999999998</v>
      </c>
      <c r="T59" s="40">
        <v>-7.2484789999999997</v>
      </c>
      <c r="U59" s="40">
        <v>-9.9779610000000005</v>
      </c>
      <c r="V59" s="155">
        <v>22.123062000000001</v>
      </c>
      <c r="W59" s="24"/>
    </row>
    <row r="60" spans="1:23" x14ac:dyDescent="0.35">
      <c r="A60" s="2">
        <v>43553</v>
      </c>
      <c r="B60" s="40">
        <v>-5.4301259999999996</v>
      </c>
      <c r="C60" s="40">
        <v>-16.864508000000001</v>
      </c>
      <c r="D60" s="40">
        <v>-2.7766525999999998</v>
      </c>
      <c r="E60" s="40">
        <v>-1.3773321999999999</v>
      </c>
      <c r="F60" s="40">
        <v>-7.5517472999999997</v>
      </c>
      <c r="G60" s="40">
        <v>-6.4103785000000002</v>
      </c>
      <c r="H60" s="40">
        <v>-14.002609</v>
      </c>
      <c r="I60" s="40">
        <v>-6.9648384999999999</v>
      </c>
      <c r="J60" s="40">
        <v>-13.501656000000001</v>
      </c>
      <c r="K60" s="40">
        <v>-18.125557000000001</v>
      </c>
      <c r="L60" s="40">
        <v>-5.7698669999999996</v>
      </c>
      <c r="M60" s="40">
        <v>-20.983051</v>
      </c>
      <c r="N60" s="40">
        <v>-15.082031000000001</v>
      </c>
      <c r="O60" s="40">
        <v>4.2607546000000003</v>
      </c>
      <c r="P60" s="40">
        <v>-7.6357784000000004</v>
      </c>
      <c r="Q60" s="40">
        <v>17.263770999999998</v>
      </c>
      <c r="R60" s="40">
        <v>-7.2595239999999999</v>
      </c>
      <c r="S60" s="40">
        <v>-40.77243</v>
      </c>
      <c r="T60" s="40">
        <v>-7.6782284000000001</v>
      </c>
      <c r="U60" s="40">
        <v>-14.646535999999999</v>
      </c>
      <c r="V60" s="155">
        <v>16.488015999999998</v>
      </c>
      <c r="W60" s="24"/>
    </row>
    <row r="61" spans="1:23" x14ac:dyDescent="0.35">
      <c r="A61" s="2">
        <v>43585</v>
      </c>
      <c r="B61" s="40">
        <v>-0.67781210000000003</v>
      </c>
      <c r="C61" s="40">
        <v>-18.885963</v>
      </c>
      <c r="D61" s="40">
        <v>5.1282287000000002</v>
      </c>
      <c r="E61" s="40">
        <v>3.8205266</v>
      </c>
      <c r="F61" s="40">
        <v>-5.0351914999999998</v>
      </c>
      <c r="G61" s="40">
        <v>-11.643433999999999</v>
      </c>
      <c r="H61" s="40">
        <v>-12.034523</v>
      </c>
      <c r="I61" s="40">
        <v>1.8440365999999999</v>
      </c>
      <c r="J61" s="40">
        <v>-8.5636620000000008</v>
      </c>
      <c r="K61" s="40">
        <v>-17.577475</v>
      </c>
      <c r="L61" s="40">
        <v>0.95312595</v>
      </c>
      <c r="M61" s="40">
        <v>-10.791487</v>
      </c>
      <c r="N61" s="40">
        <v>-18.38504</v>
      </c>
      <c r="O61" s="40">
        <v>2.5655389999999998</v>
      </c>
      <c r="P61" s="40">
        <v>-3.6051869999999999</v>
      </c>
      <c r="Q61" s="40">
        <v>16.480540999999999</v>
      </c>
      <c r="R61" s="40">
        <v>-5.9878289999999996</v>
      </c>
      <c r="S61" s="40">
        <v>-35.931820000000002</v>
      </c>
      <c r="T61" s="40">
        <v>-1.8569469999999999</v>
      </c>
      <c r="U61" s="40">
        <v>-6.0065030000000004</v>
      </c>
      <c r="V61" s="155">
        <v>17.772601999999999</v>
      </c>
      <c r="W61" s="24"/>
    </row>
    <row r="62" spans="1:23" x14ac:dyDescent="0.35">
      <c r="A62" s="2">
        <v>43616</v>
      </c>
      <c r="B62" s="40">
        <v>-11.1279545</v>
      </c>
      <c r="C62" s="40">
        <v>-21.215229999999998</v>
      </c>
      <c r="D62" s="40">
        <v>1.2294411999999999</v>
      </c>
      <c r="E62" s="40">
        <v>8.6777800000000003</v>
      </c>
      <c r="F62" s="40">
        <v>-0.14677644000000001</v>
      </c>
      <c r="G62" s="40">
        <v>-15.754473000000001</v>
      </c>
      <c r="H62" s="40">
        <v>-5.8564780000000001</v>
      </c>
      <c r="I62" s="40">
        <v>-6.8457184</v>
      </c>
      <c r="J62" s="40">
        <v>-1.7928123</v>
      </c>
      <c r="K62" s="40">
        <v>-21.927499999999998</v>
      </c>
      <c r="L62" s="40">
        <v>20.638477000000002</v>
      </c>
      <c r="M62" s="40">
        <v>-11.884242</v>
      </c>
      <c r="N62" s="40">
        <v>2.4507759999999998</v>
      </c>
      <c r="O62" s="40">
        <v>7.937932</v>
      </c>
      <c r="P62" s="40">
        <v>-18.449337</v>
      </c>
      <c r="Q62" s="40">
        <v>10.067595000000001</v>
      </c>
      <c r="R62" s="40">
        <v>-6.1813473999999999</v>
      </c>
      <c r="S62" s="40">
        <v>-28.196686</v>
      </c>
      <c r="T62" s="40">
        <v>-9.2685220000000008</v>
      </c>
      <c r="U62" s="40">
        <v>-2.2041976000000001</v>
      </c>
      <c r="V62" s="155">
        <v>6.4888953999999996</v>
      </c>
      <c r="W62" s="24"/>
    </row>
    <row r="63" spans="1:23" x14ac:dyDescent="0.35">
      <c r="A63" s="2">
        <v>43644</v>
      </c>
      <c r="B63" s="40">
        <v>8.37791</v>
      </c>
      <c r="C63" s="40">
        <v>-8.8639554999999994</v>
      </c>
      <c r="D63" s="40">
        <v>18.616236000000001</v>
      </c>
      <c r="E63" s="40">
        <v>21.709596999999999</v>
      </c>
      <c r="F63" s="40">
        <v>12.609541</v>
      </c>
      <c r="G63" s="40">
        <v>-2.5167644</v>
      </c>
      <c r="H63" s="40">
        <v>0.19321442</v>
      </c>
      <c r="I63" s="40">
        <v>2.099812</v>
      </c>
      <c r="J63" s="40">
        <v>-4.7832847000000003</v>
      </c>
      <c r="K63" s="40">
        <v>-9.2708530000000007</v>
      </c>
      <c r="L63" s="40">
        <v>40.959834999999998</v>
      </c>
      <c r="M63" s="40">
        <v>3.2091021999999998</v>
      </c>
      <c r="N63" s="40">
        <v>8.227646</v>
      </c>
      <c r="O63" s="40">
        <v>10.2564335</v>
      </c>
      <c r="P63" s="40">
        <v>-5.0841513000000003</v>
      </c>
      <c r="Q63" s="40">
        <v>14.846730000000001</v>
      </c>
      <c r="R63" s="40">
        <v>8.1773520000000008</v>
      </c>
      <c r="S63" s="40">
        <v>-18.61797</v>
      </c>
      <c r="T63" s="40">
        <v>-6.4729633</v>
      </c>
      <c r="U63" s="40">
        <v>1.6408563</v>
      </c>
      <c r="V63" s="155">
        <v>8.8819140000000001</v>
      </c>
      <c r="W63" s="24"/>
    </row>
    <row r="64" spans="1:23" x14ac:dyDescent="0.35">
      <c r="A64" s="2">
        <v>43677</v>
      </c>
      <c r="B64" s="40">
        <v>6.2506437000000004</v>
      </c>
      <c r="C64" s="40">
        <v>-18.572175999999999</v>
      </c>
      <c r="D64" s="40">
        <v>10.2234</v>
      </c>
      <c r="E64" s="40">
        <v>8.4804169999999992</v>
      </c>
      <c r="F64" s="40">
        <v>-6.8651080000000002</v>
      </c>
      <c r="G64" s="40">
        <v>-9.6399010000000001</v>
      </c>
      <c r="H64" s="40">
        <v>-9.4153169999999999</v>
      </c>
      <c r="I64" s="40">
        <v>-3.7528454999999998</v>
      </c>
      <c r="J64" s="40">
        <v>-18.232668</v>
      </c>
      <c r="K64" s="40">
        <v>-16.519176000000002</v>
      </c>
      <c r="L64" s="40">
        <v>26.742601000000001</v>
      </c>
      <c r="M64" s="40">
        <v>-11.539899999999999</v>
      </c>
      <c r="N64" s="40">
        <v>6.7755219999999996</v>
      </c>
      <c r="O64" s="40">
        <v>-5.7795705999999996</v>
      </c>
      <c r="P64" s="40">
        <v>-6.8974440000000001</v>
      </c>
      <c r="Q64" s="40">
        <v>3.5633683</v>
      </c>
      <c r="R64" s="40">
        <v>0.59819219999999995</v>
      </c>
      <c r="S64" s="40">
        <v>-4.7591330000000003</v>
      </c>
      <c r="T64" s="40">
        <v>-4.5421180000000003</v>
      </c>
      <c r="U64" s="40">
        <v>-0.89890957000000005</v>
      </c>
      <c r="V64" s="155">
        <v>6.7492485000000002</v>
      </c>
      <c r="W64" s="24"/>
    </row>
    <row r="65" spans="1:23" x14ac:dyDescent="0.35">
      <c r="A65" s="2">
        <v>43707</v>
      </c>
      <c r="B65" s="40">
        <v>12.337744000000001</v>
      </c>
      <c r="C65" s="40">
        <v>-16.105293</v>
      </c>
      <c r="D65" s="40">
        <v>9.9409100000000006</v>
      </c>
      <c r="E65" s="40">
        <v>6.2495947000000003</v>
      </c>
      <c r="F65" s="40">
        <v>-13.994056</v>
      </c>
      <c r="G65" s="40">
        <v>-5.9258223000000001</v>
      </c>
      <c r="H65" s="40">
        <v>-10.755044</v>
      </c>
      <c r="I65" s="40">
        <v>-4.2814074</v>
      </c>
      <c r="J65" s="40">
        <v>-15.229380000000001</v>
      </c>
      <c r="K65" s="40">
        <v>-19.142807000000001</v>
      </c>
      <c r="L65" s="40">
        <v>33.244262999999997</v>
      </c>
      <c r="M65" s="40">
        <v>-7.6281366000000004</v>
      </c>
      <c r="N65" s="40">
        <v>6.2599897000000002</v>
      </c>
      <c r="O65" s="40">
        <v>-7.6282144000000001</v>
      </c>
      <c r="P65" s="40">
        <v>-5.403715</v>
      </c>
      <c r="Q65" s="40">
        <v>1.0151386</v>
      </c>
      <c r="R65" s="40">
        <v>-3.8077711999999999</v>
      </c>
      <c r="S65" s="40">
        <v>24.759018000000001</v>
      </c>
      <c r="T65" s="40">
        <v>-6.7777576000000002</v>
      </c>
      <c r="U65" s="40">
        <v>-4.1942000000000004</v>
      </c>
      <c r="V65" s="155">
        <v>5.1607130000000003</v>
      </c>
      <c r="W65" s="24"/>
    </row>
    <row r="66" spans="1:23" x14ac:dyDescent="0.35">
      <c r="A66" s="2">
        <v>43738</v>
      </c>
      <c r="B66" s="40">
        <v>8.3873160000000002</v>
      </c>
      <c r="C66" s="40">
        <v>-15.662724000000001</v>
      </c>
      <c r="D66" s="40">
        <v>8.5187910000000002</v>
      </c>
      <c r="E66" s="40">
        <v>12.158453</v>
      </c>
      <c r="F66" s="40">
        <v>-12.185257999999999</v>
      </c>
      <c r="G66" s="40">
        <v>-2.8292716000000002</v>
      </c>
      <c r="H66" s="40">
        <v>-10.8136835</v>
      </c>
      <c r="I66" s="40">
        <v>-0.51520467000000003</v>
      </c>
      <c r="J66" s="40">
        <v>-14.120692</v>
      </c>
      <c r="K66" s="40">
        <v>-16.358698</v>
      </c>
      <c r="L66" s="40">
        <v>28.423618000000001</v>
      </c>
      <c r="M66" s="40">
        <v>-7.3656917000000002</v>
      </c>
      <c r="N66" s="40">
        <v>15.816736000000001</v>
      </c>
      <c r="O66" s="40">
        <v>5.1758410000000001</v>
      </c>
      <c r="P66" s="40">
        <v>-4.8433840000000004</v>
      </c>
      <c r="Q66" s="40">
        <v>1.5367150000000001</v>
      </c>
      <c r="R66" s="40">
        <v>-6.7860069999999997</v>
      </c>
      <c r="S66" s="40">
        <v>15.521526</v>
      </c>
      <c r="T66" s="40">
        <v>-7.6297164000000004</v>
      </c>
      <c r="U66" s="40">
        <v>-2.1826327000000001</v>
      </c>
      <c r="V66" s="155">
        <v>4.6120523999999996</v>
      </c>
      <c r="W66" s="24"/>
    </row>
    <row r="67" spans="1:23" x14ac:dyDescent="0.35">
      <c r="A67" s="2">
        <v>43769</v>
      </c>
      <c r="B67" s="40">
        <v>21.609379000000001</v>
      </c>
      <c r="C67" s="40">
        <v>-15.130001</v>
      </c>
      <c r="D67" s="40">
        <v>15.519833999999999</v>
      </c>
      <c r="E67" s="40">
        <v>18.056011000000002</v>
      </c>
      <c r="F67" s="40">
        <v>3.4994602000000001</v>
      </c>
      <c r="G67" s="40">
        <v>3.8232803</v>
      </c>
      <c r="H67" s="40">
        <v>-3.6657274000000002</v>
      </c>
      <c r="I67" s="40">
        <v>20.867156999999999</v>
      </c>
      <c r="J67" s="40">
        <v>8.4445239999999995</v>
      </c>
      <c r="K67" s="40">
        <v>2.5003194999999998</v>
      </c>
      <c r="L67" s="40">
        <v>14.213907000000001</v>
      </c>
      <c r="M67" s="40">
        <v>7.6241493</v>
      </c>
      <c r="N67" s="40">
        <v>31.603276999999999</v>
      </c>
      <c r="O67" s="40">
        <v>16.758120000000002</v>
      </c>
      <c r="P67" s="40">
        <v>11.583197</v>
      </c>
      <c r="Q67" s="40">
        <v>-1.355505</v>
      </c>
      <c r="R67" s="40">
        <v>-4.0501120000000004</v>
      </c>
      <c r="S67" s="40">
        <v>9.0683349999999994</v>
      </c>
      <c r="T67" s="40">
        <v>-4.9128413000000002</v>
      </c>
      <c r="U67" s="40">
        <v>7.7230809999999996</v>
      </c>
      <c r="V67" s="155">
        <v>-0.68260430000000005</v>
      </c>
      <c r="W67" s="24"/>
    </row>
    <row r="68" spans="1:23" x14ac:dyDescent="0.35">
      <c r="A68" s="2">
        <v>43798</v>
      </c>
      <c r="B68" s="40">
        <v>21.105872999999999</v>
      </c>
      <c r="C68" s="40">
        <v>-29.714435999999999</v>
      </c>
      <c r="D68" s="40">
        <v>-2.6697516000000001</v>
      </c>
      <c r="E68" s="40">
        <v>7.3321223</v>
      </c>
      <c r="F68" s="40">
        <v>-9.9031690000000001</v>
      </c>
      <c r="G68" s="40">
        <v>-0.68121549999999997</v>
      </c>
      <c r="H68" s="40">
        <v>-6.0565709999999999</v>
      </c>
      <c r="I68" s="40">
        <v>21.799289999999999</v>
      </c>
      <c r="J68" s="40">
        <v>10.014391</v>
      </c>
      <c r="K68" s="40">
        <v>-3.2320023</v>
      </c>
      <c r="L68" s="40">
        <v>9.6606369999999995</v>
      </c>
      <c r="M68" s="40">
        <v>-5.4340242999999999</v>
      </c>
      <c r="N68" s="40">
        <v>38.512314000000003</v>
      </c>
      <c r="O68" s="40">
        <v>4.4576526000000003</v>
      </c>
      <c r="P68" s="40">
        <v>7.1533084000000002</v>
      </c>
      <c r="Q68" s="40">
        <v>-6.5342425999999998</v>
      </c>
      <c r="R68" s="40">
        <v>-2.804786</v>
      </c>
      <c r="S68" s="40">
        <v>2.9404043999999998</v>
      </c>
      <c r="T68" s="40">
        <v>-3.1809449999999999</v>
      </c>
      <c r="U68" s="40">
        <v>1.7093658</v>
      </c>
      <c r="V68" s="155">
        <v>5.7704089999999999</v>
      </c>
      <c r="W68" s="24"/>
    </row>
    <row r="69" spans="1:23" x14ac:dyDescent="0.35">
      <c r="A69" s="2">
        <v>43830</v>
      </c>
      <c r="B69" s="40">
        <v>35.925471999999999</v>
      </c>
      <c r="C69" s="40">
        <v>-17.790735000000002</v>
      </c>
      <c r="D69" s="40">
        <v>5.3035617000000004</v>
      </c>
      <c r="E69" s="40">
        <v>8.4974399999999992</v>
      </c>
      <c r="F69" s="40">
        <v>-6.1410723000000003</v>
      </c>
      <c r="G69" s="40">
        <v>7.3103666</v>
      </c>
      <c r="H69" s="40">
        <v>-1.4161229</v>
      </c>
      <c r="I69" s="40">
        <v>33.332540000000002</v>
      </c>
      <c r="J69" s="40">
        <v>12.637949000000001</v>
      </c>
      <c r="K69" s="40">
        <v>7.9483389999999998</v>
      </c>
      <c r="L69" s="40">
        <v>27.653265000000001</v>
      </c>
      <c r="M69" s="40">
        <v>9.6224784999999997</v>
      </c>
      <c r="N69" s="40">
        <v>50.196013999999998</v>
      </c>
      <c r="O69" s="40">
        <v>6.4916489999999998</v>
      </c>
      <c r="P69" s="40">
        <v>23.700274</v>
      </c>
      <c r="Q69" s="40">
        <v>-0.32946467000000002</v>
      </c>
      <c r="R69" s="40">
        <v>1.0205388</v>
      </c>
      <c r="S69" s="40">
        <v>14.413333</v>
      </c>
      <c r="T69" s="40">
        <v>1.5797376999999999</v>
      </c>
      <c r="U69" s="40">
        <v>9.2367170000000005</v>
      </c>
      <c r="V69" s="155">
        <v>9.2983130000000003</v>
      </c>
      <c r="W69" s="24"/>
    </row>
    <row r="70" spans="1:23" x14ac:dyDescent="0.35">
      <c r="A70" s="2">
        <v>43861</v>
      </c>
      <c r="B70" s="40">
        <v>10.743439</v>
      </c>
      <c r="C70" s="40">
        <v>-32.949565999999997</v>
      </c>
      <c r="D70" s="40">
        <v>-11.022878</v>
      </c>
      <c r="E70" s="40">
        <v>-9.8813479999999991</v>
      </c>
      <c r="F70" s="40">
        <v>-15.616154999999999</v>
      </c>
      <c r="G70" s="40">
        <v>-6.2194165999999997</v>
      </c>
      <c r="H70" s="40">
        <v>-10.211259</v>
      </c>
      <c r="I70" s="40">
        <v>16.883087</v>
      </c>
      <c r="J70" s="40">
        <v>4.9761652999999999</v>
      </c>
      <c r="K70" s="40">
        <v>-8.9926539999999999</v>
      </c>
      <c r="L70" s="40">
        <v>-0.87855459999999996</v>
      </c>
      <c r="M70" s="40">
        <v>-12.578541</v>
      </c>
      <c r="N70" s="40">
        <v>32.871270000000003</v>
      </c>
      <c r="O70" s="40">
        <v>6.2123774999999997</v>
      </c>
      <c r="P70" s="40">
        <v>2.9319047999999999</v>
      </c>
      <c r="Q70" s="40">
        <v>-4.1315374</v>
      </c>
      <c r="R70" s="40">
        <v>-7.7716770000000004</v>
      </c>
      <c r="S70" s="40">
        <v>-0.35904646000000001</v>
      </c>
      <c r="T70" s="40">
        <v>-3.818047</v>
      </c>
      <c r="U70" s="40">
        <v>-5.2778063</v>
      </c>
      <c r="V70" s="155">
        <v>-4.4660273000000004</v>
      </c>
      <c r="W70" s="24"/>
    </row>
    <row r="71" spans="1:23" x14ac:dyDescent="0.35">
      <c r="A71" s="2">
        <v>43889</v>
      </c>
      <c r="B71" s="40">
        <v>7.2213289999999999</v>
      </c>
      <c r="C71" s="40">
        <v>-38.970269999999999</v>
      </c>
      <c r="D71" s="40">
        <v>-14.413733000000001</v>
      </c>
      <c r="E71" s="40">
        <v>-12.197346</v>
      </c>
      <c r="F71" s="40">
        <v>-25.005120000000002</v>
      </c>
      <c r="G71" s="40">
        <v>-16.999286999999999</v>
      </c>
      <c r="H71" s="40">
        <v>-14.204777</v>
      </c>
      <c r="I71" s="40">
        <v>15.532708</v>
      </c>
      <c r="J71" s="40">
        <v>-1.5800059</v>
      </c>
      <c r="K71" s="40">
        <v>-10.827970499999999</v>
      </c>
      <c r="L71" s="40">
        <v>-8.3211309999999994</v>
      </c>
      <c r="M71" s="40">
        <v>-15.410227000000001</v>
      </c>
      <c r="N71" s="40">
        <v>-3.2773674000000002</v>
      </c>
      <c r="O71" s="40">
        <v>-0.53694249999999999</v>
      </c>
      <c r="P71" s="40">
        <v>3.9375186000000002</v>
      </c>
      <c r="Q71" s="40">
        <v>-10.4081335</v>
      </c>
      <c r="R71" s="40">
        <v>-18.927353</v>
      </c>
      <c r="S71" s="40">
        <v>-11.942387</v>
      </c>
      <c r="T71" s="40">
        <v>-14.490867</v>
      </c>
      <c r="U71" s="40">
        <v>-16.995262</v>
      </c>
      <c r="V71" s="155">
        <v>-13.131637</v>
      </c>
      <c r="W71" s="24"/>
    </row>
    <row r="72" spans="1:23" x14ac:dyDescent="0.35">
      <c r="A72" s="2">
        <v>43921</v>
      </c>
      <c r="B72" s="40">
        <v>-6.605613</v>
      </c>
      <c r="C72" s="40">
        <v>-48.71772</v>
      </c>
      <c r="D72" s="40">
        <v>-41.575386000000002</v>
      </c>
      <c r="E72" s="40">
        <v>-32.301519999999996</v>
      </c>
      <c r="F72" s="40">
        <v>-38.421419999999998</v>
      </c>
      <c r="G72" s="40">
        <v>-39.600192999999997</v>
      </c>
      <c r="H72" s="40">
        <v>-20.23291</v>
      </c>
      <c r="I72" s="40">
        <v>-2.2687911999999999</v>
      </c>
      <c r="J72" s="40">
        <v>-33.006084000000001</v>
      </c>
      <c r="K72" s="40">
        <v>-21.349781</v>
      </c>
      <c r="L72" s="40">
        <v>-40.931426999999999</v>
      </c>
      <c r="M72" s="40">
        <v>-38.851840000000003</v>
      </c>
      <c r="N72" s="40">
        <v>-27.597390999999998</v>
      </c>
      <c r="O72" s="40">
        <v>-30.91339</v>
      </c>
      <c r="P72" s="40">
        <v>-6.8649053999999996</v>
      </c>
      <c r="Q72" s="40">
        <v>-18.397777999999999</v>
      </c>
      <c r="R72" s="40">
        <v>-31.293445999999999</v>
      </c>
      <c r="S72" s="40">
        <v>-19.660378000000001</v>
      </c>
      <c r="T72" s="40">
        <v>-34.140408000000001</v>
      </c>
      <c r="U72" s="40">
        <v>-36.473869999999998</v>
      </c>
      <c r="V72" s="155">
        <v>-26.612853999999999</v>
      </c>
      <c r="W72" s="24"/>
    </row>
    <row r="73" spans="1:23" x14ac:dyDescent="0.35">
      <c r="A73" s="2">
        <v>43951</v>
      </c>
      <c r="B73" s="40">
        <v>-2.5276960000000002</v>
      </c>
      <c r="C73" s="40">
        <v>-39.835402999999999</v>
      </c>
      <c r="D73" s="40">
        <v>-36.476253999999997</v>
      </c>
      <c r="E73" s="40">
        <v>-30.397487999999999</v>
      </c>
      <c r="F73" s="40">
        <v>-34.417651999999997</v>
      </c>
      <c r="G73" s="40">
        <v>-31.830193000000001</v>
      </c>
      <c r="H73" s="40">
        <v>-18.402695000000001</v>
      </c>
      <c r="I73" s="40">
        <v>5.9070825999999999</v>
      </c>
      <c r="J73" s="40">
        <v>-34.668869999999998</v>
      </c>
      <c r="K73" s="40">
        <v>-14.217287000000001</v>
      </c>
      <c r="L73" s="40">
        <v>-38.746226999999998</v>
      </c>
      <c r="M73" s="40">
        <v>-37.610382000000001</v>
      </c>
      <c r="N73" s="40">
        <v>-25.21677</v>
      </c>
      <c r="O73" s="40">
        <v>-23.056417</v>
      </c>
      <c r="P73" s="40">
        <v>-4.0981053999999997</v>
      </c>
      <c r="Q73" s="40">
        <v>-12.870354000000001</v>
      </c>
      <c r="R73" s="40">
        <v>-22.220230000000001</v>
      </c>
      <c r="S73" s="40">
        <v>-10.513752999999999</v>
      </c>
      <c r="T73" s="40">
        <v>-29.886006999999999</v>
      </c>
      <c r="U73" s="40">
        <v>-24.743164</v>
      </c>
      <c r="V73" s="155">
        <v>-25.710594</v>
      </c>
      <c r="W73" s="24"/>
    </row>
    <row r="74" spans="1:23" x14ac:dyDescent="0.35">
      <c r="A74" s="2">
        <v>43980</v>
      </c>
      <c r="B74" s="40">
        <v>8.2825550000000003</v>
      </c>
      <c r="C74" s="40">
        <v>-36.587949999999999</v>
      </c>
      <c r="D74" s="40">
        <v>-27.710795999999998</v>
      </c>
      <c r="E74" s="40">
        <v>-26.355969999999999</v>
      </c>
      <c r="F74" s="40">
        <v>-22.396045999999998</v>
      </c>
      <c r="G74" s="40">
        <v>-19.297940000000001</v>
      </c>
      <c r="H74" s="40">
        <v>-10.995043000000001</v>
      </c>
      <c r="I74" s="40">
        <v>17.444859999999998</v>
      </c>
      <c r="J74" s="40">
        <v>-25.189900000000002</v>
      </c>
      <c r="K74" s="40">
        <v>-0.36182999999999998</v>
      </c>
      <c r="L74" s="40">
        <v>-31.713837000000002</v>
      </c>
      <c r="M74" s="40">
        <v>-26.517890000000001</v>
      </c>
      <c r="N74" s="40">
        <v>-23.261134999999999</v>
      </c>
      <c r="O74" s="40">
        <v>-21.495329999999999</v>
      </c>
      <c r="P74" s="40">
        <v>11.666929</v>
      </c>
      <c r="Q74" s="40">
        <v>-7.0502940000000001</v>
      </c>
      <c r="R74" s="40">
        <v>-17.075264000000001</v>
      </c>
      <c r="S74" s="40">
        <v>4.1558146000000002</v>
      </c>
      <c r="T74" s="40">
        <v>-24.049848999999998</v>
      </c>
      <c r="U74" s="40">
        <v>-15.875173</v>
      </c>
      <c r="V74" s="155">
        <v>-14.855437999999999</v>
      </c>
      <c r="W74" s="24"/>
    </row>
    <row r="75" spans="1:23" x14ac:dyDescent="0.35">
      <c r="A75" s="2">
        <v>44012</v>
      </c>
      <c r="B75" s="40">
        <v>12.228298000000001</v>
      </c>
      <c r="C75" s="40">
        <v>-36.985301999999997</v>
      </c>
      <c r="D75" s="40">
        <v>-29.927153000000001</v>
      </c>
      <c r="E75" s="40">
        <v>-23.938305</v>
      </c>
      <c r="F75" s="40">
        <v>-27.653199999999998</v>
      </c>
      <c r="G75" s="40">
        <v>-21.231770000000001</v>
      </c>
      <c r="H75" s="40">
        <v>-12.4258995</v>
      </c>
      <c r="I75" s="40">
        <v>17.926110000000001</v>
      </c>
      <c r="J75" s="40">
        <v>-25.530624</v>
      </c>
      <c r="K75" s="40">
        <v>-2.5076329999999998</v>
      </c>
      <c r="L75" s="40">
        <v>-32.438892000000003</v>
      </c>
      <c r="M75" s="40">
        <v>-27.81034</v>
      </c>
      <c r="N75" s="40">
        <v>-29.352743</v>
      </c>
      <c r="O75" s="40">
        <v>-17.491351999999999</v>
      </c>
      <c r="P75" s="40">
        <v>11.519575</v>
      </c>
      <c r="Q75" s="40">
        <v>-8.0542859999999994</v>
      </c>
      <c r="R75" s="40">
        <v>-22.614628</v>
      </c>
      <c r="S75" s="40">
        <v>-0.76445940000000001</v>
      </c>
      <c r="T75" s="40">
        <v>-21.881031</v>
      </c>
      <c r="U75" s="40">
        <v>-15.462588999999999</v>
      </c>
      <c r="V75" s="155">
        <v>-17.94979</v>
      </c>
      <c r="W75" s="24"/>
    </row>
    <row r="76" spans="1:23" x14ac:dyDescent="0.35">
      <c r="A76" s="2">
        <v>44043</v>
      </c>
      <c r="B76" s="40">
        <v>29.158449999999998</v>
      </c>
      <c r="C76" s="40">
        <v>-27.439862999999999</v>
      </c>
      <c r="D76" s="40">
        <v>-26.280546000000001</v>
      </c>
      <c r="E76" s="40">
        <v>-26.010376000000001</v>
      </c>
      <c r="F76" s="40">
        <v>-18.573592999999999</v>
      </c>
      <c r="G76" s="40">
        <v>-12.713117</v>
      </c>
      <c r="H76" s="40">
        <v>-2.372563</v>
      </c>
      <c r="I76" s="40">
        <v>29.619002999999999</v>
      </c>
      <c r="J76" s="40">
        <v>-20.127265999999999</v>
      </c>
      <c r="K76" s="40">
        <v>11.130941</v>
      </c>
      <c r="L76" s="40">
        <v>-24.899017000000001</v>
      </c>
      <c r="M76" s="40">
        <v>-18.671244000000002</v>
      </c>
      <c r="N76" s="40">
        <v>-30.402517</v>
      </c>
      <c r="O76" s="40">
        <v>-2.8600872000000002</v>
      </c>
      <c r="P76" s="40">
        <v>23.887347999999999</v>
      </c>
      <c r="Q76" s="40">
        <v>-1.874125</v>
      </c>
      <c r="R76" s="40">
        <v>-22.397583000000001</v>
      </c>
      <c r="S76" s="40">
        <v>-15.868931999999999</v>
      </c>
      <c r="T76" s="40">
        <v>-24.399132000000002</v>
      </c>
      <c r="U76" s="40">
        <v>-14.679337</v>
      </c>
      <c r="V76" s="155">
        <v>-15.062862000000001</v>
      </c>
      <c r="W76" s="24"/>
    </row>
    <row r="77" spans="1:23" x14ac:dyDescent="0.35">
      <c r="A77" s="2">
        <v>44074</v>
      </c>
      <c r="B77" s="40">
        <v>39.039898000000001</v>
      </c>
      <c r="C77" s="40">
        <v>-27.427668000000001</v>
      </c>
      <c r="D77" s="40">
        <v>-21.235061999999999</v>
      </c>
      <c r="E77" s="40">
        <v>-22.377592</v>
      </c>
      <c r="F77" s="40">
        <v>-9.0671900000000001</v>
      </c>
      <c r="G77" s="40">
        <v>-4.5598926999999998</v>
      </c>
      <c r="H77" s="40">
        <v>-1.8659829999999999</v>
      </c>
      <c r="I77" s="40">
        <v>29.084098999999998</v>
      </c>
      <c r="J77" s="40">
        <v>-19.661427</v>
      </c>
      <c r="K77" s="40">
        <v>20.986605000000001</v>
      </c>
      <c r="L77" s="40">
        <v>-25.283289</v>
      </c>
      <c r="M77" s="40">
        <v>-13.058626</v>
      </c>
      <c r="N77" s="40">
        <v>-23.235495</v>
      </c>
      <c r="O77" s="40">
        <v>4.0751220000000004</v>
      </c>
      <c r="P77" s="40">
        <v>35.821711999999998</v>
      </c>
      <c r="Q77" s="40">
        <v>4.2499064999999998</v>
      </c>
      <c r="R77" s="40">
        <v>-20.802212000000001</v>
      </c>
      <c r="S77" s="40">
        <v>-15.750462000000001</v>
      </c>
      <c r="T77" s="40">
        <v>-18.487857999999999</v>
      </c>
      <c r="U77" s="40">
        <v>-5.5322703999999998</v>
      </c>
      <c r="V77" s="155">
        <v>-1.9212127000000001</v>
      </c>
      <c r="W77" s="24"/>
    </row>
    <row r="78" spans="1:23" x14ac:dyDescent="0.35">
      <c r="A78" s="2">
        <v>44104</v>
      </c>
      <c r="B78" s="40">
        <v>34.003830000000001</v>
      </c>
      <c r="C78" s="40">
        <v>-34.258347000000001</v>
      </c>
      <c r="D78" s="40">
        <v>-28.59282</v>
      </c>
      <c r="E78" s="40">
        <v>-19.98995</v>
      </c>
      <c r="F78" s="40">
        <v>-17.528725000000001</v>
      </c>
      <c r="G78" s="40">
        <v>-13.650226999999999</v>
      </c>
      <c r="H78" s="40">
        <v>-2.8801440999999999</v>
      </c>
      <c r="I78" s="40">
        <v>26.579021000000001</v>
      </c>
      <c r="J78" s="40">
        <v>-20.869523999999998</v>
      </c>
      <c r="K78" s="40">
        <v>18.488968</v>
      </c>
      <c r="L78" s="40">
        <v>-32.570683000000002</v>
      </c>
      <c r="M78" s="40">
        <v>-12.837201</v>
      </c>
      <c r="N78" s="40">
        <v>-26.823532</v>
      </c>
      <c r="O78" s="40">
        <v>1.2307286</v>
      </c>
      <c r="P78" s="40">
        <v>33.971848000000001</v>
      </c>
      <c r="Q78" s="40">
        <v>5.1444530000000004</v>
      </c>
      <c r="R78" s="40">
        <v>-24.44265</v>
      </c>
      <c r="S78" s="40">
        <v>-24.716937999999999</v>
      </c>
      <c r="T78" s="40">
        <v>-16.251636999999999</v>
      </c>
      <c r="U78" s="40">
        <v>-8.2544985000000004</v>
      </c>
      <c r="V78" s="155">
        <v>0.30264854000000002</v>
      </c>
      <c r="W78" s="24"/>
    </row>
    <row r="79" spans="1:23" x14ac:dyDescent="0.35">
      <c r="A79" s="2">
        <v>44134</v>
      </c>
      <c r="B79" s="40">
        <v>33.2288</v>
      </c>
      <c r="C79" s="40">
        <v>-29.748148</v>
      </c>
      <c r="D79" s="40">
        <v>-27.921945999999998</v>
      </c>
      <c r="E79" s="40">
        <v>-20.153314999999999</v>
      </c>
      <c r="F79" s="40">
        <v>-35.287320000000001</v>
      </c>
      <c r="G79" s="40">
        <v>-14.420849</v>
      </c>
      <c r="H79" s="40">
        <v>-6.4618053</v>
      </c>
      <c r="I79" s="40">
        <v>18.390405999999999</v>
      </c>
      <c r="J79" s="40">
        <v>-22.871668</v>
      </c>
      <c r="K79" s="40">
        <v>11.646997000000001</v>
      </c>
      <c r="L79" s="40">
        <v>-39.076115000000001</v>
      </c>
      <c r="M79" s="40">
        <v>-16.969691999999998</v>
      </c>
      <c r="N79" s="40">
        <v>-38.29748</v>
      </c>
      <c r="O79" s="40">
        <v>-3.237158</v>
      </c>
      <c r="P79" s="40">
        <v>34.141148000000001</v>
      </c>
      <c r="Q79" s="40">
        <v>-1.3311565000000001</v>
      </c>
      <c r="R79" s="40">
        <v>-25.400948</v>
      </c>
      <c r="S79" s="40">
        <v>-27.791768999999999</v>
      </c>
      <c r="T79" s="40">
        <v>-21.262138</v>
      </c>
      <c r="U79" s="40">
        <v>-8.7102229999999992</v>
      </c>
      <c r="V79" s="155">
        <v>-0.64172149999999994</v>
      </c>
      <c r="W79" s="24"/>
    </row>
    <row r="80" spans="1:23" x14ac:dyDescent="0.35">
      <c r="A80" s="2">
        <v>44165</v>
      </c>
      <c r="B80" s="40">
        <v>43.116042999999998</v>
      </c>
      <c r="C80" s="40">
        <v>-8.3876670000000004</v>
      </c>
      <c r="D80" s="40">
        <v>-8.3803540000000005</v>
      </c>
      <c r="E80" s="40">
        <v>-8.7386970000000002</v>
      </c>
      <c r="F80" s="40">
        <v>-13.779968</v>
      </c>
      <c r="G80" s="40">
        <v>-0.21505952</v>
      </c>
      <c r="H80" s="40">
        <v>3.988111</v>
      </c>
      <c r="I80" s="40">
        <v>28.512799999999999</v>
      </c>
      <c r="J80" s="40">
        <v>-5.536276</v>
      </c>
      <c r="K80" s="40">
        <v>33.533287000000001</v>
      </c>
      <c r="L80" s="40">
        <v>-19.592338999999999</v>
      </c>
      <c r="M80" s="40">
        <v>-7.1289005000000003</v>
      </c>
      <c r="N80" s="40">
        <v>-20.580791000000001</v>
      </c>
      <c r="O80" s="40">
        <v>6.2469124999999996</v>
      </c>
      <c r="P80" s="40">
        <v>35.508749999999999</v>
      </c>
      <c r="Q80" s="40">
        <v>6.3292026999999997</v>
      </c>
      <c r="R80" s="40">
        <v>-11.459892999999999</v>
      </c>
      <c r="S80" s="40">
        <v>-14.501995000000001</v>
      </c>
      <c r="T80" s="40">
        <v>-7.6327800000000003</v>
      </c>
      <c r="U80" s="40">
        <v>0.89201929999999996</v>
      </c>
      <c r="V80" s="155">
        <v>9.6005680000000009</v>
      </c>
      <c r="W80" s="24"/>
    </row>
    <row r="81" spans="1:23" x14ac:dyDescent="0.35">
      <c r="A81" s="2">
        <v>44196</v>
      </c>
      <c r="B81" s="40">
        <v>41.521442</v>
      </c>
      <c r="C81" s="40">
        <v>-7.1126040000000001</v>
      </c>
      <c r="D81" s="40">
        <v>-7.1370125</v>
      </c>
      <c r="E81" s="40">
        <v>-3.9407730000000001</v>
      </c>
      <c r="F81" s="40">
        <v>-8.3688549999999999</v>
      </c>
      <c r="G81" s="40">
        <v>-4.3082951999999999</v>
      </c>
      <c r="H81" s="40">
        <v>3.1663655999999998</v>
      </c>
      <c r="I81" s="40">
        <v>31.502247000000001</v>
      </c>
      <c r="J81" s="40">
        <v>-3.0542254</v>
      </c>
      <c r="K81" s="40">
        <v>39.438310000000001</v>
      </c>
      <c r="L81" s="40">
        <v>-20.327228999999999</v>
      </c>
      <c r="M81" s="40">
        <v>-5.1910695999999996</v>
      </c>
      <c r="N81" s="40">
        <v>-13.907951000000001</v>
      </c>
      <c r="O81" s="40">
        <v>14.827287999999999</v>
      </c>
      <c r="P81" s="40">
        <v>27.783823000000002</v>
      </c>
      <c r="Q81" s="40">
        <v>6.8546176000000001</v>
      </c>
      <c r="R81" s="40">
        <v>-8.2596959999999999</v>
      </c>
      <c r="S81" s="40">
        <v>-1.1966705</v>
      </c>
      <c r="T81" s="40">
        <v>-7.2608174999999999</v>
      </c>
      <c r="U81" s="40">
        <v>9.8358039999999995</v>
      </c>
      <c r="V81" s="155">
        <v>2.629006</v>
      </c>
      <c r="W81" s="24"/>
    </row>
    <row r="82" spans="1:23" x14ac:dyDescent="0.35">
      <c r="A82" s="2">
        <v>44225</v>
      </c>
      <c r="B82" s="40">
        <v>56.548606999999997</v>
      </c>
      <c r="C82" s="40">
        <v>-0.18734932000000001</v>
      </c>
      <c r="D82" s="40">
        <v>-10.142732000000001</v>
      </c>
      <c r="E82" s="40">
        <v>-6.6637459999999997</v>
      </c>
      <c r="F82" s="40">
        <v>-6.0987415</v>
      </c>
      <c r="G82" s="40">
        <v>-0.38844942999999998</v>
      </c>
      <c r="H82" s="40">
        <v>0.31044483</v>
      </c>
      <c r="I82" s="40">
        <v>41.789650000000002</v>
      </c>
      <c r="J82" s="40">
        <v>-13.590121</v>
      </c>
      <c r="K82" s="40">
        <v>46.264519999999997</v>
      </c>
      <c r="L82" s="40">
        <v>-22.447406999999998</v>
      </c>
      <c r="M82" s="40">
        <v>0.90785026999999996</v>
      </c>
      <c r="N82" s="40">
        <v>-18.240946000000001</v>
      </c>
      <c r="O82" s="40">
        <v>11.080265000000001</v>
      </c>
      <c r="P82" s="40">
        <v>42.294800000000002</v>
      </c>
      <c r="Q82" s="40">
        <v>5.9873222999999998</v>
      </c>
      <c r="R82" s="40">
        <v>-3.7787199999999999</v>
      </c>
      <c r="S82" s="40">
        <v>-4.1387499999999999</v>
      </c>
      <c r="T82" s="40">
        <v>2.5574088000000001</v>
      </c>
      <c r="U82" s="40">
        <v>8.7036130000000007</v>
      </c>
      <c r="V82" s="155">
        <v>6.9821239999999998</v>
      </c>
      <c r="W82" s="24"/>
    </row>
    <row r="83" spans="1:23" x14ac:dyDescent="0.35">
      <c r="A83" s="2">
        <v>44253</v>
      </c>
      <c r="B83" s="40">
        <v>44.944749999999999</v>
      </c>
      <c r="C83" s="40">
        <v>13.742542</v>
      </c>
      <c r="D83" s="40">
        <v>1.8339753000000001</v>
      </c>
      <c r="E83" s="40">
        <v>2.1032929999999999</v>
      </c>
      <c r="F83" s="40">
        <v>4.4650080000000001</v>
      </c>
      <c r="G83" s="40">
        <v>15.364086</v>
      </c>
      <c r="H83" s="40">
        <v>8.256793</v>
      </c>
      <c r="I83" s="40">
        <v>54.858910000000002</v>
      </c>
      <c r="J83" s="40">
        <v>-5.8626230000000001</v>
      </c>
      <c r="K83" s="40">
        <v>58.419513999999999</v>
      </c>
      <c r="L83" s="40">
        <v>-17.009544000000002</v>
      </c>
      <c r="M83" s="40">
        <v>13.539016999999999</v>
      </c>
      <c r="N83" s="40">
        <v>5.4334879999999997</v>
      </c>
      <c r="O83" s="40">
        <v>21.854519</v>
      </c>
      <c r="P83" s="40">
        <v>40.858376</v>
      </c>
      <c r="Q83" s="40">
        <v>13.581764</v>
      </c>
      <c r="R83" s="40">
        <v>4.0080666999999996</v>
      </c>
      <c r="S83" s="40">
        <v>4.2008758000000004</v>
      </c>
      <c r="T83" s="40">
        <v>7.4795365</v>
      </c>
      <c r="U83" s="40">
        <v>25.253032999999999</v>
      </c>
      <c r="V83" s="155">
        <v>18.394756000000001</v>
      </c>
      <c r="W83" s="24"/>
    </row>
    <row r="84" spans="1:23" x14ac:dyDescent="0.35">
      <c r="A84" s="2">
        <v>44286</v>
      </c>
      <c r="B84" s="40">
        <v>53.058920000000001</v>
      </c>
      <c r="C84" s="40">
        <v>61.898457000000001</v>
      </c>
      <c r="D84" s="40">
        <v>50.924970000000002</v>
      </c>
      <c r="E84" s="40">
        <v>27.860474</v>
      </c>
      <c r="F84" s="40">
        <v>33.781179999999999</v>
      </c>
      <c r="G84" s="40">
        <v>50.578392000000001</v>
      </c>
      <c r="H84" s="40">
        <v>19.295525000000001</v>
      </c>
      <c r="I84" s="40">
        <v>85.312039999999996</v>
      </c>
      <c r="J84" s="40">
        <v>56.993546000000002</v>
      </c>
      <c r="K84" s="40">
        <v>92.657619999999994</v>
      </c>
      <c r="L84" s="40">
        <v>44.79195</v>
      </c>
      <c r="M84" s="40">
        <v>84.567986000000005</v>
      </c>
      <c r="N84" s="40">
        <v>59.170769999999997</v>
      </c>
      <c r="O84" s="40">
        <v>75.564909999999998</v>
      </c>
      <c r="P84" s="40">
        <v>44.340609999999998</v>
      </c>
      <c r="Q84" s="40">
        <v>32.988990000000001</v>
      </c>
      <c r="R84" s="40">
        <v>40.977561999999999</v>
      </c>
      <c r="S84" s="40">
        <v>23.579619999999998</v>
      </c>
      <c r="T84" s="40">
        <v>51.107574</v>
      </c>
      <c r="U84" s="40">
        <v>74.092759999999998</v>
      </c>
      <c r="V84" s="155">
        <v>53.152509999999999</v>
      </c>
      <c r="W84" s="24"/>
    </row>
    <row r="85" spans="1:23" x14ac:dyDescent="0.35">
      <c r="A85" s="2">
        <v>44316</v>
      </c>
      <c r="B85" s="40">
        <v>50.430286000000002</v>
      </c>
      <c r="C85" s="40">
        <v>29.881976999999999</v>
      </c>
      <c r="D85" s="40">
        <v>35.160110000000003</v>
      </c>
      <c r="E85" s="40">
        <v>20.789549999999998</v>
      </c>
      <c r="F85" s="40">
        <v>35.49832</v>
      </c>
      <c r="G85" s="40">
        <v>28.314696999999999</v>
      </c>
      <c r="H85" s="40">
        <v>20.558202999999999</v>
      </c>
      <c r="I85" s="40">
        <v>77.597250000000003</v>
      </c>
      <c r="J85" s="40">
        <v>57.713923999999999</v>
      </c>
      <c r="K85" s="40">
        <v>76.795074</v>
      </c>
      <c r="L85" s="40">
        <v>46.999595999999997</v>
      </c>
      <c r="M85" s="40">
        <v>67.019990000000007</v>
      </c>
      <c r="N85" s="40">
        <v>57.23113</v>
      </c>
      <c r="O85" s="40">
        <v>52.179707000000001</v>
      </c>
      <c r="P85" s="40">
        <v>38.243090000000002</v>
      </c>
      <c r="Q85" s="40">
        <v>26.766072999999999</v>
      </c>
      <c r="R85" s="40">
        <v>21.623919999999998</v>
      </c>
      <c r="S85" s="40">
        <v>17.07518</v>
      </c>
      <c r="T85" s="40">
        <v>35.721240000000002</v>
      </c>
      <c r="U85" s="40">
        <v>52.035366000000003</v>
      </c>
      <c r="V85" s="155">
        <v>50.709567999999997</v>
      </c>
      <c r="W85" s="24"/>
    </row>
    <row r="86" spans="1:23" x14ac:dyDescent="0.35">
      <c r="A86" s="2">
        <v>44344</v>
      </c>
      <c r="B86" s="40">
        <v>61.116515999999997</v>
      </c>
      <c r="C86" s="40">
        <v>25.476800000000001</v>
      </c>
      <c r="D86" s="40">
        <v>28.595852000000001</v>
      </c>
      <c r="E86" s="40">
        <v>27.639389000000001</v>
      </c>
      <c r="F86" s="40">
        <v>41.91319</v>
      </c>
      <c r="G86" s="40">
        <v>23.646771999999999</v>
      </c>
      <c r="H86" s="40">
        <v>12.879968</v>
      </c>
      <c r="I86" s="40">
        <v>71.784000000000006</v>
      </c>
      <c r="J86" s="40">
        <v>53.002940000000002</v>
      </c>
      <c r="K86" s="40">
        <v>76.250500000000002</v>
      </c>
      <c r="L86" s="40">
        <v>47.349429999999998</v>
      </c>
      <c r="M86" s="40">
        <v>65.878699999999995</v>
      </c>
      <c r="N86" s="40">
        <v>47.324240000000003</v>
      </c>
      <c r="O86" s="40">
        <v>65.68271</v>
      </c>
      <c r="P86" s="40">
        <v>39.730919999999998</v>
      </c>
      <c r="Q86" s="40">
        <v>24.788868000000001</v>
      </c>
      <c r="R86" s="40">
        <v>18.672228</v>
      </c>
      <c r="S86" s="40">
        <v>7.4710369999999999</v>
      </c>
      <c r="T86" s="40">
        <v>53.620899999999999</v>
      </c>
      <c r="U86" s="40">
        <v>43.722569999999997</v>
      </c>
      <c r="V86" s="155">
        <v>50.216484000000001</v>
      </c>
      <c r="W86" s="24"/>
    </row>
    <row r="87" spans="1:23" x14ac:dyDescent="0.35">
      <c r="A87" s="2">
        <v>44377</v>
      </c>
      <c r="B87" s="40">
        <v>41.812347000000003</v>
      </c>
      <c r="C87" s="40">
        <v>17.561722</v>
      </c>
      <c r="D87" s="40">
        <v>14.224767999999999</v>
      </c>
      <c r="E87" s="40">
        <v>16.053723999999999</v>
      </c>
      <c r="F87" s="40">
        <v>30.244122999999998</v>
      </c>
      <c r="G87" s="40">
        <v>3.6432505000000002</v>
      </c>
      <c r="H87" s="40">
        <v>4.4999957000000004</v>
      </c>
      <c r="I87" s="40">
        <v>62.016570000000002</v>
      </c>
      <c r="J87" s="40">
        <v>53.476906</v>
      </c>
      <c r="K87" s="40">
        <v>64.365340000000003</v>
      </c>
      <c r="L87" s="40">
        <v>44.209193999999997</v>
      </c>
      <c r="M87" s="40">
        <v>45.755780000000001</v>
      </c>
      <c r="N87" s="40">
        <v>43.813360000000003</v>
      </c>
      <c r="O87" s="40">
        <v>52.747239999999998</v>
      </c>
      <c r="P87" s="40">
        <v>27.202500000000001</v>
      </c>
      <c r="Q87" s="40">
        <v>21.149767000000001</v>
      </c>
      <c r="R87" s="40">
        <v>18.577622999999999</v>
      </c>
      <c r="S87" s="40">
        <v>-6.2545957999999997</v>
      </c>
      <c r="T87" s="40">
        <v>46.059356999999999</v>
      </c>
      <c r="U87" s="40">
        <v>55.330894000000001</v>
      </c>
      <c r="V87" s="155">
        <v>51.645682999999998</v>
      </c>
      <c r="W87" s="24"/>
    </row>
    <row r="88" spans="1:23" x14ac:dyDescent="0.35">
      <c r="A88" s="2">
        <v>44407</v>
      </c>
      <c r="B88" s="40">
        <v>17.687056999999999</v>
      </c>
      <c r="C88" s="40">
        <v>2.9427289999999999</v>
      </c>
      <c r="D88" s="40">
        <v>8.2244030000000006</v>
      </c>
      <c r="E88" s="40">
        <v>7.6753973999999996</v>
      </c>
      <c r="F88" s="40">
        <v>23.929358000000001</v>
      </c>
      <c r="G88" s="40">
        <v>-10.925167999999999</v>
      </c>
      <c r="H88" s="40">
        <v>-7.4575719999999999</v>
      </c>
      <c r="I88" s="40">
        <v>44.634459999999997</v>
      </c>
      <c r="J88" s="40">
        <v>51.818286999999998</v>
      </c>
      <c r="K88" s="40">
        <v>46.956299999999999</v>
      </c>
      <c r="L88" s="40">
        <v>14.591753000000001</v>
      </c>
      <c r="M88" s="40">
        <v>31.842686</v>
      </c>
      <c r="N88" s="40">
        <v>39.215266999999997</v>
      </c>
      <c r="O88" s="40">
        <v>39.009520000000002</v>
      </c>
      <c r="P88" s="40">
        <v>0.43780804000000001</v>
      </c>
      <c r="Q88" s="40">
        <v>14.401018000000001</v>
      </c>
      <c r="R88" s="40">
        <v>15.670275999999999</v>
      </c>
      <c r="S88" s="40">
        <v>6.532216</v>
      </c>
      <c r="T88" s="40">
        <v>39.880656999999999</v>
      </c>
      <c r="U88" s="40">
        <v>41.537939999999999</v>
      </c>
      <c r="V88" s="155">
        <v>49.247611999999997</v>
      </c>
      <c r="W88" s="24"/>
    </row>
    <row r="89" spans="1:23" x14ac:dyDescent="0.35">
      <c r="A89" s="2">
        <v>44439</v>
      </c>
      <c r="B89" s="40">
        <v>11.957573999999999</v>
      </c>
      <c r="C89" s="40">
        <v>15.253043</v>
      </c>
      <c r="D89" s="40">
        <v>9.9133610000000001</v>
      </c>
      <c r="E89" s="40">
        <v>14.239286999999999</v>
      </c>
      <c r="F89" s="40">
        <v>28.351569999999999</v>
      </c>
      <c r="G89" s="40">
        <v>-13.447637</v>
      </c>
      <c r="H89" s="40">
        <v>3.1886458000000002</v>
      </c>
      <c r="I89" s="40">
        <v>50.608016999999997</v>
      </c>
      <c r="J89" s="40">
        <v>58.339236999999997</v>
      </c>
      <c r="K89" s="40">
        <v>38.515366</v>
      </c>
      <c r="L89" s="40">
        <v>24.879705000000001</v>
      </c>
      <c r="M89" s="40">
        <v>39.771439999999998</v>
      </c>
      <c r="N89" s="40">
        <v>43.814182000000002</v>
      </c>
      <c r="O89" s="40">
        <v>45.89405</v>
      </c>
      <c r="P89" s="40">
        <v>-5.5003405000000001</v>
      </c>
      <c r="Q89" s="40">
        <v>15.262354</v>
      </c>
      <c r="R89" s="40">
        <v>25.032425</v>
      </c>
      <c r="S89" s="40">
        <v>23.073350000000001</v>
      </c>
      <c r="T89" s="40">
        <v>43.522599999999997</v>
      </c>
      <c r="U89" s="40">
        <v>34.912550000000003</v>
      </c>
      <c r="V89" s="155">
        <v>44.599212999999999</v>
      </c>
      <c r="W89" s="24"/>
    </row>
    <row r="90" spans="1:23" x14ac:dyDescent="0.35">
      <c r="A90" s="2">
        <v>44469</v>
      </c>
      <c r="B90" s="40">
        <v>17.155075</v>
      </c>
      <c r="C90" s="40">
        <v>10.332811</v>
      </c>
      <c r="D90" s="40">
        <v>27.330387000000002</v>
      </c>
      <c r="E90" s="40">
        <v>12.933564000000001</v>
      </c>
      <c r="F90" s="40">
        <v>34.226154000000001</v>
      </c>
      <c r="G90" s="40">
        <v>-9.3821049999999993</v>
      </c>
      <c r="H90" s="40">
        <v>-0.19798278999999999</v>
      </c>
      <c r="I90" s="40">
        <v>40.726640000000003</v>
      </c>
      <c r="J90" s="40">
        <v>47.49315</v>
      </c>
      <c r="K90" s="40">
        <v>24.403023000000001</v>
      </c>
      <c r="L90" s="40">
        <v>18.838357999999999</v>
      </c>
      <c r="M90" s="40">
        <v>33.876347000000003</v>
      </c>
      <c r="N90" s="40">
        <v>38.075150000000001</v>
      </c>
      <c r="O90" s="40">
        <v>44.049010000000003</v>
      </c>
      <c r="P90" s="40">
        <v>-8.0533800000000006</v>
      </c>
      <c r="Q90" s="40">
        <v>15.537178000000001</v>
      </c>
      <c r="R90" s="40">
        <v>29.800165</v>
      </c>
      <c r="S90" s="40">
        <v>11.153708999999999</v>
      </c>
      <c r="T90" s="40">
        <v>42.981686000000003</v>
      </c>
      <c r="U90" s="40">
        <v>30.304039</v>
      </c>
      <c r="V90" s="155">
        <v>42.501427</v>
      </c>
      <c r="W90" s="24"/>
    </row>
    <row r="91" spans="1:23" x14ac:dyDescent="0.35">
      <c r="A91" s="2">
        <v>44498</v>
      </c>
      <c r="B91" s="40">
        <v>14.348221000000001</v>
      </c>
      <c r="C91" s="40">
        <v>4.3546795999999999</v>
      </c>
      <c r="D91" s="40">
        <v>32.718468000000001</v>
      </c>
      <c r="E91" s="40">
        <v>14.206659</v>
      </c>
      <c r="F91" s="40">
        <v>65.216650000000001</v>
      </c>
      <c r="G91" s="40">
        <v>3.8171409999999999</v>
      </c>
      <c r="H91" s="40">
        <v>5.5635570000000003</v>
      </c>
      <c r="I91" s="40">
        <v>41.225909999999999</v>
      </c>
      <c r="J91" s="40">
        <v>46.190598000000001</v>
      </c>
      <c r="K91" s="40">
        <v>20.71407</v>
      </c>
      <c r="L91" s="40">
        <v>8.9967729999999992</v>
      </c>
      <c r="M91" s="40">
        <v>34.568689999999997</v>
      </c>
      <c r="N91" s="40">
        <v>60.076459999999997</v>
      </c>
      <c r="O91" s="40">
        <v>45.524290000000001</v>
      </c>
      <c r="P91" s="40">
        <v>-11.589718</v>
      </c>
      <c r="Q91" s="40">
        <v>23.439430000000002</v>
      </c>
      <c r="R91" s="40">
        <v>35.101199999999999</v>
      </c>
      <c r="S91" s="40">
        <v>20.908213</v>
      </c>
      <c r="T91" s="40">
        <v>45.85154</v>
      </c>
      <c r="U91" s="40">
        <v>37.546764000000003</v>
      </c>
      <c r="V91" s="155">
        <v>53.887306000000002</v>
      </c>
      <c r="W91" s="24"/>
    </row>
    <row r="92" spans="1:23" x14ac:dyDescent="0.35">
      <c r="A92" s="2">
        <v>44530</v>
      </c>
      <c r="B92" s="40">
        <v>9.6825010000000002</v>
      </c>
      <c r="C92" s="40">
        <v>-3.8171053000000001</v>
      </c>
      <c r="D92" s="40">
        <v>8.6511969999999998</v>
      </c>
      <c r="E92" s="40">
        <v>4.8009157</v>
      </c>
      <c r="F92" s="40">
        <v>17.725169999999999</v>
      </c>
      <c r="G92" s="40">
        <v>-13.054150999999999</v>
      </c>
      <c r="H92" s="40">
        <v>-7.4888287</v>
      </c>
      <c r="I92" s="40">
        <v>33.273567</v>
      </c>
      <c r="J92" s="40">
        <v>13.86745</v>
      </c>
      <c r="K92" s="40">
        <v>-0.13513565</v>
      </c>
      <c r="L92" s="40">
        <v>-10.80209</v>
      </c>
      <c r="M92" s="40">
        <v>14.847541</v>
      </c>
      <c r="N92" s="40">
        <v>14.872491999999999</v>
      </c>
      <c r="O92" s="40">
        <v>30.490577999999999</v>
      </c>
      <c r="P92" s="40">
        <v>-17.486650000000001</v>
      </c>
      <c r="Q92" s="40">
        <v>15.01627</v>
      </c>
      <c r="R92" s="40">
        <v>11.388111</v>
      </c>
      <c r="S92" s="40">
        <v>-16.757743999999999</v>
      </c>
      <c r="T92" s="40">
        <v>46.026671999999998</v>
      </c>
      <c r="U92" s="40">
        <v>30.553293</v>
      </c>
      <c r="V92" s="155">
        <v>27.624881999999999</v>
      </c>
      <c r="W92" s="24"/>
    </row>
    <row r="93" spans="1:23" x14ac:dyDescent="0.35">
      <c r="A93" s="2">
        <v>44561</v>
      </c>
      <c r="B93" s="40">
        <v>3.5320399999999998</v>
      </c>
      <c r="C93" s="40">
        <v>-19.714079999999999</v>
      </c>
      <c r="D93" s="40">
        <v>-0.60136913999999997</v>
      </c>
      <c r="E93" s="40">
        <v>-2.225393</v>
      </c>
      <c r="F93" s="40">
        <v>12.217712000000001</v>
      </c>
      <c r="G93" s="40">
        <v>-11.824953000000001</v>
      </c>
      <c r="H93" s="40">
        <v>-7.4061813000000001</v>
      </c>
      <c r="I93" s="40">
        <v>28.94454</v>
      </c>
      <c r="J93" s="40">
        <v>20.304382</v>
      </c>
      <c r="K93" s="40">
        <v>-7.5594720000000004</v>
      </c>
      <c r="L93" s="40">
        <v>-17.275683999999998</v>
      </c>
      <c r="M93" s="40">
        <v>7.9168915999999996</v>
      </c>
      <c r="N93" s="40">
        <v>6.1587214000000001</v>
      </c>
      <c r="O93" s="40">
        <v>21.493507000000001</v>
      </c>
      <c r="P93" s="40">
        <v>-21.732790000000001</v>
      </c>
      <c r="Q93" s="40">
        <v>13.58198</v>
      </c>
      <c r="R93" s="40">
        <v>14.369892999999999</v>
      </c>
      <c r="S93" s="40">
        <v>-27.47916</v>
      </c>
      <c r="T93" s="40">
        <v>44.096110000000003</v>
      </c>
      <c r="U93" s="40">
        <v>22.048615999999999</v>
      </c>
      <c r="V93" s="155">
        <v>33.618949999999998</v>
      </c>
      <c r="W93" s="24"/>
    </row>
    <row r="94" spans="1:23" x14ac:dyDescent="0.35">
      <c r="A94" s="2">
        <v>44592</v>
      </c>
      <c r="B94" s="40">
        <v>-7.9180659999999996</v>
      </c>
      <c r="C94" s="40">
        <v>-7.6620397999999996</v>
      </c>
      <c r="D94" s="40">
        <v>4.6413659999999997</v>
      </c>
      <c r="E94" s="40">
        <v>8.9142080000000004</v>
      </c>
      <c r="F94" s="40">
        <v>10.850656499999999</v>
      </c>
      <c r="G94" s="40">
        <v>-0.93601345999999996</v>
      </c>
      <c r="H94" s="40">
        <v>-3.5820723000000001</v>
      </c>
      <c r="I94" s="40">
        <v>20.485008000000001</v>
      </c>
      <c r="J94" s="40">
        <v>23.47232</v>
      </c>
      <c r="K94" s="40">
        <v>-16.06447</v>
      </c>
      <c r="L94" s="40">
        <v>1.0359883000000001</v>
      </c>
      <c r="M94" s="40">
        <v>17.745853</v>
      </c>
      <c r="N94" s="40">
        <v>24.824608000000001</v>
      </c>
      <c r="O94" s="40">
        <v>24.927605</v>
      </c>
      <c r="P94" s="40">
        <v>-27.786415000000002</v>
      </c>
      <c r="Q94" s="40">
        <v>21.984148000000001</v>
      </c>
      <c r="R94" s="40">
        <v>12.394857</v>
      </c>
      <c r="S94" s="40">
        <v>-20.775663000000002</v>
      </c>
      <c r="T94" s="40">
        <v>35.472285999999997</v>
      </c>
      <c r="U94" s="40">
        <v>17.399061</v>
      </c>
      <c r="V94" s="155">
        <v>48.590339999999998</v>
      </c>
      <c r="W94" s="24"/>
    </row>
    <row r="95" spans="1:23" x14ac:dyDescent="0.35">
      <c r="A95" s="2">
        <v>44620</v>
      </c>
      <c r="B95" s="40">
        <v>-5.1825229999999998</v>
      </c>
      <c r="C95" s="40">
        <v>-12.98272</v>
      </c>
      <c r="D95" s="40">
        <v>7.9101324000000002</v>
      </c>
      <c r="E95" s="40">
        <v>10.288358000000001</v>
      </c>
      <c r="F95" s="40">
        <v>-2.7779280000000002</v>
      </c>
      <c r="G95" s="40">
        <v>-2.9724061000000002</v>
      </c>
      <c r="H95" s="40">
        <v>1.5657425</v>
      </c>
      <c r="I95" s="40">
        <v>12.369049</v>
      </c>
      <c r="J95" s="40">
        <v>26.544772999999999</v>
      </c>
      <c r="K95" s="40">
        <v>-15.917211999999999</v>
      </c>
      <c r="L95" s="40">
        <v>12.638401999999999</v>
      </c>
      <c r="M95" s="40">
        <v>16.094339999999999</v>
      </c>
      <c r="N95" s="40">
        <v>11.306763</v>
      </c>
      <c r="O95" s="40">
        <v>13.66508</v>
      </c>
      <c r="P95" s="40">
        <v>-32.070942000000002</v>
      </c>
      <c r="Q95" s="40">
        <v>30.977345</v>
      </c>
      <c r="R95" s="40">
        <v>12.587023</v>
      </c>
      <c r="S95" s="40">
        <v>-27.534310999999999</v>
      </c>
      <c r="T95" s="40">
        <v>44.069958</v>
      </c>
      <c r="U95" s="40">
        <v>11.407064999999999</v>
      </c>
      <c r="V95" s="155">
        <v>47.366188000000001</v>
      </c>
      <c r="W95" s="24"/>
    </row>
    <row r="96" spans="1:23" x14ac:dyDescent="0.35">
      <c r="A96" s="2">
        <v>44651</v>
      </c>
      <c r="B96" s="40">
        <v>-9.3320070000000008</v>
      </c>
      <c r="C96" s="40">
        <v>-10.843992</v>
      </c>
      <c r="D96" s="40">
        <v>14.796877</v>
      </c>
      <c r="E96" s="40">
        <v>7.5517653999999999</v>
      </c>
      <c r="F96" s="40">
        <v>6.4430117999999998</v>
      </c>
      <c r="G96" s="40">
        <v>12.971174</v>
      </c>
      <c r="H96" s="40">
        <v>0.68248509999999996</v>
      </c>
      <c r="I96" s="40">
        <v>5.3063750000000001</v>
      </c>
      <c r="J96" s="40">
        <v>28.189540000000001</v>
      </c>
      <c r="K96" s="40">
        <v>-18.882667999999999</v>
      </c>
      <c r="L96" s="40">
        <v>23.487746999999999</v>
      </c>
      <c r="M96" s="40">
        <v>14.661740999999999</v>
      </c>
      <c r="N96" s="40">
        <v>2.7649998999999998</v>
      </c>
      <c r="O96" s="40">
        <v>12.638426000000001</v>
      </c>
      <c r="P96" s="40">
        <v>-34.641295999999997</v>
      </c>
      <c r="Q96" s="40">
        <v>30.975449000000001</v>
      </c>
      <c r="R96" s="40">
        <v>6.8062899999999997</v>
      </c>
      <c r="S96" s="40">
        <v>-6.8689640000000001</v>
      </c>
      <c r="T96" s="40">
        <v>49.18835</v>
      </c>
      <c r="U96" s="40">
        <v>4.7759175000000003</v>
      </c>
      <c r="V96" s="155">
        <v>34.283140000000003</v>
      </c>
      <c r="W96" s="24"/>
    </row>
    <row r="97" spans="1:23" x14ac:dyDescent="0.35">
      <c r="A97" s="2">
        <v>44680</v>
      </c>
      <c r="B97" s="40">
        <v>-21.751259999999998</v>
      </c>
      <c r="C97" s="40">
        <v>-17.069786000000001</v>
      </c>
      <c r="D97" s="40">
        <v>16.869879000000001</v>
      </c>
      <c r="E97" s="40">
        <v>-0.74008702999999998</v>
      </c>
      <c r="F97" s="40">
        <v>-21.334702</v>
      </c>
      <c r="G97" s="40">
        <v>3.2380342</v>
      </c>
      <c r="H97" s="40">
        <v>-5.3272542999999999</v>
      </c>
      <c r="I97" s="40">
        <v>-12.076532</v>
      </c>
      <c r="J97" s="40">
        <v>8.2094190000000005</v>
      </c>
      <c r="K97" s="40">
        <v>-26.565795999999999</v>
      </c>
      <c r="L97" s="40">
        <v>-2.0236670000000001</v>
      </c>
      <c r="M97" s="40">
        <v>-4.3237629999999996</v>
      </c>
      <c r="N97" s="40">
        <v>-7.1269093000000003</v>
      </c>
      <c r="O97" s="40">
        <v>11.584377</v>
      </c>
      <c r="P97" s="40">
        <v>-38.841884999999998</v>
      </c>
      <c r="Q97" s="40">
        <v>26.118946000000001</v>
      </c>
      <c r="R97" s="40">
        <v>4.8401116999999996</v>
      </c>
      <c r="S97" s="40">
        <v>-1.808244</v>
      </c>
      <c r="T97" s="40">
        <v>45.390309999999999</v>
      </c>
      <c r="U97" s="40">
        <v>-10.338831000000001</v>
      </c>
      <c r="V97" s="155">
        <v>35.164580000000001</v>
      </c>
      <c r="W97" s="24"/>
    </row>
    <row r="98" spans="1:23" x14ac:dyDescent="0.35">
      <c r="A98" s="2">
        <v>44712</v>
      </c>
      <c r="B98" s="40">
        <v>-23.046773999999999</v>
      </c>
      <c r="C98" s="40">
        <v>8.5072880000000008</v>
      </c>
      <c r="D98" s="40">
        <v>18.521595000000001</v>
      </c>
      <c r="E98" s="40">
        <v>-3.6100686</v>
      </c>
      <c r="F98" s="40">
        <v>-25.765339999999998</v>
      </c>
      <c r="G98" s="40">
        <v>-2.8790832000000002</v>
      </c>
      <c r="H98" s="40">
        <v>-6.0190679999999999</v>
      </c>
      <c r="I98" s="40">
        <v>-5.9800266999999998</v>
      </c>
      <c r="J98" s="40">
        <v>10.624313000000001</v>
      </c>
      <c r="K98" s="40">
        <v>-24.477207</v>
      </c>
      <c r="L98" s="40">
        <v>-1.0282636000000001</v>
      </c>
      <c r="M98" s="40">
        <v>-7.1022270000000001</v>
      </c>
      <c r="N98" s="40">
        <v>-4.2780279999999999</v>
      </c>
      <c r="O98" s="40">
        <v>-0.26264787000000001</v>
      </c>
      <c r="P98" s="40">
        <v>-36.110104</v>
      </c>
      <c r="Q98" s="40">
        <v>20.405017999999998</v>
      </c>
      <c r="R98" s="40">
        <v>4.3813110000000002</v>
      </c>
      <c r="S98" s="40">
        <v>-3.9638697999999999</v>
      </c>
      <c r="T98" s="40">
        <v>22.849571000000001</v>
      </c>
      <c r="U98" s="40">
        <v>-18.088018000000002</v>
      </c>
      <c r="V98" s="155">
        <v>23.369157999999999</v>
      </c>
      <c r="W98" s="24"/>
    </row>
    <row r="99" spans="1:23" x14ac:dyDescent="0.35">
      <c r="A99" s="2">
        <v>44742</v>
      </c>
      <c r="B99" s="40">
        <v>-13.252753</v>
      </c>
      <c r="C99" s="40">
        <v>-10.770678500000001</v>
      </c>
      <c r="D99" s="40">
        <v>12.702346</v>
      </c>
      <c r="E99" s="40">
        <v>-16.698933</v>
      </c>
      <c r="F99" s="40">
        <v>-30.499569999999999</v>
      </c>
      <c r="G99" s="40">
        <v>-6.7793903000000002</v>
      </c>
      <c r="H99" s="40">
        <v>-9.4164549999999991</v>
      </c>
      <c r="I99" s="40">
        <v>-18.986630000000002</v>
      </c>
      <c r="J99" s="40">
        <v>-3.1834840000000003E-2</v>
      </c>
      <c r="K99" s="40">
        <v>-36.207622999999998</v>
      </c>
      <c r="L99" s="40">
        <v>-23.840015000000001</v>
      </c>
      <c r="M99" s="40">
        <v>-10.171889999999999</v>
      </c>
      <c r="N99" s="40">
        <v>-12.751543</v>
      </c>
      <c r="O99" s="40">
        <v>-5.2450419999999998</v>
      </c>
      <c r="P99" s="40">
        <v>-31.400908000000001</v>
      </c>
      <c r="Q99" s="40">
        <v>14.668918</v>
      </c>
      <c r="R99" s="40">
        <v>-1.2256085999999999</v>
      </c>
      <c r="S99" s="40">
        <v>-6.8020880000000004</v>
      </c>
      <c r="T99" s="40">
        <v>14.254868</v>
      </c>
      <c r="U99" s="40">
        <v>-30.389278000000001</v>
      </c>
      <c r="V99" s="155">
        <v>6.5235257000000004</v>
      </c>
      <c r="W99" s="24"/>
    </row>
    <row r="100" spans="1:23" x14ac:dyDescent="0.35">
      <c r="A100" s="2">
        <v>44771</v>
      </c>
      <c r="B100" s="40">
        <v>-14.909224999999999</v>
      </c>
      <c r="C100" s="40">
        <v>3.0652165</v>
      </c>
      <c r="D100" s="40">
        <v>16.897285</v>
      </c>
      <c r="E100" s="40">
        <v>-7.6042356</v>
      </c>
      <c r="F100" s="40">
        <v>-32.827449999999999</v>
      </c>
      <c r="G100" s="40">
        <v>-5.1994920000000002</v>
      </c>
      <c r="H100" s="40">
        <v>-4.3407382999999999</v>
      </c>
      <c r="I100" s="40">
        <v>-17.730242000000001</v>
      </c>
      <c r="J100" s="40">
        <v>-3.1142652000000002</v>
      </c>
      <c r="K100" s="40">
        <v>-31.737666999999998</v>
      </c>
      <c r="L100" s="40">
        <v>-17.496426</v>
      </c>
      <c r="M100" s="40">
        <v>-9.8134575000000002</v>
      </c>
      <c r="N100" s="40">
        <v>-10.731916999999999</v>
      </c>
      <c r="O100" s="40">
        <v>1.8348575</v>
      </c>
      <c r="P100" s="40">
        <v>-29.794186</v>
      </c>
      <c r="Q100" s="40">
        <v>22.828887999999999</v>
      </c>
      <c r="R100" s="40">
        <v>2.5220633000000001</v>
      </c>
      <c r="S100" s="40">
        <v>-9.6208150000000003</v>
      </c>
      <c r="T100" s="40">
        <v>21.662033000000001</v>
      </c>
      <c r="U100" s="40">
        <v>-23.554234999999998</v>
      </c>
      <c r="V100" s="155">
        <v>12.905371000000001</v>
      </c>
      <c r="W100" s="24"/>
    </row>
    <row r="101" spans="1:23" x14ac:dyDescent="0.35">
      <c r="A101" s="2">
        <v>44804</v>
      </c>
      <c r="B101" s="40">
        <v>-19.083106999999998</v>
      </c>
      <c r="C101" s="40">
        <v>4.3863060000000003</v>
      </c>
      <c r="D101" s="40">
        <v>14.136350999999999</v>
      </c>
      <c r="E101" s="40">
        <v>-11.523932</v>
      </c>
      <c r="F101" s="40">
        <v>-44.587605000000003</v>
      </c>
      <c r="G101" s="40">
        <v>0.46497582999999998</v>
      </c>
      <c r="H101" s="40">
        <v>-11.360168</v>
      </c>
      <c r="I101" s="40">
        <v>-20.546764</v>
      </c>
      <c r="J101" s="40">
        <v>-10.848803</v>
      </c>
      <c r="K101" s="40">
        <v>-31.761778</v>
      </c>
      <c r="L101" s="40">
        <v>-5.4847836000000001</v>
      </c>
      <c r="M101" s="40">
        <v>-16.728650999999999</v>
      </c>
      <c r="N101" s="40">
        <v>-17.564</v>
      </c>
      <c r="O101" s="40">
        <v>-5.7277259999999997</v>
      </c>
      <c r="P101" s="40">
        <v>-28.871859000000001</v>
      </c>
      <c r="Q101" s="40">
        <v>19.066751</v>
      </c>
      <c r="R101" s="40">
        <v>1.09910965E-2</v>
      </c>
      <c r="S101" s="40">
        <v>-2.3474574000000001</v>
      </c>
      <c r="T101" s="40">
        <v>13.785767999999999</v>
      </c>
      <c r="U101" s="40">
        <v>-21.99127</v>
      </c>
      <c r="V101" s="155">
        <v>9.1061119999999995</v>
      </c>
      <c r="W101" s="24"/>
    </row>
    <row r="102" spans="1:23" x14ac:dyDescent="0.35">
      <c r="A102" s="2">
        <v>44834</v>
      </c>
      <c r="B102" s="40">
        <v>-27.214962</v>
      </c>
      <c r="C102" s="40">
        <v>-0.83286165999999995</v>
      </c>
      <c r="D102" s="40">
        <v>9.8018879999999999</v>
      </c>
      <c r="E102" s="40">
        <v>-24.631231</v>
      </c>
      <c r="F102" s="40">
        <v>-49.887009999999997</v>
      </c>
      <c r="G102" s="40">
        <v>-1.1943280999999999</v>
      </c>
      <c r="H102" s="40">
        <v>-16.022026</v>
      </c>
      <c r="I102" s="40">
        <v>-28.581624999999999</v>
      </c>
      <c r="J102" s="40">
        <v>-5.6266365</v>
      </c>
      <c r="K102" s="40">
        <v>-40.021366</v>
      </c>
      <c r="L102" s="40">
        <v>3.9535879999999999</v>
      </c>
      <c r="M102" s="40">
        <v>-20.843094000000001</v>
      </c>
      <c r="N102" s="40">
        <v>-19.582467999999999</v>
      </c>
      <c r="O102" s="40">
        <v>-10.801553999999999</v>
      </c>
      <c r="P102" s="40">
        <v>-36.137009999999997</v>
      </c>
      <c r="Q102" s="40">
        <v>7.9629063999999996</v>
      </c>
      <c r="R102" s="40">
        <v>-1.0070503</v>
      </c>
      <c r="S102" s="40">
        <v>7.2813990000000004</v>
      </c>
      <c r="T102" s="40">
        <v>6.406784</v>
      </c>
      <c r="U102" s="40">
        <v>-30.635368</v>
      </c>
      <c r="V102" s="155">
        <v>-0.48826336999999997</v>
      </c>
      <c r="W102" s="24"/>
    </row>
    <row r="103" spans="1:23" x14ac:dyDescent="0.35">
      <c r="A103" s="2">
        <v>44865</v>
      </c>
      <c r="B103" s="40">
        <v>-35.212789999999998</v>
      </c>
      <c r="C103" s="40">
        <v>8.0442070000000001</v>
      </c>
      <c r="D103" s="40">
        <v>1.3588667000000001</v>
      </c>
      <c r="E103" s="40">
        <v>-23.204326999999999</v>
      </c>
      <c r="F103" s="40">
        <v>-45.538820000000001</v>
      </c>
      <c r="G103" s="40">
        <v>-7.1084500000000004</v>
      </c>
      <c r="H103" s="40">
        <v>-15.769333</v>
      </c>
      <c r="I103" s="40">
        <v>-32.074120000000001</v>
      </c>
      <c r="J103" s="40">
        <v>7.7001451999999997</v>
      </c>
      <c r="K103" s="40">
        <v>-33.419925999999997</v>
      </c>
      <c r="L103" s="40">
        <v>25.60408</v>
      </c>
      <c r="M103" s="40">
        <v>-16.560184</v>
      </c>
      <c r="N103" s="40">
        <v>-12.277787999999999</v>
      </c>
      <c r="O103" s="40">
        <v>-7.9790650000000003</v>
      </c>
      <c r="P103" s="40">
        <v>-47.929316999999998</v>
      </c>
      <c r="Q103" s="40">
        <v>7.1141959999999997</v>
      </c>
      <c r="R103" s="40">
        <v>-0.90364219999999995</v>
      </c>
      <c r="S103" s="40">
        <v>31.861554999999999</v>
      </c>
      <c r="T103" s="40">
        <v>10.207105</v>
      </c>
      <c r="U103" s="40">
        <v>-42.175083000000001</v>
      </c>
      <c r="V103" s="155">
        <v>0.51491260000000005</v>
      </c>
      <c r="W103" s="24"/>
    </row>
    <row r="104" spans="1:23" x14ac:dyDescent="0.35">
      <c r="A104" s="2">
        <v>44895</v>
      </c>
      <c r="B104" s="40">
        <v>-25.180351000000002</v>
      </c>
      <c r="C104" s="40">
        <v>15.116846000000001</v>
      </c>
      <c r="D104" s="40">
        <v>4.0977835999999996</v>
      </c>
      <c r="E104" s="40">
        <v>-14.9674835</v>
      </c>
      <c r="F104" s="40">
        <v>-24.75189</v>
      </c>
      <c r="G104" s="40">
        <v>10.006344</v>
      </c>
      <c r="H104" s="40">
        <v>-3.7976325000000002</v>
      </c>
      <c r="I104" s="40">
        <v>-19.277996000000002</v>
      </c>
      <c r="J104" s="40">
        <v>22.493912000000002</v>
      </c>
      <c r="K104" s="40">
        <v>-18.122637000000001</v>
      </c>
      <c r="L104" s="40">
        <v>22.406673000000001</v>
      </c>
      <c r="M104" s="40">
        <v>2.2824526000000001</v>
      </c>
      <c r="N104" s="40">
        <v>4.6972275000000003</v>
      </c>
      <c r="O104" s="40">
        <v>-0.85095763000000002</v>
      </c>
      <c r="P104" s="40">
        <v>-26.949966</v>
      </c>
      <c r="Q104" s="40">
        <v>4.3727517000000002</v>
      </c>
      <c r="R104" s="40">
        <v>4.2500495999999996</v>
      </c>
      <c r="S104" s="40">
        <v>97.276960000000003</v>
      </c>
      <c r="T104" s="40">
        <v>-0.18312334999999999</v>
      </c>
      <c r="U104" s="40">
        <v>-38.101387000000003</v>
      </c>
      <c r="V104" s="155">
        <v>1.5564560999999999</v>
      </c>
      <c r="W104" s="24"/>
    </row>
    <row r="105" spans="1:23" x14ac:dyDescent="0.35">
      <c r="A105" s="2">
        <v>44925</v>
      </c>
      <c r="B105" s="40">
        <v>-26.256810999999999</v>
      </c>
      <c r="C105" s="40">
        <v>25.496555000000001</v>
      </c>
      <c r="D105" s="40">
        <v>-0.32576323000000001</v>
      </c>
      <c r="E105" s="40">
        <v>-17.732745999999999</v>
      </c>
      <c r="F105" s="40">
        <v>-24.533439999999999</v>
      </c>
      <c r="G105" s="40">
        <v>1.7513274999999999</v>
      </c>
      <c r="H105" s="40">
        <v>-5.5673360000000001</v>
      </c>
      <c r="I105" s="40">
        <v>-28.982813</v>
      </c>
      <c r="J105" s="40">
        <v>1.098752</v>
      </c>
      <c r="K105" s="40">
        <v>-26.863443</v>
      </c>
      <c r="L105" s="40">
        <v>12.7949</v>
      </c>
      <c r="M105" s="40">
        <v>-6.3359139999999998</v>
      </c>
      <c r="N105" s="40">
        <v>4.6273947</v>
      </c>
      <c r="O105" s="40">
        <v>-8.8248069999999998</v>
      </c>
      <c r="P105" s="40">
        <v>-23.221117</v>
      </c>
      <c r="Q105" s="40">
        <v>-7.2336140000000002</v>
      </c>
      <c r="R105" s="40">
        <v>0.66602229999999996</v>
      </c>
      <c r="S105" s="40">
        <v>101.36852</v>
      </c>
      <c r="T105" s="40">
        <v>-5.892849</v>
      </c>
      <c r="U105" s="40">
        <v>-43.785477</v>
      </c>
      <c r="V105" s="155">
        <v>-6.6679000000000004</v>
      </c>
      <c r="W105" s="24"/>
    </row>
    <row r="106" spans="1:23" x14ac:dyDescent="0.35">
      <c r="A106" s="2">
        <v>44957</v>
      </c>
      <c r="B106" s="40">
        <v>-11.84811</v>
      </c>
      <c r="C106" s="40">
        <v>18.650675</v>
      </c>
      <c r="D106" s="40">
        <v>2.6552677</v>
      </c>
      <c r="E106" s="40">
        <v>-11.423945</v>
      </c>
      <c r="F106" s="40">
        <v>-16.275214999999999</v>
      </c>
      <c r="G106" s="40">
        <v>-0.38235187999999998</v>
      </c>
      <c r="H106" s="40">
        <v>8.6295604999999997E-2</v>
      </c>
      <c r="I106" s="40">
        <v>-18.500834999999999</v>
      </c>
      <c r="J106" s="40">
        <v>23.034286000000002</v>
      </c>
      <c r="K106" s="40">
        <v>-11.272394</v>
      </c>
      <c r="L106" s="40">
        <v>8.1901910000000004</v>
      </c>
      <c r="M106" s="40">
        <v>-7.5753329999999997</v>
      </c>
      <c r="N106" s="40">
        <v>10.409402999999999</v>
      </c>
      <c r="O106" s="40">
        <v>-10.638756000000001</v>
      </c>
      <c r="P106" s="40">
        <v>-12.632489</v>
      </c>
      <c r="Q106" s="40">
        <v>-10.429774999999999</v>
      </c>
      <c r="R106" s="40">
        <v>1.3737082</v>
      </c>
      <c r="S106" s="40">
        <v>71.576880000000003</v>
      </c>
      <c r="T106" s="40">
        <v>-10.504746000000001</v>
      </c>
      <c r="U106" s="40">
        <v>-34.171169999999996</v>
      </c>
      <c r="V106" s="155">
        <v>-12.314379000000001</v>
      </c>
      <c r="W106" s="24"/>
    </row>
    <row r="107" spans="1:23" x14ac:dyDescent="0.35">
      <c r="A107" s="2">
        <v>44985</v>
      </c>
      <c r="B107" s="40">
        <v>-18.275738</v>
      </c>
      <c r="C107" s="40">
        <v>15.257776</v>
      </c>
      <c r="D107" s="40">
        <v>-3.5441756</v>
      </c>
      <c r="E107" s="40">
        <v>-18.527142999999999</v>
      </c>
      <c r="F107" s="40">
        <v>-9.5884979999999995</v>
      </c>
      <c r="G107" s="40">
        <v>-12.05203</v>
      </c>
      <c r="H107" s="40">
        <v>-13.616425</v>
      </c>
      <c r="I107" s="40">
        <v>-19.33201</v>
      </c>
      <c r="J107" s="40">
        <v>18.638824</v>
      </c>
      <c r="K107" s="40">
        <v>-18.242771000000001</v>
      </c>
      <c r="L107" s="40">
        <v>-6.5120880000000003</v>
      </c>
      <c r="M107" s="40">
        <v>-19.221878</v>
      </c>
      <c r="N107" s="40">
        <v>23.62951</v>
      </c>
      <c r="O107" s="40">
        <v>-11.314285</v>
      </c>
      <c r="P107" s="40">
        <v>-16.646754999999999</v>
      </c>
      <c r="Q107" s="40">
        <v>-17.188126</v>
      </c>
      <c r="R107" s="40">
        <v>-3.7283897000000001</v>
      </c>
      <c r="S107" s="40">
        <v>95.881129999999999</v>
      </c>
      <c r="T107" s="40">
        <v>-14.396523999999999</v>
      </c>
      <c r="U107" s="40">
        <v>-41.743926999999999</v>
      </c>
      <c r="V107" s="155">
        <v>-20.712685</v>
      </c>
      <c r="W107" s="24"/>
    </row>
    <row r="108" spans="1:23" x14ac:dyDescent="0.35">
      <c r="A108" s="2">
        <v>45016</v>
      </c>
      <c r="B108" s="40">
        <v>-9.1339699999999997</v>
      </c>
      <c r="C108" s="40">
        <v>5.6239724000000004</v>
      </c>
      <c r="D108" s="40">
        <v>-2.6149749999999998</v>
      </c>
      <c r="E108" s="40">
        <v>-11.883050000000001</v>
      </c>
      <c r="F108" s="40">
        <v>-16.386503000000001</v>
      </c>
      <c r="G108" s="40">
        <v>-13.547152499999999</v>
      </c>
      <c r="H108" s="40">
        <v>-10.807109000000001</v>
      </c>
      <c r="I108" s="40">
        <v>-12.939762999999999</v>
      </c>
      <c r="J108" s="40">
        <v>12.208629</v>
      </c>
      <c r="K108" s="40">
        <v>-13.024050000000001</v>
      </c>
      <c r="L108" s="40">
        <v>-18.349112000000002</v>
      </c>
      <c r="M108" s="40">
        <v>-21.078878</v>
      </c>
      <c r="N108" s="40">
        <v>17.443811</v>
      </c>
      <c r="O108" s="40">
        <v>-11.689477999999999</v>
      </c>
      <c r="P108" s="40">
        <v>-3.7143647999999998</v>
      </c>
      <c r="Q108" s="40">
        <v>-21.231031000000002</v>
      </c>
      <c r="R108" s="40">
        <v>-5.077153</v>
      </c>
      <c r="S108" s="40">
        <v>62.865245999999999</v>
      </c>
      <c r="T108" s="40">
        <v>-23.616446</v>
      </c>
      <c r="U108" s="40">
        <v>-34.846848000000001</v>
      </c>
      <c r="V108" s="155">
        <v>-16.909963999999999</v>
      </c>
      <c r="W108" s="24"/>
    </row>
    <row r="109" spans="1:23" x14ac:dyDescent="0.35">
      <c r="A109" s="2">
        <v>45044</v>
      </c>
      <c r="B109" s="40">
        <v>1.5606641999999999</v>
      </c>
      <c r="C109" s="40">
        <v>19.003307</v>
      </c>
      <c r="D109" s="40">
        <v>0.28674602999999999</v>
      </c>
      <c r="E109" s="40">
        <v>-6.8339049999999997</v>
      </c>
      <c r="F109" s="40">
        <v>11.200284999999999</v>
      </c>
      <c r="G109" s="40">
        <v>2.8282522999999999</v>
      </c>
      <c r="H109" s="40">
        <v>-9.1160060000000005</v>
      </c>
      <c r="I109" s="40">
        <v>-8.4035510000000002</v>
      </c>
      <c r="J109" s="40">
        <v>24.885892999999999</v>
      </c>
      <c r="K109" s="40">
        <v>-7.4658813000000004</v>
      </c>
      <c r="L109" s="40">
        <v>-4.6778680000000001</v>
      </c>
      <c r="M109" s="40">
        <v>-6.7308664</v>
      </c>
      <c r="N109" s="40">
        <v>18.608951999999999</v>
      </c>
      <c r="O109" s="40">
        <v>-7.7406350000000002</v>
      </c>
      <c r="P109" s="40">
        <v>0.12421608000000001</v>
      </c>
      <c r="Q109" s="40">
        <v>-19.332419999999999</v>
      </c>
      <c r="R109" s="40">
        <v>-8.3118499999999997</v>
      </c>
      <c r="S109" s="40">
        <v>42.25694</v>
      </c>
      <c r="T109" s="40">
        <v>-15.807532999999999</v>
      </c>
      <c r="U109" s="40">
        <v>-27.431260999999999</v>
      </c>
      <c r="V109" s="155">
        <v>-17.709232</v>
      </c>
      <c r="W109" s="24"/>
    </row>
    <row r="110" spans="1:23" x14ac:dyDescent="0.35">
      <c r="A110" s="2">
        <v>45077</v>
      </c>
      <c r="B110" s="40">
        <v>-11.898666</v>
      </c>
      <c r="C110" s="40">
        <v>-0.75672269999999997</v>
      </c>
      <c r="D110" s="40">
        <v>-4.1267339999999999</v>
      </c>
      <c r="E110" s="40">
        <v>-11.607188000000001</v>
      </c>
      <c r="F110" s="40">
        <v>5.6034683999999997</v>
      </c>
      <c r="G110" s="40">
        <v>0.29901265999999999</v>
      </c>
      <c r="H110" s="40">
        <v>-12.5268345</v>
      </c>
      <c r="I110" s="40">
        <v>-4.4421910000000002</v>
      </c>
      <c r="J110" s="40">
        <v>19.094764999999999</v>
      </c>
      <c r="K110" s="40">
        <v>-6.6260339999999998</v>
      </c>
      <c r="L110" s="40">
        <v>-7.8131380000000004</v>
      </c>
      <c r="M110" s="40">
        <v>-20.512730000000001</v>
      </c>
      <c r="N110" s="40">
        <v>31.921600000000002</v>
      </c>
      <c r="O110" s="40">
        <v>0.65170527</v>
      </c>
      <c r="P110" s="40">
        <v>-14.776116</v>
      </c>
      <c r="Q110" s="40">
        <v>-15.580850999999999</v>
      </c>
      <c r="R110" s="40">
        <v>-7.8074573999999997</v>
      </c>
      <c r="S110" s="40">
        <v>47.332253000000001</v>
      </c>
      <c r="T110" s="40">
        <v>-13.813514</v>
      </c>
      <c r="U110" s="40">
        <v>-21.778381</v>
      </c>
      <c r="V110" s="155">
        <v>-12.9410925</v>
      </c>
      <c r="W110" s="24"/>
    </row>
    <row r="111" spans="1:23" x14ac:dyDescent="0.35">
      <c r="A111" s="2">
        <v>45107</v>
      </c>
      <c r="B111" s="40">
        <v>-21.278213999999998</v>
      </c>
      <c r="C111" s="40">
        <v>29.306792999999999</v>
      </c>
      <c r="D111" s="40">
        <v>6.1905621999999996</v>
      </c>
      <c r="E111" s="40">
        <v>4.3238162999999998</v>
      </c>
      <c r="F111" s="40">
        <v>33.400536000000002</v>
      </c>
      <c r="G111" s="40">
        <v>25.127124999999999</v>
      </c>
      <c r="H111" s="40">
        <v>-6.2907400000000004</v>
      </c>
      <c r="I111" s="40">
        <v>10.061598</v>
      </c>
      <c r="J111" s="40">
        <v>37.203682000000001</v>
      </c>
      <c r="K111" s="40">
        <v>10.223139</v>
      </c>
      <c r="L111" s="40">
        <v>30.56166</v>
      </c>
      <c r="M111" s="40">
        <v>-3.2981574999999999</v>
      </c>
      <c r="N111" s="40">
        <v>61.612976000000003</v>
      </c>
      <c r="O111" s="40">
        <v>11.208189000000001</v>
      </c>
      <c r="P111" s="40">
        <v>-17.871777999999999</v>
      </c>
      <c r="Q111" s="40">
        <v>-10.467022999999999</v>
      </c>
      <c r="R111" s="40">
        <v>-4.1592000000000002</v>
      </c>
      <c r="S111" s="40">
        <v>54.719700000000003</v>
      </c>
      <c r="T111" s="40">
        <v>-2.8876840000000001</v>
      </c>
      <c r="U111" s="40">
        <v>-6.7713919999999996</v>
      </c>
      <c r="V111" s="155">
        <v>2.1255136000000001</v>
      </c>
      <c r="W111" s="24"/>
    </row>
    <row r="112" spans="1:23" x14ac:dyDescent="0.35">
      <c r="A112" s="2">
        <v>45138</v>
      </c>
      <c r="B112" s="40">
        <v>-9.4852740000000004</v>
      </c>
      <c r="C112" s="40">
        <v>24.896885000000001</v>
      </c>
      <c r="D112" s="40">
        <v>4.6653985999999996</v>
      </c>
      <c r="E112" s="40">
        <v>6.1090350000000004</v>
      </c>
      <c r="F112" s="40">
        <v>48.924410000000002</v>
      </c>
      <c r="G112" s="40">
        <v>36.216070000000002</v>
      </c>
      <c r="H112" s="40">
        <v>-0.117754936</v>
      </c>
      <c r="I112" s="40">
        <v>10.173571000000001</v>
      </c>
      <c r="J112" s="40">
        <v>42.848489999999998</v>
      </c>
      <c r="K112" s="40">
        <v>12.92981</v>
      </c>
      <c r="L112" s="40">
        <v>28.699981999999999</v>
      </c>
      <c r="M112" s="40">
        <v>8.5210209999999993</v>
      </c>
      <c r="N112" s="40">
        <v>68.142319999999998</v>
      </c>
      <c r="O112" s="40">
        <v>5.0841690000000002</v>
      </c>
      <c r="P112" s="40">
        <v>2.6759624</v>
      </c>
      <c r="Q112" s="40">
        <v>-10.876476</v>
      </c>
      <c r="R112" s="40">
        <v>-1.2909055</v>
      </c>
      <c r="S112" s="40">
        <v>82.957160000000002</v>
      </c>
      <c r="T112" s="40">
        <v>-4.0463743000000001</v>
      </c>
      <c r="U112" s="40">
        <v>3.1320809999999999</v>
      </c>
      <c r="V112" s="155">
        <v>-2.3676634000000001</v>
      </c>
      <c r="W112" s="24"/>
    </row>
    <row r="113" spans="1:23" x14ac:dyDescent="0.35">
      <c r="A113" s="2">
        <v>45169</v>
      </c>
      <c r="B113" s="40">
        <v>-12.834656000000001</v>
      </c>
      <c r="C113" s="40">
        <v>8.2757839999999998</v>
      </c>
      <c r="D113" s="40">
        <v>-0.10724664</v>
      </c>
      <c r="E113" s="40">
        <v>-5.5415809999999999</v>
      </c>
      <c r="F113" s="40">
        <v>55.266716000000002</v>
      </c>
      <c r="G113" s="40">
        <v>31.172108000000001</v>
      </c>
      <c r="H113" s="40">
        <v>-2.9162764999999999</v>
      </c>
      <c r="I113" s="40">
        <v>7.1414710000000001</v>
      </c>
      <c r="J113" s="40">
        <v>43.251109999999997</v>
      </c>
      <c r="K113" s="40">
        <v>9.1308959999999999</v>
      </c>
      <c r="L113" s="40">
        <v>11.463165</v>
      </c>
      <c r="M113" s="40">
        <v>1.3970374999999999</v>
      </c>
      <c r="N113" s="40">
        <v>65.738630000000001</v>
      </c>
      <c r="O113" s="40">
        <v>2.4016142</v>
      </c>
      <c r="P113" s="40">
        <v>-7.4060680000000003</v>
      </c>
      <c r="Q113" s="40">
        <v>-16.948478999999999</v>
      </c>
      <c r="R113" s="40">
        <v>-4.4535216999999996</v>
      </c>
      <c r="S113" s="40">
        <v>73.461685000000003</v>
      </c>
      <c r="T113" s="40">
        <v>-5.1915646000000004</v>
      </c>
      <c r="U113" s="40">
        <v>-0.18010735999999999</v>
      </c>
      <c r="V113" s="155">
        <v>-5.6608733999999998</v>
      </c>
      <c r="W113" s="24"/>
    </row>
    <row r="114" spans="1:23" x14ac:dyDescent="0.35">
      <c r="A114" s="2">
        <v>45198</v>
      </c>
      <c r="B114" s="40">
        <v>-6.8051995999999999</v>
      </c>
      <c r="C114" s="40">
        <v>16.201889000000001</v>
      </c>
      <c r="D114" s="40">
        <v>-2.084273</v>
      </c>
      <c r="E114" s="40">
        <v>10.894942</v>
      </c>
      <c r="F114" s="40">
        <v>59.142432999999997</v>
      </c>
      <c r="G114" s="40">
        <v>29.128468000000002</v>
      </c>
      <c r="H114" s="40">
        <v>4.2116759999999998</v>
      </c>
      <c r="I114" s="40">
        <v>21.007942</v>
      </c>
      <c r="J114" s="40">
        <v>33.502364999999998</v>
      </c>
      <c r="K114" s="40">
        <v>23.617982999999999</v>
      </c>
      <c r="L114" s="40">
        <v>16.741705</v>
      </c>
      <c r="M114" s="40">
        <v>6.5466404000000002</v>
      </c>
      <c r="N114" s="40">
        <v>60.701050000000002</v>
      </c>
      <c r="O114" s="40">
        <v>9.49986</v>
      </c>
      <c r="P114" s="40">
        <v>3.4287453000000001</v>
      </c>
      <c r="Q114" s="40">
        <v>-14.485334999999999</v>
      </c>
      <c r="R114" s="40">
        <v>-7.5949669999999996</v>
      </c>
      <c r="S114" s="40">
        <v>81.493549999999999</v>
      </c>
      <c r="T114" s="40">
        <v>3.7600280000000001</v>
      </c>
      <c r="U114" s="40">
        <v>4.4890999999999996</v>
      </c>
      <c r="V114" s="155">
        <v>-3.5988807999999999</v>
      </c>
      <c r="W114" s="24"/>
    </row>
    <row r="115" spans="1:23" x14ac:dyDescent="0.35">
      <c r="A115" s="2">
        <v>45230</v>
      </c>
      <c r="B115" s="40">
        <v>0.39072036999999998</v>
      </c>
      <c r="C115" s="40">
        <v>4.7169923999999996</v>
      </c>
      <c r="D115" s="40">
        <v>-11.699647000000001</v>
      </c>
      <c r="E115" s="40">
        <v>-0.78272819999999999</v>
      </c>
      <c r="F115" s="40">
        <v>62.626840000000001</v>
      </c>
      <c r="G115" s="40">
        <v>14.416181999999999</v>
      </c>
      <c r="H115" s="40">
        <v>1.1278391000000001</v>
      </c>
      <c r="I115" s="40">
        <v>23.289358</v>
      </c>
      <c r="J115" s="40">
        <v>11.402607</v>
      </c>
      <c r="K115" s="40">
        <v>7.3304415000000001</v>
      </c>
      <c r="L115" s="40">
        <v>0.48251152000000003</v>
      </c>
      <c r="M115" s="40">
        <v>1.6583204</v>
      </c>
      <c r="N115" s="40">
        <v>44.678750000000001</v>
      </c>
      <c r="O115" s="40">
        <v>2.6582718000000001</v>
      </c>
      <c r="P115" s="40">
        <v>20.387840000000001</v>
      </c>
      <c r="Q115" s="40">
        <v>-20.518595000000001</v>
      </c>
      <c r="R115" s="40">
        <v>-14.105898</v>
      </c>
      <c r="S115" s="40">
        <v>30.764782</v>
      </c>
      <c r="T115" s="40">
        <v>-9.4550370000000008</v>
      </c>
      <c r="U115" s="40">
        <v>-9.7805260000000005E-2</v>
      </c>
      <c r="V115" s="155">
        <v>-9.5435800000000004</v>
      </c>
      <c r="W115" s="24"/>
    </row>
    <row r="116" spans="1:23" x14ac:dyDescent="0.35">
      <c r="A116" s="2">
        <v>45260</v>
      </c>
      <c r="B116" s="40">
        <v>-12.716073</v>
      </c>
      <c r="C116" s="40">
        <v>5.7183266000000001</v>
      </c>
      <c r="D116" s="40">
        <v>-5.6579829999999998</v>
      </c>
      <c r="E116" s="40">
        <v>-4.8153819999999996</v>
      </c>
      <c r="F116" s="40">
        <v>46.626220000000004</v>
      </c>
      <c r="G116" s="40">
        <v>7.4838040000000001</v>
      </c>
      <c r="H116" s="40">
        <v>-3.8169444000000001</v>
      </c>
      <c r="I116" s="40">
        <v>13.096786</v>
      </c>
      <c r="J116" s="40">
        <v>20.617653000000001</v>
      </c>
      <c r="K116" s="40">
        <v>5.0984499999999997</v>
      </c>
      <c r="L116" s="40">
        <v>19.133163</v>
      </c>
      <c r="M116" s="40">
        <v>-6.0285089999999997</v>
      </c>
      <c r="N116" s="40">
        <v>45.594405999999999</v>
      </c>
      <c r="O116" s="40">
        <v>4.2202710000000003</v>
      </c>
      <c r="P116" s="40">
        <v>-6.9872199999999998</v>
      </c>
      <c r="Q116" s="40">
        <v>-11.171383000000001</v>
      </c>
      <c r="R116" s="40">
        <v>-15.603899999999999</v>
      </c>
      <c r="S116" s="40">
        <v>7.05837</v>
      </c>
      <c r="T116" s="40">
        <v>-4.1673900000000001</v>
      </c>
      <c r="U116" s="40">
        <v>3.4666777</v>
      </c>
      <c r="V116" s="155">
        <v>2.7147055</v>
      </c>
      <c r="W116" s="24"/>
    </row>
    <row r="117" spans="1:23" x14ac:dyDescent="0.35">
      <c r="A117" s="2">
        <v>45289</v>
      </c>
      <c r="B117" s="40">
        <v>-13.588654999999999</v>
      </c>
      <c r="C117" s="40">
        <v>11.282873</v>
      </c>
      <c r="D117" s="40">
        <v>2.4395823000000001</v>
      </c>
      <c r="E117" s="40">
        <v>3.8599967999999998E-2</v>
      </c>
      <c r="F117" s="40">
        <v>49.724471999999999</v>
      </c>
      <c r="G117" s="40">
        <v>25.130165000000002</v>
      </c>
      <c r="H117" s="40">
        <v>-3.8147747999999999</v>
      </c>
      <c r="I117" s="40">
        <v>27.645385999999998</v>
      </c>
      <c r="J117" s="40">
        <v>37.521563999999998</v>
      </c>
      <c r="K117" s="40">
        <v>17.703569999999999</v>
      </c>
      <c r="L117" s="40">
        <v>31.792318000000002</v>
      </c>
      <c r="M117" s="40">
        <v>-1.3390063999999999</v>
      </c>
      <c r="N117" s="40">
        <v>43.157898000000003</v>
      </c>
      <c r="O117" s="40">
        <v>15.799975</v>
      </c>
      <c r="P117" s="40">
        <v>-12.855345</v>
      </c>
      <c r="Q117" s="40">
        <v>1.3006329999999999</v>
      </c>
      <c r="R117" s="40">
        <v>-14.049226000000001</v>
      </c>
      <c r="S117" s="40">
        <v>-9.1026249999999997</v>
      </c>
      <c r="T117" s="40">
        <v>1.1196017</v>
      </c>
      <c r="U117" s="40">
        <v>14.574075000000001</v>
      </c>
      <c r="V117" s="155">
        <v>13.79447</v>
      </c>
      <c r="W117" s="24"/>
    </row>
    <row r="118" spans="1:23" x14ac:dyDescent="0.35">
      <c r="A118" s="2">
        <v>45322</v>
      </c>
      <c r="B118" s="40">
        <v>-28.304703</v>
      </c>
      <c r="C118" s="40">
        <v>-9.0433299999999992</v>
      </c>
      <c r="D118" s="40">
        <v>-3.1699359999999999</v>
      </c>
      <c r="E118" s="40">
        <v>-3.9109945000000002</v>
      </c>
      <c r="F118" s="40">
        <v>34.648598</v>
      </c>
      <c r="G118" s="40">
        <v>13.1844635</v>
      </c>
      <c r="H118" s="40">
        <v>-7.8939139999999997</v>
      </c>
      <c r="I118" s="40">
        <v>12.323653999999999</v>
      </c>
      <c r="J118" s="40">
        <v>18.282436000000001</v>
      </c>
      <c r="K118" s="40">
        <v>-3.8513541</v>
      </c>
      <c r="L118" s="40">
        <v>15.184915999999999</v>
      </c>
      <c r="M118" s="40">
        <v>-10.563278</v>
      </c>
      <c r="N118" s="40">
        <v>31.43618</v>
      </c>
      <c r="O118" s="40">
        <v>21.942830000000001</v>
      </c>
      <c r="P118" s="40">
        <v>-29.410326000000001</v>
      </c>
      <c r="Q118" s="40">
        <v>-6.0902953000000002</v>
      </c>
      <c r="R118" s="40">
        <v>-18.363582999999998</v>
      </c>
      <c r="S118" s="40">
        <v>10.563171000000001</v>
      </c>
      <c r="T118" s="40">
        <v>4.3838499999999998</v>
      </c>
      <c r="U118" s="40">
        <v>3.8858771000000001</v>
      </c>
      <c r="V118" s="155">
        <v>8.91099</v>
      </c>
      <c r="W118" s="24"/>
    </row>
    <row r="119" spans="1:23" x14ac:dyDescent="0.35">
      <c r="A119" s="2">
        <v>45351</v>
      </c>
      <c r="B119" s="40">
        <v>-16.924022999999998</v>
      </c>
      <c r="C119" s="40">
        <v>-1.9714653</v>
      </c>
      <c r="D119" s="40">
        <v>0.47318935000000001</v>
      </c>
      <c r="E119" s="40">
        <v>6.0970069999999996</v>
      </c>
      <c r="F119" s="40">
        <v>52.133118000000003</v>
      </c>
      <c r="G119" s="40">
        <v>26.526904999999999</v>
      </c>
      <c r="H119" s="40">
        <v>3.5608053000000002</v>
      </c>
      <c r="I119" s="40">
        <v>19.537724000000001</v>
      </c>
      <c r="J119" s="40">
        <v>15.782845</v>
      </c>
      <c r="K119" s="40">
        <v>12.456274000000001</v>
      </c>
      <c r="L119" s="40">
        <v>28.502537</v>
      </c>
      <c r="M119" s="40">
        <v>-6.6218614999999996</v>
      </c>
      <c r="N119" s="40">
        <v>26.453745000000001</v>
      </c>
      <c r="O119" s="40">
        <v>32.1051</v>
      </c>
      <c r="P119" s="40">
        <v>-15.675091999999999</v>
      </c>
      <c r="Q119" s="40">
        <v>3.4147859</v>
      </c>
      <c r="R119" s="40">
        <v>-15.513294999999999</v>
      </c>
      <c r="S119" s="40">
        <v>10.626471</v>
      </c>
      <c r="T119" s="40">
        <v>2.7572393000000002</v>
      </c>
      <c r="U119" s="40">
        <v>26.509357000000001</v>
      </c>
      <c r="V119" s="155">
        <v>25.704563</v>
      </c>
      <c r="W119" s="24"/>
    </row>
    <row r="120" spans="1:23" x14ac:dyDescent="0.35">
      <c r="A120" s="2">
        <v>45379</v>
      </c>
      <c r="B120" s="40">
        <v>-16.396915</v>
      </c>
      <c r="C120" s="40">
        <v>-2.2257506999999999</v>
      </c>
      <c r="D120" s="40">
        <v>-7.3099140000000007E-2</v>
      </c>
      <c r="E120" s="40">
        <v>3.3872008</v>
      </c>
      <c r="F120" s="40">
        <v>62.731754000000002</v>
      </c>
      <c r="G120" s="40">
        <v>36.435721999999998</v>
      </c>
      <c r="H120" s="40">
        <v>2.5262593999999998</v>
      </c>
      <c r="I120" s="40">
        <v>21.863413000000001</v>
      </c>
      <c r="J120" s="40">
        <v>21.530066999999999</v>
      </c>
      <c r="K120" s="40">
        <v>14.718283</v>
      </c>
      <c r="L120" s="40">
        <v>28.996658</v>
      </c>
      <c r="M120" s="40">
        <v>-3.9355813999999998</v>
      </c>
      <c r="N120" s="40">
        <v>38.670900000000003</v>
      </c>
      <c r="O120" s="40">
        <v>34.603096000000001</v>
      </c>
      <c r="P120" s="40">
        <v>-17.172485000000002</v>
      </c>
      <c r="Q120" s="40">
        <v>0.95086099999999996</v>
      </c>
      <c r="R120" s="40">
        <v>-14.441305</v>
      </c>
      <c r="S120" s="40">
        <v>15.244997</v>
      </c>
      <c r="T120" s="40">
        <v>9.0708730000000006</v>
      </c>
      <c r="U120" s="40">
        <v>21.225560000000002</v>
      </c>
      <c r="V120" s="155">
        <v>18.994796999999998</v>
      </c>
      <c r="W120" s="24"/>
    </row>
    <row r="121" spans="1:23" x14ac:dyDescent="0.35">
      <c r="A121" s="2">
        <v>45412</v>
      </c>
      <c r="B121" s="40">
        <v>-13.995623999999999</v>
      </c>
      <c r="C121" s="40">
        <v>-1.64361</v>
      </c>
      <c r="D121" s="40">
        <v>-13.648367</v>
      </c>
      <c r="E121" s="40">
        <v>-2.7182102000000001</v>
      </c>
      <c r="F121" s="40">
        <v>37.620308000000001</v>
      </c>
      <c r="G121" s="40">
        <v>37.620925999999997</v>
      </c>
      <c r="H121" s="40">
        <v>5.1790000000000003</v>
      </c>
      <c r="I121" s="40">
        <v>21.042024999999999</v>
      </c>
      <c r="J121" s="40">
        <v>10.024224999999999</v>
      </c>
      <c r="K121" s="40">
        <v>6.6411495</v>
      </c>
      <c r="L121" s="40">
        <v>16.521834999999999</v>
      </c>
      <c r="M121" s="40">
        <v>-3.7820578</v>
      </c>
      <c r="N121" s="40">
        <v>32.400939999999999</v>
      </c>
      <c r="O121" s="40">
        <v>27.551126</v>
      </c>
      <c r="P121" s="40">
        <v>-9.1807599999999994</v>
      </c>
      <c r="Q121" s="40">
        <v>-2.6673079</v>
      </c>
      <c r="R121" s="40">
        <v>-10.5400505</v>
      </c>
      <c r="S121" s="40">
        <v>35.897682000000003</v>
      </c>
      <c r="T121" s="40">
        <v>-4.1647315000000003</v>
      </c>
      <c r="U121" s="40">
        <v>5.8305860000000003</v>
      </c>
      <c r="V121" s="155">
        <v>7.1378946000000001</v>
      </c>
      <c r="W121" s="24"/>
    </row>
    <row r="122" spans="1:23" x14ac:dyDescent="0.35">
      <c r="A122" s="2">
        <v>45443</v>
      </c>
      <c r="B122">
        <v>-7.152361</v>
      </c>
      <c r="C122">
        <v>4.5445203999999997</v>
      </c>
      <c r="D122">
        <v>-13.033557</v>
      </c>
      <c r="E122">
        <v>-2.1149874</v>
      </c>
      <c r="F122">
        <v>52.626956999999997</v>
      </c>
      <c r="G122">
        <v>55.747055000000003</v>
      </c>
      <c r="H122">
        <v>15.978861</v>
      </c>
      <c r="I122">
        <v>22.778797000000001</v>
      </c>
      <c r="J122">
        <v>10.926378</v>
      </c>
      <c r="K122">
        <v>1.6349792000000001</v>
      </c>
      <c r="L122">
        <v>9.0307709999999997</v>
      </c>
      <c r="M122">
        <v>12.877236999999999</v>
      </c>
      <c r="N122">
        <v>24.267375999999999</v>
      </c>
      <c r="O122">
        <v>27.362763999999999</v>
      </c>
      <c r="P122">
        <v>4.8967479999999997</v>
      </c>
      <c r="Q122">
        <v>-6.1106863000000002</v>
      </c>
      <c r="R122">
        <v>-12.251395</v>
      </c>
      <c r="S122">
        <v>45.849013999999997</v>
      </c>
      <c r="T122">
        <v>-1.7807484</v>
      </c>
      <c r="U122">
        <v>6.9669603999999996</v>
      </c>
      <c r="V122" s="1">
        <v>2.8382778000000002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-35.212789999999998</v>
      </c>
      <c r="C126" s="40" cm="1">
        <f t="array" ref="C126">MIN(_xlfn._xlws.FILTER(C2:C122, ISNUMBER(C2:C122)))</f>
        <v>-48.71772</v>
      </c>
      <c r="D126" s="40" cm="1">
        <f t="array" ref="D126">MIN(_xlfn._xlws.FILTER(D2:D122, ISNUMBER(D2:D122)))</f>
        <v>-41.575386000000002</v>
      </c>
      <c r="E126" s="40" cm="1">
        <f t="array" ref="E126">MIN(_xlfn._xlws.FILTER(E2:E122, ISNUMBER(E2:E122)))</f>
        <v>-32.301519999999996</v>
      </c>
      <c r="F126" s="40" cm="1">
        <f t="array" ref="F126">MIN(_xlfn._xlws.FILTER(F2:F122, ISNUMBER(F2:F122)))</f>
        <v>-49.887009999999997</v>
      </c>
      <c r="G126" s="40" cm="1">
        <f t="array" ref="G126">MIN(_xlfn._xlws.FILTER(G2:G122, ISNUMBER(G2:G122)))</f>
        <v>-39.600192999999997</v>
      </c>
      <c r="H126" s="40" cm="1">
        <f t="array" ref="H126">MIN(_xlfn._xlws.FILTER(H2:H122, ISNUMBER(H2:H122)))</f>
        <v>-34.321316000000003</v>
      </c>
      <c r="I126" s="40" cm="1">
        <f t="array" ref="I126">MIN(_xlfn._xlws.FILTER(I2:I122, ISNUMBER(I2:I122)))</f>
        <v>-32.074120000000001</v>
      </c>
      <c r="J126" s="40" cm="1">
        <f t="array" ref="J126">MIN(_xlfn._xlws.FILTER(J2:J122, ISNUMBER(J2:J122)))</f>
        <v>-34.668869999999998</v>
      </c>
      <c r="K126" s="40" cm="1">
        <f t="array" ref="K126">MIN(_xlfn._xlws.FILTER(K2:K122, ISNUMBER(K2:K122)))</f>
        <v>-40.021366</v>
      </c>
      <c r="L126" s="40" cm="1">
        <f t="array" ref="L126">MIN(_xlfn._xlws.FILTER(L2:L122, ISNUMBER(L2:L122)))</f>
        <v>-52.23621</v>
      </c>
      <c r="M126" s="40" cm="1">
        <f t="array" ref="M126">MIN(_xlfn._xlws.FILTER(M2:M122, ISNUMBER(M2:M122)))</f>
        <v>-38.851840000000003</v>
      </c>
      <c r="N126" s="40" cm="1">
        <f t="array" ref="N126">MIN(_xlfn._xlws.FILTER(N2:N122, ISNUMBER(N2:N122)))</f>
        <v>-56.522438000000001</v>
      </c>
      <c r="O126" s="40" cm="1">
        <f t="array" ref="O126">MIN(_xlfn._xlws.FILTER(O2:O122, ISNUMBER(O2:O122)))</f>
        <v>-30.91339</v>
      </c>
      <c r="P126" s="40" cm="1">
        <f t="array" ref="P126">MIN(_xlfn._xlws.FILTER(P2:P122, ISNUMBER(P2:P122)))</f>
        <v>-47.929316999999998</v>
      </c>
      <c r="Q126" s="40" cm="1">
        <f t="array" ref="Q126">MIN(_xlfn._xlws.FILTER(Q2:Q122, ISNUMBER(Q2:Q122)))</f>
        <v>-23.682324999999999</v>
      </c>
      <c r="R126" s="40" cm="1">
        <f t="array" ref="R126">MIN(_xlfn._xlws.FILTER(R2:R122, ISNUMBER(R2:R122)))</f>
        <v>-31.293445999999999</v>
      </c>
      <c r="S126" s="40" cm="1">
        <f t="array" ref="S126">MIN(_xlfn._xlws.FILTER(S2:S122, ISNUMBER(S2:S122)))</f>
        <v>-54.765459999999997</v>
      </c>
      <c r="T126" s="40" cm="1">
        <f t="array" ref="T126">MIN(_xlfn._xlws.FILTER(T2:T122, ISNUMBER(T2:T122)))</f>
        <v>-34.140408000000001</v>
      </c>
      <c r="U126" s="40" cm="1">
        <f t="array" ref="U126">MIN(_xlfn._xlws.FILTER(U2:U122, ISNUMBER(U2:U122)))</f>
        <v>-43.785477</v>
      </c>
      <c r="V126" s="155" cm="1">
        <f t="array" ref="V126">MIN(_xlfn._xlws.FILTER(V2:V122, ISNUMBER(V2:V122)))</f>
        <v>-26.612853999999999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61.116515999999997</v>
      </c>
      <c r="C127" s="42" cm="1">
        <f t="array" ref="C127">MAX(_xlfn._xlws.FILTER(C1:C122, ISNUMBER(C1:C122)))</f>
        <v>61.898457000000001</v>
      </c>
      <c r="D127" s="42" cm="1">
        <f t="array" ref="D127">MAX(_xlfn._xlws.FILTER(D1:D122, ISNUMBER(D1:D122)))</f>
        <v>51.364863999999997</v>
      </c>
      <c r="E127" s="42" cm="1">
        <f t="array" ref="E127">MAX(_xlfn._xlws.FILTER(E1:E122, ISNUMBER(E1:E122)))</f>
        <v>33.365394999999999</v>
      </c>
      <c r="F127" s="42" cm="1">
        <f t="array" ref="F127">MAX(_xlfn._xlws.FILTER(F1:F122, ISNUMBER(F1:F122)))</f>
        <v>65.216650000000001</v>
      </c>
      <c r="G127" s="42" cm="1">
        <f t="array" ref="G127">MAX(_xlfn._xlws.FILTER(G1:G122, ISNUMBER(G1:G122)))</f>
        <v>80.489329999999995</v>
      </c>
      <c r="H127" s="42" cm="1">
        <f t="array" ref="H127">MAX(_xlfn._xlws.FILTER(H1:H122, ISNUMBER(H1:H122)))</f>
        <v>29.031313000000001</v>
      </c>
      <c r="I127" s="42" cm="1">
        <f t="array" ref="I127">MAX(_xlfn._xlws.FILTER(I1:I122, ISNUMBER(I1:I122)))</f>
        <v>85.312039999999996</v>
      </c>
      <c r="J127" s="42" cm="1">
        <f t="array" ref="J127">MAX(_xlfn._xlws.FILTER(J1:J122, ISNUMBER(J1:J122)))</f>
        <v>58.339236999999997</v>
      </c>
      <c r="K127" s="42" cm="1">
        <f t="array" ref="K127">MAX(_xlfn._xlws.FILTER(K1:K122, ISNUMBER(K1:K122)))</f>
        <v>92.657619999999994</v>
      </c>
      <c r="L127" s="42" cm="1">
        <f t="array" ref="L127">MAX(_xlfn._xlws.FILTER(L1:L122, ISNUMBER(L1:L122)))</f>
        <v>92.361660000000001</v>
      </c>
      <c r="M127" s="42" cm="1">
        <f t="array" ref="M127">MAX(_xlfn._xlws.FILTER(M1:M122, ISNUMBER(M1:M122)))</f>
        <v>84.567986000000005</v>
      </c>
      <c r="N127" s="42" cm="1">
        <f t="array" ref="N127">MAX(_xlfn._xlws.FILTER(N1:N122, ISNUMBER(N1:N122)))</f>
        <v>68.142319999999998</v>
      </c>
      <c r="O127" s="42" cm="1">
        <f t="array" ref="O127">MAX(_xlfn._xlws.FILTER(O1:O122, ISNUMBER(O1:O122)))</f>
        <v>75.564909999999998</v>
      </c>
      <c r="P127" s="42" cm="1">
        <f t="array" ref="P127">MAX(_xlfn._xlws.FILTER(P1:P122, ISNUMBER(P1:P122)))</f>
        <v>61.772525999999999</v>
      </c>
      <c r="Q127" s="42" cm="1">
        <f t="array" ref="Q127">MAX(_xlfn._xlws.FILTER(Q1:Q122, ISNUMBER(Q1:Q122)))</f>
        <v>45.804276000000002</v>
      </c>
      <c r="R127" s="42" cm="1">
        <f t="array" ref="R127">MAX(_xlfn._xlws.FILTER(R1:R122, ISNUMBER(R1:R122)))</f>
        <v>40.977561999999999</v>
      </c>
      <c r="S127" s="42" cm="1">
        <f t="array" ref="S127">MAX(_xlfn._xlws.FILTER(S1:S122, ISNUMBER(S1:S122)))</f>
        <v>101.36852</v>
      </c>
      <c r="T127" s="42" cm="1">
        <f t="array" ref="T127">MAX(_xlfn._xlws.FILTER(T1:T122, ISNUMBER(T1:T122)))</f>
        <v>53.620899999999999</v>
      </c>
      <c r="U127" s="42" cm="1">
        <f t="array" ref="U127">MAX(_xlfn._xlws.FILTER(U1:U122, ISNUMBER(U1:U122)))</f>
        <v>74.092759999999998</v>
      </c>
      <c r="V127" s="156" cm="1">
        <f t="array" ref="V127">MAX(_xlfn._xlws.FILTER(V1:V122, ISNUMBER(V1:V122)))</f>
        <v>53.887306000000002</v>
      </c>
    </row>
    <row r="128" spans="1:23" x14ac:dyDescent="0.35">
      <c r="A128" s="2" t="s">
        <v>397</v>
      </c>
      <c r="B128" s="40" cm="1">
        <f t="array" ref="B128">MEDIAN(_xlfn._xlws.FILTER(B1:B122, ISNUMBER(B1:B122)))</f>
        <v>0.97569228500000005</v>
      </c>
      <c r="C128" s="40" cm="1">
        <f t="array" ref="C128">MEDIAN(_xlfn._xlws.FILTER(C1:C122, ISNUMBER(C1:C122)))</f>
        <v>-3.8171053000000001</v>
      </c>
      <c r="D128" s="40" cm="1">
        <f t="array" ref="D128">MEDIAN(_xlfn._xlws.FILTER(D1:D122, ISNUMBER(D1:D122)))</f>
        <v>1.7552376000000001</v>
      </c>
      <c r="E128" s="40" cm="1">
        <f t="array" ref="E128">MEDIAN(_xlfn._xlws.FILTER(E1:E122, ISNUMBER(E1:E122)))</f>
        <v>-1.8876493000000001</v>
      </c>
      <c r="F128" s="40" cm="1">
        <f t="array" ref="F128">MEDIAN(_xlfn._xlws.FILTER(F1:F122, ISNUMBER(F1:F122)))</f>
        <v>-7.2101474000000003</v>
      </c>
      <c r="G128" s="40" cm="1">
        <f t="array" ref="G128">MEDIAN(_xlfn._xlws.FILTER(G1:G122, ISNUMBER(G1:G122)))</f>
        <v>0.20327567999999999</v>
      </c>
      <c r="H128" s="40" cm="1">
        <f t="array" ref="H128">MEDIAN(_xlfn._xlws.FILTER(H1:H122, ISNUMBER(H1:H122)))</f>
        <v>-3.7976325000000002</v>
      </c>
      <c r="I128" s="40" cm="1">
        <f t="array" ref="I128">MEDIAN(_xlfn._xlws.FILTER(I1:I122, ISNUMBER(I1:I122)))</f>
        <v>13.096786</v>
      </c>
      <c r="J128" s="40" cm="1">
        <f t="array" ref="J128">MEDIAN(_xlfn._xlws.FILTER(J1:J122, ISNUMBER(J1:J122)))</f>
        <v>-1.4909863000000001</v>
      </c>
      <c r="K128" s="40" cm="1">
        <f t="array" ref="K128">MEDIAN(_xlfn._xlws.FILTER(K1:K122, ISNUMBER(K1:K122)))</f>
        <v>-0.20679832000000001</v>
      </c>
      <c r="L128" s="40" cm="1">
        <f t="array" ref="L128">MEDIAN(_xlfn._xlws.FILTER(L1:L122, ISNUMBER(L1:L122)))</f>
        <v>3.2242774999999999</v>
      </c>
      <c r="M128" s="40" cm="1">
        <f t="array" ref="M128">MEDIAN(_xlfn._xlws.FILTER(M1:M122, ISNUMBER(M1:M122)))</f>
        <v>-2.3978055</v>
      </c>
      <c r="N128" s="40" cm="1">
        <f t="array" ref="N128">MEDIAN(_xlfn._xlws.FILTER(N1:N122, ISNUMBER(N1:N122)))</f>
        <v>2.7649998999999998</v>
      </c>
      <c r="O128" s="40" cm="1">
        <f t="array" ref="O128">MEDIAN(_xlfn._xlws.FILTER(O1:O122, ISNUMBER(O1:O122)))</f>
        <v>6.2123774999999997</v>
      </c>
      <c r="P128" s="40" cm="1">
        <f t="array" ref="P128">MEDIAN(_xlfn._xlws.FILTER(P1:P122, ISNUMBER(P1:P122)))</f>
        <v>1.6393304</v>
      </c>
      <c r="Q128" s="40" cm="1">
        <f t="array" ref="Q128">MEDIAN(_xlfn._xlws.FILTER(Q1:Q122, ISNUMBER(Q1:Q122)))</f>
        <v>-1.3311565000000001</v>
      </c>
      <c r="R128" s="40" cm="1">
        <f t="array" ref="R128">MEDIAN(_xlfn._xlws.FILTER(R1:R122, ISNUMBER(R1:R122)))</f>
        <v>1.0205388</v>
      </c>
      <c r="S128" s="40" cm="1">
        <f t="array" ref="S128">MEDIAN(_xlfn._xlws.FILTER(S1:S122, ISNUMBER(S1:S122)))</f>
        <v>-2.8442501999999998</v>
      </c>
      <c r="T128" s="40" cm="1">
        <f t="array" ref="T128">MEDIAN(_xlfn._xlws.FILTER(T1:T122, ISNUMBER(T1:T122)))</f>
        <v>-3.1809449999999999</v>
      </c>
      <c r="U128" s="40" cm="1">
        <f t="array" ref="U128">MEDIAN(_xlfn._xlws.FILTER(U1:U122, ISNUMBER(U1:U122)))</f>
        <v>-0.9117305</v>
      </c>
      <c r="V128" s="155" cm="1">
        <f t="array" ref="V128">MEDIAN(_xlfn._xlws.FILTER(V1:V122, ISNUMBER(V1:V122)))</f>
        <v>9.2983130000000003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27</v>
      </c>
      <c r="C130">
        <f>COUNTIF(C2:C122, "&lt;"&amp;Assumption!$F$50)</f>
        <v>45</v>
      </c>
      <c r="D130">
        <f>COUNTIF(D2:D122, "&lt;"&amp;Assumption!$F$50)</f>
        <v>32</v>
      </c>
      <c r="E130">
        <f>COUNTIF(E2:E122, "&lt;"&amp;Assumption!$F$50)</f>
        <v>31</v>
      </c>
      <c r="F130">
        <f>COUNTIF(F2:F122, "&lt;"&amp;Assumption!$F$50)</f>
        <v>51</v>
      </c>
      <c r="G130">
        <f>COUNTIF(G2:G122, "&lt;"&amp;Assumption!$F$50)</f>
        <v>32</v>
      </c>
      <c r="H130">
        <f>COUNTIF(H2:H122, "&lt;"&amp;Assumption!$F$50)</f>
        <v>32</v>
      </c>
      <c r="I130">
        <f>COUNTIF(I2:I122, "&lt;"&amp;Assumption!$F$50)</f>
        <v>21</v>
      </c>
      <c r="J130">
        <f>COUNTIF(J2:J122, "&lt;"&amp;Assumption!$F$50)</f>
        <v>34</v>
      </c>
      <c r="K130">
        <f>COUNTIF(K2:K122, "&lt;"&amp;Assumption!$F$50)</f>
        <v>40</v>
      </c>
      <c r="L130">
        <f>COUNTIF(L2:L122, "&lt;"&amp;Assumption!$F$50)</f>
        <v>38</v>
      </c>
      <c r="M130">
        <f>COUNTIF(M2:M122, "&lt;"&amp;Assumption!$F$50)</f>
        <v>39</v>
      </c>
      <c r="N130">
        <f>COUNTIF(N2:N122, "&lt;"&amp;Assumption!$F$50)</f>
        <v>49</v>
      </c>
      <c r="O130">
        <f>COUNTIF(O2:O122, "&lt;"&amp;Assumption!$F$50)</f>
        <v>14</v>
      </c>
      <c r="P130">
        <f>COUNTIF(P2:P122, "&lt;"&amp;Assumption!$F$50)</f>
        <v>37</v>
      </c>
      <c r="Q130">
        <f>COUNTIF(Q2:Q122, "&lt;"&amp;Assumption!$F$50)</f>
        <v>32</v>
      </c>
      <c r="R130">
        <f>COUNTIF(R2:R122, "&lt;"&amp;Assumption!$F$50)</f>
        <v>28</v>
      </c>
      <c r="S130">
        <f>COUNTIF(S2:S122, "&lt;"&amp;Assumption!$F$50)</f>
        <v>44</v>
      </c>
      <c r="T130">
        <f>COUNTIF(T2:T122, "&lt;"&amp;Assumption!$F$50)</f>
        <v>30</v>
      </c>
      <c r="U130">
        <f>COUNTIF(U2:U122, "&lt;"&amp;Assumption!$F$50)</f>
        <v>40</v>
      </c>
      <c r="V130" s="1">
        <f>COUNTIF(V2:V122, "&lt;"&amp;Assumption!$F$50)</f>
        <v>13</v>
      </c>
    </row>
    <row r="131" spans="1:22" x14ac:dyDescent="0.35">
      <c r="A131" s="2" t="s">
        <v>86</v>
      </c>
      <c r="B131">
        <f>COUNT(B1:B122)</f>
        <v>84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109</v>
      </c>
      <c r="R131">
        <f t="shared" si="0"/>
        <v>121</v>
      </c>
      <c r="S131">
        <f t="shared" si="0"/>
        <v>121</v>
      </c>
      <c r="T131">
        <f t="shared" si="0"/>
        <v>109</v>
      </c>
      <c r="U131">
        <f t="shared" si="0"/>
        <v>121</v>
      </c>
      <c r="V131" s="1">
        <f t="shared" si="0"/>
        <v>93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0.32142857142857145</v>
      </c>
      <c r="C133" s="9">
        <f t="shared" ref="C133:V133" si="1">C130/C131</f>
        <v>0.37190082644628097</v>
      </c>
      <c r="D133" s="9">
        <f t="shared" si="1"/>
        <v>0.26446280991735538</v>
      </c>
      <c r="E133" s="9">
        <f t="shared" si="1"/>
        <v>0.256198347107438</v>
      </c>
      <c r="F133" s="9">
        <f t="shared" si="1"/>
        <v>0.42148760330578511</v>
      </c>
      <c r="G133" s="9">
        <f t="shared" si="1"/>
        <v>0.26446280991735538</v>
      </c>
      <c r="H133" s="9">
        <f t="shared" si="1"/>
        <v>0.26446280991735538</v>
      </c>
      <c r="I133" s="9">
        <f t="shared" si="1"/>
        <v>0.17355371900826447</v>
      </c>
      <c r="J133" s="9">
        <f t="shared" si="1"/>
        <v>0.28099173553719009</v>
      </c>
      <c r="K133" s="9">
        <f t="shared" si="1"/>
        <v>0.33057851239669422</v>
      </c>
      <c r="L133" s="9">
        <f t="shared" si="1"/>
        <v>0.31404958677685951</v>
      </c>
      <c r="M133" s="9">
        <f t="shared" si="1"/>
        <v>0.32231404958677684</v>
      </c>
      <c r="N133" s="9">
        <f t="shared" si="1"/>
        <v>0.4049586776859504</v>
      </c>
      <c r="O133" s="9">
        <f t="shared" si="1"/>
        <v>0.11570247933884298</v>
      </c>
      <c r="P133" s="9">
        <f t="shared" si="1"/>
        <v>0.30578512396694213</v>
      </c>
      <c r="Q133" s="9">
        <f t="shared" si="1"/>
        <v>0.29357798165137616</v>
      </c>
      <c r="R133" s="9">
        <f t="shared" si="1"/>
        <v>0.23140495867768596</v>
      </c>
      <c r="S133" s="9">
        <f t="shared" si="1"/>
        <v>0.36363636363636365</v>
      </c>
      <c r="T133" s="9">
        <f t="shared" si="1"/>
        <v>0.27522935779816515</v>
      </c>
      <c r="U133" s="9">
        <f t="shared" si="1"/>
        <v>0.33057851239669422</v>
      </c>
      <c r="V133" s="48">
        <f t="shared" si="1"/>
        <v>0.13978494623655913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0.188</v>
      </c>
      <c r="C136" s="40" cm="1">
        <f t="array" ref="C136">_xlfn.PERCENTRANK.EXC(_xlfn._xlws.FILTER(C2:C122, ISNUMBER(C2:C122)),C120)</f>
        <v>0.51600000000000001</v>
      </c>
      <c r="D136" s="40" cm="1">
        <f t="array" ref="D136">_xlfn.PERCENTRANK.EXC(_xlfn._xlws.FILTER(D2:D122, ISNUMBER(D2:D122)),D120)</f>
        <v>0.45900000000000002</v>
      </c>
      <c r="E136" s="40" cm="1">
        <f t="array" ref="E136">_xlfn.PERCENTRANK.EXC(_xlfn._xlws.FILTER(E2:E122, ISNUMBER(E2:E122)),E120)</f>
        <v>0.61399999999999999</v>
      </c>
      <c r="F136" s="40" cm="1">
        <f t="array" ref="F136">_xlfn.PERCENTRANK.EXC(_xlfn._xlws.FILTER(F2:F122, ISNUMBER(F2:F122)),F120)</f>
        <v>0.98299999999999998</v>
      </c>
      <c r="G136" s="40" cm="1">
        <f t="array" ref="G136">_xlfn.PERCENTRANK.EXC(_xlfn._xlws.FILTER(G2:G122, ISNUMBER(G2:G122)),G120)</f>
        <v>0.90900000000000003</v>
      </c>
      <c r="H136" s="40" cm="1">
        <f t="array" ref="H136">_xlfn.PERCENTRANK.EXC(_xlfn._xlws.FILTER(H2:H122, ISNUMBER(H2:H122)),H120)</f>
        <v>0.70399999999999996</v>
      </c>
      <c r="I136" s="40" cm="1">
        <f t="array" ref="I136">_xlfn.PERCENTRANK.EXC(_xlfn._xlws.FILTER(I2:I122, ISNUMBER(I2:I122)),I120)</f>
        <v>0.70399999999999996</v>
      </c>
      <c r="J136" s="40" cm="1">
        <f t="array" ref="J136">_xlfn.PERCENTRANK.EXC(_xlfn._xlws.FILTER(J2:J122, ISNUMBER(J2:J122)),J120)</f>
        <v>0.83599999999999997</v>
      </c>
      <c r="K136" s="40" cm="1">
        <f t="array" ref="K136">_xlfn.PERCENTRANK.EXC(_xlfn._xlws.FILTER(K2:K122, ISNUMBER(K2:K122)),K120)</f>
        <v>0.68799999999999994</v>
      </c>
      <c r="L136" s="40" cm="1">
        <f t="array" ref="L136">_xlfn.PERCENTRANK.EXC(_xlfn._xlws.FILTER(L2:L122, ISNUMBER(L2:L122)),L120)</f>
        <v>0.83599999999999997</v>
      </c>
      <c r="M136" s="40" cm="1">
        <f t="array" ref="M136">_xlfn.PERCENTRANK.EXC(_xlfn._xlws.FILTER(M2:M122, ISNUMBER(M2:M122)),M120)</f>
        <v>0.46700000000000003</v>
      </c>
      <c r="N136" s="40" cm="1">
        <f t="array" ref="N136">_xlfn.PERCENTRANK.EXC(_xlfn._xlws.FILTER(N2:N122, ISNUMBER(N2:N122)),N120)</f>
        <v>0.83599999999999997</v>
      </c>
      <c r="O136" s="40" cm="1">
        <f t="array" ref="O136">_xlfn.PERCENTRANK.EXC(_xlfn._xlws.FILTER(O2:O122, ISNUMBER(O2:O122)),O120)</f>
        <v>0.877</v>
      </c>
      <c r="P136" s="40" cm="1">
        <f t="array" ref="P136">_xlfn.PERCENTRANK.EXC(_xlfn._xlws.FILTER(P2:P122, ISNUMBER(P2:P122)),P120)</f>
        <v>0.21299999999999999</v>
      </c>
      <c r="Q136" s="40" cm="1">
        <f t="array" ref="Q136">_xlfn.PERCENTRANK.EXC(_xlfn._xlws.FILTER(Q2:Q122, ISNUMBER(Q2:Q122)),Q120)</f>
        <v>0.53600000000000003</v>
      </c>
      <c r="R136" s="40" cm="1">
        <f t="array" ref="R136">_xlfn.PERCENTRANK.EXC(_xlfn._xlws.FILTER(R2:R122, ISNUMBER(R2:R122)),R120)</f>
        <v>0.13900000000000001</v>
      </c>
      <c r="S136" s="40" cm="1">
        <f t="array" ref="S136">_xlfn.PERCENTRANK.EXC(_xlfn._xlws.FILTER(S2:S122, ISNUMBER(S2:S122)),S120)</f>
        <v>0.72899999999999998</v>
      </c>
      <c r="T136" s="40" cm="1">
        <f t="array" ref="T136">_xlfn.PERCENTRANK.EXC(_xlfn._xlws.FILTER(T2:T122, ISNUMBER(T2:T122)),T120)</f>
        <v>0.78100000000000003</v>
      </c>
      <c r="U136" s="40" cm="1">
        <f t="array" ref="U136">_xlfn.PERCENTRANK.EXC(_xlfn._xlws.FILTER(U2:U122, ISNUMBER(U2:U122)),U120)</f>
        <v>0.82699999999999996</v>
      </c>
      <c r="V136" s="155" cm="1">
        <f t="array" ref="V136">_xlfn.PERCENTRANK.EXC(_xlfn._xlws.FILTER(V2:V122, ISNUMBER(V2:V122)),V120)</f>
        <v>0.70199999999999996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0.223</v>
      </c>
      <c r="C137" s="40" cm="1">
        <f t="array" ref="C137">_xlfn.PERCENTRANK.EXC(_xlfn._xlws.FILTER(C2:C122, ISNUMBER(C2:C122)),C121)</f>
        <v>0.53200000000000003</v>
      </c>
      <c r="D137" s="40" cm="1">
        <f t="array" ref="D137">_xlfn.PERCENTRANK.EXC(_xlfn._xlws.FILTER(D2:D122, ISNUMBER(D2:D122)),D121)</f>
        <v>0.188</v>
      </c>
      <c r="E137" s="40" cm="1">
        <f t="array" ref="E137">_xlfn.PERCENTRANK.EXC(_xlfn._xlws.FILTER(E2:E122, ISNUMBER(E2:E122)),E121)</f>
        <v>0.47499999999999998</v>
      </c>
      <c r="F137" s="40" cm="1">
        <f t="array" ref="F137">_xlfn.PERCENTRANK.EXC(_xlfn._xlws.FILTER(F2:F122, ISNUMBER(F2:F122)),F121)</f>
        <v>0.82699999999999996</v>
      </c>
      <c r="G137" s="40" cm="1">
        <f t="array" ref="G137">_xlfn.PERCENTRANK.EXC(_xlfn._xlws.FILTER(G2:G122, ISNUMBER(G2:G122)),G121)</f>
        <v>0.91800000000000004</v>
      </c>
      <c r="H137" s="40" cm="1">
        <f t="array" ref="H137">_xlfn.PERCENTRANK.EXC(_xlfn._xlws.FILTER(H2:H122, ISNUMBER(H2:H122)),H121)</f>
        <v>0.77</v>
      </c>
      <c r="I137" s="40" cm="1">
        <f t="array" ref="I137">_xlfn.PERCENTRANK.EXC(_xlfn._xlws.FILTER(I2:I122, ISNUMBER(I2:I122)),I121)</f>
        <v>0.68799999999999994</v>
      </c>
      <c r="J137" s="40" cm="1">
        <f t="array" ref="J137">_xlfn.PERCENTRANK.EXC(_xlfn._xlws.FILTER(J2:J122, ISNUMBER(J2:J122)),J121)</f>
        <v>0.66300000000000003</v>
      </c>
      <c r="K137" s="40" cm="1">
        <f t="array" ref="K137">_xlfn.PERCENTRANK.EXC(_xlfn._xlws.FILTER(K2:K122, ISNUMBER(K2:K122)),K121)</f>
        <v>0.58099999999999996</v>
      </c>
      <c r="L137" s="40" cm="1">
        <f t="array" ref="L137">_xlfn.PERCENTRANK.EXC(_xlfn._xlws.FILTER(L2:L122, ISNUMBER(L2:L122)),L121)</f>
        <v>0.66300000000000003</v>
      </c>
      <c r="M137" s="40" cm="1">
        <f t="array" ref="M137">_xlfn.PERCENTRANK.EXC(_xlfn._xlws.FILTER(M2:M122, ISNUMBER(M2:M122)),M121)</f>
        <v>0.47499999999999998</v>
      </c>
      <c r="N137" s="40" cm="1">
        <f t="array" ref="N137">_xlfn.PERCENTRANK.EXC(_xlfn._xlws.FILTER(N2:N122, ISNUMBER(N2:N122)),N121)</f>
        <v>0.77</v>
      </c>
      <c r="O137" s="40" cm="1">
        <f t="array" ref="O137">_xlfn.PERCENTRANK.EXC(_xlfn._xlws.FILTER(O2:O122, ISNUMBER(O2:O122)),O121)</f>
        <v>0.81899999999999995</v>
      </c>
      <c r="P137" s="40" cm="1">
        <f t="array" ref="P137">_xlfn.PERCENTRANK.EXC(_xlfn._xlws.FILTER(P2:P122, ISNUMBER(P2:P122)),P121)</f>
        <v>0.311</v>
      </c>
      <c r="Q137" s="40" cm="1">
        <f t="array" ref="Q137">_xlfn.PERCENTRANK.EXC(_xlfn._xlws.FILTER(Q2:Q122, ISNUMBER(Q2:Q122)),Q121)</f>
        <v>0.45400000000000001</v>
      </c>
      <c r="R137" s="40" cm="1">
        <f t="array" ref="R137">_xlfn.PERCENTRANK.EXC(_xlfn._xlws.FILTER(R2:R122, ISNUMBER(R2:R122)),R121)</f>
        <v>0.20399999999999999</v>
      </c>
      <c r="S137" s="40" cm="1">
        <f t="array" ref="S137">_xlfn.PERCENTRANK.EXC(_xlfn._xlws.FILTER(S2:S122, ISNUMBER(S2:S122)),S121)</f>
        <v>0.877</v>
      </c>
      <c r="T137" s="40" cm="1">
        <f t="array" ref="T137">_xlfn.PERCENTRANK.EXC(_xlfn._xlws.FILTER(T2:T122, ISNUMBER(T2:T122)),T121)</f>
        <v>0.46300000000000002</v>
      </c>
      <c r="U137" s="40" cm="1">
        <f t="array" ref="U137">_xlfn.PERCENTRANK.EXC(_xlfn._xlws.FILTER(U2:U122, ISNUMBER(U2:U122)),U121)</f>
        <v>0.67200000000000004</v>
      </c>
      <c r="V137" s="155" cm="1">
        <f t="array" ref="V137">_xlfn.PERCENTRANK.EXC(_xlfn._xlws.FILTER(V2:V122, ISNUMBER(V2:V122)),V121)</f>
        <v>0.44600000000000001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0.38800000000000001</v>
      </c>
      <c r="C138" s="40" cm="1">
        <f t="array" ref="C138">_xlfn.PERCENTRANK.EXC(_xlfn._xlws.FILTER(C2:C122, ISNUMBER(C2:C122)),C122)</f>
        <v>0.60599999999999998</v>
      </c>
      <c r="D138" s="40" cm="1">
        <f t="array" ref="D138">_xlfn.PERCENTRANK.EXC(_xlfn._xlws.FILTER(D2:D122, ISNUMBER(D2:D122)),D122)</f>
        <v>0.19600000000000001</v>
      </c>
      <c r="E138" s="40" cm="1">
        <f t="array" ref="E138">_xlfn.PERCENTRANK.EXC(_xlfn._xlws.FILTER(E2:E122, ISNUMBER(E2:E122)),E122)</f>
        <v>0.49099999999999999</v>
      </c>
      <c r="F138" s="40" cm="1">
        <f t="array" ref="F138">_xlfn.PERCENTRANK.EXC(_xlfn._xlws.FILTER(F2:F122, ISNUMBER(F2:F122)),F122)</f>
        <v>0.93400000000000005</v>
      </c>
      <c r="G138" s="40" cm="1">
        <f t="array" ref="G138">_xlfn.PERCENTRANK.EXC(_xlfn._xlws.FILTER(G2:G122, ISNUMBER(G2:G122)),G122)</f>
        <v>0.96699999999999997</v>
      </c>
      <c r="H138" s="40" cm="1">
        <f t="array" ref="H138">_xlfn.PERCENTRANK.EXC(_xlfn._xlws.FILTER(H2:H122, ISNUMBER(H2:H122)),H122)</f>
        <v>0.91800000000000004</v>
      </c>
      <c r="I138" s="40" cm="1">
        <f t="array" ref="I138">_xlfn.PERCENTRANK.EXC(_xlfn._xlws.FILTER(I2:I122, ISNUMBER(I2:I122)),I122)</f>
        <v>0.72099999999999997</v>
      </c>
      <c r="J138" s="40" cm="1">
        <f t="array" ref="J138">_xlfn.PERCENTRANK.EXC(_xlfn._xlws.FILTER(J2:J122, ISNUMBER(J2:J122)),J122)</f>
        <v>0.68799999999999994</v>
      </c>
      <c r="K138" s="40" cm="1">
        <f t="array" ref="K138">_xlfn.PERCENTRANK.EXC(_xlfn._xlws.FILTER(K2:K122, ISNUMBER(K2:K122)),K122)</f>
        <v>0.52400000000000002</v>
      </c>
      <c r="L138" s="40" cm="1">
        <f t="array" ref="L138">_xlfn.PERCENTRANK.EXC(_xlfn._xlws.FILTER(L2:L122, ISNUMBER(L2:L122)),L122)</f>
        <v>0.54900000000000004</v>
      </c>
      <c r="M138" s="40" cm="1">
        <f t="array" ref="M138">_xlfn.PERCENTRANK.EXC(_xlfn._xlws.FILTER(M2:M122, ISNUMBER(M2:M122)),M122)</f>
        <v>0.754</v>
      </c>
      <c r="N138" s="40" cm="1">
        <f t="array" ref="N138">_xlfn.PERCENTRANK.EXC(_xlfn._xlws.FILTER(N2:N122, ISNUMBER(N2:N122)),N122)</f>
        <v>0.67200000000000004</v>
      </c>
      <c r="O138" s="40" cm="1">
        <f t="array" ref="O138">_xlfn.PERCENTRANK.EXC(_xlfn._xlws.FILTER(O2:O122, ISNUMBER(O2:O122)),O122)</f>
        <v>0.80300000000000005</v>
      </c>
      <c r="P138" s="40" cm="1">
        <f t="array" ref="P138">_xlfn.PERCENTRANK.EXC(_xlfn._xlws.FILTER(P2:P122, ISNUMBER(P2:P122)),P122)</f>
        <v>0.57299999999999995</v>
      </c>
      <c r="Q138" s="40" cm="1">
        <f t="array" ref="Q138">_xlfn.PERCENTRANK.EXC(_xlfn._xlws.FILTER(Q2:Q122, ISNUMBER(Q2:Q122)),Q122)</f>
        <v>0.39</v>
      </c>
      <c r="R138" s="40" cm="1">
        <f t="array" ref="R138">_xlfn.PERCENTRANK.EXC(_xlfn._xlws.FILTER(R2:R122, ISNUMBER(R2:R122)),R122)</f>
        <v>0.17199999999999999</v>
      </c>
      <c r="S138" s="40" cm="1">
        <f t="array" ref="S138">_xlfn.PERCENTRANK.EXC(_xlfn._xlws.FILTER(S2:S122, ISNUMBER(S2:S122)),S122)</f>
        <v>0.90900000000000003</v>
      </c>
      <c r="T138" s="40" cm="1">
        <f t="array" ref="T138">_xlfn.PERCENTRANK.EXC(_xlfn._xlws.FILTER(T2:T122, ISNUMBER(T2:T122)),T122)</f>
        <v>0.52700000000000002</v>
      </c>
      <c r="U138" s="40" cm="1">
        <f t="array" ref="U138">_xlfn.PERCENTRANK.EXC(_xlfn._xlws.FILTER(U2:U122, ISNUMBER(U2:U122)),U122)</f>
        <v>0.68</v>
      </c>
      <c r="V138" s="155" cm="1">
        <f t="array" ref="V138">_xlfn.PERCENTRANK.EXC(_xlfn._xlws.FILTER(V2:V122, ISNUMBER(V2:V122)),V122)</f>
        <v>0.32900000000000001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0.26633333333333337</v>
      </c>
      <c r="C140" s="40">
        <f t="shared" si="2"/>
        <v>0.55133333333333334</v>
      </c>
      <c r="D140" s="40">
        <f t="shared" si="2"/>
        <v>0.28099999999999997</v>
      </c>
      <c r="E140" s="40">
        <f t="shared" si="2"/>
        <v>0.52666666666666673</v>
      </c>
      <c r="F140" s="40">
        <f t="shared" si="2"/>
        <v>0.91466666666666674</v>
      </c>
      <c r="G140" s="40">
        <f t="shared" si="2"/>
        <v>0.93133333333333335</v>
      </c>
      <c r="H140" s="40">
        <f t="shared" si="2"/>
        <v>0.79733333333333334</v>
      </c>
      <c r="I140" s="40">
        <f t="shared" si="2"/>
        <v>0.70433333333333337</v>
      </c>
      <c r="J140" s="40">
        <f t="shared" si="2"/>
        <v>0.72900000000000009</v>
      </c>
      <c r="K140" s="40">
        <f t="shared" si="2"/>
        <v>0.59766666666666668</v>
      </c>
      <c r="L140" s="40">
        <f t="shared" si="2"/>
        <v>0.68266666666666664</v>
      </c>
      <c r="M140" s="40">
        <f t="shared" si="2"/>
        <v>0.56533333333333335</v>
      </c>
      <c r="N140" s="40">
        <f t="shared" si="2"/>
        <v>0.7593333333333333</v>
      </c>
      <c r="O140" s="40">
        <f t="shared" si="2"/>
        <v>0.83300000000000007</v>
      </c>
      <c r="P140" s="40">
        <f t="shared" si="2"/>
        <v>0.36566666666666664</v>
      </c>
      <c r="Q140" s="40">
        <f t="shared" si="2"/>
        <v>0.45999999999999996</v>
      </c>
      <c r="R140" s="40">
        <f t="shared" si="2"/>
        <v>0.17166666666666663</v>
      </c>
      <c r="S140" s="40">
        <f t="shared" si="2"/>
        <v>0.83833333333333326</v>
      </c>
      <c r="T140" s="40">
        <f t="shared" si="2"/>
        <v>0.59033333333333327</v>
      </c>
      <c r="U140" s="40">
        <f t="shared" si="2"/>
        <v>0.72633333333333339</v>
      </c>
      <c r="V140" s="155">
        <f t="shared" si="2"/>
        <v>0.49233333333333329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17.6369753693759</v>
      </c>
      <c r="C18">
        <v>17.386192150320198</v>
      </c>
      <c r="D18">
        <v>63.732476742214899</v>
      </c>
      <c r="E18">
        <v>33.663276014182301</v>
      </c>
      <c r="F18">
        <v>16.918160023137599</v>
      </c>
      <c r="G18">
        <v>2.4380740905973202</v>
      </c>
      <c r="H18">
        <v>15.6987954720851</v>
      </c>
      <c r="I18">
        <v>12.9786240188185</v>
      </c>
      <c r="J18">
        <v>25.369127373460199</v>
      </c>
      <c r="K18">
        <v>35.904278154974399</v>
      </c>
      <c r="L18">
        <v>20.130019637657298</v>
      </c>
      <c r="M18">
        <v>31.878251370645302</v>
      </c>
      <c r="N18">
        <v>0.58009613257671799</v>
      </c>
      <c r="O18">
        <v>36.3147882909564</v>
      </c>
      <c r="P18">
        <v>17.6369753693759</v>
      </c>
      <c r="Q18">
        <v>7.7374565221448997</v>
      </c>
      <c r="R18">
        <v>48.124032372698501</v>
      </c>
      <c r="S18">
        <v>22.565965975237901</v>
      </c>
      <c r="T18">
        <v>7.0206655003888097</v>
      </c>
      <c r="U18">
        <v>1.1160182204931299</v>
      </c>
      <c r="V18">
        <v>2.3531585113298501</v>
      </c>
    </row>
    <row r="19" spans="1:22" x14ac:dyDescent="0.35">
      <c r="A19" s="2">
        <v>44196</v>
      </c>
      <c r="B19">
        <v>17.49181756918</v>
      </c>
      <c r="C19">
        <v>15.4747210424778</v>
      </c>
      <c r="D19">
        <v>51.526922623903502</v>
      </c>
      <c r="E19">
        <v>25.625710924973902</v>
      </c>
      <c r="F19">
        <v>12.725119300051601</v>
      </c>
      <c r="G19">
        <v>2.4114100754571299</v>
      </c>
      <c r="H19">
        <v>16.388226158283299</v>
      </c>
      <c r="I19">
        <v>15.9439970068329</v>
      </c>
      <c r="J19">
        <v>22.3569609127116</v>
      </c>
      <c r="K19">
        <v>42.801850774947603</v>
      </c>
      <c r="L19">
        <v>14.9311683274064</v>
      </c>
      <c r="M19">
        <v>34.374878434371603</v>
      </c>
      <c r="N19">
        <v>0.55741767368310902</v>
      </c>
      <c r="O19">
        <v>33.7104852000639</v>
      </c>
      <c r="P19">
        <v>17.49181756918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1.9330314992946001</v>
      </c>
    </row>
    <row r="20" spans="1:22" x14ac:dyDescent="0.35">
      <c r="A20" s="2">
        <v>44561</v>
      </c>
      <c r="B20">
        <v>21.272816914662599</v>
      </c>
      <c r="C20">
        <v>18.685686268485899</v>
      </c>
      <c r="D20">
        <v>58.771705602480203</v>
      </c>
      <c r="E20">
        <v>24.890007164849699</v>
      </c>
      <c r="F20">
        <v>16.795925418676902</v>
      </c>
      <c r="G20">
        <v>2.9485499366939401</v>
      </c>
      <c r="H20">
        <v>16.008552449802099</v>
      </c>
      <c r="I20">
        <v>24.305116442736701</v>
      </c>
      <c r="J20">
        <v>28.181628201673298</v>
      </c>
      <c r="K20">
        <v>51.305065810926997</v>
      </c>
      <c r="L20">
        <v>18.5635369772613</v>
      </c>
      <c r="M20">
        <v>36.851318548266597</v>
      </c>
      <c r="N20">
        <v>0.62188546902171704</v>
      </c>
      <c r="O20">
        <v>46.994326531355398</v>
      </c>
      <c r="P20">
        <v>21.272816914662599</v>
      </c>
      <c r="Q20">
        <v>9.3577310145755703</v>
      </c>
      <c r="R20">
        <v>40.272341500770501</v>
      </c>
      <c r="S20">
        <v>19.758356819770899</v>
      </c>
      <c r="T20">
        <v>7.5479683625438296</v>
      </c>
      <c r="U20">
        <v>1.2888433357324001</v>
      </c>
      <c r="V20">
        <v>3.0736788279565701</v>
      </c>
    </row>
    <row r="21" spans="1:22" x14ac:dyDescent="0.35">
      <c r="A21" s="2">
        <v>44925</v>
      </c>
      <c r="B21">
        <v>20.369749280397301</v>
      </c>
      <c r="C21">
        <v>25.9091621121221</v>
      </c>
      <c r="D21">
        <v>64.972794212626397</v>
      </c>
      <c r="E21">
        <v>26.836878670313801</v>
      </c>
      <c r="F21">
        <v>17.088924383662501</v>
      </c>
      <c r="G21">
        <v>3.11609678108668</v>
      </c>
      <c r="H21">
        <v>16.6997810143246</v>
      </c>
      <c r="I21">
        <v>19.760160861146598</v>
      </c>
      <c r="J21">
        <v>32.531987143471397</v>
      </c>
      <c r="K21">
        <v>35.389415193032796</v>
      </c>
      <c r="L21">
        <v>21.0795022333171</v>
      </c>
      <c r="M21">
        <v>38.612287222708098</v>
      </c>
      <c r="N21">
        <v>0.86953187662514597</v>
      </c>
      <c r="O21">
        <v>46.0449526839611</v>
      </c>
      <c r="P21">
        <v>20.369749280397301</v>
      </c>
      <c r="Q21">
        <v>9.9739874595000497</v>
      </c>
      <c r="R21">
        <v>42.481578232910898</v>
      </c>
      <c r="S21">
        <v>36.400827564125699</v>
      </c>
      <c r="T21">
        <v>11.391861362325301</v>
      </c>
      <c r="U21">
        <v>1.1112749309141801</v>
      </c>
      <c r="V21">
        <v>3.6287466891112699</v>
      </c>
    </row>
    <row r="22" spans="1:22" x14ac:dyDescent="0.35">
      <c r="A22" s="2">
        <v>45289</v>
      </c>
      <c r="B22">
        <v>19.108042731119902</v>
      </c>
      <c r="C22">
        <v>28.703846209950999</v>
      </c>
      <c r="D22">
        <v>67.989157026237706</v>
      </c>
      <c r="E22">
        <v>30.8315679687197</v>
      </c>
      <c r="F22">
        <v>23.395588724849102</v>
      </c>
      <c r="G22">
        <v>2.9600670636541899</v>
      </c>
      <c r="H22">
        <v>16.757658826353602</v>
      </c>
      <c r="I22">
        <v>19.098037240379401</v>
      </c>
      <c r="J22">
        <v>39.442384315645299</v>
      </c>
      <c r="K22">
        <v>41.703318146167398</v>
      </c>
      <c r="L22">
        <v>24.067875726786799</v>
      </c>
      <c r="M22">
        <v>33.920219282975701</v>
      </c>
      <c r="N22">
        <v>1.21959709581891</v>
      </c>
      <c r="O22">
        <v>54.700821905666999</v>
      </c>
      <c r="P22">
        <v>19.108042731119902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0.88605729269348998</v>
      </c>
      <c r="V22">
        <v>3.0114214655340201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7.2159546619388282E-2</v>
      </c>
      <c r="C26" s="50" cm="1">
        <f t="array" ref="C26">(C22/INDEX(C3:C22,MATCH(TRUE,INDEX(ISNUMBER(C3:C22),0),0)))^(1/C24)-1</f>
        <v>3.8689699842481939E-2</v>
      </c>
      <c r="D26" s="50" cm="1">
        <f t="array" ref="D26">(D22/INDEX(D3:D22,MATCH(TRUE,INDEX(ISNUMBER(D3:D22),0),0)))^(1/D24)-1</f>
        <v>4.293576021016543E-2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1.6222354113517135E-2</v>
      </c>
      <c r="H26" s="50" cm="1">
        <f t="array" ref="H26">(H22/INDEX(H3:H22,MATCH(TRUE,INDEX(ISNUMBER(H3:H22),0),0)))^(1/H24)-1</f>
        <v>2.5384590958325903E-2</v>
      </c>
      <c r="I26" s="50" cm="1">
        <f t="array" ref="I26">(I22/INDEX(I3:I22,MATCH(TRUE,INDEX(ISNUMBER(I3:I22),0),0)))^(1/I24)-1</f>
        <v>3.7645355776196432E-2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2.4574898584932559E-2</v>
      </c>
      <c r="L26" s="50" cm="1">
        <f t="array" ref="L26">(L22/INDEX(L3:L22,MATCH(TRUE,INDEX(ISNUMBER(L3:L22),0),0)))^(1/L24)-1</f>
        <v>2.0740834870852431E-2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6.0165623664057089E-2</v>
      </c>
      <c r="P26" s="50" cm="1">
        <f t="array" ref="P26">(P22/INDEX(P3:P22,MATCH(TRUE,INDEX(ISNUMBER(P3:P22),0),0)))^(1/P24)-1</f>
        <v>7.2159546619388282E-2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-4.4922818576610957E-2</v>
      </c>
      <c r="V26" s="50" cm="1">
        <f t="array" ref="V26">(V22/INDEX(V3:V22,MATCH(TRUE,INDEX(ISNUMBER(V3:V22),0),0)))^(1/V24)-1</f>
        <v>-1.6027932531901046E-2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7.2679499999999999</v>
      </c>
      <c r="E3" cm="1">
        <f t="array" ref="E3">_xll.FDSB(B3,"FG_PRICE_CHANGE(0,-1AY)")</f>
        <v>1.9948602</v>
      </c>
      <c r="F3" cm="1">
        <f t="array" ref="F3">_xll.FDSB(B3,"FG_PRICE_CHANGE(0,-1AM)")</f>
        <v>0.20681620000000001</v>
      </c>
      <c r="G3" cm="1">
        <f t="array" ref="G3">_xll.FDSB(B3,"FG_PRICE_CHANGE(0,-3AM)")</f>
        <v>0.87020399999999998</v>
      </c>
      <c r="H3" cm="1">
        <f t="array" ref="H3">_xll.FDSB(B3,"FG_PRICE_CHANGE(0,-6AM)")</f>
        <v>1.7777681000000001</v>
      </c>
      <c r="I3" cm="1">
        <f t="array" ref="I3">_xll.FDS(B3,"STD(FG_PRICE_CHANGE(0,-1AY,AM))")</f>
        <v>1.5111888715324999</v>
      </c>
      <c r="J3" cm="1">
        <f t="array" ref="J3">_xll.FDS(B3,"STD(FG_PRICE_CHANGE(0,-3AY,M))")*SQRT(12)</f>
        <v>6.0812782882636069</v>
      </c>
      <c r="L3">
        <f t="shared" ref="L3:L23" si="0">(1-(_xlfn.PERCENTRANK.EXC($F$3:$F$23,F3)))*100</f>
        <v>22.799999999999997</v>
      </c>
      <c r="M3">
        <f t="shared" ref="M3:M23" si="1">(1-(_xlfn.PERCENTRANK.EXC($G$3:$G$23,G3)))*100</f>
        <v>45.499999999999993</v>
      </c>
      <c r="N3">
        <f t="shared" ref="N3:N23" si="2">(1-(_xlfn.PERCENTRANK.EXC($H$3:$H$23,H3)))*100</f>
        <v>50</v>
      </c>
      <c r="O3">
        <f>SUMPRODUCT($L$1:$N$1,L3:N3)</f>
        <v>42.76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52.289999999999992</v>
      </c>
      <c r="U3" cm="1">
        <f t="array" ref="U3">_xlfn.PERCENTRANK.EXC(_xlfn._xlws.FILTER(S$3:S$23, ISNUMBER(S$3:S$23)),S3)*100</f>
        <v>50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918.74</v>
      </c>
      <c r="E4" cm="1">
        <f t="array" ref="E4">_xll.FDSB(B4,"FG_PRICE_CHANGE(0,-1AY)")</f>
        <v>12.834751000000001</v>
      </c>
      <c r="F4" cm="1">
        <f t="array" ref="F4">_xll.FDSB(B4,"FG_PRICE_CHANGE(0,-1AM)")</f>
        <v>-3.9075375000000001</v>
      </c>
      <c r="G4" cm="1">
        <f t="array" ref="G4">_xll.FDSB(B4,"FG_PRICE_CHANGE(0,-3AM)")</f>
        <v>-4.9921693999999999</v>
      </c>
      <c r="H4" cm="1">
        <f t="array" ref="H4">_xll.FDSB(B4,"FG_PRICE_CHANGE(0,-6AM)")</f>
        <v>5.8273314999999997</v>
      </c>
      <c r="I4" cm="1">
        <f t="array" ref="I4">_xll.FDS(B4,"STD(FG_PRICE_CHANGE(0,-1AY,AM))")</f>
        <v>3.26102813076777</v>
      </c>
      <c r="J4" cm="1">
        <f t="array" ref="J4">_xll.FDS(B4,"STD(FG_PRICE_CHANGE(0,-3AY,M))")*SQRT(12)</f>
        <v>15.270601577830806</v>
      </c>
      <c r="L4">
        <f t="shared" si="0"/>
        <v>95.5</v>
      </c>
      <c r="M4">
        <f t="shared" si="1"/>
        <v>95.5</v>
      </c>
      <c r="N4">
        <f t="shared" si="2"/>
        <v>18.200000000000006</v>
      </c>
      <c r="O4">
        <f t="shared" ref="O4:O23" si="4">SUMPRODUCT($L$1:$N$1,L4:N4)</f>
        <v>64.580000000000013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36.82</v>
      </c>
      <c r="U4" cm="1">
        <f t="array" ref="U4">_xlfn.PERCENTRANK.EXC(_xlfn._xlws.FILTER(S$3:S$23, ISNUMBER(S$3:S$23)),S4)*100</f>
        <v>22.7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16250</v>
      </c>
      <c r="E5" cm="1">
        <f t="array" ref="E5">_xll.FDSB(B5,"FG_PRICE_CHANGE(0,-1AY)")</f>
        <v>8.4056014999999995</v>
      </c>
      <c r="F5" cm="1">
        <f t="array" ref="F5">_xll.FDSB(B5,"FG_PRICE_CHANGE(0,-1AM)")</f>
        <v>-6.1500072000000003E-2</v>
      </c>
      <c r="G5" cm="1">
        <f t="array" ref="G5">_xll.FDSB(B5,"FG_PRICE_CHANGE(0,-3AM)")</f>
        <v>3.4043907999999998</v>
      </c>
      <c r="H5" cm="1">
        <f t="array" ref="H5">_xll.FDSB(B5,"FG_PRICE_CHANGE(0,-6AM)")</f>
        <v>4.7711133999999999</v>
      </c>
      <c r="I5" cm="1">
        <f t="array" ref="I5">_xll.FDS(B5,"STD(FG_PRICE_CHANGE(0,-1AY,AM))")</f>
        <v>1.5128873238830101</v>
      </c>
      <c r="J5" cm="1">
        <f t="array" ref="J5">_xll.FDS(B5,"STD(FG_PRICE_CHANGE(0,-3AY,M))")*SQRT(12)</f>
        <v>5.3440102825497044</v>
      </c>
      <c r="L5">
        <f t="shared" si="0"/>
        <v>59.099999999999994</v>
      </c>
      <c r="M5">
        <f t="shared" si="1"/>
        <v>18.200000000000006</v>
      </c>
      <c r="N5">
        <f t="shared" si="2"/>
        <v>31.899999999999995</v>
      </c>
      <c r="O5">
        <f t="shared" si="4"/>
        <v>31.86</v>
      </c>
      <c r="P5">
        <f t="shared" si="3"/>
        <v>72.8</v>
      </c>
      <c r="Q5">
        <f>VLOOKUP(A5,CAD!$A$3:$J$23, 10, FALSE)</f>
        <v>40.9</v>
      </c>
      <c r="S5">
        <f t="shared" si="5"/>
        <v>45.949999999999996</v>
      </c>
      <c r="U5" cm="1">
        <f t="array" ref="U5">_xlfn.PERCENTRANK.EXC(_xlfn._xlws.FILTER(S$3:S$23, ISNUMBER(S$3:S$23)),S5)*100</f>
        <v>36.299999999999997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58.52</v>
      </c>
      <c r="E6" cm="1">
        <f t="array" ref="E6">_xll.FDSB(B6,"FG_PRICE_CHANGE(0,-1AY)")</f>
        <v>4.2022823999999996</v>
      </c>
      <c r="F6" cm="1">
        <f t="array" ref="F6">_xll.FDSB(B6,"FG_PRICE_CHANGE(0,-1AM)")</f>
        <v>1.3008833</v>
      </c>
      <c r="G6" cm="1">
        <f t="array" ref="G6">_xll.FDSB(B6,"FG_PRICE_CHANGE(0,-3AM)")</f>
        <v>4.1003346000000001</v>
      </c>
      <c r="H6" cm="1">
        <f t="array" ref="H6">_xll.FDSB(B6,"FG_PRICE_CHANGE(0,-6AM)")</f>
        <v>5.4604410000000003</v>
      </c>
      <c r="I6" cm="1">
        <f t="array" ref="I6">_xll.FDS(B6,"STD(FG_PRICE_CHANGE(0,-1AY,AM))")</f>
        <v>1.5621255894275401</v>
      </c>
      <c r="J6" cm="1">
        <f t="array" ref="J6">_xll.FDS(B6,"STD(FG_PRICE_CHANGE(0,-3AY,M))")*SQRT(12)</f>
        <v>6.1530627548431278</v>
      </c>
      <c r="L6">
        <f t="shared" si="0"/>
        <v>9.0999999999999979</v>
      </c>
      <c r="M6">
        <f t="shared" si="1"/>
        <v>9.0999999999999979</v>
      </c>
      <c r="N6">
        <f t="shared" si="2"/>
        <v>22.799999999999997</v>
      </c>
      <c r="O6">
        <f t="shared" si="4"/>
        <v>14.579999999999998</v>
      </c>
      <c r="P6">
        <f t="shared" si="3"/>
        <v>54.6</v>
      </c>
      <c r="Q6">
        <f>VLOOKUP(A6,CAD!$A$3:$J$23, 10, FALSE)</f>
        <v>18.099999999999998</v>
      </c>
      <c r="S6">
        <f t="shared" si="5"/>
        <v>27.29</v>
      </c>
      <c r="U6" cm="1">
        <f t="array" ref="U6">_xlfn.PERCENTRANK.EXC(_xlfn._xlws.FILTER(S$3:S$23, ISNUMBER(S$3:S$23)),S6)*100</f>
        <v>13.600000000000001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3.9369999999999998</v>
      </c>
      <c r="E7" cm="1">
        <f t="array" ref="E7">_xll.FDSB(B7,"FG_PRICE_CHANGE(0,-1AY)")</f>
        <v>-7.4354943999999996</v>
      </c>
      <c r="F7" cm="1">
        <f t="array" ref="F7">_xll.FDSB(B7,"FG_PRICE_CHANGE(0,-1AM)")</f>
        <v>-2.7012288999999998</v>
      </c>
      <c r="G7" cm="1">
        <f t="array" ref="G7">_xll.FDSB(B7,"FG_PRICE_CHANGE(0,-3AM)")</f>
        <v>-1.276362</v>
      </c>
      <c r="H7" cm="1">
        <f t="array" ref="H7">_xll.FDSB(B7,"FG_PRICE_CHANGE(0,-6AM)")</f>
        <v>-1.3345062999999999</v>
      </c>
      <c r="I7" cm="1">
        <f t="array" ref="I7">_xll.FDS(B7,"STD(FG_PRICE_CHANGE(0,-1AY,AM))")</f>
        <v>3.2395349973049599</v>
      </c>
      <c r="J7" cm="1">
        <f t="array" ref="J7">_xll.FDS(B7,"STD(FG_PRICE_CHANGE(0,-3AY,M))")*SQRT(12)</f>
        <v>11.428849403731334</v>
      </c>
      <c r="L7">
        <f t="shared" si="0"/>
        <v>91</v>
      </c>
      <c r="M7">
        <f t="shared" si="1"/>
        <v>86.4</v>
      </c>
      <c r="N7">
        <f t="shared" si="2"/>
        <v>91</v>
      </c>
      <c r="O7">
        <f t="shared" si="4"/>
        <v>89.16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62.319999999999993</v>
      </c>
      <c r="U7" cm="1">
        <f t="array" ref="U7">_xlfn.PERCENTRANK.EXC(_xlfn._xlws.FILTER(S$3:S$23, ISNUMBER(S$3:S$23)),S7)*100</f>
        <v>77.2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3.7450000000000001</v>
      </c>
      <c r="E8" cm="1">
        <f t="array" ref="E8">_xll.FDSB(B8,"FG_PRICE_CHANGE(0,-1AY)")</f>
        <v>1.7262219999999999</v>
      </c>
      <c r="F8" cm="1">
        <f t="array" ref="F8">_xll.FDSB(B8,"FG_PRICE_CHANGE(0,-1AM)")</f>
        <v>-6.9385769999999999E-2</v>
      </c>
      <c r="G8" cm="1">
        <f t="array" ref="G8">_xll.FDSB(B8,"FG_PRICE_CHANGE(0,-3AM)")</f>
        <v>-0.76578855999999995</v>
      </c>
      <c r="H8" cm="1">
        <f t="array" ref="H8">_xll.FDSB(B8,"FG_PRICE_CHANGE(0,-6AM)")</f>
        <v>0.30801296</v>
      </c>
      <c r="I8" cm="1">
        <f t="array" ref="I8">_xll.FDS(B8,"STD(FG_PRICE_CHANGE(0,-1AY,AM))")</f>
        <v>1.7309014915997101</v>
      </c>
      <c r="J8" cm="1">
        <f t="array" ref="J8">_xll.FDS(B8,"STD(FG_PRICE_CHANGE(0,-3AY,M))")*SQRT(12)</f>
        <v>8.0949358747076836</v>
      </c>
      <c r="L8">
        <f t="shared" si="0"/>
        <v>63.7</v>
      </c>
      <c r="M8">
        <f t="shared" si="1"/>
        <v>77.3</v>
      </c>
      <c r="N8">
        <f t="shared" si="2"/>
        <v>63.7</v>
      </c>
      <c r="O8">
        <f t="shared" si="4"/>
        <v>69.140000000000015</v>
      </c>
      <c r="P8">
        <f t="shared" si="3"/>
        <v>36.4</v>
      </c>
      <c r="Q8">
        <f>VLOOKUP(A8,CAD!$A$3:$J$23, 10, FALSE)</f>
        <v>40.9</v>
      </c>
      <c r="S8">
        <f t="shared" si="5"/>
        <v>53.670000000000009</v>
      </c>
      <c r="U8" cm="1">
        <f t="array" ref="U8">_xlfn.PERCENTRANK.EXC(_xlfn._xlws.FILTER(S$3:S$23, ISNUMBER(S$3:S$23)),S8)*100</f>
        <v>59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4.7069999999999999</v>
      </c>
      <c r="E9" cm="1">
        <f t="array" ref="E9">_xll.FDSB(B9,"FG_PRICE_CHANGE(0,-1AY)")</f>
        <v>1.9824504999999999</v>
      </c>
      <c r="F9" cm="1">
        <f t="array" ref="F9">_xll.FDSB(B9,"FG_PRICE_CHANGE(0,-1AM)")</f>
        <v>-1.3724506000000001</v>
      </c>
      <c r="G9" cm="1">
        <f t="array" ref="G9">_xll.FDSB(B9,"FG_PRICE_CHANGE(0,-3AM)")</f>
        <v>-0.81130265999999995</v>
      </c>
      <c r="H9" cm="1">
        <f t="array" ref="H9">_xll.FDSB(B9,"FG_PRICE_CHANGE(0,-6AM)")</f>
        <v>1.0194182000000001</v>
      </c>
      <c r="I9" cm="1">
        <f t="array" ref="I9">_xll.FDS(B9,"STD(FG_PRICE_CHANGE(0,-1AY,AM))")</f>
        <v>2.0939195966849402</v>
      </c>
      <c r="J9" cm="1">
        <f t="array" ref="J9">_xll.FDS(B9,"STD(FG_PRICE_CHANGE(0,-3AY,M))")*SQRT(12)</f>
        <v>7.519775389458589</v>
      </c>
      <c r="L9">
        <f t="shared" si="0"/>
        <v>81.899999999999991</v>
      </c>
      <c r="M9">
        <f t="shared" si="1"/>
        <v>81.899999999999991</v>
      </c>
      <c r="N9">
        <f t="shared" si="2"/>
        <v>54.6</v>
      </c>
      <c r="O9">
        <f t="shared" si="4"/>
        <v>70.98</v>
      </c>
      <c r="P9">
        <f t="shared" si="3"/>
        <v>45.499999999999993</v>
      </c>
      <c r="Q9">
        <f>VLOOKUP(A9,CAD!$A$3:$J$23, 10, FALSE)</f>
        <v>68.100000000000009</v>
      </c>
      <c r="S9">
        <f t="shared" si="5"/>
        <v>62.760000000000005</v>
      </c>
      <c r="U9" cm="1">
        <f t="array" ref="U9">_xlfn.PERCENTRANK.EXC(_xlfn._xlws.FILTER(S$3:S$23, ISNUMBER(S$3:S$23)),S9)*100</f>
        <v>81.8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32.393999999999998</v>
      </c>
      <c r="E10" cm="1">
        <f t="array" ref="E10">_xll.FDSB(B10,"FG_PRICE_CHANGE(0,-1AY)")</f>
        <v>5.4234859999999996</v>
      </c>
      <c r="F10" cm="1">
        <f t="array" ref="F10">_xll.FDSB(B10,"FG_PRICE_CHANGE(0,-1AM)")</f>
        <v>-0.5159378</v>
      </c>
      <c r="G10" cm="1">
        <f t="array" ref="G10">_xll.FDSB(B10,"FG_PRICE_CHANGE(0,-3AM)")</f>
        <v>2.4818539999999998</v>
      </c>
      <c r="H10" cm="1">
        <f t="array" ref="H10">_xll.FDSB(B10,"FG_PRICE_CHANGE(0,-6AM)")</f>
        <v>3.6939860000000002</v>
      </c>
      <c r="I10" cm="1">
        <f t="array" ref="I10">_xll.FDS(B10,"STD(FG_PRICE_CHANGE(0,-1AY,AM))")</f>
        <v>1.60067530243579</v>
      </c>
      <c r="J10" cm="1">
        <f t="array" ref="J10">_xll.FDS(B10,"STD(FG_PRICE_CHANGE(0,-3AY,M))")*SQRT(12)</f>
        <v>5.836546203449366</v>
      </c>
      <c r="L10">
        <f t="shared" si="0"/>
        <v>68.199999999999989</v>
      </c>
      <c r="M10">
        <f t="shared" si="1"/>
        <v>36.4</v>
      </c>
      <c r="N10">
        <f t="shared" si="2"/>
        <v>41</v>
      </c>
      <c r="O10">
        <f t="shared" si="4"/>
        <v>44.6</v>
      </c>
      <c r="P10">
        <f t="shared" si="3"/>
        <v>68.2</v>
      </c>
      <c r="Q10">
        <f>VLOOKUP(A10,CAD!$A$3:$J$23, 10, FALSE)</f>
        <v>90.9</v>
      </c>
      <c r="S10">
        <f t="shared" si="5"/>
        <v>60.940000000000012</v>
      </c>
      <c r="U10" cm="1">
        <f t="array" ref="U10">_xlfn.PERCENTRANK.EXC(_xlfn._xlws.FILTER(S$3:S$23, ISNUMBER(S$3:S$23)),S10)*100</f>
        <v>72.7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17.0535</v>
      </c>
      <c r="E11" cm="1">
        <f t="array" ref="E11">_xll.FDSB(B11,"FG_PRICE_CHANGE(0,-1AY)")</f>
        <v>-3.9685785999999998</v>
      </c>
      <c r="F11" cm="1">
        <f t="array" ref="F11">_xll.FDSB(B11,"FG_PRICE_CHANGE(0,-1AM)")</f>
        <v>8.8036059999999999E-2</v>
      </c>
      <c r="G11" cm="1">
        <f t="array" ref="G11">_xll.FDSB(B11,"FG_PRICE_CHANGE(0,-3AM)")</f>
        <v>-7.6174736000000007E-2</v>
      </c>
      <c r="H11" cm="1">
        <f t="array" ref="H11">_xll.FDSB(B11,"FG_PRICE_CHANGE(0,-6AM)")</f>
        <v>-1.8305898</v>
      </c>
      <c r="I11" cm="1">
        <f t="array" ref="I11">_xll.FDS(B11,"STD(FG_PRICE_CHANGE(0,-1AY,AM))")</f>
        <v>2.60105252861515</v>
      </c>
      <c r="J11" cm="1">
        <f t="array" ref="J11">_xll.FDS(B11,"STD(FG_PRICE_CHANGE(0,-3AY,M))")*SQRT(12)</f>
        <v>7.9741333274767712</v>
      </c>
      <c r="L11">
        <f t="shared" si="0"/>
        <v>31.899999999999995</v>
      </c>
      <c r="M11">
        <f t="shared" si="1"/>
        <v>68.199999999999989</v>
      </c>
      <c r="N11">
        <f t="shared" si="2"/>
        <v>95.5</v>
      </c>
      <c r="O11">
        <f t="shared" si="4"/>
        <v>71.86</v>
      </c>
      <c r="P11">
        <f t="shared" si="3"/>
        <v>41</v>
      </c>
      <c r="Q11">
        <f>VLOOKUP(A11,CAD!$A$3:$J$23, 10, FALSE)</f>
        <v>36.299999999999997</v>
      </c>
      <c r="S11">
        <f t="shared" si="5"/>
        <v>55.489999999999995</v>
      </c>
      <c r="U11" cm="1">
        <f t="array" ref="U11">_xlfn.PERCENTRANK.EXC(_xlfn._xlws.FILTER(S$3:S$23, ISNUMBER(S$3:S$23)),S11)*100</f>
        <v>63.6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1384.55</v>
      </c>
      <c r="E12" cm="1">
        <f t="array" ref="E12">_xll.FDSB(B12,"FG_PRICE_CHANGE(0,-1AY)")</f>
        <v>4.3171999999999997</v>
      </c>
      <c r="F12" cm="1">
        <f t="array" ref="F12">_xll.FDSB(B12,"FG_PRICE_CHANGE(0,-1AM)")</f>
        <v>0.17727613</v>
      </c>
      <c r="G12" cm="1">
        <f t="array" ref="G12">_xll.FDSB(B12,"FG_PRICE_CHANGE(0,-3AM)")</f>
        <v>3.9764284999999999</v>
      </c>
      <c r="H12" cm="1">
        <f t="array" ref="H12">_xll.FDSB(B12,"FG_PRICE_CHANGE(0,-6AM)")</f>
        <v>7.3169826999999996</v>
      </c>
      <c r="I12" cm="1">
        <f t="array" ref="I12">_xll.FDS(B12,"STD(FG_PRICE_CHANGE(0,-1AY,AM))")</f>
        <v>2.4224149503704102</v>
      </c>
      <c r="J12" cm="1">
        <f t="array" ref="J12">_xll.FDS(B12,"STD(FG_PRICE_CHANGE(0,-3AY,M))")*SQRT(12)</f>
        <v>10.276203867576386</v>
      </c>
      <c r="L12">
        <f t="shared" si="0"/>
        <v>27.3</v>
      </c>
      <c r="M12">
        <f t="shared" si="1"/>
        <v>13.700000000000001</v>
      </c>
      <c r="N12">
        <f t="shared" si="2"/>
        <v>9.0999999999999979</v>
      </c>
      <c r="O12">
        <f t="shared" si="4"/>
        <v>14.58</v>
      </c>
      <c r="P12">
        <f t="shared" si="3"/>
        <v>27.299999999999997</v>
      </c>
      <c r="Q12">
        <f>VLOOKUP(A12,CAD!$A$3:$J$23, 10, FALSE)</f>
        <v>81.8</v>
      </c>
      <c r="S12">
        <f t="shared" si="5"/>
        <v>31.84</v>
      </c>
      <c r="U12" cm="1">
        <f t="array" ref="U12">_xlfn.PERCENTRANK.EXC(_xlfn._xlws.FILTER(S$3:S$23, ISNUMBER(S$3:S$23)),S12)*100</f>
        <v>18.099999999999998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5.2558499999999997</v>
      </c>
      <c r="E13" cm="1">
        <f t="array" ref="E13">_xll.FDSB(B13,"FG_PRICE_CHANGE(0,-1AY)")</f>
        <v>2.6152372000000002</v>
      </c>
      <c r="F13" cm="1">
        <f t="array" ref="F13">_xll.FDSB(B13,"FG_PRICE_CHANGE(0,-1AM)")</f>
        <v>1.403594</v>
      </c>
      <c r="G13" cm="1">
        <f t="array" ref="G13">_xll.FDSB(B13,"FG_PRICE_CHANGE(0,-3AM)")</f>
        <v>5.7802439999999997</v>
      </c>
      <c r="H13" cm="1">
        <f t="array" ref="H13">_xll.FDSB(B13,"FG_PRICE_CHANGE(0,-6AM)")</f>
        <v>6.5608979999999999</v>
      </c>
      <c r="I13" cm="1">
        <f t="array" ref="I13">_xll.FDS(B13,"STD(FG_PRICE_CHANGE(0,-1AY,AM))")</f>
        <v>2.6310493822154601</v>
      </c>
      <c r="J13" cm="1">
        <f t="array" ref="J13">_xll.FDS(B13,"STD(FG_PRICE_CHANGE(0,-3AY,M))")*SQRT(12)</f>
        <v>12.518035124914816</v>
      </c>
      <c r="L13">
        <f t="shared" si="0"/>
        <v>4.6000000000000041</v>
      </c>
      <c r="M13">
        <f t="shared" si="1"/>
        <v>4.6000000000000041</v>
      </c>
      <c r="N13">
        <f t="shared" si="2"/>
        <v>13.700000000000001</v>
      </c>
      <c r="O13">
        <f t="shared" si="4"/>
        <v>8.240000000000002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15.020000000000003</v>
      </c>
      <c r="U13" cm="1">
        <f t="array" ref="U13">_xlfn.PERCENTRANK.EXC(_xlfn._xlws.FILTER(S$3:S$23, ISNUMBER(S$3:S$23)),S13)*100</f>
        <v>4.5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18.827500000000001</v>
      </c>
      <c r="E14" cm="1">
        <f t="array" ref="E14">_xll.FDSB(B14,"FG_PRICE_CHANGE(0,-1AY)")</f>
        <v>-4.9895944999999999</v>
      </c>
      <c r="F14" cm="1">
        <f t="array" ref="F14">_xll.FDSB(B14,"FG_PRICE_CHANGE(0,-1AM)")</f>
        <v>-4.3267010000000002E-2</v>
      </c>
      <c r="G14" cm="1">
        <f t="array" ref="G14">_xll.FDSB(B14,"FG_PRICE_CHANGE(0,-3AM)")</f>
        <v>-1.8570423</v>
      </c>
      <c r="H14" cm="1">
        <f t="array" ref="H14">_xll.FDSB(B14,"FG_PRICE_CHANGE(0,-6AM)")</f>
        <v>-0.64644813999999995</v>
      </c>
      <c r="I14" cm="1">
        <f t="array" ref="I14">_xll.FDS(B14,"STD(FG_PRICE_CHANGE(0,-1AY,AM))")</f>
        <v>4.0391923100477403</v>
      </c>
      <c r="J14" cm="1">
        <f t="array" ref="J14">_xll.FDS(B14,"STD(FG_PRICE_CHANGE(0,-3AY,M))")*SQRT(12)</f>
        <v>13.706754286198326</v>
      </c>
      <c r="L14">
        <f t="shared" si="0"/>
        <v>54.6</v>
      </c>
      <c r="M14">
        <f t="shared" si="1"/>
        <v>91</v>
      </c>
      <c r="N14">
        <f t="shared" si="2"/>
        <v>86.4</v>
      </c>
      <c r="O14">
        <f t="shared" si="4"/>
        <v>81.88</v>
      </c>
      <c r="P14">
        <f t="shared" si="3"/>
        <v>13.700000000000003</v>
      </c>
      <c r="Q14">
        <f>VLOOKUP(A14,CAD!$A$3:$J$23, 10, FALSE)</f>
        <v>22.7</v>
      </c>
      <c r="S14">
        <f t="shared" si="5"/>
        <v>49.589999999999996</v>
      </c>
      <c r="U14" cm="1">
        <f t="array" ref="U14">_xlfn.PERCENTRANK.EXC(_xlfn._xlws.FILTER(S$3:S$23, ISNUMBER(S$3:S$23)),S14)*100</f>
        <v>40.9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0.92114960000000001</v>
      </c>
      <c r="E15" cm="1">
        <f t="array" ref="E15">_xll.FDSB(B15,"FG_PRICE_CHANGE(0,-1AY)")</f>
        <v>-1.7962396</v>
      </c>
      <c r="F15" cm="1">
        <f t="array" ref="F15">_xll.FDSB(B15,"FG_PRICE_CHANGE(0,-1AM)")</f>
        <v>-1.5060781999999999</v>
      </c>
      <c r="G15" cm="1">
        <f t="array" ref="G15">_xll.FDSB(B15,"FG_PRICE_CHANGE(0,-3AM)")</f>
        <v>-0.31780005</v>
      </c>
      <c r="H15" cm="1">
        <f t="array" ref="H15">_xll.FDSB(B15,"FG_PRICE_CHANGE(0,-6AM)")</f>
        <v>0.50662755999999998</v>
      </c>
      <c r="I15" cm="1">
        <f t="array" ref="I15">_xll.FDS(B15,"STD(FG_PRICE_CHANGE(0,-1AY,AM))")</f>
        <v>1.9391319614615401</v>
      </c>
      <c r="J15" cm="1">
        <f t="array" ref="J15">_xll.FDS(B15,"STD(FG_PRICE_CHANGE(0,-3AY,M))")*SQRT(12)</f>
        <v>7.5194006874305419</v>
      </c>
      <c r="L15">
        <f t="shared" si="0"/>
        <v>86.4</v>
      </c>
      <c r="M15">
        <f t="shared" si="1"/>
        <v>72.8</v>
      </c>
      <c r="N15">
        <f t="shared" si="2"/>
        <v>59.099999999999994</v>
      </c>
      <c r="O15">
        <f t="shared" si="4"/>
        <v>70.040000000000006</v>
      </c>
      <c r="P15">
        <f t="shared" si="3"/>
        <v>50</v>
      </c>
      <c r="Q15">
        <f>VLOOKUP(A15,CAD!$A$3:$J$23, 10, FALSE)</f>
        <v>4.5</v>
      </c>
      <c r="S15">
        <f t="shared" si="5"/>
        <v>50.92</v>
      </c>
      <c r="U15" cm="1">
        <f t="array" ref="U15">_xlfn.PERCENTRANK.EXC(_xlfn._xlws.FILTER(S$3:S$23, ISNUMBER(S$3:S$23)),S15)*100</f>
        <v>45.4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83.471249999999998</v>
      </c>
      <c r="E16" cm="1">
        <f t="array" ref="E16">_xll.FDSB(B16,"FG_PRICE_CHANGE(0,-1AY)")</f>
        <v>0.89366436000000005</v>
      </c>
      <c r="F16" cm="1">
        <f t="array" ref="F16">_xll.FDSB(B16,"FG_PRICE_CHANGE(0,-1AM)")</f>
        <v>4.1949750000000001E-2</v>
      </c>
      <c r="G16" cm="1">
        <f t="array" ref="G16">_xll.FDSB(B16,"FG_PRICE_CHANGE(0,-3AM)")</f>
        <v>0.66934824000000004</v>
      </c>
      <c r="H16" cm="1">
        <f t="array" ref="H16">_xll.FDSB(B16,"FG_PRICE_CHANGE(0,-6AM)")</f>
        <v>9.293556E-2</v>
      </c>
      <c r="I16" cm="1">
        <f t="array" ref="I16">_xll.FDS(B16,"STD(FG_PRICE_CHANGE(0,-1AY,AM))")</f>
        <v>0.47804487324992501</v>
      </c>
      <c r="J16" cm="1">
        <f t="array" ref="J16">_xll.FDS(B16,"STD(FG_PRICE_CHANGE(0,-3AY,M))")*SQRT(12)</f>
        <v>3.6894700817029347</v>
      </c>
      <c r="L16">
        <f t="shared" si="0"/>
        <v>36.4</v>
      </c>
      <c r="M16">
        <f t="shared" si="1"/>
        <v>50</v>
      </c>
      <c r="N16">
        <f t="shared" si="2"/>
        <v>68.199999999999989</v>
      </c>
      <c r="O16">
        <f t="shared" si="4"/>
        <v>54.56</v>
      </c>
      <c r="P16">
        <f t="shared" si="3"/>
        <v>81.900000000000006</v>
      </c>
      <c r="Q16">
        <f>VLOOKUP(A16,CAD!$A$3:$J$23, 10, FALSE)</f>
        <v>31.8</v>
      </c>
      <c r="S16">
        <f t="shared" si="5"/>
        <v>58.21</v>
      </c>
      <c r="U16" cm="1">
        <f t="array" ref="U16">_xlfn.PERCENTRANK.EXC(_xlfn._xlws.FILTER(S$3:S$23, ISNUMBER(S$3:S$23)),S16)*100</f>
        <v>68.100000000000009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7.2679499999999999</v>
      </c>
      <c r="E17" cm="1">
        <f t="array" ref="E17">_xll.FDSB(B17,"FG_PRICE_CHANGE(0,-1AY)")</f>
        <v>1.9948602</v>
      </c>
      <c r="F17" cm="1">
        <f t="array" ref="F17">_xll.FDSB(B17,"FG_PRICE_CHANGE(0,-1AM)")</f>
        <v>0.20681620000000001</v>
      </c>
      <c r="G17" cm="1">
        <f t="array" ref="G17">_xll.FDSB(B17,"FG_PRICE_CHANGE(0,-3AM)")</f>
        <v>0.87020399999999998</v>
      </c>
      <c r="H17" cm="1">
        <f t="array" ref="H17">_xll.FDSB(B17,"FG_PRICE_CHANGE(0,-6AM)")</f>
        <v>1.7777681000000001</v>
      </c>
      <c r="I17" cm="1">
        <f t="array" ref="I17">_xll.FDS(B17,"STD(FG_PRICE_CHANGE(0,-1AY,AM))")</f>
        <v>1.5111888715324999</v>
      </c>
      <c r="J17" cm="1">
        <f t="array" ref="J17">_xll.FDS(B17,"STD(FG_PRICE_CHANGE(0,-3AY,M))")*SQRT(12)</f>
        <v>6.0812782882636069</v>
      </c>
      <c r="L17">
        <f t="shared" si="0"/>
        <v>22.799999999999997</v>
      </c>
      <c r="M17">
        <f t="shared" si="1"/>
        <v>45.499999999999993</v>
      </c>
      <c r="N17">
        <f t="shared" si="2"/>
        <v>50</v>
      </c>
      <c r="O17">
        <f t="shared" si="4"/>
        <v>42.76</v>
      </c>
      <c r="P17">
        <f t="shared" si="3"/>
        <v>63.7</v>
      </c>
      <c r="Q17">
        <f>VLOOKUP(A17,CAD!$A$3:$J$23, 10, FALSE)</f>
        <v>59</v>
      </c>
      <c r="S17">
        <f t="shared" si="5"/>
        <v>52.289999999999992</v>
      </c>
      <c r="U17" cm="1">
        <f t="array" ref="U17">_xlfn.PERCENTRANK.EXC(_xlfn._xlws.FILTER(S$3:S$23, ISNUMBER(S$3:S$23)),S17)*100</f>
        <v>50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7.61776291099177E-3</v>
      </c>
      <c r="J18" cm="1">
        <f t="array" ref="J18">_xll.FDS(B18,"STD(FG_PRICE_CHANGE(0,-3AY,M))")*SQRT(12)</f>
        <v>3.7080096261086277E-2</v>
      </c>
      <c r="L18">
        <f t="shared" si="0"/>
        <v>50</v>
      </c>
      <c r="M18">
        <f t="shared" si="1"/>
        <v>63.7</v>
      </c>
      <c r="N18">
        <f t="shared" si="2"/>
        <v>77.3</v>
      </c>
      <c r="O18">
        <f t="shared" si="4"/>
        <v>66.400000000000006</v>
      </c>
      <c r="P18">
        <f t="shared" si="3"/>
        <v>91</v>
      </c>
      <c r="Q18">
        <f>VLOOKUP(A18,CAD!$A$3:$J$23, 10, FALSE)</f>
        <v>95.399999999999991</v>
      </c>
      <c r="S18">
        <f t="shared" si="5"/>
        <v>79.58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36.79</v>
      </c>
      <c r="E19" cm="1">
        <f t="array" ref="E19">_xll.FDSB(B19,"FG_PRICE_CHANGE(0,-1AY)")</f>
        <v>5.7183979999999996</v>
      </c>
      <c r="F19" cm="1">
        <f t="array" ref="F19">_xll.FDSB(B19,"FG_PRICE_CHANGE(0,-1AM)")</f>
        <v>-0.72854759999999996</v>
      </c>
      <c r="G19" cm="1">
        <f t="array" ref="G19">_xll.FDSB(B19,"FG_PRICE_CHANGE(0,-3AM)")</f>
        <v>2.5791168</v>
      </c>
      <c r="H19" cm="1">
        <f t="array" ref="H19">_xll.FDSB(B19,"FG_PRICE_CHANGE(0,-6AM)")</f>
        <v>4.5838950000000001</v>
      </c>
      <c r="I19" cm="1">
        <f t="array" ref="I19">_xll.FDS(B19,"STD(FG_PRICE_CHANGE(0,-1AY,AM))")</f>
        <v>2.4723960637287101</v>
      </c>
      <c r="J19" cm="1">
        <f t="array" ref="J19">_xll.FDS(B19,"STD(FG_PRICE_CHANGE(0,-3AY,M))")*SQRT(12)</f>
        <v>10.240285923768363</v>
      </c>
      <c r="L19">
        <f t="shared" si="0"/>
        <v>77.3</v>
      </c>
      <c r="M19">
        <f t="shared" si="1"/>
        <v>31.899999999999995</v>
      </c>
      <c r="N19">
        <f t="shared" si="2"/>
        <v>36.4</v>
      </c>
      <c r="O19">
        <f t="shared" si="4"/>
        <v>42.78</v>
      </c>
      <c r="P19">
        <f t="shared" si="3"/>
        <v>31.899999999999991</v>
      </c>
      <c r="Q19">
        <f>VLOOKUP(A19,CAD!$A$3:$J$23, 10, FALSE)</f>
        <v>72.7</v>
      </c>
      <c r="S19">
        <f t="shared" si="5"/>
        <v>45.5</v>
      </c>
      <c r="U19" cm="1">
        <f t="array" ref="U19">_xlfn.PERCENTRANK.EXC(_xlfn._xlws.FILTER(S$3:S$23, ISNUMBER(S$3:S$23)),S19)*100</f>
        <v>31.8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32.209249999999997</v>
      </c>
      <c r="E20" cm="1">
        <f t="array" ref="E20">_xll.FDSB(B20,"FG_PRICE_CHANGE(0,-1AY)")</f>
        <v>55.609642000000001</v>
      </c>
      <c r="F20" cm="1">
        <f t="array" ref="F20">_xll.FDSB(B20,"FG_PRICE_CHANGE(0,-1AM)")</f>
        <v>-0.51656959999999996</v>
      </c>
      <c r="G20" cm="1">
        <f t="array" ref="G20">_xll.FDSB(B20,"FG_PRICE_CHANGE(0,-3AM)")</f>
        <v>3.1694770000000001</v>
      </c>
      <c r="H20" cm="1">
        <f t="array" ref="H20">_xll.FDSB(B20,"FG_PRICE_CHANGE(0,-6AM)")</f>
        <v>11.636113999999999</v>
      </c>
      <c r="I20" cm="1">
        <f t="array" ref="I20">_xll.FDS(B20,"STD(FG_PRICE_CHANGE(0,-1AY,AM))")</f>
        <v>6.8339911810715703</v>
      </c>
      <c r="J20" cm="1">
        <f t="array" ref="J20">_xll.FDS(B20,"STD(FG_PRICE_CHANGE(0,-3AY,M))")*SQRT(12)</f>
        <v>25.898549441690527</v>
      </c>
      <c r="L20">
        <f t="shared" si="0"/>
        <v>72.8</v>
      </c>
      <c r="M20">
        <f t="shared" si="1"/>
        <v>27.3</v>
      </c>
      <c r="N20">
        <f t="shared" si="2"/>
        <v>4.6000000000000041</v>
      </c>
      <c r="O20">
        <f t="shared" si="4"/>
        <v>27.320000000000007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17.760000000000005</v>
      </c>
      <c r="U20" cm="1">
        <f t="array" ref="U20">_xlfn.PERCENTRANK.EXC(_xlfn._xlws.FILTER(S$3:S$23, ISNUMBER(S$3:S$23)),S20)*100</f>
        <v>9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3.6730499999999999</v>
      </c>
      <c r="E21" cm="1">
        <f t="array" ref="E21">_xll.FDSB(B21,"FG_PRICE_CHANGE(0,-1AY)")</f>
        <v>1.3589858999999999E-3</v>
      </c>
      <c r="F21" cm="1">
        <f t="array" ref="F21">_xll.FDSB(B21,"FG_PRICE_CHANGE(0,-1AM)")</f>
        <v>4.0888786E-3</v>
      </c>
      <c r="G21" cm="1">
        <f t="array" ref="G21">_xll.FDSB(B21,"FG_PRICE_CHANGE(0,-3AM)")</f>
        <v>4.0888786E-3</v>
      </c>
      <c r="H21" cm="1">
        <f t="array" ref="H21">_xll.FDSB(B21,"FG_PRICE_CHANGE(0,-6AM)")</f>
        <v>2.1779537000000002E-2</v>
      </c>
      <c r="I21" cm="1">
        <f t="array" ref="I21">_xll.FDS(B21,"STD(FG_PRICE_CHANGE(0,-1AY,AM))")</f>
        <v>1.31390763869283E-2</v>
      </c>
      <c r="J21" cm="1">
        <f t="array" ref="J21">_xll.FDS(B21,"STD(FG_PRICE_CHANGE(0,-3AY,M))")*SQRT(12)</f>
        <v>3.0284642848173386E-2</v>
      </c>
      <c r="L21">
        <f t="shared" si="0"/>
        <v>41</v>
      </c>
      <c r="M21">
        <f t="shared" si="1"/>
        <v>59.099999999999994</v>
      </c>
      <c r="N21">
        <f t="shared" si="2"/>
        <v>72.8</v>
      </c>
      <c r="O21">
        <f t="shared" si="4"/>
        <v>60.960000000000008</v>
      </c>
      <c r="P21">
        <f t="shared" si="3"/>
        <v>95.5</v>
      </c>
      <c r="Q21">
        <f>VLOOKUP(A21,CAD!$A$3:$J$23, 10, FALSE)</f>
        <v>86.3</v>
      </c>
      <c r="S21">
        <f t="shared" si="5"/>
        <v>76.39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25450</v>
      </c>
      <c r="E22" cm="1">
        <f t="array" ref="E22">_xll.FDSB(B22,"FG_PRICE_CHANGE(0,-1AY)")</f>
        <v>8.3739640000000009</v>
      </c>
      <c r="F22" cm="1">
        <f t="array" ref="F22">_xll.FDSB(B22,"FG_PRICE_CHANGE(0,-1AM)")</f>
        <v>0.41428804000000002</v>
      </c>
      <c r="G22" cm="1">
        <f t="array" ref="G22">_xll.FDSB(B22,"FG_PRICE_CHANGE(0,-3AM)")</f>
        <v>3.2454371000000002</v>
      </c>
      <c r="H22" cm="1">
        <f t="array" ref="H22">_xll.FDSB(B22,"FG_PRICE_CHANGE(0,-6AM)")</f>
        <v>4.9051879999999999</v>
      </c>
      <c r="I22" cm="1">
        <f t="array" ref="I22">_xll.FDS(B22,"STD(FG_PRICE_CHANGE(0,-1AY,AM))")</f>
        <v>0.833079606215958</v>
      </c>
      <c r="J22" cm="1">
        <f t="array" ref="J22">_xll.FDS(B22,"STD(FG_PRICE_CHANGE(0,-3AY,M))")*SQRT(12)</f>
        <v>4.3801257602377168</v>
      </c>
      <c r="L22">
        <f t="shared" si="0"/>
        <v>13.700000000000001</v>
      </c>
      <c r="M22">
        <f t="shared" si="1"/>
        <v>22.799999999999997</v>
      </c>
      <c r="N22">
        <f t="shared" si="2"/>
        <v>27.3</v>
      </c>
      <c r="O22">
        <f t="shared" si="4"/>
        <v>22.78</v>
      </c>
      <c r="P22">
        <f t="shared" si="3"/>
        <v>77.3</v>
      </c>
      <c r="Q22">
        <f>VLOOKUP(A22,CAD!$A$3:$J$23, 10, FALSE)</f>
        <v>50</v>
      </c>
      <c r="S22">
        <f t="shared" si="5"/>
        <v>44.58</v>
      </c>
      <c r="U22" cm="1">
        <f t="array" ref="U22">_xlfn.PERCENTRANK.EXC(_xlfn._xlws.FILTER(S$3:S$23, ISNUMBER(S$3:S$23)),S22)*100</f>
        <v>27.200000000000003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3.7507000000000001</v>
      </c>
      <c r="E23" cm="1">
        <f t="array" ref="E23">_xll.FDSB(B23,"FG_PRICE_CHANGE(0,-1AY)")</f>
        <v>-2.6643276E-3</v>
      </c>
      <c r="F23" cm="1">
        <f t="array" ref="F23">_xll.FDSB(B23,"FG_PRICE_CHANGE(0,-1AM)")</f>
        <v>2.6583672000000001E-3</v>
      </c>
      <c r="G23" cm="1">
        <f t="array" ref="G23">_xll.FDSB(B23,"FG_PRICE_CHANGE(0,-3AM)")</f>
        <v>1.0669231E-2</v>
      </c>
      <c r="H23" cm="1">
        <f t="array" ref="H23">_xll.FDSB(B23,"FG_PRICE_CHANGE(0,-6AM)")</f>
        <v>-2.1320581000000002E-2</v>
      </c>
      <c r="I23" cm="1">
        <f t="array" ref="I23">_xll.FDS(B23,"STD(FG_PRICE_CHANGE(0,-1AY,AM))")</f>
        <v>1.8000245881817801E-2</v>
      </c>
      <c r="J23" cm="1">
        <f t="array" ref="J23">_xll.FDS(B23,"STD(FG_PRICE_CHANGE(0,-3AY,M))")*SQRT(12)</f>
        <v>0.14718433571575881</v>
      </c>
      <c r="L23">
        <f t="shared" si="0"/>
        <v>45.499999999999993</v>
      </c>
      <c r="M23">
        <f t="shared" si="1"/>
        <v>54.6</v>
      </c>
      <c r="N23">
        <f t="shared" si="2"/>
        <v>81.899999999999991</v>
      </c>
      <c r="O23">
        <f t="shared" si="4"/>
        <v>63.7</v>
      </c>
      <c r="P23">
        <f t="shared" si="3"/>
        <v>86.4</v>
      </c>
      <c r="Q23">
        <f>VLOOKUP(A23,CAD!$A$3:$J$23, 10, FALSE)</f>
        <v>77.2</v>
      </c>
      <c r="S23">
        <f t="shared" si="5"/>
        <v>73.210000000000008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-3.4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40.9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-0.5</v>
      </c>
      <c r="J8" cm="1">
        <f t="array" ref="J8">_xlfn.PERCENTRANK.EXC(_xlfn._xlws.FILTER(H$3:H$23, ISNUMBER(H$3:H$23)),H8)*100</f>
        <v>40.9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-0.7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2.75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-1.4183520470270601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-2.4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-6.3414715430566098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-1.8</v>
      </c>
      <c r="H16" cm="1">
        <f t="array" ref="H16">IFERROR(_xll.FDS($F16,"EE_ACTUAL_ANNUAL(MED,+1)"),0)</f>
        <v>-1.35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15.2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1.19744517894672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-5.0535190796118501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2.6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9.8359095445121802</v>
      </c>
      <c r="D17">
        <v>14.430010325506601</v>
      </c>
      <c r="E17">
        <v>12.053931830843901</v>
      </c>
      <c r="F17">
        <v>9.4389843194853</v>
      </c>
      <c r="G17">
        <v>11.9146021952872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14.5227361735546</v>
      </c>
      <c r="M17">
        <v>13.6163542503008</v>
      </c>
      <c r="N17">
        <v>5.8100215417249901</v>
      </c>
      <c r="O17">
        <v>14.5354845941958</v>
      </c>
      <c r="P17">
        <v>12.885451183707399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11.2305559843056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11.4814604181015</v>
      </c>
      <c r="E18">
        <v>8.9157572980100905</v>
      </c>
      <c r="F18">
        <v>7.2076865078890204</v>
      </c>
      <c r="G18">
        <v>12.086026362947299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16.600394562016099</v>
      </c>
      <c r="M18">
        <v>16.711537192718801</v>
      </c>
      <c r="N18">
        <v>5.3671121826145196</v>
      </c>
      <c r="O18">
        <v>12.8423838581616</v>
      </c>
      <c r="P18">
        <v>12.357237331068699</v>
      </c>
      <c r="Q18">
        <v>11.2380998666164</v>
      </c>
      <c r="R18">
        <v>8.3884974981076095</v>
      </c>
      <c r="S18">
        <v>12.8830286544733</v>
      </c>
      <c r="T18">
        <v>6.7620176278083601</v>
      </c>
      <c r="U18">
        <v>17.0889112448112</v>
      </c>
      <c r="V18">
        <v>10.146987069978</v>
      </c>
    </row>
    <row r="19" spans="1:29" ht="25.5" customHeight="1" x14ac:dyDescent="0.35">
      <c r="A19" s="2">
        <v>44561</v>
      </c>
      <c r="B19">
        <v>13.766644837196001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15.055565749939699</v>
      </c>
      <c r="H19">
        <v>9.4736311465114298</v>
      </c>
      <c r="I19">
        <v>14.724411980088</v>
      </c>
      <c r="J19" s="75">
        <v>13.687162530438</v>
      </c>
      <c r="K19" s="75">
        <v>10.1458776361236</v>
      </c>
      <c r="L19">
        <v>20.353675249238201</v>
      </c>
      <c r="M19">
        <v>16.932589581546001</v>
      </c>
      <c r="N19">
        <v>8.8257668466653296</v>
      </c>
      <c r="O19">
        <v>15.161283532760899</v>
      </c>
      <c r="P19">
        <v>11.9739138769291</v>
      </c>
      <c r="Q19">
        <v>12.7317850147387</v>
      </c>
      <c r="R19">
        <v>9.9474702709118805</v>
      </c>
      <c r="S19">
        <v>18.5724934178429</v>
      </c>
      <c r="T19">
        <v>11.234942553465</v>
      </c>
      <c r="U19">
        <v>18.384490519257501</v>
      </c>
      <c r="V19">
        <v>12.7997878100329</v>
      </c>
    </row>
    <row r="20" spans="1:29" ht="25.5" customHeight="1" x14ac:dyDescent="0.35">
      <c r="A20" s="2">
        <v>44925</v>
      </c>
      <c r="B20">
        <v>13.3712630471747</v>
      </c>
      <c r="C20">
        <v>12.787444982142301</v>
      </c>
      <c r="D20">
        <v>15.652444062664401</v>
      </c>
      <c r="E20">
        <v>10.673124632626299</v>
      </c>
      <c r="F20">
        <v>10.9641857238333</v>
      </c>
      <c r="G20">
        <v>13.622581449513101</v>
      </c>
      <c r="H20">
        <v>10.1683466984571</v>
      </c>
      <c r="I20">
        <v>12.940792083987301</v>
      </c>
      <c r="J20" s="75">
        <v>13.3394699175221</v>
      </c>
      <c r="K20" s="75">
        <v>7.5097939555740902</v>
      </c>
      <c r="L20">
        <v>19.407551552946199</v>
      </c>
      <c r="M20">
        <v>16.8118349535848</v>
      </c>
      <c r="N20">
        <v>11.0341923380188</v>
      </c>
      <c r="O20">
        <v>14.9254235326562</v>
      </c>
      <c r="P20">
        <v>11.5500903477507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14.733462248726401</v>
      </c>
      <c r="V20">
        <v>13.772969662859801</v>
      </c>
    </row>
    <row r="21" spans="1:29" ht="25.5" customHeight="1" x14ac:dyDescent="0.35">
      <c r="A21" s="2">
        <v>45289</v>
      </c>
      <c r="B21">
        <v>12.022117536376999</v>
      </c>
      <c r="C21">
        <v>13.769715255584901</v>
      </c>
      <c r="D21">
        <v>14.0234033144087</v>
      </c>
      <c r="E21">
        <v>11.940709445037699</v>
      </c>
      <c r="F21">
        <v>12.394579327579899</v>
      </c>
      <c r="G21">
        <v>12.9324474391171</v>
      </c>
      <c r="H21">
        <v>9.5588573391121194</v>
      </c>
      <c r="I21">
        <v>11.9152161134332</v>
      </c>
      <c r="J21" s="75">
        <v>13.7129718327555</v>
      </c>
      <c r="K21" s="75">
        <v>8.9090911478552002</v>
      </c>
      <c r="L21">
        <v>18.6086842273203</v>
      </c>
      <c r="M21">
        <v>14.5722752976358</v>
      </c>
      <c r="N21">
        <v>13.1253657894167</v>
      </c>
      <c r="O21">
        <v>16.0865599925067</v>
      </c>
      <c r="P21">
        <v>11.5628151254899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10.732551321770201</v>
      </c>
      <c r="V21">
        <v>11.757001907192301</v>
      </c>
    </row>
    <row r="23" spans="1:29" x14ac:dyDescent="0.35">
      <c r="A23" t="s">
        <v>91</v>
      </c>
      <c r="B23" s="8">
        <f t="shared" ref="B23:V23" si="0">MIN(_xlfn.ANCHORARRAY(B2))</f>
        <v>12.022117536376999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8.9157572980100905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7.5097939555740902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11.5500903477507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6.7620176278083601</v>
      </c>
      <c r="U23" s="8">
        <f t="shared" si="0"/>
        <v>8.5756546844961008</v>
      </c>
      <c r="V23" s="8">
        <f t="shared" si="0"/>
        <v>10.146987069978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15.6575175090816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12.9324474391171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10.67142731063625</v>
      </c>
      <c r="L24" s="8">
        <f t="shared" si="1"/>
        <v>14.78911439535835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12.885451183707399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12.022117536376999</v>
      </c>
      <c r="C25" s="8">
        <f t="shared" si="2"/>
        <v>13.769715255584901</v>
      </c>
      <c r="D25" s="8">
        <f t="shared" si="2"/>
        <v>14.0234033144087</v>
      </c>
      <c r="E25" s="8">
        <f t="shared" si="2"/>
        <v>11.940709445037699</v>
      </c>
      <c r="F25" s="8">
        <f t="shared" si="2"/>
        <v>12.394579327579899</v>
      </c>
      <c r="G25" s="8">
        <f t="shared" si="2"/>
        <v>12.9324474391171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13.7129718327555</v>
      </c>
      <c r="K25" s="8">
        <f t="shared" si="2"/>
        <v>8.9090911478552002</v>
      </c>
      <c r="L25" s="8">
        <f t="shared" si="2"/>
        <v>18.6086842273203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16.0865599925067</v>
      </c>
      <c r="P25" s="8">
        <f t="shared" si="2"/>
        <v>11.5628151254899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10.732551321770201</v>
      </c>
      <c r="V25" s="8">
        <f t="shared" si="2"/>
        <v>11.757001907192301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45414</v>
      </c>
      <c r="M1" s="121"/>
    </row>
    <row r="2" spans="1:28" ht="15" thickBot="1" x14ac:dyDescent="0.4">
      <c r="K2" s="12" t="s">
        <v>796</v>
      </c>
      <c r="L2" s="185">
        <f ca="1">EDATE(TODAY(), -4)</f>
        <v>45324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02/2024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aca="1" ref="M4" ca="1">IF(_xll.FDSRC(,"DUMMY","ECON_EXPR_DATA('FDS_ECON["&amp;H4&amp;"]',,,M)")=0,$J$28,_xll.FDSRC(,"DUMMY","ECON_EXPR_DATA('FDS_ECON["&amp;H4&amp;"]',,,M)"))</f>
        <v>51.510579999999997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aca="1" ref="Q4" ca="1">_xlfn.PERCENTRANK.EXC(_xlfn._xlws.FILTER(M$4:M$24, ISNUMBER(M$4:M$24)),M4)*100</f>
        <v>4.5</v>
      </c>
      <c r="R4" cm="1">
        <f t="array" aca="1" ref="R4" ca="1">_xlfn.PERCENTRANK.EXC(_xlfn._xlws.FILTER(P$4:P$24, ISNUMBER(P$4:P$24)),P4)*100</f>
        <v>31.8</v>
      </c>
      <c r="S4">
        <f ca="1">Q4*Assumption!$E$27 + R4*Assumption!$F$27</f>
        <v>15.42</v>
      </c>
      <c r="T4" cm="1">
        <f t="array" aca="1" ref="T4" ca="1">_xlfn.PERCENTRANK.EXC(_xlfn._xlws.FILTER(S$4:S$24, ISNUMBER(S$4:S$24)),S4)*100</f>
        <v>31.8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aca="1" ref="M5" ca="1">IF(_xll.FDSRC(,"DUMMY","ECON_EXPR_DATA('FDS_ECON["&amp;H5&amp;"]',,,M)")=0,$J$28,_xll.FDSRC(,"DUMMY","ECON_EXPR_DATA('FDS_ECON["&amp;H5&amp;"]',,,M)"))</f>
        <v>51.510579999999997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aca="1" ref="Q5" ca="1">_xlfn.PERCENTRANK.EXC(_xlfn._xlws.FILTER(M$4:M$24, ISNUMBER(M$4:M$24)),M5)*100</f>
        <v>4.5</v>
      </c>
      <c r="R5" cm="1">
        <f t="array" aca="1" ref="R5" ca="1">_xlfn.PERCENTRANK.EXC(_xlfn._xlws.FILTER(P$4:P$24, ISNUMBER(P$4:P$24)),P5)*100</f>
        <v>50</v>
      </c>
      <c r="S5">
        <f ca="1">Q5*Assumption!$E$27 + R5*Assumption!$F$27</f>
        <v>22.7</v>
      </c>
      <c r="T5" cm="1">
        <f t="array" aca="1" ref="T5" ca="1">_xlfn.PERCENTRANK.EXC(_xlfn._xlws.FILTER(S$4:S$24, ISNUMBER(S$4:S$24)),S5)*100</f>
        <v>50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aca="1" ref="M6" ca="1">IF(_xll.FDSRC(,"DUMMY","ECON_EXPR_DATA('FDS_ECON["&amp;H6&amp;"]',,,M)")=0,$J$28,_xll.FDSRC(,"DUMMY","ECON_EXPR_DATA('FDS_ECON["&amp;H6&amp;"]',,,M)"))</f>
        <v>51.510579999999997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aca="1" ref="Q6" ca="1">_xlfn.PERCENTRANK.EXC(_xlfn._xlws.FILTER(M$4:M$24, ISNUMBER(M$4:M$24)),M6)*100</f>
        <v>4.5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29.940000000000005</v>
      </c>
      <c r="T6" cm="1">
        <f t="array" aca="1" ref="T6" ca="1">_xlfn.PERCENTRANK.EXC(_xlfn._xlws.FILTER(S$4:S$24, ISNUMBER(S$4:S$24)),S6)*100</f>
        <v>68.100000000000009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aca="1" ref="M7" ca="1">IF(_xll.FDSRC(,"DUMMY","ECON_EXPR_DATA('FDS_ECON["&amp;H7&amp;"]',,,M)")=0,$J$28,_xll.FDSRC(,"DUMMY","ECON_EXPR_DATA('FDS_ECON["&amp;H7&amp;"]',,,M)"))</f>
        <v>51.510579999999997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-1.291091999999999</v>
      </c>
      <c r="Q7" cm="1">
        <f t="array" aca="1" ref="Q7" ca="1">_xlfn.PERCENTRANK.EXC(_xlfn._xlws.FILTER(M$4:M$24, ISNUMBER(M$4:M$24)),M7)*100</f>
        <v>4.5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4.5</v>
      </c>
      <c r="T7" cm="1">
        <f t="array" aca="1" ref="T7" ca="1">_xlfn.PERCENTRANK.EXC(_xlfn._xlws.FILTER(S$4:S$24, ISNUMBER(S$4:S$24)),S7)*100</f>
        <v>4.5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aca="1" ref="M8" ca="1">IF(_xll.FDSRC(,"DUMMY","ECON_EXPR_DATA('FDS_ECON["&amp;H8&amp;"]',,,M)")=0,$J$28,_xll.FDSRC(,"DUMMY","ECON_EXPR_DATA('FDS_ECON["&amp;H8&amp;"]',,,M)"))</f>
        <v>51.510579999999997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aca="1" ref="Q8" ca="1">_xlfn.PERCENTRANK.EXC(_xlfn._xlws.FILTER(M$4:M$24, ISNUMBER(M$4:M$24)),M8)*100</f>
        <v>4.5</v>
      </c>
      <c r="R8" cm="1">
        <f t="array" aca="1" ref="R8" ca="1">_xlfn.PERCENTRANK.EXC(_xlfn._xlws.FILTER(P$4:P$24, ISNUMBER(P$4:P$24)),P8)*100</f>
        <v>45.4</v>
      </c>
      <c r="S8">
        <f ca="1">Q8*Assumption!$E$27 + R8*Assumption!$F$27</f>
        <v>20.86</v>
      </c>
      <c r="T8" cm="1">
        <f t="array" aca="1" ref="T8" ca="1">_xlfn.PERCENTRANK.EXC(_xlfn._xlws.FILTER(S$4:S$24, ISNUMBER(S$4:S$24)),S8)*100</f>
        <v>45.4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aca="1" ref="M9" ca="1">IF(_xll.FDSRC(,"DUMMY","ECON_EXPR_DATA('FDS_ECON["&amp;H9&amp;"]',,,M)")=0,$J$28,_xll.FDSRC(,"DUMMY","ECON_EXPR_DATA('FDS_ECON["&amp;H9&amp;"]',,,M)"))</f>
        <v>51.510579999999997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aca="1" ref="Q9" ca="1">_xlfn.PERCENTRANK.EXC(_xlfn._xlws.FILTER(M$4:M$24, ISNUMBER(M$4:M$24)),M9)*100</f>
        <v>4.5</v>
      </c>
      <c r="R9" cm="1">
        <f t="array" aca="1" ref="R9" ca="1">_xlfn.PERCENTRANK.EXC(_xlfn._xlws.FILTER(P$4:P$24, ISNUMBER(P$4:P$24)),P9)*100</f>
        <v>50</v>
      </c>
      <c r="S9">
        <f ca="1">Q9*Assumption!$E$27 + R9*Assumption!$F$27</f>
        <v>22.7</v>
      </c>
      <c r="T9" cm="1">
        <f t="array" aca="1" ref="T9" ca="1">_xlfn.PERCENTRANK.EXC(_xlfn._xlws.FILTER(S$4:S$24, ISNUMBER(S$4:S$24)),S9)*100</f>
        <v>50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aca="1" ref="M10" ca="1">IF(_xll.FDSRC(,"DUMMY","ECON_EXPR_DATA('FDS_ECON["&amp;H10&amp;"]',,,M)")=0,$J$28,_xll.FDSRC(,"DUMMY","ECON_EXPR_DATA('FDS_ECON["&amp;H10&amp;"]',,,M)"))</f>
        <v>51.510579999999997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1.4504960000000011</v>
      </c>
      <c r="Q10" cm="1">
        <f t="array" aca="1" ref="Q10" ca="1">_xlfn.PERCENTRANK.EXC(_xlfn._xlws.FILTER(M$4:M$24, ISNUMBER(M$4:M$24)),M10)*100</f>
        <v>4.5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31.78</v>
      </c>
      <c r="T10" cm="1">
        <f t="array" aca="1" ref="T10" ca="1">_xlfn.PERCENTRANK.EXC(_xlfn._xlws.FILTER(S$4:S$24, ISNUMBER(S$4:S$24)),S10)*100</f>
        <v>72.7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aca="1" ref="M11" ca="1">IF(_xll.FDSRC(,"DUMMY","ECON_EXPR_DATA('FDS_ECON["&amp;H11&amp;"]',,,M)")=0,$J$28,_xll.FDSRC(,"DUMMY","ECON_EXPR_DATA('FDS_ECON["&amp;H11&amp;"]',,,M)"))</f>
        <v>51.510579999999997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1.2592580000000027</v>
      </c>
      <c r="Q11" cm="1">
        <f t="array" aca="1" ref="Q11" ca="1">_xlfn.PERCENTRANK.EXC(_xlfn._xlws.FILTER(M$4:M$24, ISNUMBER(M$4:M$24)),M11)*100</f>
        <v>4.5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28.14</v>
      </c>
      <c r="T11" cm="1">
        <f t="array" aca="1" ref="T11" ca="1">_xlfn.PERCENTRANK.EXC(_xlfn._xlws.FILTER(S$4:S$24, ISNUMBER(S$4:S$24)),S11)*100</f>
        <v>63.6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aca="1" ref="M12" ca="1">IF(_xll.FDSRC(,"DUMMY","ECON_EXPR_DATA('FDS_ECON["&amp;H12&amp;"]',,,M)")=0,$J$28,_xll.FDSRC(,"DUMMY","ECON_EXPR_DATA('FDS_ECON["&amp;H12&amp;"]',,,M)"))</f>
        <v>51.510579999999997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aca="1" ref="Q12" ca="1">_xlfn.PERCENTRANK.EXC(_xlfn._xlws.FILTER(M$4:M$24, ISNUMBER(M$4:M$24)),M12)*100</f>
        <v>4.5</v>
      </c>
      <c r="R12" cm="1">
        <f t="array" aca="1" ref="R12" ca="1">_xlfn.PERCENTRANK.EXC(_xlfn._xlws.FILTER(P$4:P$24, ISNUMBER(P$4:P$24)),P12)*100</f>
        <v>13.600000000000001</v>
      </c>
      <c r="S12">
        <f ca="1">Q12*Assumption!$E$27 + R12*Assumption!$F$27</f>
        <v>8.14</v>
      </c>
      <c r="T12" cm="1">
        <f t="array" aca="1" ref="T12" ca="1">_xlfn.PERCENTRANK.EXC(_xlfn._xlws.FILTER(S$4:S$24, ISNUMBER(S$4:S$24)),S12)*100</f>
        <v>13.600000000000001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aca="1" ref="M13" ca="1">IF(_xll.FDSRC(,"DUMMY","ECON_EXPR_DATA('FDS_ECON["&amp;H13&amp;"]',,,M)")=0,$J$28,_xll.FDSRC(,"DUMMY","ECON_EXPR_DATA('FDS_ECON["&amp;H13&amp;"]',,,M)"))</f>
        <v>51.510579999999997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aca="1" ref="Q13" ca="1">_xlfn.PERCENTRANK.EXC(_xlfn._xlws.FILTER(M$4:M$24, ISNUMBER(M$4:M$24)),M13)*100</f>
        <v>4.5</v>
      </c>
      <c r="R13" cm="1">
        <f t="array" aca="1" ref="R13" ca="1">_xlfn.PERCENTRANK.EXC(_xlfn._xlws.FILTER(P$4:P$24, ISNUMBER(P$4:P$24)),P13)*100</f>
        <v>40.9</v>
      </c>
      <c r="S13">
        <f ca="1">Q13*Assumption!$E$27 + R13*Assumption!$F$27</f>
        <v>19.059999999999999</v>
      </c>
      <c r="T13" cm="1">
        <f t="array" aca="1" ref="T13" ca="1">_xlfn.PERCENTRANK.EXC(_xlfn._xlws.FILTER(S$4:S$24, ISNUMBER(S$4:S$24)),S13)*100</f>
        <v>40.9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aca="1" ref="M14" ca="1">IF(_xll.FDSRC(,"DUMMY","ECON_EXPR_DATA('FDS_ECON["&amp;H14&amp;"]',,,M)")=0,$J$28,_xll.FDSRC(,"DUMMY","ECON_EXPR_DATA('FDS_ECON["&amp;H14&amp;"]',,,M)"))</f>
        <v>51.510579999999997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aca="1" ref="Q14" ca="1">_xlfn.PERCENTRANK.EXC(_xlfn._xlws.FILTER(M$4:M$24, ISNUMBER(M$4:M$24)),M14)*100</f>
        <v>4.5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39.060000000000009</v>
      </c>
      <c r="T14" cm="1">
        <f t="array" aca="1" ref="T14" ca="1">_xlfn.PERCENTRANK.EXC(_xlfn._xlws.FILTER(S$4:S$24, ISNUMBER(S$4:S$24)),S14)*100</f>
        <v>90.9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aca="1" ref="M15" ca="1">IF(_xll.FDSRC(,"DUMMY","ECON_EXPR_DATA('FDS_ECON["&amp;H15&amp;"]',,,M)")=0,$J$28,_xll.FDSRC(,"DUMMY","ECON_EXPR_DATA('FDS_ECON["&amp;H15&amp;"]',,,M)"))</f>
        <v>51.510579999999997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aca="1" ref="Q15" ca="1">_xlfn.PERCENTRANK.EXC(_xlfn._xlws.FILTER(M$4:M$24, ISNUMBER(M$4:M$24)),M15)*100</f>
        <v>4.5</v>
      </c>
      <c r="R15" cm="1">
        <f t="array" aca="1" ref="R15" ca="1">_xlfn.PERCENTRANK.EXC(_xlfn._xlws.FILTER(P$4:P$24, ISNUMBER(P$4:P$24)),P15)*100</f>
        <v>22.7</v>
      </c>
      <c r="S15">
        <f ca="1">Q15*Assumption!$E$27 + R15*Assumption!$F$27</f>
        <v>11.78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aca="1" ref="M16" ca="1">IF(_xll.FDSRC(,"DUMMY","ECON_EXPR_DATA('FDS_ECON["&amp;H16&amp;"]',,,M)")=0,$J$28,_xll.FDSRC(,"DUMMY","ECON_EXPR_DATA('FDS_ECON["&amp;H16&amp;"]',,,M)"))</f>
        <v>51.510579999999997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aca="1" ref="Q16" ca="1">_xlfn.PERCENTRANK.EXC(_xlfn._xlws.FILTER(M$4:M$24, ISNUMBER(M$4:M$24)),M16)*100</f>
        <v>4.5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40.86</v>
      </c>
      <c r="T16" cm="1">
        <f t="array" aca="1" ref="T16" ca="1">_xlfn.PERCENTRANK.EXC(_xlfn._xlws.FILTER(S$4:S$24, ISNUMBER(S$4:S$24)),S16)*100</f>
        <v>95.399999999999991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aca="1" ref="M17" ca="1">IF(_xll.FDSRC(,"DUMMY","ECON_EXPR_DATA('FDS_ECON["&amp;H17&amp;"]',,,M)")=0,$J$28,_xll.FDSRC(,"DUMMY","ECON_EXPR_DATA('FDS_ECON["&amp;H17&amp;"]',,,M)"))</f>
        <v>51.510579999999997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aca="1" ref="Q17" ca="1">_xlfn.PERCENTRANK.EXC(_xlfn._xlws.FILTER(M$4:M$24, ISNUMBER(M$4:M$24)),M17)*100</f>
        <v>4.5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35.42</v>
      </c>
      <c r="T17" cm="1">
        <f t="array" aca="1" ref="T17" ca="1">_xlfn.PERCENTRANK.EXC(_xlfn._xlws.FILTER(S$4:S$24, ISNUMBER(S$4:S$24)),S17)*100</f>
        <v>81.8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aca="1" ref="M18" ca="1">IF(_xll.FDSRC(,"DUMMY","ECON_EXPR_DATA('FDS_ECON["&amp;H18&amp;"]',,,M)")=0,$J$28,_xll.FDSRC(,"DUMMY","ECON_EXPR_DATA('FDS_ECON["&amp;H18&amp;"]',,,M)"))</f>
        <v>51.510579999999997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aca="1" ref="Q18" ca="1">_xlfn.PERCENTRANK.EXC(_xlfn._xlws.FILTER(M$4:M$24, ISNUMBER(M$4:M$24)),M18)*100</f>
        <v>4.5</v>
      </c>
      <c r="R18" cm="1">
        <f t="array" aca="1" ref="R18" ca="1">_xlfn.PERCENTRANK.EXC(_xlfn._xlws.FILTER(P$4:P$24, ISNUMBER(P$4:P$24)),P18)*100</f>
        <v>31.8</v>
      </c>
      <c r="S18">
        <f ca="1">Q18*Assumption!$E$27 + R18*Assumption!$F$27</f>
        <v>15.42</v>
      </c>
      <c r="T18" cm="1">
        <f t="array" aca="1" ref="T18" ca="1">_xlfn.PERCENTRANK.EXC(_xlfn._xlws.FILTER(S$4:S$24, ISNUMBER(S$4:S$24)),S18)*100</f>
        <v>31.8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aca="1" ref="M19" ca="1">IF(_xll.FDSRC(,"DUMMY","ECON_EXPR_DATA('FDS_ECON["&amp;H19&amp;"]',,,M)")=0,$J$28,_xll.FDSRC(,"DUMMY","ECON_EXPR_DATA('FDS_ECON["&amp;H19&amp;"]',,,M)"))</f>
        <v>51.510579999999997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aca="1" ref="Q19" ca="1">_xlfn.PERCENTRANK.EXC(_xlfn._xlws.FILTER(M$4:M$24, ISNUMBER(M$4:M$24)),M19)*100</f>
        <v>4.5</v>
      </c>
      <c r="R19" cm="1">
        <f t="array" aca="1" ref="R19" ca="1">_xlfn.PERCENTRANK.EXC(_xlfn._xlws.FILTER(P$4:P$24, ISNUMBER(P$4:P$24)),P19)*100</f>
        <v>18.099999999999998</v>
      </c>
      <c r="S19">
        <f ca="1">Q19*Assumption!$E$27 + R19*Assumption!$F$27</f>
        <v>9.94</v>
      </c>
      <c r="T19" cm="1">
        <f t="array" aca="1" ref="T19" ca="1">_xlfn.PERCENTRANK.EXC(_xlfn._xlws.FILTER(S$4:S$24, ISNUMBER(S$4:S$24)),S19)*100</f>
        <v>18.099999999999998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aca="1" ref="M20" ca="1">IF(_xll.FDSRC(,"DUMMY","ECON_EXPR_DATA('FDS_ECON["&amp;H20&amp;"]',,,M)")=0,$J$28,_xll.FDSRC(,"DUMMY","ECON_EXPR_DATA('FDS_ECON["&amp;H20&amp;"]',,,M)"))</f>
        <v>51.510579999999997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0.34872999999999621</v>
      </c>
      <c r="Q20" cm="1">
        <f t="array" aca="1" ref="Q20" ca="1">_xlfn.PERCENTRANK.EXC(_xlfn._xlws.FILTER(M$4:M$24, ISNUMBER(M$4:M$24)),M20)*100</f>
        <v>4.5</v>
      </c>
      <c r="R20" cm="1">
        <f t="array" aca="1" ref="R20" ca="1">_xlfn.PERCENTRANK.EXC(_xlfn._xlws.FILTER(P$4:P$24, ISNUMBER(P$4:P$24)),P20)*100</f>
        <v>27.200000000000003</v>
      </c>
      <c r="S20">
        <f ca="1">Q20*Assumption!$E$27 + R20*Assumption!$F$27</f>
        <v>13.580000000000002</v>
      </c>
      <c r="T20" cm="1">
        <f t="array" aca="1" ref="T20" ca="1">_xlfn.PERCENTRANK.EXC(_xlfn._xlws.FILTER(S$4:S$24, ISNUMBER(S$4:S$24)),S20)*100</f>
        <v>27.200000000000003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aca="1" ref="M21" ca="1">IF(_xll.FDSRC(,"DUMMY","ECON_EXPR_DATA('FDS_ECON["&amp;H21&amp;"]',,,M)")=0,$J$28,_xll.FDSRC(,"DUMMY","ECON_EXPR_DATA('FDS_ECON["&amp;H21&amp;"]',,,M)"))</f>
        <v>51.510579999999997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aca="1" ref="Q21" ca="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37.220000000000006</v>
      </c>
      <c r="T21" cm="1">
        <f t="array" aca="1" ref="T21" ca="1">_xlfn.PERCENTRANK.EXC(_xlfn._xlws.FILTER(S$4:S$24, ISNUMBER(S$4:S$24)),S21)*100</f>
        <v>86.3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aca="1" ref="M22" ca="1">IF(_xll.FDSRC(,"DUMMY","ECON_EXPR_DATA('FDS_ECON["&amp;H22&amp;"]',,,M)")=0,$J$28,_xll.FDSRC(,"DUMMY","ECON_EXPR_DATA('FDS_ECON["&amp;H22&amp;"]',,,M)"))</f>
        <v>51.510579999999997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aca="1" ref="Q22" ca="1">_xlfn.PERCENTRANK.EXC(_xlfn._xlws.FILTER(M$4:M$24, ISNUMBER(M$4:M$24)),M22)*100</f>
        <v>4.5</v>
      </c>
      <c r="R22" cm="1">
        <f t="array" aca="1" ref="R22" ca="1">_xlfn.PERCENTRANK.EXC(_xlfn._xlws.FILTER(P$4:P$24, ISNUMBER(P$4:P$24)),P22)*100</f>
        <v>50</v>
      </c>
      <c r="S22">
        <f ca="1">Q22*Assumption!$E$27 + R22*Assumption!$F$27</f>
        <v>22.7</v>
      </c>
      <c r="T22" cm="1">
        <f t="array" aca="1" ref="T22" ca="1">_xlfn.PERCENTRANK.EXC(_xlfn._xlws.FILTER(S$4:S$24, ISNUMBER(S$4:S$24)),S22)*100</f>
        <v>50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aca="1" ref="M23" ca="1">IF(_xll.FDSRC(,"DUMMY","ECON_EXPR_DATA('FDS_ECON["&amp;H23&amp;"]',,,M)")=0,$J$28,_xll.FDSRC(,"DUMMY","ECON_EXPR_DATA('FDS_ECON["&amp;H23&amp;"]',,,M)"))</f>
        <v>51.510579999999997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aca="1" ref="Q23" ca="1">_xlfn.PERCENTRANK.EXC(_xlfn._xlws.FILTER(M$4:M$24, ISNUMBER(M$4:M$24)),M23)*100</f>
        <v>4.5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33.580000000000005</v>
      </c>
      <c r="T23" cm="1">
        <f t="array" aca="1" ref="T23" ca="1">_xlfn.PERCENTRANK.EXC(_xlfn._xlws.FILTER(S$4:S$24, ISNUMBER(S$4:S$24)),S23)*100</f>
        <v>77.2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aca="1" ref="M24" ca="1">IF(_xll.FDSRC(,"DUMMY","ECON_EXPR_DATA('FDS_ECON["&amp;H24&amp;"]',,,M)")=0,$J$28,_xll.FDSRC(,"DUMMY","ECON_EXPR_DATA('FDS_ECON["&amp;H24&amp;"]',,,M)"))</f>
        <v>51.510579999999997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aca="1" ref="Q24" ca="1">_xlfn.PERCENTRANK.EXC(_xlfn._xlws.FILTER(M$4:M$24, ISNUMBER(M$4:M$24)),M24)*100</f>
        <v>4.5</v>
      </c>
      <c r="R24" cm="1">
        <f t="array" aca="1" ref="R24" ca="1">_xlfn.PERCENTRANK.EXC(_xlfn._xlws.FILTER(P$4:P$24, ISNUMBER(P$4:P$24)),P24)*100</f>
        <v>9</v>
      </c>
      <c r="S24">
        <f ca="1">Q24*Assumption!$E$27 + R24*Assumption!$F$27</f>
        <v>6.3</v>
      </c>
      <c r="T24" cm="1">
        <f t="array" aca="1" ref="T24" ca="1">_xlfn.PERCENTRANK.EXC(_xlfn._xlws.FILTER(S$4:S$24, ISNUMBER(S$4:S$24)),S24)*100</f>
        <v>9</v>
      </c>
    </row>
    <row r="26" spans="1:31" x14ac:dyDescent="0.35">
      <c r="K26" t="str" cm="1">
        <f t="array" aca="1" ref="K26" ca="1">_xll.FDSRC("-","DUMMY","ECON_DATE("&amp;$L$1&amp;",,, 'MM/YYYY')")</f>
        <v>05/2024</v>
      </c>
      <c r="L26" t="str" cm="1">
        <f t="array" aca="1" ref="L26" ca="1">_xll.FDSRC("-","DUMMY","ECON_DATE("&amp;$L$2&amp;",,, 'MM/YYYY')")</f>
        <v>02/2024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aca="1" ref="J27" ca="1">IF(_xll.FDSRC("-","DUMMY","ECON_EXPR_DATA('FDS_ECON["&amp;H27&amp;"]',,,M)")="-",$K$27,_xll.FDSRC("-","DUMMY","ECON_EXPR_DATA('FDS_ECON["&amp;H27&amp;"]',,,M)"))</f>
        <v>49.135330000000003</v>
      </c>
      <c r="K27" cm="1">
        <f t="array" aca="1" ref="K27" ca="1">_xll.FDSRC("-","DUMMY","ECON_EXPR_DATA('FDS_ECON["&amp;H27&amp;"]',"&amp;$K$26&amp;",,Q)")</f>
        <v>49.135330000000003</v>
      </c>
      <c r="L27" cm="1">
        <f t="array" aca="1" ref="L27" ca="1">_xll.FDSRC("-","DUMMY","ECON_EXPR_DATA('FDS_ECON["&amp;H27&amp;"]',"&amp;$L$26&amp;",,Q)")</f>
        <v>47.377974999999999</v>
      </c>
      <c r="M27">
        <f ca="1">K27-L27</f>
        <v>1.757355000000004</v>
      </c>
    </row>
    <row r="28" spans="1:31" x14ac:dyDescent="0.35">
      <c r="H28" s="116" t="s">
        <v>777</v>
      </c>
      <c r="I28" s="116" t="s">
        <v>778</v>
      </c>
      <c r="J28" cm="1">
        <f t="array" aca="1" ref="J28" ca="1">IF(_xll.FDSRC("-","DUMMY","ECON_EXPR_DATA('FDS_ECON["&amp;H28&amp;"]',,,M)")="-",$K$28,_xll.FDSRC("-","DUMMY","ECON_EXPR_DATA('FDS_ECON["&amp;H28&amp;"]',,,M)"))</f>
        <v>51.510579999999997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285.572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7574108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608.35649999999998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148723.4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385.32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644442.6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106.575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201477.17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343.70699999999999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208604.14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127.16500000000001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37699.01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273.91725000000002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395050.72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4896.1360000000004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2267257.2999999998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2011.9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508128.72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5285.3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1810522.3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4648.68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691092.25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255.71700000000001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298772.7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199.91301839499999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82819.360000000001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10305.144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4864276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5644.0159999999996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7574108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75.757499999999993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148119.17000000001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451962.64406920999</v>
      </c>
      <c r="E18" t="s">
        <v>723</v>
      </c>
      <c r="F18" t="s">
        <v>757</v>
      </c>
      <c r="G18" s="153" cm="1">
        <f t="array" ref="G18">_xll.FDSZ(F18,"FMA_MCAP(0,,,USD,""PORTAGG"")")</f>
        <v>451962.64406920999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249.452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413934.13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39.500999999999998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834061.25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513.22699999999998</v>
      </c>
      <c r="E21" t="s">
        <v>736</v>
      </c>
      <c r="F21" t="s">
        <v>881</v>
      </c>
      <c r="G21" s="153" cm="1">
        <f t="array" ref="G21">_xll.FDSZ(F21,"FMA_MCAP(0,,,USD,""PORTAGG"")")</f>
        <v>23882.93706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723.9855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2742421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86.302499999999995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92717.804999999993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1671.27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1687037.8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2655.2440000000001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2758675.8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952.18200000000002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2292656.7999999998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16304.508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6394057.5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1149.115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2174773.5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2843.8560000000002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3295792.3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269592.18650000001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54863860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533820.84257700003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54863860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298772.7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273979"><![CDATA[{"FC0000ZA^FG_MCAP_IDX(0,,,USD)":298772.7,"NQG00809^FMA_MCAP(0,,,USD,\"PORTAGG\")":null,"MCHI^FREF_MARKET_VALUE_COMPANY(0,,,USD,,0,,\"LEGACY\")":5644.016,"FC0000US^FMA_MCAP(0,,,USD,\"PORTAGG\")":54863860.0,"FC0000IN^FMA_MCAP(0,,,USD,\"PORTAGG\")":4864276.0,"SPY^FREF_MARKET_VALUE_COMPANY(0,,,USD,,0,,\"LEGACY\")":533820.842577,"INDA^FREF_MARKET_VALUE_COMPANY(0,,,USD,,0,,\"LEGACY\")":10305.144,"FC0000GR^FMA_MCAP(0,,,USD,\"PORTAGG\")":82819.36,"QQQ^FREF_MARKET_VALUE_COMPANY(0,,,USD,,0,,\"LEGACY\")":269592.1865,"GREK^FREF_MARKET_VALUE_COMPANY(0,,,USD,,0,,\"LEGACY\")":199.913018395,"FC0000GB^FMA_MCAP(0,,,USD,\"PORTAGG\")":3295792.3,"FC0000ZA^FMA_MCAP(0,,,USD,\"PORTAGG\")":298772.7,"EWU^FREF_MARKET_VALUE_COMPANY(0,,,USD,,0,,\"LEGACY\")":2843.856,"EZA^FREF_MARKET_VALUE_COMPANY(0,,,USD,,0,,\"LEGACY\")":255.717,"FC0000CH^FMA_MCAP(0,,,USD,\"PORTAGG\")":2174773.5,"FC0000BR^FMA_MCAP(0,,,USD,\"PORTAGG\")":691092.25,"EWZ^FREF_MARKET_VALUE_COMPANY(0,,,USD,,0,,\"LEGACY\")":4648.68,"FC0000JP^FMA_MCAP(0,,,USD,\"PORTAGG\")":6394057.5,"EWJ^FREF_MARKET_VALUE_COMPANY(0,,,USD,,0,,\"LEGACY\")":16304.508,"FC0000DE^FMA_MCAP(0,,,USD,\"PORTAGG\")":2292656.8,"EWW^FREF_MARKET_VALUE_COMPANY(0,,,USD,,0,,\"LEGACY\")":2011.9,"FC0000TW^FMA_MCAP(0,,,USD,\"PORTAGG\")":2267257.3,"FC0000AU^FMA_MCAP(0,,,USD,\"PORTAGG\")":1687037.8,"EWA^FREF_MARKET_VALUE_COMPANY(0,,,USD,,0,,\"LEGACY\")":1671.27,"EWM^FREF_MARKET_VALUE_COMPANY(0,,,USD,,0,,\"LEGACY\")":273.91725,"FC0000NZ^FMA_MCAP(0,,,USD,\"PORTAGG\")":92717.805,"FC0000SA^FMA_MCAP(0,,,USD,\"PORTAGG\")":2742421.0,"KSA^FREF_MARKET_VALUE_COMPANY(0,,,USD,,0,,\"LEGACY\")":723.9855,"EPOL^FREF_MARKET_VALUE_COMPANY(0,,,USD,,0,,\"LEGACY\")":343.707,"FTSEWIVNXXXX^FMA_MCAP(0,,,USD,\"PORTAGG\")":23882.93706,"FC0000PH^FMA_MCAP(0,,,USD,\"PORTAGG\")":201477.17,"VNM^FREF_MARKET_VALUE_COMPANY(0,,,USD,,0,,\"LEGACY\")":513.227,"FC0000ID^FMA_MCAP(0,,,USD,\"PORTAGG\")":644442.6,"UAE^FREF_MARKET_VALUE_COMPANY(0,,,USD,,0,,\"LEGACY\")":39.501,"FC0000TR^FMA_MCAP(0,,,USD,\"PORTAGG\")":413934.13,"TUR^FREF_MARKET_VALUE_COMPANY(0,,,USD,,0,,\"LEGACY\")":249.452,"SET-BKK^FMA_MCAP(0,,,USD,\"PORTAGG\")":451962.64406921,"SET-BKK^FG_MCAP_IDX(0,,,USD)":451962.64406921,"FC0000QA^FMA_MCAP(0,,,USD,\"PORTAGG\")":148119.17,"QAT^FREF_MARKET_VALUE_COMPANY(0,,,USD,,0,,\"LEGACY\")":75.7575,"FC0000CN^FMA_MCAP(0,,,USD,\"PORTAGG\")":7574108.0,"EWL^FREF_MARKET_VALUE_COMPANY(0,,,USD,,0,,\"LEGACY\")":1149.115,"FC0000KR^FMA_MCAP(0,,,USD,\"PORTAGG\")":1810522.3,"EWY^FREF_MARKET_VALUE_COMPANY(0,,,USD,,0,,\"LEGACY\")":5285.3,"FC0000MX^FMA_MCAP(0,,,USD,\"PORTAGG\")":508128.72,"EWG^FREF_MARKET_VALUE_COMPANY(0,,,USD,,0,,\"LEGACY\")":952.182,"FC0000CA^FMA_MCAP(0,,,USD,\"PORTAGG\")":2758675.8,"EWC^FREF_MARKET_VALUE_COMPANY(0,,,USD,,0,,\"LEGACY\")":2655.244,"EWT^FREF_MARKET_VALUE_COMPANY(0,,,USD,,0,,\"LEGACY\")":4896.136,"FC0000MY^FMA_MCAP(0,,,USD,\"PORTAGG\")":395050.72,"FC0000PE^FMA_MCAP(0,,,USD,\"PORTAGG\")":37699.01,"ENZL^FREF_MARKET_VALUE_COMPANY(0,,,USD,,0,,\"LEGACY\")":86.3025,"EPU^FREF_MARKET_VALUE_COMPANY(0,,,USD,,0,,\"LEGACY\")":127.165,"FC0000PL^FMA_MCAP(0,,,USD,\"PORTAGG\")":208604.14,"EPHE^FREF_MARKET_VALUE_COMPANY(0,,,USD,,0,,\"LEGACY\")":106.575,"FC0000AE^FMA_MCAP(0,,,USD,\"PORTAGG\")":834061.25,"EIDO^FREF_MARKET_VALUE_COMPANY(0,,,USD,,0,,\"LEGACY\")":385.32,"FC0000CL^FMA_MCAP(0,,,USD,\"PORTAGG\")":148723.4,"ECH^FREF_MARKET_VALUE_COMPANY(0,,,USD,,0,,\"LEGACY\")":608.3565,"CNYA^FREF_MARKET_VALUE_COMPANY(0,,,USD,,0,,\"LEGACY\")":285.572,"CC_ZA^FG_COMPANY_NAME":"South Africa","NQG00809^FG_COMPANY_NAME":"Nasdaq South Africa","DUMMY^ECON_EXPR_DATA('FDS_ECON[NTCPMIINDEXSA@SA]',,,M)":null,"DUMMY^ECON_EXPR_DATA('FDS_ECON[NTCPMIMFGSA@VN]',,,M)":null,"DUMMY^ECON_EXPR_DATA('FDS_ECON[NTCPMIMFGSA@AE]',,,M)":null,"DUMMY^ECON_EXPR_DATA('FDS_ECON[NTCPMIMFGSA@TR]',,,M)":null,"DUMMY^ECON_EXPR_DATA('FDS_ECON[NTCPMITHMANHE]',,,M)":null,"DUMMY^ECON_EXPR_DATA('FDS_ECON[PMIQAWHEHE]',,,M)":null,"DUMMY^ECON_EXPR_DATA('FDS_ECON[NTCPMIMFGSA@CN]',,,M)":null,"DUMMY^ECON_EXPR_DATA('FDS_ECON[NTCPMIMFGSA@IN]',,,M)":null,"DUMMY^ECON_EXPR_DATA('FDS_ECON[NTCPMIMFGSA@GR]',,,M)":null,"DUMMY^ECON_EXPR_DATA('FDS_ECON[PMIMFGSA@ZA]',,,M)":null,"DUMMY^ECON_EXPR_DATA('FDS_ECON[NTCPMIMFGSA@BR]',,,M)":null,"DUMMY^ECON_EXPR_DATA('FDS_ECON[NTCPMIMFGSA@KR]',,,M)":null,"DUMMY^ECON_EXPR_DATA('FDS_ECON[NTCPMIMFGSA@MX]',,,M)":null,"DUMMY^ECON_EXPR_DATA('FDS_ECON[NTCPMIMFGSA@TW]',,,M)":null,"DUMMY^ECON_EXPR_DATA('FDS_ECON[PMIMYMANHE]',,,M)":null,"DUMMY^ECON_EXPR_DATA('FDS_ECON[NTCPMIMFGSA@PE]',,,M)":null,"DUMMY^ECON_EXPR_DATA('FDS_ECON[NTCPMIMFGSA@PL]',,,M)":null,"DUMMY^ECON_EXPR_DATA('FDS_ECON[NTCPMIPHMANHE]',,,M)":null,"DUMMY^ECON_EXPR_DATA('FDS_ECON[NTCPMIMFGSA@ID]',,,M)":null,"DUMMY^ECON_EXPR_DATA('FDS_ECON[NTCPMIMFGSA@CL]',,,M)":null,"DUMMY^ECON_EXPR_DATA('FDS_ECON[NTCPMIMFGSA@EME]',,,M)":null,"DUMMY^ECON_EXPR_DATA('FDS_ECON[PMIDMMANHE]',,,M)":null,"CAGDPY@CN^EE_ACTUAL_ANNUAL(MED,0)":1.41410583295463,"CAGDPY@MY^EE_ACTUAL_ANNUAL(MED,0)":1.54713940757014,"CC_TR^FG_COMPANY_NAME":"Turkey","CC_CL^FG_COMPANY_NAME":"Chile","USDVND^FG_PRICE(0)":25450.0,"USDTRY^FG_PRICE(0)":32.20925,"USDQAR^FG_PRICE(0)":3.641,"USDINR^FG_PRICE(0)":83.47125,"USDZAR^FG_PRICE(0)":18.8275,"USDKRW^FG_PRICE(0)":1384.55,"USDTWD^FG_PRICE(0)":32.394,"USDPEN^FG_PRICE(0)":3.745,"USDPHP^FG_PRICE(0)":58.52,"USDCLP^FG_PRICE(0)":918.74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69753693759,17.49181756918,21.2728169146626,20.3697492803973,19.1080427311199],"KSA^P_PRICE_RETURNS_PR('52W',2,-10AY,0,AM)":[null,null,null,null,null,null,null,null,null,null,null,null,null,null,null,null,null,null,null,null,null,null,null,null,null,null,null,null,-16.33312,-10.669434,0.9699702,8.897996,23.0013,19.45386,17.226673,5.953741,9.951199,19.662237,18.649174,23.538483,29.308868,17.971098,3.07194,5.755651,12.205839,10.916079,20.505356,25.459862,28.089165,18.321823,23.400997,15.572667,16.729784,20.639145,15.528393,13.066589,18.021763,22.123062,16.488016,17.772602,6.4888954,8.881914,6.7492485,5.160713,4.6120524,-0.6826043,5.770409,9.298313,-4.4660273,-13.131637,-26.612854,-25.710594,-14.855438,-17.94979,-15.062862,-1.9212127,0.30264854,-0.6417215,9.600568,2.629006,6.982124,18.394756,53.15251,50.709568,50.216484,51.645683,49.247612,44.599213,42.501427,53.887306,27.624882,33.61895,48.59034,47.366188,34.28314,35.16458,23.369158,6.5235257,12.905371,9.106112,-0.48826337,0.5149126,1.5564561,-6.6679,-12.314379,-20.712685,-16.909964,-17.709232,-12.9410925,2.1255136,-2.3676634,-5.6608734,-3.5988808,-9.54358,2.7147055,13.79447,8.91099,25.704563,18.994797,7.1378946,2.8382778],"EPOL^P_PRICE_RETURNS_PR('52W',2,-10AY,0,AM)":[16.321838,24.74234,6.4552665,7.403171,2.49784,-8.020431,-11.678499,-16.334778,-13.905382,-20.09629,-19.73378,-12.656725,-17.576916,-19.678724,-16.079313,-19.742245,-24.260574,-23.348545,-28.841055,-23.212921,-26.248508,-24.29716,-11.543453,-24.641413,-26.477581,-24.557072,-20.094364,-15.8100605,-11.17413,-7.551509,-6.275332,1.1822462,22.30314,22.26944,9.038353,30.68241,40.07337,46.44525,50.38519,55.631004,50.630272,48.902107,59.469677,52.34512,48.21396,27.579784,16.007364,6.5485716,-3.0445993,-9.000492,-4.1314244,-10.30584,-7.2101474,-19.274967,-11.397028,-13.781321,-15.893626,-9.961825,-7.5517473,-5.0351915,-0.14677644,12.609541,-6.865108,-13.994056,-12.185258,3.4994602,-9.903169,-6.1410723,-15.616155,-25.00512,-38.42142,-34.417652,-22.396046,-27.653199999999998,-18.573593,-9.06719,-17.528725,-35.28732,-13.779968,-8.368855,-6.0987415,4.465008,33.78118,35.49832,41.91319,30.244123,23.929358,28.35157,34.226154,65.21665,17.72517,12.217712,10.8506565,-2.777928,6.4430118,-21.334702,-25.76534,-30.49957,-32.82745,-44.587605,-49.88701,-45.53882,-24.75189,-24.53344,-16.275215,-9.588498,-16.386503,11.200285,5.6034684,33.400536,48.92441,55.266716,59.142433,62.62684,46.62622,49.724472,34.648598,52.133118,62.731754,37.620308,52.626957],"EWZ^FG_TOTAL_RETURNC(-10AY,0,AM)":[-1.1692166,4.8282146,1.5069127,10.721647,-19.087523,-0.48331022,-3.2146215,-11.572653,-6.179923,3.1186223,-11.334085,15.428745,-10.880971,3.4530044,-12.450409,-13.279891,-11.776519,4.191339,-1.530391,-7.140374,-4.110253,3.3282876,28.35529,12.205326,-13.791937,19.49693,10.157418,0.8423567,0.6264925,11.947823,-11.308252,0.8097768,10.587883,2.3325205,-0.71561337,-0.774163,-5.380684,-2.1101654,10.720563,5.8201075,4.224992,-3.6459565,-3.659439,5.6383014,15.179229,-2.382487,-1.3192594,-5.7486653,-15.791965,-8.5624275,12.636507,-10.110796,3.944528,19.033504,-0.8717358,-2.5561392,18.769634,-5.2237153,-4.6744165,0.97584724,0.62817335,6.30672,1.7840743,-7.8876376,2.7811646,5.8627963,-4.7757807,13.375032,-7.7766123,-12.340033,-38.58186,4.7113776,10.214842,7.054317,13.143253,-8.358944,-7.2434607,-2.8922617,23.790014,12.338853,-7.7690897,-6.6978636,4.858935,6.307924,9.420692,5.7843924,-7.745433,-2.6737988,-11.730772,-8.745724,-1.1255085,4.185784,12.646961,4.016435,14.958965,-13.32981,7.5678945,-18.597591,5.9510827,5.1688433,-2.9161274,10.259867,-3.6424816,-4.3714523,8.473372,-10.118651,0.40336847,3.2505512,1.9455194,15.287935,4.4403315,-8.916444,-0.58346987,-2.9344618,14.242517,6.508732,-5.8352413,0.27339458,-1.7873406,-4.2874694,-4.608446],"SET-BKK^FMA_DIV_YLD(NTMA,-10AY,0,AM,\"PORTAGG\",\"MEANR\")":[3.75534551903708,5.50828939326871,5.79509682456885,3.40271989003714,3.35364218381427,3.35006999926352,3.31169595498065,3.49789231027955,3.24084266548363,3.22013291833098,3.46040548662911,3.39994426752391,3.45340831701988,3.43258476421862,3.52695713938876,3.65330497411478,3.73945397557303,3.64663426636352,3.71291900321324,3.83114303403746,3.69223592265058,3.54249235371387,3.3585746077434,3.38084043112962,3.33247805411712,3.30322315348514,3.12942694845326,3.1370793654649,3.30295236802774,3.29752174039724,3.26723653611743,3.22361311142927,3.15336369331099,3.15172360091443,3.12716789704449,3.17881197448565,3.20419969361882,3.21744489521651,3.24446647668956,3.12308230287583,3.03857548151166,2.98842372717366,3.06660354521822,2.98609200372833,2.88737650582636,2.94272248131528,3.05104631272567,3.03859529341304,3.177199641197,3.46258179268142,3.25501655938333,3.20021261430887,3.18698788922165,3.37832201783647,3.44293813670285,3.59956881612755,3.35726094710094,3.26437867439072,3.31597447306171,3.25048626651689,3.33567764208561,3.11733585484992,3.1533022161162,3.23224881276822,3.27626726401399,3.2810594351151,3.22918978516914,3.2382696001649,3.3833266852806,3.72027451413587,4.10981485598435,3.31873389612457,3.12097915799517,3.05770586587846,3.06642333395177,3.12003959760588,3.25763867481784,3.30150647792008,2.81305031075412,2.83250057329779,2.84538943029335,2.84618437692936,2.76113322417187,2.85429113892255,2.85322458464861,2.88907068633863,3.04294416392422,2.78964672346464,2.86980312268757,2.86324641040839,2.97235713261456,2.83732631267699,2.89113038051875,2.88068673473865,2.89189147116007,2.99523247325439,2.98062102523911,3.16713372181651,3.17292504153207,3.09419408927783,3.17144797363413,3.09905693253831,3.00708906627481,2.98351378084256,2.99612716851423,3.12458983854967,3.08771560061218,3.25934208039771,3.16692414561228,3.19830222909175,3.05189495388208,3.0534837971049,3.26233853211505,3.49901604942566,3.42436861523022,3.3596762282822,3.54110553929914,3.48796424278614,3.51060939790644,3.62763243869944,3.72390520017234],"CNYA^FMA_DIV_YLD(NTMA,-10AY,0,AM,\"PORTAGG\",\"MEANR\")":[null,null,null,null,null,null,null,null,null,null,null,null,null,null,null,null,null,null,null,null,null,null,null,null,null,2.27723148090763,2.25524754408282,2.18423195592034,2.29480851599303,2.26986376428443,2.16580907430289,2.32747675382464,2.28542467496257,2.28937037590039,2.31190174752132,2.27185581455522,2.2184963373764,2.07905187518268,2.13519320022651,2.13432132256132,2.15715706087185,2.12314073844321,2.16347486771799,2.20683570341923,2.13483294278398,2.29918034731216,2.42841735725006,2.71094056253704,2.72822434231283,2.96454588236544,2.99654781844976,3.20074763399696,3.05269167251167,3.32047292362483,3.28778541793286,3.38547557488818,3.16371024631003,2.83489788491449,2.74895998349762,2.68657570698966,2.80241215549335,2.6819197194933,2.71367250830336,2.73530913847152,2.73394286325226,2.74187322334935,2.59290972196625,2.452819244075,2.50292344648456,2.50861550849162,2.598994372831,2.35240273344512,2.36671195026042,2.13015569957611,1.94966300982015,1.86361576874522,1.98834191845312,1.98693351630851,1.92152268842393,1.77456998453305,1.72877013891016,1.76709133517571,1.91565812547093,1.89639954867734,1.81044723267658,1.81303025276135,1.99708121845449,2.0333716443624,1.99250153048344,1.98992704271618,2.00459471694303,1.968084744829,2.22015994214521,2.19720183282473,2.38274281874076,2.51303416697796,2.41063190376863,2.2262360692205,2.4165076579844,2.50104346363279,2.67177938500185,2.84717873762918,2.5747626703874,2.56273664962611,2.38031883562446,2.43423683897208,2.45437353135277,2.49134438589647,2.65643765841153,2.61056939961552,2.50856910410871,2.62400071451597,2.65109950420515,2.71224883725452,2.76210368552067,2.77637982185973,2.99894174524496,2.71001915474466,2.80509508385526,2.82120240737482,2.8549486185184],"EWM^FMA_PE(NTMA,-10AY,0,AM,\"PORTAGG\",\"MEANR\")":[15.648805019364,15.7743479122608,15.6976155202891,15.8687869290235,15.6932955354104,15.6259979224313,15.622533182123,15.1049435307043,15.2157983694712,15.9371721658981,15.9483478343185,15.8342986036144,15.4404416861811,15.1350924798752,15.3628071692178,14.5201380756711,14.7354468985999,15.1939184941825,15.4108328729554,15.5263096073904,15.4399409089231,15.5355575050063,16.2774342737005,15.7777119749765,15.6230177996096,16.2874927830804,16.3183186000616,16.7970617255092,16.5877489233157,16.6979248715994,16.245324734701,16.3857833255821,16.5717636821709,16.6947538359821,16.8523382866569,17.0562177363026,16.729652733225,16.4373006558301,16.2855215465333,16.3990346705054,16.1899090670675,16.0049460422688,15.7330798851217,16.4628624963848,16.9856972354859,16.5884567556532,16.3528882204186,16.4431074036577,15.5211441516004,15.4625673901658,16.3191665869279,16.6607338003153,16.3667547544371,15.5448128619707,15.7775026207496,15.9826786500027,16.1617589259291,16.651600337052,16.0930973056103,16.1002159594868,16.5735735444869,16.7462985994578,16.3129895466732,16.0409629291712,15.9319728018957,15.9957526561107,15.8493318008093,16.0416855793437,15.4016205748087,15.4946306254689,14.8178362023349,16.2818166936996,18.9209189378523,19.0929516084221,19.6550682897161,18.9327522585268,17.3235184540763,15.9957069153692,15.7130002343822,14.8379276644084,14.159968623974,14.0255274272844,13.9686693728939,14.1800919282857,13.9718141733554,13.5789230392571,13.3012435880412,14.231939261298,14.138563491319,14.5565511219811,14.5323111030382,15.7446219846643,15.0642949794278,15.5051641903556,15.2306217281296,15.0518733504219,14.6859548878457,13.4507965451009,13.8661926090364,13.9566986762989,12.8009908251417,13.2513345978261,13.6058081835083,13.5783589746064,13.4685138912397,13.299063368184,13.0487973604857,12.9899217650027,13.1751828424695,13.1943736624986,13.8821895358318,13.8564872161402,13.5187189963756,13.5816587262279,13.5968415726332,13.6053813461348,13.8416534702736,14.2599477502849,13.8645283030647,14.1679698600306,14.2097777996441],"GREK^FMA_PE(LTMA,-10AY,0,AM,\"PORTAGG\",\"MEANR\")":[31.2896389508868,25.3186920951751,22.7992426680616,20.8055927778176,18.5387082817221,16.2820123661256,18.5590977432304,13.558809601362,12.9172428714878,18.2156736385307,16.9966175313468,15.7958046624407,14.9050326696914,13.4985044286438,12.7843090490105,10.9641484541273,11.5816151424094,10.9356695055595,0.477394854625596,-2.95609689529929,-0.741664634777173,-0.119514869528152,1.01366585086761,2.45025956198091,4.18166011260715,4.03787458561137,5.99231040405537,7.44380738043425,9.29727810512229,11.3695332522978,14.6452972189875,14.6910095901312,13.4349440288913,14.3949757653756,14.0676361232046,14.3390265446845,15.283666253072,15.1722426177771,15.1413483999579,15.0532392304021,14.3733840569475,16.7685948232414,17.6038632425126,20.4584937886967,22.7294061189937,23.9417061514241,22.9487543931532,22.7782910958303,21.8933562119743,21.6872195396076,21.2204236714052,21.0289117381149,21.0608868208273,19.1029871923647,17.8058653691677,14.2463729353974,17.6603146434374,18.7865892897296,18.5565842870416,18.4109767132971,18.1948667777193,17.672993964141,18.3420666064191,19.2470115389689,19.8014948091203,15.6615920483639,17.3090714542007,17.9957246903008,18.1423691458859,12.5473731919121,11.8018935391666,12.3701781636318,12.5913310979768,15.0855434166629,15.1616105061753,15.7235186432827,15.3560361269796,13.1403092718699,16.3707853934507,19.7947796916747,17.1873287688708,17.8172669033894,17.3791411578866,17.4505409558605,17.1447831763379,16.7694521068764,16.0619724430939,15.6780825774543,13.5069572574842,14.4430605517534,13.4788102951185,12.4665541941946,-87.5825915118355,-96.6066931491824,-85.717339775298,-75.5445798043433,-64.4411699776567,-54.7972225416362,-44.7355594064673,-34.3218929086882,-24.725110063268,-14.4079325105486,-4.53554143980008,5.90157078763751,7.38240889143608,7.85309188716607,7.64729166641749,7.55512315460372,7.65712164566491,7.93075148322901,8.08877039673249,7.63558893569512,7.01695311582471,6.72055225712533,6.64828924696757,6.28167482112387,6.5371714392637,6.76285567064239,6.76949292315639,6.78804009554218,6.78464258554498],"DDR3512M-FDS^FG_PRICE_CHANGE(0,-1AY)":-5.77116550111984,"PASP-FDS^FG_PRICE_CHANGE(0,-1AY)":-31.4285714285714,"PLATI-FDS^FG_PRICE_CHANGE(0,-1AY)":2.47524752475248,"W-FDS^FG_PRICE_CHANGE(0,-1AY)":14.1775347076146,"COPP-FDS^FG_PRICE_CHANGE(0,-1AY)":26.9622693472873,"FC0000SA^FG_PRICE(0)":48.769264,"SET-BKK^FG_PRICE(0)":1345.66,"FC0000GR^FG_PRICE(0)":9.641537,"FC0000MX^FG_PRICE(0)":509.18573,"FC0000PL^FG_PRICE(0)":217.3379,"FC0000CN^FG_PRICE(0)":252.00417,"TUR^FG_PRICE_MAVG(0,,,,30)":41.29817,"INDA^FG_PRICE_MAVG(0,,,,30)":52.539,"EWY^FG_PRICE_MAVG(0,,,,30)":64.265,"EPU^FG_PRICE_MAVG(0,,,,30)":42.147366,"ECH^FG_PRICE_MAVG(0,,,,30)":27.904,"VNM^P_PRICE(0)/P_PRICE_LOW_PR(0,,,,,,\"PRICE\",\"INTRA\",\"52W\")-1":0.095569015,"UAE^FMA_PCT_ABOVE_MAVG(200,0,,,,\"PORTAGG\")":23.6842105263158,"SET-BKK^PERCENT_CHANGE(FMA_EPS(+1,0,,,,\"PORTAGG\",\"MEAN\"),FMA_EPS(+1,-3AM,,,,\"PORTAGG\",\"MEAN\"))":-2.1705353646029,"MCHI^FG_TOTAL_RETURNC(0,-3AM)":12.387789,"GREK^P_PRICE(0)/P_PRICE_HIGH_PR(0,,,,,,\"PRICE\",\"INTRA\",\"52W\")":0.9431844,"EWZ^FG_TOTAL_RETURNC(0,-12AM)":9.030771,"EWY^PERCENT_CHANGE(FMA_EPS(+1,0,,,,\"PORTAGG\",\"MEAN\"),FMA_EPS(+1,-1AM,,,,\"PORTAGG\",\"MEAN\"))":0.0104329275854394,"EWT^FG_TOTAL_RETURNC(0,-1AM)":6.700599,"EPU^FG_TOTAL_RETURNC(0,-6AM)":46.208717,"EPHE^P_PRICE(0)/P_PRICE_LOW_PR(0,,,,,,\"PRICE\",\"INTRA\",\"52W\")-1":0.058315396,"EIDO^FMA_PCT_ABOVE_MAVG(200,0,,,,\"PORTAGG\")":22.3684210526316,"CNYA^PERCENT_CHANGE(FMA_EPS(+1,0,,,,\"PORTAGG\",\"MEAN\"),FMA_EPS(+1,-3AM,,,,\"PORTAGG\",\"MEAN\"))":-9.51684909520485,"VWO^P_PRICE(0)/P_PRICE_HIGH_PR(0,,,,,,\"PRICE\",\"INTRA\",\"52W\")":0.9580594,"VWO^PERCENT_CHANGE(FMA_EPS(+1,0,,,,\"PORTAGG\",\"MEAN\"),FMA_EPS(+1,-3AM,,,,\"PORTAGG\",\"MEAN\"))":-2.61754779477781,"VWO^FMA_COS_DOWN(\"EPS\",\"1M\",+1,NOW,,,\"PORTAGG\",\"MEANR\")":1617.0,"TUR^FMA_COS_UP(\"EPS\",\"1M\",+1,NOW,,,\"PORTAGG\",\"MEANR\")":17.0,"EZA^SIZE(FG_CONSTITUENTS)":34,"EWM^FMA_COS_DOWN(\"EPS\",\"1M\",+1,NOW,,,\"PORTAGG\",\"MEANR\")":14.0,"ECH^FMA_COS_UP(\"EPS\",\"1M\",+1,NOW,,,\"PORTAGG\",\"MEANR\")":10.0,"EWW^FMA_RBICS_REV_CURRENT(30, LOC, \"PORTAGG\")":29.1649836429034,"INDA^FG_ROE(0)":15.1233214527139,"TRYAE10Y-FDS^FG_YIELD_NAME":"Treasury - United Arab Emirates USD Benchmark Bond 10Y","TRYID10Y-FDS^FG_YIELD_NAME":"Treasury - Indonesia Benchmark Bond 10Y","REFTHREPO-FDS^FG_YIELD(NOW,,,0)":2.5,"REFZAREPO-FDS^PROPER_NAME(0,,,\"SECURITY\",\"NAME\")":"South Africa Repo Rate","REFPEMPR-FDS^(SUBARRAY(NOT_NA(NO_REPEAT_F(FG_YIELD(NOW,-10AY,D))),0,1)-SUBARRAY(NOT_NA(NO_REPEAT_F(FG_YIELD(NOW,-10AY,D))),1,1))*100":-25.0,"REFCNRMB-FDS^FG_YIELD(NOW,,,0)":3.45,"TRYIN10Y-FDS^PCTCHG(FG_YIELD(0,,,,\"YTM\"),FG_YIELD(-3AM,,,,\"YTM\"))":null,"TRYPE10Y-FDS^PCTCHG(FG_YIELD(0,,,,\"YTM\"),FG_YIELD(-3AM,,,,\"YTM\"))":3.5288818,"TRYVN10Y-FDS^FG_YIELD(0,,,,\"YTM\")":2.7913442,"TRYZA10Y-FDS^FG_YIELD(0,,,,\"YTM\")":12.218569,"TRYPH10Y-FDS^FG_YIELD(0,,,,\"YTM\")":6.7777023,"CC_GR^IMF_IFS_RCPI_Q(0)":3.091925,"VWO^FMA_DIV_YLD(NTMA,NOW,NOW,M,\"PORTAGG\",\"MEANR\")":3.0650267654051,"KSA^FMA_PE(LTM,0,,,\"PORTAGG\",\"MEANR\")":20.5479079521145,"TUR^FMA_EVAL_EBIT(LTMA,NOW,NOW,M,\"PORTAGG\",\"MEANR\")":7.33993316258809,"QAT^FG_FCF_YIELD_NTM(0)":null,"INDA^FMA_PE(NTMA,0,,,\"PORTAGG\",\"MEANR\")":22.7552063209885,"EZA^JULIAN(FMA_DIV_YLD(NTMA,NOW,NOW,M,\"PORTAGG\",\"MEANR\").DATES)":45441,"EWW^FMA_EVAL_EBITDA(NTMA,0,,,\"PORTAGG\",\"MEANR\")":6.07049324140479,"KSA^FMA_ROE(NTMA,-20AY,NOW,FY,\"PORTAGG\",\"MEANR\")":[null,null,null,null,null,null,null,null,null,null,null,12.9007124779981,11.3294751772354,11.9967853551854,12.1701096511068,11.2305559843056,10.146987069978,12.7997878100329,13.7729696628598,11.7570019071923]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35,"CAGDPY@PE^EE_ACTUAL_ANNUAL(MED,+1)":-0.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6.9943265313554,46.0449526839611,54.700821905667],"VNM^P_PRICE_RETURNS_PR('52W',2,-10AY,0,AM)":[-2.400899,15.442896,15.235114,40.027763,26.2308,16.23186,7.8218937,5.108285,-11.805666,-7.978326,-20.030706,-7.7338457,-10.322296,-7.914138,-9.811676,-27.580952,-27.366459,-17.208815,-21.776169,-20.11335,-21.449596,-26.171415,-13.897652,-17.837,-15.492737,-18.57888,-14.389408,-3.1996906,1.266408,-12.283813,-10.729927,-9.5382395,-0.47269464,-1.5449524,2.6095867,-0.098371506,2.7478218,4.641545,-0.30242205,-0.9117305,1.6451359,14.547146,29.725468,38.12649,46.575676,39.713623,41.986443,28.681934,16.7902,9.626198,12.531114,13.986004,14.151597,-4.252714,-6.3509345,-16.832388,-18.814117,-9.977961,-14.646536,-6.006503,-2.2041976,1.6408563,-0.89890957,-4.1942,-2.1826327,7.723081,1.7093658,9.236717,-5.2778063,-16.995262,-36.47387,-24.743164,-15.875173,-15.462589,-14.679337,-5.5322704,-8.2544985,-8.710223,0.8920193,9.835804,8.703613,25.253033,74.09276,52.035366,43.72257,55.330894,41.53794,34.91255,30.304039,37.546764,30.553293,22.048616,17.399061,11.407065,4.7759175,-10.338831,-18.088018,-30.389278,-23.554235,-21.99127,-30.635368,-42.175083,-38.101387,-43.785477,-34.17117,-41.743927,-34.846848,-27.431261,-21.778381,-6.771392,3.132081,-0.18010736,4.4891,-0.09780526,3.4666777,14.574075,3.8858771,26.509357,21.22556,5.830586,6.9669604],"EPHE^P_PRICE_RETURNS_PR('52W',2,-10AY,0,AM)":[-7.078189,6.006515,2.5073051,26.076258,16.707802,9.679174,18.713713,22.089851,33.365395,24.199545,23.245085,13.191711,9.711874,5.4218173,6.9401503,-7.83897,-8.875555,-6.7517757,-10.301333,-10.84578,-20.504158,-21.134394,-11.071521,-14.941001,-4.9159765,2.475214,3.3304214,10.910058,9.128118,1.1228681,-5.464631,-3.805387,6.8479896,2.369976,-6.192523,2.3879766,-1.8876493,-7.973093,-7.5201807,-6.3581285,0.3340721,5.329776,14.242113,19.283401,11.601936,9.265005,1.9322991,-5.2998304,-10.311455,-13.875687,-9.659558,-7.56855,-17.739904,-18.72751,-12.433511,-17.49727,-8.078205,-6.8677607,-1.3773322,3.8205266,8.67778,21.709597,8.480417,6.2495947,12.158453,18.056011,7.3321223,8.49744,-9.881348,-12.197346,-32.30152,-30.397488,-26.35597,-23.938305,-26.010376,-22.377592,-19.98995,-20.153315,-8.738697,-3.940773,-6.663746,2.103293,27.860474,20.78955,27.639389,16.053724,7.6753974,14.239287,12.933564,14.206659,4.8009157,-2.225393,8.914208,10.288358,7.5517654,-0.74008703,-3.6100686,-16.698933,-7.6042356,-11.523932,-24.631231,-23.204327,-14.9674835,-17.732746,-11.423945,-18.527143,-11.88305,-6.833905,-11.607188,4.3238163,6.109035,-5.541581,10.894942,-0.7827282,-4.815382,0.038599968,-3.9109945,6.097007,3.3872008,-2.7182102,-2.1149874],"EWY^FG_TOTAL_RETURNC(-10AY,0,AM)":[3.3253312,0.6034374,1.6610265,0.45386553,-8.870488,-3.106922,-2.9848218,-1.6282797,0.6511092,1.7610073,1.0771632,6.8658233,-5.5092335,-4.6539783,-7.131195,-6.5259876,1.964879,11.480117,-2.868706,-3.732723,-3.8856387,-2.408886,13.371968,-1.0791361,-4.7655525,4.642284,6.8945646,1.2396693,3.1588316,-4.7823906,-3.7759721,1.13374,8.756102,1.1748433,5.6523204,0.37174225,9.049929,0.13289452,2.7871966,-1.7647028,0.8616805,8.253694,0.5216718,2.6857972,4.417455,-7.860434,4.660845,0.19880533,-4.576719,-6.14084,-0.6645918,0.08920431,1.4111638,-14.6477165,4.0329456,-1.59024,9.955824,-2.7039528,-3.2078803,0.86956024,-9.612883,7.7379823,-7.466173,-3.862822,5.78295,4.5970917,-0.7805884,8.668364,-7.3002043,-4.66609,-14.628821,10.01705,3.7582397,6.6654205,5.478728,4.6631336,3.5991669,-0.6733954,17.750381,13.473808,2.3823261,-0.14755726,1.9665718,0.95875263,1.6232371,1.2495995,-4.754239,-2.321124,-6.95582,-1.4505386,-4.7301474,5.037725,-7.0373716,0.027632713,-1.6296089,-6.4439178,2.1008372,-14.476782,4.055679,-4.360032,-18.217922,9.396112,17.158842,-5.8381853,12.37607,-7.830471,4.6495795,-0.8984029,3.4778357,0.9557247,6.610918,-7.577324,-5.6204977,-6.7695913,14.722479,6.6688657,-9.247666,7.802248,4.6794534,-6.0497704,-1.3798535],"QAT^FMA_DIV_YLD(NTMA,-10AY,0,AM,\"PORTAGG\",\"MEANR\")":[null,4.51018988941176,4.08177316478574,4.07089259804365,4.0652498239302,4.13079674266179,3.99016129519455,4.44518817117828,4.35495216180537,4.12701566039391,4.55841610773758,4.50339697440857,4.70104844538757,4.58359909549002,4.77779495054616,4.87616252148333,4.91643083316038,4.89607955198204,5.61561972918969,5.42169555376135,5.90966073479173,5.01724521517242,4.21864824118238,4.30899907315688,4.34566654941781,4.252138892548,4.05439800765138,3.69308613090228,3.89369794924175,3.95101175458369,4.27895612147532,3.79204825025285,3.75002280376513,3.77123068347459,3.94283197893178,3.97029620511719,3.99776217493197,4.47574481799361,4.24038015598839,4.50333554987058,4.69015660240129,4.5071222305223,4.75216807068848,4.32768162402405,4.33522307893894,4.85707817029101,5.00352253908623,4.61240474224125,4.8987513648095,4.88728084876009,4.43913966245517,4.21049154761123,4.39780640992807,4.27477434113074,4.38815017707783,4.54680990632706,4.24463820858616,4.57790264600661,4.42091629403086,4.23225041087185,4.20072087922737,4.08300979981691,4.13064431773423,4.24073795219831,4.18418141692334,4.13298783389581,4.18302541071534,4.05640032901666,4.11153413937268,4.51958487996831,4.84676560393499,4.26068303862968,4.12590021434855,3.88979918112019,3.677071207706,3.59348381352997,3.49134951024772,3.76401348668917,3.71580287238291,3.69423405230566,3.7922685590525,3.89294947316357,3.83109466303358,3.73390290969051,3.80446054333195,3.85823859947352,3.94561912400097,3.8846323266257,3.95751273043425,3.76982243978206,3.99348859861464,4.05164948221771,3.95899170741757,3.8418014039248,3.76338413507801,3.8207930435922,4.18535192160271,4.3083426053626,3.95158322979607,3.91519613040885,4.01551662084024,3.96960200061457,4.29501470195429,4.85164992749918,4.62446040798685,4.75130285757771,4.86112237561236,4.94396037250576,4.82793695896882,4.79376049094588,4.39212172932642,4.67444061783104,4.6928541151387,5.11998167115117,4.92589696616404,4.72931823357074,4.90779467463808,4.73514036372275,5.03284622965552,5.74508072590075,6.07159245289719],"ECH^JULIAN(FMA_DIV_YLD(NTMA,-10AY,0,AM,\"PORTAGG\",\"MEANR\").DATES)":[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6,43738,43769,43798,43830,43861,43889,43921,43951,43980,44012,44043,44074,44104,44134,44165,44196,44225,44253,44286,44316,44344,44377,44407,44439,44469,44498,44530,44561,44592,44620,44651,44680,44712,44742,44771,44804,44834,44865,44895,44925,44957,44985,45016,45044,45077,45107,45138,45169,45198,45230,45260,45289,45322,45351,45379,45412,45442],"EPU^FMA_PE(NTMA,-10AY,0,AM,\"PORTAGG\",\"MEANR\")":[13.6524214378994,14.7275660350041,14.5254051559521,13.8513963524805,12.7610408371622,12.1659519620687,12.1929160495294,12.3873699101838,13.0139348772524,13.0213612950914,12.481580289134,13.0922658408402,14.0020147493107,13.539822405863,12.526405525602,10.8852204621429,11.231974168532,8.10975887779825,7.60756524040702,11.595753878477,12.3422917413826,13.8157680729493,15.1011042785596,16.731068270419,14.3137465851924,14.1448434366857,14.5692246258002,13.6772886929558,13.5328056411868,12.1676254618758,11.7825357959608,11.4760056510122,13.0323727714204,12.8481743546414,13.2092091729453,11.0722398062664,11.8758695793309,11.8754941271639,12.5548077209093,12.3749967659465,12.6910536608656,13.225991821707,12.3889693121103,13.4431091443289,14.3109647909899,13.7323687409092,13.5625659268298,13.4937715577702,13.413849986574,13.4026239877428,14.0741369516993,13.1251704662674,13.0612697638937,12.8789796792438,12.9777388079779,13.3730440380711,15.6297138276059,15.5369641914079,15.5824939020434,14.2775503064233,12.9563058715041,13.6231880081212,14.4246595634051,14.2457283380187,14.0658923927217,14.0722901744646,13.2555957960182,15.1964208728878,14.3130129249879,13.2708552548427,10.4516941282464,13.663338249136,16.9872710400206,19.8220138550894,20.6745125806046,23.5481400646729,20.1550358384661,17.554965833501,16.7918850928036,14.3816268966305,14.002065348911,15.0765336714668,13.263848811505,10.8418450059823,11.0827889237139,8.96084746238134,8.76478468449127,9.21382983223121,9.15545880372741,10.0650610915612,9.77237119540307,10.0456158572683,10.7678642671023,10.8480792899786,11.4136392227141,9.10806684095735,8.19601542289844,6.95923862221293,7.37044812041541,7.56336889684236,7.86820489208342,8.73119305228516,9.73290468011536,9.20061344838435,10.0575411503246,9.50457735516637,9.82892433381064,9.59319358508814,9.12629611364414,9.862561483502,10.8375970579051,10.5030626584526,9.737571008053,9.29272280054686,9.99681430255343,11.61820260593,11.3981183992863,11.6536495560203,12.7352635370489,13.2941112997558,13.3961046441236],"EZA^FMA_PE(LTMA,-10AY,0,AM,\"PORTAGG\",\"MEANR\")":[15.6390593423644,15.8519734240864,16.0881020672498,16.395740649427,16.0147283677374,16.8369842589547,16.5277899315567,17.0102497431,18.0880238447437,18.4741774052902,18.4194596211816,18.5863315220146,18.0738662583684,18.1241499730168,17.742362231331,17.2715413495606,16.8175354431516,17.7816343518636,17.3355186155239,16.6848328408485,16.2683180719195,15.906101507916,16.032869654455,16.02894955589,15.7865281231281,16.0339759415481,16.3123593835882,16.3858691516671,16.6518956698193,16.766975535256,16.0841547268281,17.1858101839273,17.3682693694762,18.426780145922,18.2799289492317,18.324711547982,18.1477192310959,17.6503856933817,18.044587277668,18.2869939959315,17.3986894027257,18.252715620755,19.1064095921556,18.8711009285881,18.3334163446307,18.1242426126385,17.9133646076888,17.8018431122237,17.1548697243466,17.0422500210741,16.7283838757883,16.5181068075408,15.6054610821154,14.3625293679549,14.6393155467733,14.8916139674441,15.5178825863898,15.4447799108384,15.2425530255787,15.2949087955723,14.9146860526854,14.9832238003366,14.6141437319017,13.8027318105704,13.3988649315724,13.4998510669299,13.9801845523962,14.533418740713,13.7282426547895,12.6858474212324,11.9467187083542,12.4216824903963,12.5392843570476,12.8933494321756,13.4629105190662,13.3236830682392,13.2048610838075,12.6941931215431,13.4121612871265,14.0355409323112,13.8257936366189,13.6605834149784,13.2807909654455,12.8043614224643,12.7649687242712,12.0661262565284,11.7209479490445,11.0296823881903,10.943900466461,10.7114198386763,10.4195233152086,10.4391997759513,10.7642916029968,11.2051040073307,11.0917000654794,10.7988055109792,10.6610500728511,10.1480478647998,10.2029905395578,9.94123124936836,9.40920515950423,9.60292188905547,10.5321841530255,10.0809076010888,10.6877939347631,10.3030071437919,10.2196356242693,10.2061211379797,9.89613915484422,10.3130289583574,10.8104365361957,10.6121997259072,10.3837708107894,10.3356592899482,11.1431631342545,11.7307423987916,11.2050094686212,10.7007388520593,10.6491915430536,10.5598127057949,10.660805559888],"DDR3512M-FDS^FG_PRICE_CHANGE(0,-6AM)":-4.77345940594061,"PASP-FDS^FG_PRICE_CHANGE(0,-6AM)":-7.69230769230769,"PLATI-FDS^FG_PRICE_CHANGE(0,-6AM)":9.75609756097562,"W-FDS^FG_PRICE_CHANGE(0,-6AM)":18.9829022358615,"COPP-FDS^FG_PRICE_CHANGE(0,-6AM)":20.3969704883782,"TUR^FG_PRICE(0)":42.28,"INDA^FG_PRICE(0)":53.01,"EWY^FG_PRICE(0)":62.18,"EPU^FG_PRICE(0)":43.85,"ECH^FG_PRICE(0)":28.23,"VNM^P_PRICE(0)/P_PRICE_HIGH_PR(0,,,,,,\"PRICE\",\"INTRA\",\"52W\")":0.8060083,"TUR^FG_TOTAL_RETURNC(0,-12AM)":45.849014,"SET-BKK^PERCENT_CHANGE(FMA_EPS(+1,0,,,,\"PORTAGG\",\"MEAN\"),FMA_EPS(+1,-1AM,,,,\"PORTAGG\",\"MEAN\"))":-0.439877967619103,"MCHI^FG_TOTAL_RETURNC(0,-1AM)":4.6572685,"GREK^FG_TOTAL_RETURNC(0,-6AM)":12.3107195,"EWZ^P_PRICE(0)/P_PRICE_LOW_PR(0,,,,,,\"PRICE\",\"INTRA\",\"52W\")-1":0.041703343,"EWY^FMA_PCT_ABOVE_MAVG(200,0,,,,\"PORTAGG\")":54.0,"EWT^PERCENT_CHANGE(FMA_EPS(+1,0,,,,\"PORTAGG\",\"MEAN\"),FMA_EPS(+1,-3AM,,,,\"PORTAGG\",\"MEAN\"))":-0.640762612382683,"EPU^FG_TOTAL_RETURNC(0,-3AM)":24.747158,"EPHE^P_PRICE(0)/P_PRICE_HIGH_PR(0,,,,,,\"PRICE\",\"INTRA\",\"52W\")":0.872818,"ECH^FG_TOTAL_RETURNC(0,-12AM)":4.5445204,"CNYA^PERCENT_CHANGE(FMA_EPS(+1,0,,,,\"PORTAGG\",\"MEAN\"),FMA_EPS(+1,-1AM,,,,\"PORTAGG\",\"MEAN\"))":-1.42293373428238,"VWO^FG_TOTAL_RETURNC(0,-6AM)":8.411503,"VWO^PERCENT_CHANGE(FMA_EPS(+1,0,,,,\"PORTAGG\",\"MEAN\"),FMA_EPS(+1,-1AM,,,,\"PORTAGG\",\"MEAN\"))":0.0,"VWO^FMA_COS_UP(\"EPS\",\"1M\",+1,NOW,,,\"PORTAGG\",\"MEANR\")":857.0,"SET-BKK^SIZE(FG_CONSTITUENTS)":1,"EZA^FMA_COS_DOWN(\"EPS\",\"1M\",+1,NOW,,,\"PORTAGG\",\"MEANR\")":13.0,"EWM^FMA_COS_UP(\"EPS\",\"1M\",+1,NOW,,,\"PORTAGG\",\"MEANR\")":15.0,"CNYA^SIZE(FG_CONSTITUENTS)":518,"EWT^FMA_RBICS_REV_CURRENT(30, LOC, \"PORTAGG\")":18.3096455592651,"GREK^FG_ROE(0)":14.4074496486118,"TRYTR7Y-FDS^FG_YIELD_NAME":"Treasury - Turkey Benchmark Bond 7Y","TIPSCL10Y-FDS^FG_YIELD_NAME":"Treasury - Chile Inflation-Indexed (TIPS) Bond 10Y","REFTHREPO-FDS^PROPER_NAME(0,,,\"SECURITY\",\"NAME\")":"Thailand Repo Rate - 1 Day","REFBRSELIC-FDS^(SUBARRAY(NOT_NA(NO_REPEAT_F(FG_YIELD(NOW,-10AY,D))),0,1)-SUBARRAY(NOT_NA(NO_REPEAT_F(FG_YIELD(NOW,-10AY,D))),1,1))*100":-25.0,"REFPEMPR-FDS^FG_YIELD(NOW,,,0)":5.75,"REFCNRMB-FDS^PROPER_NAME(0,,,\"SECURITY\",\"NAME\")":"China Loan Prime Rate (LPR) - 1 Year","TRYIN10Y-FDS^PCTCHG(FG_YIELD(0,,,,\"YTM\"),FG_YIELD(-1AM,,,,\"YTM\"))":-2.1248507,"TRYPE10Y-FDS^PCTCHG(FG_YIELD(0,,,,\"YTM\"),FG_YIELD(-1AM,,,,\"YTM\"))":-3.1992493,"TRYVN10Y-FDS^FG_YIELD_NAME":"Treasury - Vietnam Benchmark Bond 10Y","TRYZA10Y-FDS^FG_YIELD_NAME":"South Africa Benchmark Bond - 10 Year","TRYPH10Y-FDS^FG_YIELD_NAME":"Philippines Benchmark Bond - 10 Year","CC_ZA^IMF_IFS_RCPI_Q(0)":null,"VWO^FG_PE_NTM(0,,,90,0)":12.7459399706105,"KSA^JULIAN(FMA_DIV_YLD(NTMA,NOW,NOW,M,\"PORTAGG\",\"MEANR\").DATES)":45441,"TUR^FMA_EVAL_EBITDA(NTMA,0,,,\"PORTAGG\",\"MEANR\")":4.66695454711183,"QAT^FMA_DIV_YLD(NTMA,NOW,NOW,M,\"PORTAGG\",\"MEANR\")":6.07159245289719,"INDA^FMA_PE(LTM,0,,,\"PORTAGG\",\"MEANR\")":26.0868705808466,"EWZ^FMA_EVAL_EBIT(LTMA,NOW,NOW,M,\"PORTAGG\",\"MEANR\")":6.65521871152551,"EWW^FG_FCF_YIELD_NTM(0)":8.38253326417987,"EWM^FMA_PE(NTMA,0,,,\"PORTAGG\",\"MEANR\")":14.2097777996441,"EPOL^JULIAN(FMA_DIV_YLD(NTMA,NOW,NOW,M,\"PORTAGG\",\"MEANR\").DATES)":45442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192575,14.7334622487264,10.7325513217702],"TRY10Y-FDS^FG_YIELD(-10AY,0,Y,,\"YTM\")":[null,null,null,null,null,null,null,null,null,null],"CAGDPY@KR^EE_ACTUAL_ANNUAL(MED,+1)":2.75,"CC_PE^FG_COMPANY_NAME":"Peru","USDTRY^FG_PRICE_CHANGE(0,-1AY)":55.609642,"USDCNH^STD(FG_PRICE_CHANGE(0,-3AY,M))":1.75551382837301,"USDBRL^FG_PRICE_CHANGE(0,-3AM)":5.780244,"USDMYR^FG_PRICE(0)":4.707,"USDCLP^STD(FG_PRICE_CHANGE(0,-1AY,AM))":3.26102813076777,"GREK^FMA_DIV_YLD(NTMA,-10AY,0,AM,\"PORTAGG\",\"MEANR\")":[2.15040176799522,1.86368436096593,2.0559347875268,2.01508508173041,2.28812875481302,2.63490158631216,2.60697170328483,3.42009552390345,3.75937418106161,3.15096406614448,3.3824039803902,3.22189280242961,3.42840413387478,3.29854744258661,3.41265511078005,4.02897009003447,3.21518127130477,2.95916476907908,2.5970879237542,2.6263716764483,2.43559059675851,2.71741354196387,3.29615725975757,3.0362451372525,2.35753823752515,3.04443887218169,2.8951801486642,3.073307162828,3.23548425307499,3.02886322395053,2.70253447200291,2.85444321549015,3.05047375086869,3.02576159397068,2.91708491860738,2.53100942189438,2.74747374698739,2.50670083082807,2.5720096857378,2.5698363831747,2.89899353758509,2.84395394105662,3.03858190165028,2.6265269511531,2.63697045392855,2.91852209509951,3.29008108585586,2.94244745251252,3.42447123577096,3.42408506616687,3.40328482379128,3.64226365084644,3.8127299323576,4.10520454885394,4.19154093858898,4.52735137280211,4.34705618522178,3.82519329660691,3.73203760577852,3.55777739379728,3.40547474529533,3.33711724539575,3.13124368808698,3.32452834027005,3.30234260592761,3.23213499902766,3.01070672669889,2.89815732066257,3.16704908752518,3.78054455016737,4.92749500729256,4.5027899974155,3.90759628280329,3.76890238355131,3.59629588751348,3.62831624756617,3.75798475991144,4.48375057996728,3.38981287839219,3.17757156126904,3.49683431507446,3.20373773240713,3.52758808847624,3.39170568656506,3.13236499566077,3.12986220698746,3.02906791202829,3.07465270306869,3.14517279180352,3.09108388820927,3.05383673049402,3.30062399017108,3.02354230025271,3.09140122962338,3.29335135957782,3.27433719796629,3.81995234233554,4.27345613449759,4.05941149980545,4.28300664629752,4.72449905834629,4.25514177633556,4.29922873354365,4.44633500481992,4.1305605836222,3.88361338463818,4.43196830156258,4.28721860466475,3.99641561604159,3.94208171667503,4.05540466837689,4.40862169879835,4.87018957760282,4.93795440426553,4.2905893696979,4.54693731533998,4.60349853029799,4.59939597117756,5.14851054366064,5.33233474351436,5.56855104437115],"WL-FDS^FG_PRICE_CHANGE(0,-3AM)":-11.9330190212973,"CPALM-FDS^FG_PRICE(0)":4069.0,"FC0000QA^FG_PRICE(0)":95.1394,"FC0000MY^FG_PRICE(0)":250.44713,"VNM^FG_PRICE(0)":12.61,"EWZ^FG_PRICE_MAVG(0,,,,30)":31.292,"ECH^FG_PRICE_MAVG(0,,,,60)":27.285334,"VNM^FG_TOTAL_RETURNC(0,-6AM)":1.4961243,"QAT^P_PRICE(0)/P_PRICE_HIGH_PR(0,,,,,,\"PRICE\",\"INTRA\",\"52W\")":0.86718744,"EZA^P_PRICE(0)/P_PRICE_LOW_PR(0,,,,,,\"PRICE\",\"INTRA\",\"52W\")-1":0.13506722,"EWT^FG_TOTAL_RETURNC(0,-12AM)":22.778797,"EPOL^FMA_PCT_ABOVE_MAVG(200,0,,,,\"PORTAGG\")":66.6666666666667,"VGK^P_PRICE(0)/P_PRICE_HIGH_PR(0,,,,,,\"PRICE\",\"INTRA\",\"52W\")":0.99345756,"KSA^FMA_COS_UP(\"EPS\",\"1M\",+1,NOW,,,\"PORTAGG\",\"MEANR\")":26.0,"EWW^FMA_COS_DOWN(\"EPS\",\"1M\",+1,NOW,,,\"PORTAGG\",\"MEANR\")":16.0,"EZA^FMA_RBICS_REV_CURRENT(30, LOC, \"PORTAGG\")":41.0944102967707,"REFSAREPO-FDS^(SUBARRAY(NOT_NA(NO_REPEAT_F(FG_YIELD(NOW,-10AY,D))),0,1)-SUBARRAY(NOT_NA(NO_REPEAT_F(FG_YIELD(NOW,-10AY,D))),1,1))*100":25.0,"REFKRBASE-FDS^PROPER_NAME(0,,,\"SECURITY\",\"NAME\")":"South Korea Base Rate","TRYTR7Y-FDS^PCTCHG(FG_YIELD(0,,,,\"YTM\"),FG_YIELD(-1AM,,,,\"YTM\"))":1.5779859,"TRYUS10Y-FDS^FG_YIELD(0,,,,\"YTM\")":4.4877,"TRYPL10Y-FDS^FG_YIELD_NAME":"Treasury - Poland Benchmark Bond 10Y","CC_BR^IMF_IFS_RCPI_Q(0)":4.3081307,"VNM^FMA_DIV_YLD(NTMA,NOW,NOW,M,\"PORTAGG\",\"MEANR\")":1.93874015283368,"MCHI^FMA_DIV_YLD(NTMA,NOW,NOW,M,\"PORTAGG\",\"MEANR\")":2.80677572038264,"EWY^FMA_DIV_YLD(NTMA,NOW,NOW,M,\"PORTAGG\",\"MEANR\")":2.22596777384327,"KSA^FG_COMPANY_NAME":"iShares MSCI Saudi Arabia ETF","EPOL^FG_COMPANY_NAME":"iShares MSCI Poland ETF","EIDO^JULIAN(FMA_DIV_YLD(NTMA,NOW,NOW,M,\"PORTAGG\",\"MEANR\").DATES)":45441,"EWY^FMA_PE(NTMA,0,,,\"PORTAGG\",\"MEANR\")":9.61780762001906,"USDTHB^STD(FG_PRICE_CHANGE(0,-3AY,M))":2.9561159173332,"USDMXN^FG_PRICE(0)":17.0535,"EWM^FG_TOTAL_RETURNC(-10AY,0,AM)":[0.75472593,0.76566935,-0.56675076,1.6466022,-4.049844,-0.19480586,-5.0748167,-5.656105,-3.783375,4.6260595,-2.0633757,2.407825,-5.6576014,-4.4512215,0.3303051,-16.131687,-2.747792,3.8345098,3.0126333,-0.4166305,4.780364,-3.4525275,13.793098,-4.0404024,-7.3684216,6.028807,-0.9650171,-0.36540627,-0.8557558,-1.6029537,-8.2393465,0.1380682,4.0612698,0.9585738,3.3570647,3.9698243,0.6626725,0.49769878,-0.063067675,0.7888913,1.4088869,-0.710094,1.8656611,5.3608418,8.007277,-1.7691672,3.316176,-2.9883742,-6.8454146,-2.6206434,5.965364,-1.6041219,-0.49215555,-6.522405,-0.5952418,0.7869959,3.325498,-0.65019727,-2.028793,-0.7682085,-0.30292273,2.1744967,-2.825427,-3.3575594,-0.25071502,0.96948147,-2.062589,4.6858907,-5.89267,-5.068958,-8.912438,1.5086174,6.5817475,2.5751114,8.330035,-2.8560936,-1.2815714,-3.1691492,9.345425,3.8586378,-6.0763893,0.5545378,-0.3676474,2.583027,-1.4388502,-3.8523734,-3.3281147,7.492912,-4.521477,3.5516977,-5.221033,3.9514303,-2.197367,5.9232116,-1.2340903,-3.123784,-2.5795996,-7.328081,2.9157162,-1.1952221,-9.543008,3.863287,8.249891,1.5907407,4.1155934,-8.57864,1.9779205,-1.8042386,-5.7418466,-0.72135925,9.69516,-3.9635599,-2.3244798,0.19426346,2.9568672,1.8154144,-0.51764846,2.790916,0.27612448,1.4226675,3.9366484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21423,13.7697152555849],"TRYCN10Y-FDS^FG_YIELD(-10AY,0,Y,,\"YTM\")":[3.653331,2.901145,3.070911,3.93859,3.259862,3.197311,3.1948,2.7893,2.855,2.574],"CAGDPY@AE^EE_ACTUAL_ANNUAL(MED,0)":12.15,"CAGDPY@CN^EE_ACTUAL_ANNUAL(MED,+1)":1.3,"USDVND^FG_PRICE_CHANGE(0,-1AM)":0.41428804,"USDEUR^FG_PRICE_CHANGE(0,-6AM)":0.50662756,"USDMXN^FG_PRICE_CHANGE(0,-1AY)":-3.9685786,"USDPHP^STD(FG_PRICE_CHANGE(0,-3AY,M))":1.77623621892467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1],"EWT^FG_TOTAL_RETURNC(-10AY,0,AM)":[3.2103777,4.5665145,-0.31709075,4.826069,-7.5105963,2.946949,0.57251453,-2.5355518,0.7941723,5.055809,-1.6250014,4.4472694,-0.6082773,-3.4271777,-6.7807317,-9.177435,-1.4970064,5.623102,-2.661872,-2.7017415,-3.4455776,4.1362524,7.9439163,-5.7720003,2.1439433,5.322337,6.9750905,0.0,4.457748,0.38217306,-2.474624,-2.190262,7.320392,2.760148,2.593398,1.5949368,1.8365026,4.0139556,2.3489952,2.4043798,-3.6819637,5.5401683,-2.6246727,0.41906834,6.710851,-5.150098,4.611182,-5.320817,0.90909004,-1.719904,4.999995,0.3439188,-0.6063819,-12.122017,0.51312447,-2.0528376,5.281472,-0.27035475,4.1566253,3.6437154,-7.7008905,5.6831837,0.8867264,-1.0490477,4.183376,6.7656755,1.6228795,6.8688154,-7.707274,-1.4225543,-11.892027,12.314213,0.4050851,8.176446,10.890102,-1.4573932,2.1615505,0.5790591,9.521699,9.354782,4.2577267,5.6198,2.5833964,7.6384306,-3.3777535,2.549708,-0.562942,2.1544218,-4.54126,1.6287684,2.649951,5.802691,-2.5821984,-1.4948368,-3.864199,-9.015459,2.0568848,-11.636877,1.7255068,-2.0666838,-14.194709,-3.3410668,21.987522,-6.7357836,11.5786915,-2.4994493,3.7537217,-3.110528,5.1912665,1.7748952,1.8290043,-4.7619104,-2.3026288,-2.3120046,11.902571,6.5458894,-2.9980361,3.7626028,5.0723076,-3.122431,6.700599],"SET-BKK^FMA_PE(NTMA,-10AY,0,AM,\"PORTAGG\",\"MEANR\")":[14.0924736266661,14.223509647391,14.2035503375141,15.8333416412258,15.8208086131792,15.6886737596559,15.7333767838347,14.7082121117559,15.9808073556566,15.7585708375636,14.8701041611169,15.0495773339806,15.2304461337448,15.2683392575382,14.7283130254605,14.1530493038199,13.7693256741487,14.2101261820457,13.3913472485004,12.6311096889785,13.1507987728797,13.6999930141565,14.5935579314545,14.4892821356304,14.5352417804968,14.7365259410569,15.426431399168,15.2837207064071,14.4924459687416,14.6468853490055,14.7193701201284,14.8977915556655,15.10455348682,14.8912663014231,14.9895325555147,14.7801987916943,14.6414978871833,14.7299572852603,14.7077172406129,15.1079402909286,15.4212673333304,15.7913605928347,15.4651890574812,15.9718087952834,16.4328591703722,16.2087858107427,15.3622516303885,15.3307113949761,15.0526638778207,13.8674166458362,14.7433953904565,14.920366753741,15.0446271857992,14.3026841241023,14.1452641685477,13.5028001106746,14.5267888184483,14.9541775894701,14.7838136675089,15.0968607867529,14.6904229306862,15.7956611057543,15.5996279397189,15.4642350405345,15.2961168041894,15.3491037359351,15.5538559981124,15.3469291685482,15.0341191614437,13.9048018661799,13.0828358961256,16.2486957952622,18.8738158261158,19.3617153732021,19.2251071465002,19.1658182104704,18.0298367808398,16.9191583016252,19.047561500368,19.364375429557,18.9488066137308,18.9542185492638,19.5113824292009,18.7017321979505,17.8004980489292,17.3757843037185,16.5074780076073,17.9252453787729,17.2108921218069,17.051979094261,16.5396453631156,17.294724477318,16.9640134723372,17.2505897382667,17.3027450038635,16.5498209377441,16.3691471473988,15.1555652976777,15.0887470408897,15.527710565939,15.0698621719873,15.2908259407847,15.6691584346755,15.9628591318527,15.8950364521764,15.5658903440877,15.8543701443768,15.2232747518317,15.5435110543697,15.4006766203896,16.0648345751752,16.1540274757923,15.062153723881,14.1923953211999,14.2679544355083,14.5898738455011,14.0962225651472,14.2076145536357,14.2304146452812,14.169019180887,13.8654115481774],"EPHE^FMA_PE(LTMA,-10AY,0,AM,\"PORTAGG\",\"MEANR\")":[19.1630210915599,19.1959629622313,19.2179070656707,19.4278629560817,19.8173315358751,19.7340288372962,20.267481865932,20.0241863631354,20.9852807941917,21.071678921874,20.9397287194297,20.5343662759429,20.2962376759094,20.1580003796019,20.1133501425121,19.1910290336245,18.7295058859815,19.183487775844,18.3121930095697,18.142042241953,17.2505605208216,16.5551940130298,16.9825052715304,16.8067676935845,16.9654523988434,17.6805780773225,18.0140809994877,18.5520434666134,17.836613122091,17.4575414695914,16.6412755507227,17.1109679659271,18.0217970312732,17.7790095150858,17.8039464614051,18.0512856805214,18.0620431010488,18.0195792896334,17.8521371589944,18.1643864035342,18.7303568906654,19.4598772260143,18.9840075916977,19.8700298102616,19.9070538276388,19.4031086206902,19.0005830900233,18.6590520070082,18.3570342156458,17.8278441355109,17.9302838506844,17.793900238958,16.4307121553125,16.0720619468902,16.3280083743768,16.7779472587432,17.5708592927835,16.8003710385874,16.7757367382782,16.7532812489923,16.6976569960061,16.703571294952,16.5882433100017,16.0361267004535,15.2010145450737,15.256093503216,14.5646502014542,15.0584918735099,13.8100679656405,12.9983819908822,12.3969306610193,12.8926191668921,14.1977233023653,15.454822024812,16.0056121126117,17.9477738378054,18.9960944373126,21.29311217558,22.8839634329932,25.0144084001138,23.5350545460151,22.9898588689943,22.1334004772196,21.4917655566284,21.6305978210934,21.3836171560915,19.9176236892982,20.4658988931099,20.3933286996777,20.5345112503984,20.070643059468,19.4838920352563,19.7110994307596,19.3419612305656,18.9518572775348,18.2148372794627,17.6133902050668,16.755254086355,16.4126666151746,16.139283694755,14.1708086323388,14.0989485325481,14.6747184748694,13.7520201255203,13.9530407933268,13.2894099830351,13.1290820223171,13.0245109870989,12.4124121385823,12.0089492714119,11.8792314376629,11.0200963652289,11.2264624933819,10.5510119772643,10.3893556515977,9.91050175933607,10.1261590354186,10.6826048632282,10.5507703435094,10.3955633064887,9.93105839161622],"NI-FDS^FG_PRICE_MAVG(0,,,,30)":19354.5,"COPP-FDS^FG_PRICE(0)/MAX(FG_PRICE(0,-1AY))":0.900566516897832,"FTSEWIVNXXXX^FG_PRICE(0)":378.05894195,"FC0000ZA^FG_PRICE(0)":306.88232,"FC0000ID^FG_PRICE(0)":1069.2856,"MCHI^FG_PRICE_MAVG(0,,,,60)":42.0265,"EPU^FG_PRICE_MAVG(0,,,,200)":34.508896,"TUR^FG_TOTAL_RETURNC(0,-6AM)":21.145893,"INDA^P_PRICE(0)/P_PRICE_HIGH_PR(0,,,,,,\"PRICE\",\"INTRA\",\"52W\")":0.9789473,"EWY^P_PRICE(0)/P_PRICE_LOW_PR(0,,,,,,\"PRICE\",\"INTRA\",\"52W\")-1":0.14112675,"EPU^FG_TOTAL_RETURNC(0,-12AM)":55.747055,"SPY^P_PRICE(0)/P_PRICE_LOW_PR(0,,,,,,\"PRICE\",\"INTRA\",\"52W\")-1":0.28875148,"SPY^SIZE(FG_CONSTITUENTS)":504,"MCHI^FMA_COS_UP(\"EPS\",\"1M\",+1,NOW,,,\"PORTAGG\",\"MEANR\")":171.0,"EIDO^FMA_COS_DOWN(\"EPS\",\"1M\",+1,NOW,,,\"PORTAGG\",\"MEANR\")":32.0,"MCHI^FG_ROE(0)":10.5589590989984,"TRYTH10Y-FDS^FG_YIELD_NAME":"Thailand Benchmark Bond - 10 Year","REFCNRMB-FDS^(SUBARRAY(NOT_NA(NO_REPEAT_F(FG_YIELD(NOW,-10AY,D))),0,1)-SUBARRAY(NOT_NA(NO_REPEAT_F(FG_YIELD(NOW,-10AY,D))),1,1))*100":-9.99999999999996,"REFPHRREPO-FDS^PROPER_NAME(0,,,\"SECURITY\",\"NAME\")":"Philippines Reverse Repo Rate - Overnight","TRYMX10Y-FDS^PCTCHG(FG_YIELD(0,,,,\"YTM\"),FG_YIELD(-1AM,,,,\"YTM\"))":-2.0512998,"TRYGR10Y-FDS^FG_YIELD(0,,,,\"YTM\")":3.636,"VGK^FMA_EVAL_EBIT(LTMA,NOW,NOW,M,\"PORTAGG\",\"MEANR\")":13.2013985378462,"SET-BKK^FMA_EVAL_EBIT(LTMA,NOW,NOW,M,\"PORTAGG\",\"MEANR\")":18.4396948891789,"EZA^FMA_EVAL_EBIT(LTMA,NOW,NOW,M,\"PORTAGG\",\"MEANR\")":12.3221229061966,"EWM^FMA_EVAL_EBIT(LTMA,NOW,NOW,M,\"PORTAGG\",\"MEANR\")":17.5929385253176,"EPOL^FMA_DIV_YLD(NTMA,NOW,NOW,M,\"PORTAGG\",\"MEANR\")":5.20431280316128,"EPHE^FG_COMPANY_NAME":"iShares MSCI Philippines ETF","CNYA^FMA_ROE(NTMA,-20AY,NOW,FY,\"PORTAGG\",\"MEANR\")":[null,null,null,null,null,null,null,null,null,null,null,null,12.0357109832906,13.2280587166858,12.9587909941324,13.4756717158229,12.9923016395817,13.766644837196,13.3712630471747,12.022117536377],"CAGDPY@TR^EE_ACTUAL_ANNUAL(MED,+1)":-2.6,"USDEUR^FG_PRICE_CHANGE(0,-3AM)":-0.31780005,"USDPHP^STD(FG_PRICE_CHANGE(0,-1AY,AM))":1.56212558942754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29109,40.1816074670961],"QAT^FMA_PE(NTMA,-10AY,0,AM,\"PORTAGG\",\"MEANR\")":[null,13.7330065037224,15.258524497316,15.496903904267,15.3645442622595,14.9347998615272,14.7493492724084,13.2773866756491,13.4117676655849,13.9189027814802,13.1960240800388,13.6159719653638,13.0491917660216,13.3945080328744,13.1914693668358,12.8636571607645,12.6878662944618,12.6732378576361,11.109129100132,11.4939857834953,10.5039525316984,11.3958285960097,12.1111975856746,12.2789267540891,11.4815209859997,11.8819940704257,12.6647480115547,13.3722662096896,12.7392978737359,12.8471575669023,12.0338599038893,13.3053801886368,13.2894999537434,13.2692804571862,12.7131221883226,12.8156622232546,12.836961987256,11.9349261061203,12.3795313387183,11.536495674022,10.8326645336588,11.0536407934348,10.5543993115381,11.7684841734998,11.9310799738358,11.0496210451994,10.9604522851096,11.4868787359871,11.127207467912,11.1648329085356,12.1234321065979,12.6606568869153,12.3067176743998,13.0623998777081,13.0106961457218,12.8203908761574,13.4754938965557,12.6475142194934,12.6489988199469,13.2137248720592,12.887570558818,13.188208368498,13.3239145337251,13.1275207200149,13.2806114480585,13.2030315485487,12.9706881321793,13.7571900995654,13.8434174311516,12.6917895977196,11.2295852804426,13.0600751396885,13.8549016947819,14.4055156340568,15.3193745537267,15.2731915483365,15.2692418940789,14.8286842646987,15.2511760070261,14.0891137935303,14.0454548991277,13.3680486152985,13.7020412931715,14.0234760671392,13.7201142469513,13.518360789619,12.7980046814855,13.413081391803,13.4345501011805,13.5894243108069,12.8231519793661,13.1078321434604,13.6561414021044,13.930218433446,14.0140411543671,13.712690983362,12.7665530655408,12.2026216057267,13.3306743240478,13.2280468369065,12.7281637187849,12.6957250305085,12.4900035864695,11.0150897681336,11.5462209726609,11.134694121175,10.9032567912132,10.7686743055329,10.8610903247799,10.9455621368086,11.9595817285804,10.9492209563205,10.8697911989106,10.1426731378507,10.5119590478523,10.8915497319186,10.4522487324211,10.6875985316799,10.1915831626325,9.9426453710737,9.48405158530843],"EIDO^FMA_PE(LTMA,-10AY,0,AM,\"PORTAGG\",\"MEANR\")":[15.5897172348974,15.3887994550536,15.6887733886261,15.8395157405926,15.8203775417064,16.0329979356722,16.3416185654522,16.8480868926427,16.9092931999776,18.0029901126329,17.9591816757076,17.3082715007814,17.4803385768395,16.9179006133478,16.8156349635578,15.9023603098112,15.2349711671927,16.035919201095,15.9758031704392,16.1691734901724,16.2927335390744,16.8131360271299,16.7506273307718,16.5536937823403,16.4021228588585,16.9334510316197,17.4577825452419,17.8427329331882,18.1344619401458,18.3248863481588,16.9703837117428,17.9354457467931,17.3859546095122,17.5649029289795,17.4537679043958,17.4126592456815,17.3758314982268,17.3632503546888,17.2567371448027,17.3509445707083,17.2449042906242,17.1954854899489,16.9507825016008,17.9379068715093,18.3618296878408,17.6832245494409,17.2846036417667,16.8720856187645,16.5012988225599,15.7408337672259,15.7058876432157,15.8914176227819,15.5584755216453,15.104374406545,15.5912958643557,15.5777953518637,16.4402111902417,15.9030918533536,15.7922891529923,15.6892233717952,15.402077834244,15.5980860083471,16.0681333305795,15.9292137710408,15.7302175431624,16.0905096436652,16.081656745538,16.7169677963121,16.7699537669031,15.0712970949281,14.3037451970615,14.3312057570795,15.4464727818255,16.6200705996111,17.653626505192,18.8279481300133,17.9615346860507,19.8600217258577,23.1926338558383,24.7655802328742,23.6447529715058,24.1931191229118,23.1719573100514,22.6149930855429,21.8476747975759,20.7812107997327,19.9301257671229,19.6708295537973,19.1058376073366,18.6398795011206,17.4628128559863,16.6685731510997,16.9200653585479,17.5345603234633,17.212442073161,16.9636726318961,16.337362237985,15.2429978128266,14.9471986192595,14.7336951851821,14.2168384885199,13.8569661593244,13.3399285736559,12.3947403735237,12.289163119813,12.0870652339789,12.0604145949567,12.1935131344692,12.0217004177099,12.9917718594464,13.3316826488136,13.6609199449133,13.4367452786586,12.8845328649041,13.4443793248028,13.9794168494732,14.0645139755583,14.1908060685231,14.1058923384672,13.7722646132452,13.3477383710509],"UAE^FMA_ROE(NTMA,-20AY,NOW,FY,\"PORTAGG\",\"MEANR\")":[null,null,null,null,null,null,null,null,null,null,11.0777984350957,12.3046871114493,11.0383578639711,12.0257898837902,10.3907544258318,8.128455158546,6.76201762780836,11.234942553465,12.9338493595798,13.2251182354264],"TRYPH10Y-FDS^FG_YIELD(-10AY,0,Y,,\"YTM\")":[3.8633,4.1,4.6281,5.6986,7.1730304,4.847582,3.4208684,4.796723,6.9293385,6.0028777],"CAGDPY@KR^EE_ACTUAL_ANNUAL(MED,0)":2.04376201054732,"CC_PL^FG_COMPANY_NAME":"Poland","USDCNH^STD(FG_PRICE_CHANGE(0,-1AY,AM))":1.5111888715325,"USDBRL^FG_PRICE_CHANGE(0,-1AM)":1.403594,"USDMYR^FG_COMPANY_NAME":"Malaysian Ringgit per U.S. Dollar","USDCLP^FG_PRICE_CHANGE(0,-6AM)":5.8273315,"FC0000CL^JULIAN(FMA_EPS(NTMA,-20AY,0,CY,,\"PORTAGG\",\"MEANR\").DATES)":[38352,38716,39080,39447,39813,40178,40543,40907,41274,41639,42004,42369,42734,43098,43465,43830,44196,44561,44925,45289],"EIDO^P_PRICE_RETURNS_PR('52W',2,-10AY,0,AM)":[-20.023186,-14.1615505,-2.9485345,30.409695,17.031837,8.889389,20.008362,21.820915,16.152752,8.81654,1.8025756,-9.297681,-8.398837,-10.750019,-17.43341,-29.558867,-33.96159,-25.408464,-24.573833,-22.794891,-19.792492,-16.488182,-13.817322,-7.9395237,-11.677438,6.9108725,18.89106,29.677559,51.364864,31.93066,15.803755,16.274584,14.092398,12.135553,10.770178,14.548122,20.145882,12.728893,4.807341,6.736207,1.7552376,3.0730486,15.787613,17.82999,23.66892,18.382347,5.278671,-2.3985505,-2.6332915,-13.68432,-9.78058,-11.331773,-10.587502,-15.928799,-5.5066643,-10.8912525,-5.160123,-8.20536,-2.7766526,5.1282287,1.2294412,18.616236,10.2234,9.94091,8.518791,15.519834,-2.6697516,5.3035617,-11.022878,-14.413733,-41.575386,-36.476254,-27.710796,-29.927153,-26.280546,-21.235062,-28.59282,-27.921946,-8.380354,-7.1370125,-10.142732,1.8339753,50.92497,35.16011,28.595852,14.224768,8.224403,9.913361,27.330387,32.718468,8.651197,-0.60136914,4.641366,7.9101324,14.796877,16.869879,18.521595,12.702346,16.897285,14.136351,9.801888,1.3588667,4.0977836,-0.32576323,2.6552677,-3.5441756,-2.614975,0.28674603,-4.126734,6.1905622,4.6653986,-0.10724664,-2.084273,-11.699647,-5.657983,2.4395823,-3.169936,0.47318935,-0.07309914,-13.648367,-13.033557],"EZA^FMA_DIV_YLD(NTMA,-10AY,0,AM,\"PORTAGG\",\"MEANR\")":[3.40961328037856,3.32811753922287,3.26022703216121,3.26961438269534,3.46923132575155,3.33550024994967,3.32757728769856,3.31591508386761,3.16243715617476,3.05476411882601,3.03018770520323,2.98146296232462,3.23291203992342,3.16183508021691,3.23021056259284,3.34256345303103,3.4426112653117,3.25096911078041,3.37666317211255,3.47229223948433,3.51232256117664,3.52607194724408,3.23058541504175,3.23621834437832,3.25257464192541,3.1357299630156,2.98647791074681,3.10030840765113,3.15339049856909,3.23591628005458,3.38715571936069,3.20074966663946,3.19393258547427,3.22286978724204,3.23121000562045,3.08763164047335,3.09303445712551,3.36418581191446,3.1821887515019,3.11903823837763,3.37805260796941,3.23803324748627,3.1047358995094,3.28942322600829,3.35192880781793,3.34713441136927,3.33548497156748,3.26084800251015,3.5253049902517,3.53178080057331,3.54110810219858,3.53998222465528,3.81919603546028,4.16345707041194,4.05213580797538,3.80574361177932,3.68127788172965,3.84592020984927,3.88172940490044,3.68726262353198,3.90451586546679,3.78912426208642,3.90333623088971,4.21617749795521,4.3948035257902,4.19934552692331,3.8696863726366,3.73646557960246,3.8509257597742,4.28660598199835,5.19296669192074,3.58318072827903,3.59850490504136,3.54849017265826,3.38926789049881,3.54562716474102,3.57393708021925,3.78100423714714,3.78342696316962,3.85710617714451,3.92814865626386,3.8637216687963,3.85833697736153,4.34111772483242,4.11626186467544,4.4205054638196,4.48777355219731,5.01947269919798,4.77903781856224,4.66407837458225,4.66886022533607,4.56739739684551,4.35780367608579,4.34723680311253,4.47474899302668,4.68395228030969,4.73824041692618,5.13637497245888,4.99478340000513,5.19696645781448,5.61745222272121,5.34566221852964,4.78545966791865,4.94496316655504,4.61248688186583,4.71718765728784,4.6663918568835,4.47148231648082,4.81889884928074,4.4604193024537,4.0765684510405,4.42037671500219,4.55993418621636,4.66458477782285,4.2611200719256,4.09751158309977,4.27586786554541,4.32893558190174,4.16351343635491,4.1548951107817,4.00234960481742],"KSA^FMA_PE(LTMA,-10AY,0,AM,\"PORTAGG\",\"MEANR\")":[null,null,null,null,null,null,null,null,null,null,null,null,null,null,null,null,null,null,null,null,10.9417090403167,11.5581184286177,11.7745084742908,12.284922826862,12.3019307043993,12.6930027707994,12.7939425334532,12.6680010368892,12.3324154587804,12.9731520551604,14.8917754768791,15.3494051938608,15.2117999051263,15.4240544855496,15.2825982401225,15.0869857290888,15.0421992861782,15.6285165927144,15.3076024982668,15.1502652091922,14.8931782237395,14.4064362526555,14.2998270781038,14.3666253866703,15.3776369408461,15.0278506946004,15.2530924047834,15.329941236754,15.458087985712,15.5079890356203,15.2828023493237,15.0946463360281,14.889714578674,15.036470127253,14.9759830659114,15.43215553857,17.1710959895384,17.2155499976917,17.2659100256604,17.624898740145,17.0771197431188,17.3322711101046,17.433893367353,17.7900996294573,18.3385471066815,18.1152097209356,18.2648774645345,20.0203261571687,19.3678839756611,17.5833686509289,17.1442512831016,18.220729714839,18.7052203109101,19.2104163956545,19.8509982555803,21.5198969291455,24.3439601443914,24.781632917521,27.7285380442931,28.9696912315905,26.864513537531,26.6406303462967,26.0328182533813,25.6336056328154,24.7535465199866,24.2629799962876,23.4019207296961,23.1815523390819,22.2387250606849,21.7156702461425,19.3455410661524,19.5881950856563,21.0897807400938,21.4937297452156,21.2397378973999,21.2297996423091,20.2375173299129,18.9844775722538,19.0306329083781,18.6923390255513,17.4913414311843,17.2610346438082,16.3453383831034,15.504889502942,15.975886563526,15.2076882042934,15.4422473234948,15.9288571938399,16.1593416903444,16.851142205311,17.5190974276084,17.8243326157026,17.5819056666149,17.6982621218478,18.8499802394105,20.9867098167047,20.675517445184,21.9388587308652,21.5557389644209,21.1160168791829,20.3590200896951],"WL-FDS^FG_PRICE_CHANGE(0,-1AM)":-4.84805901984893,"W-FDS^MAX(FG_PRICE(0,-5AY))":14.2525,"UAE^FG_PRICE_MAVG(0,,,,200)":14.706735,"EWZ^FG_PRICE(0)":29.6,"VNM^FG_TOTAL_RETURNC(0,-3AM)":-6.661737,"QAT^FG_TOTAL_RETURNC(0,-6AM)":-4.089868,"EZA^P_PRICE(0)/P_PRICE_HIGH_PR(0,,,,,,\"PRICE\",\"INTRA\",\"52W\")":0.90149915,"EWT^P_PRICE(0)/P_PRICE_LOW_PR(0,,,,,,\"PRICE\",\"INTRA\",\"52W\")-1":0.19454002,"EPHE^FG_TOTAL_RETURNC(0,-12AM)":-2.1149874,"ECH^P_PRICE(0)/P_PRICE_LOW_PR(0,,,,,,\"PRICE\",\"INTRA\",\"52W\")-1":0.19264889,"VGK^FG_TOTAL_RETURNC(0,-6AM)":14.809918,"VNM^SIZE(FG_CONSTITUENTS)":47,"EWW^FMA_COS_UP(\"EPS\",\"1M\",+1,NOW,,,\"PORTAGG\",\"MEANR\")":18.0,"EWZ^FMA_RBICS_REV_CURRENT(30, LOC, \"PORTAGG\")":26.4118043486124,"REFSAREPO-FDS^FG_YIELD(NOW,,,0)":6.0,"REFMXTON-FDS^(SUBARRAY(NOT_NA(NO_REPEAT_F(FG_YIELD(NOW,-10AY,D))),0,1)-SUBARRAY(NOT_NA(NO_REPEAT_F(FG_YIELD(NOW,-10AY,D))),1,1))*100":-25.0,"TRYTH10Y-FDS^PCTCHG(FG_YIELD(0,,,,\"YTM\"),FG_YIELD(-3AM,,,,\"YTM\"))":9.881908,"TRYUS10Y-FDS^FG_YIELD_NAME":"US Benchmark Bond - 10 Year","CC_KR^IMF_IFS_RCPI_Q(0)":3.0037532,"VNM^FMA_PE(NTMA,0,,,\"PORTAGG\",\"MEANR\")":15.7927893860909,"MCHI^FMA_PE(NTMA,0,,,\"PORTAGG\",\"MEANR\")":10.0467434456954,"VNM^FG_COMPANY_NAME":"VanEck Vietnam ETF","USDVND^FG_PRICE_CHANGE(0,-1AY)":8.373964,"NI-FDS^FG_PRICE(0)":19830.0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29,24.1409635144245,25.8460088493027],"TRYGB10Y-FDS^FG_YIELD(-10AY,0,Y,,\"YTM\")":[1.8155,2.0248,1.2817,1.2536,1.3339,0.822,0.197,0.966,3.662,3.534],"CAGDPY@GR^EE_ACTUAL_ANNUAL(MED,+1)":-6.0,"CC_TW^FG_COMPANY_NAME":"Taiwan, China","USDCNH^FG_PRICE(0)":7.26795,"USDKRW^FG_PRICE_CHANGE(0,-1AY)":4.3172,"USDMYR^FG_PRICE_CHANGE(0,-6AM)":1.0194182,"USDCLP^FG_PRICE_CHANGE(0,-3AM)":-4.9921694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TUR^FG_TOTAL_RETURNC(-10AY,0,AM)":[7.705319,-1.5189767,3.3117294,-3.3623695,-11.519742,10.126316,6.716001,-5.8425784,-1.7123938,-7.1000395,-6.432748,1.0775805,-0.2132237,-1.2622595,-4.7851143,-11.028379,-4.445606,10.180616,-4.843509,-5.0627174,2.2827268,0.7797837,16.96905,4.8357606,-13.707572,2.216804,-4.539728,0.31704903,-0.28970242,-1.3206542,-14.828693,2.2039652,3.5109282,4.5522094,1.878202,11.089384,3.595674,3.2978415,6.7935467,4.3085933,-9.580451,0.023913383,-9.397417,15.028906,4.693973,-1.9780278,-4.887891,-11.173969,-12.68577,-5.2065315,-6.6512227,-28.35874,17.812967,-1.9319594,12.462521,-6.1454535,17.623116,-3.564012,-12.917113,-3.9143026,-2.1440804,7.119143,9.571791,-7.5478973,10.733533,-7.4101806,7.2756767,3.2142997,2.436328,-14.7747755,-20.549679,7.0250154,7.458973,8.173895,-7.105941,-7.4177146,-1.051575,-10.222673,25.64826,19.276655,0.6037712,0.22505522,-13.95958,1.3919115,-1.630199,-5.3788066,5.17323,7.3555946,-10.63472,0.18814802,-15.680754,3.914082,9.903121,-8.325177,10.576927,7.681155,-4.4863167,-8.1752,1.2098908,16.891897,-1.8230319,23.143124,26.14931,8.409882,-8.378374,4.6607614,-8.060879,-5.0582466,-2.0019352,-3.5709798,19.681417,10.825193,2.9089928,-11.436719,3.2796502,-7.507348,10.904587,4.720676,-4.134446,11.853099,5.1741242],"ECH^FMA_PE(NTMA,-10AY,0,AM,\"PORTAGG\",\"MEANR\")":[14.0389711502071,14.2974731699957,14.3035243232506,14.6307792396893,14.2725516095515,13.750462060503,14.3702441061022,13.688862453813,13.0759246454862,13.4651283207719,13.4046845829117,14.0784702376912,13.9241032163701,13.0762198642729,12.5183966379253,12.7788914358014,12.1913766277148,13.5731051763702,13.0462428076591,12.2805273772524,12.5051510773865,12.2434234201495,13.369829220715,13.9313637288148,13.6855201839521,14.5798488846671,15.2940693406239,15.438953026249,15.2403257372004,16.8218088979957,15.9693987833267,15.7890734698378,15.5129457681715,16.0291420071865,17.0389477550124,17.0164153945466,17.1237149332161,16.9291209189755,17.8128794327319,18.6658381229196,19.1611002861976,15.5393656792836,12.6804667397588,14.1359705428754,14.8751189916444,14.0561652269148,13.7537273367521,13.9802811816648,12.6506386345839,11.6870983366867,12.1922104849831,12.1562547554635,11.9650175331024,14.8625911608039,14.9393878692412,14.4163402699063,15.6437615641036,15.3499518719848,14.805173315403,14.6715259861418,14.3149108394419,15.0823565896546,14.6814226786449,13.7908358786137,15.233643750664,14.0618161086186,13.2266336930494,13.3859332813971,13.0538699191852,11.4974137642808,10.0052422043605,12.1029519815552,12.4112072300156,14.5256514494939,16.1169727010896,15.137611541983,13.9725655041888,13.2830995452866,14.5174093499562,14.0961480343976,13.8343700851855,14.4469431281138,14.2534988323789,12.5445936373945,11.3743079827579,11.2642046018579,10.6273807883146,10.313171321091,9.90745322453024,9.14868082142574,9.41250617054808,9.3264046409689,9.94818929687824,9.97383592280638,9.56488465315703,8.74004764415695,8.8210270080021,6.31206121579377,6.62149917897474,6.75072365182739,7.20520618656835,7.40920171767057,7.04872155575439,7.39226708758291,7.8056629008547,8.00780179987765,7.44567323586239,7.87784476318887,8.05467472413247,8.51380576792594,9.33916680682592,8.99106930792171,8.41994125434551,8.18657764103082,8.99050386335895,7.636381963905,7.95372224098768,7.624332529445,8.01015846956273,7.93079356475392,6.53271312122024],"PASP-FDS^MAX(FG_PRICE(0,-5AY))":3158.12,"PLATI-FDS^FG_PRICE_CHANGE(0,-1AM)":9.63983050847457,"TIOS-FDS^FG_PRICE_CHANGE(0,-3AM)":-5.79849431363126,"FC0000TW^FG_PRICE(0)":353.4743,"EWW^FG_PRICE_MAVG(0,,,,30)":66.78933,"EPHE^FG_PRICE_MAVG(0,,,,60)":26.243334,"KSA^FG_TOTAL_RETURNC(0,-3AM)":-9.824639,"UAE^FG_TOTAL_RETURNC(0,-1AM)":-3.279835,"EWY^FG_TOTAL_RETURNC(0,-6AM)":1.2157917,"EWT^FG_TOTAL_RETURNC(0,-3AM)":8.61212,"VGK^FMA_COS_UP(\"EPS\",\"1M\",+1,NOW,,,\"PORTAGG\",\"MEANR\")":465.0,"MCHI^SIZE(FG_CONSTITUENTS)":660,"EPU^FMA_RBICS_REV_CURRENT(30, LOC, \"PORTAGG\")":24.3073936173843,"EWT^FG_ROE(0)":10.5882678854059,"TRYKR10Y-FDS^FG_YIELD_NAME":"South Korea Benchmark Bond - 10 Year","REFTR1WREPO-FDS^(SUBARRAY(NOT_NA(NO_REPEAT_F(FG_YIELD(NOW,-10AY,D))),0,1)-SUBARRAY(NOT_NA(NO_REPEAT_F(FG_YIELD(NOW,-10AY,D))),1,1))*100":500.0,"REFZAREPO-FDS^FG_YIELD(NOW,,,0)":8.25,"TRYSA10Y-FDS^FG_YIELD(0,,,,\"YTM\")":5.369376,"QAT^FMA_PE(LTM,0,,,\"PORTAGG\",\"MEANR\")":10.4692757953703,"GREK^FMA_DIV_YLD(NTMA,NOW,NOW,M,\"PORTAGG\",\"MEANR\")":5.56855104437115,"EWY^FMA_EVAL_EBITDA(NTMA,0,,,\"PORTAGG\",\"MEANR\")":6.2053383318783,"EWT^JULIAN(FMA_DIV_YLD(NTMA,NOW,NOW,M,\"PORTAGG\",\"MEANR\").DATES)":45441,"EPOL^FMA_PE(LTM,0,,,\"PORTAGG\",\"MEANR\")":7.58780689798216,"ECH^FMA_DIV_YLD(NTMA,NOW,NOW,M,\"PORTAGG\",\"MEANR\")":4.97582071759621,"CNYA^FMA_PE(LTMA,-10AY,0,AM,\"PORTAGG\",\"MEANR\")":[null,null,null,null,null,null,null,null,null,null,null,null,null,null,null,null,null,null,null,null,null,null,null,null,null,null,null,null,null,null,null,null,15.0619839861157,15.2339365237193,15.1029852806083,15.040557127858,14.971311370266,15.35765399528,15.378708882884,15.5229604056335,15.6566659383571,16.1015879689368,15.979244239082,15.9240663634787,16.4682478795738,15.3223457028861,15.0471829102259,14.504151691501,14.285513234712,13.6541818753963,13.2189442689603,12.534980385784,12.711953131908,11.6647000995063,11.3568403755088,10.612527084962,11.3321696716091,12.6999924874264,12.7188531844589,12.7156921218375,12.470688558917,12.7251889377143,12.6329810131555,12.6656562487405,12.6924818613993,12.8759765711542,13.6199814618235,14.6792473052871,14.3674895073557,14.2871152208053,14.0111011725363,14.3053149140926,14.2450407941005,15.0014068741166,16.2453832538678,17.1464866498203,16.8914176954575,17.3512162547538,18.3529450979595,20.1563427090919,20.6689521298041,20.1673688724181,19.650667890612,19.4198499749463,19.4854041056328,19.2709788375398,18.0110811224269,17.8519017133663,17.8550795848834,17.9002815883368,17.783574130686,18.2302212366901,16.5301629439323,16.659092448758,16.1786917926458,15.7741901008109,15.7005449280967,16.0558450489164,15.3443210976731,15.0753865736138,14.1955518780828,13.3630610009264,14.2099353222202,14.0128803914336,14.9854569959311,14.6263124575625,14.4598524422309,14.312375365689,13.8701574929414,13.8691220936703,14.0683894054491,13.8146815503337,13.6831133220155,13.5024154306127,13.4222650853869,13.3625932183766,12.3036814057295,13.6143292637975,13.5253683086149,13.7140114634981,13.7294398272934],"BRENT-FDS^FG_PRICE_CHANGE(0,-1AY)":17.713188922402,"CNYA^P_PRICE(0)/P_PRICE_LOW_PR(0,,,,,,\"PRICE\",\"INTRA\",\"52W\")-1":0.14285707,"EWT^FMA_COS_DOWN(\"EPS\",\"1M\",+1,NOW,,,\"PORTAGG\",\"MEANR\")":34.0,"REFPL7D-FDS^PROPER_NAME(0,,,\"SECURITY\",\"NAME\")":"Poland Reference Rate - 7 Day","TRYCN10Y-FDS^FG_YIELD_NAME":"Treasury - China Benchmark Bond 10Y","CC_ID^IMF_IFS_RCPI_Q(0)":null,"KSA^FG_FCF_YIELD_NTM(0)":4.1153451897242,"EWM^FG_FCF_YIELD_NTM(0)":5.99788922364122,"INDA^FG_COMPANY_NAME":"iShares MSCI India ETF","TRYBR10Y-FDS^FG_YIELD(-10AY,0,Y,,\"YTM\")":[12.319731,15.989595,11.062725,9.887577,8.936093,6.883678,6.961219,10.970291,12.900059,10.455909],"CAGDPY@ID^EE_ACTUAL_ANNUAL(MED,+1)":-0.5,"USDTHB^FG_PRICE_CHANGE(0,-3AM)":2.5791168,"USDZAR^FG_PRICE_CHANGE(0,-6AM)":-0.64644814,"USDPLN^FG_PRICE(0)":3.937,"MCHI^P_PRICE_RETURNS_PR('52W',2,-10AY,0,AM)":[3.3062577,15.811836,18.66703,17.658257,4.9976707,6.9625974,1.8661141,6.8054676,17.632378,19.699108,24.204708,46.59394,33.809708,23.242401,3.1095743,-10.29017,-5.707449,-0.8534908,-4.230791,-8.991909,-21.874369,-25.952274,-20.088703,-31.89844,-27.677042,-22.741901,-11.530394,8.296549,13.06994,1.6393304,1.8519521,-0.63447356,21.720886,28.91221,19.458437,21.571875,29.437363,30.728876,36.75289,34.352028,32.054268,40.571083,43.971016,54.293488,61.772526,44.418644,37.867664,32.833076,30.128693,20.4525,9.323645,-0.29889345,-2.0102203,-17.01048,-11.689311,-19.77446,-19.57096,-10.998207,-7.6357784,-3.605187,-18.449337,-5.0841513,-6.897444,-5.403715,-4.843384,11.583197,7.1533084,23.700274,2.9319048,3.9375186,-6.8649054,-4.0981054,11.666929,11.519575,23.887348,35.821712,33.971848,34.141148,35.50875,27.783823,42.2948,40.858376,44.34061,38.24309,39.73092,27.2025,0.43780804,-5.5003405,-8.05338,-11.589718,-17.48665,-21.73279,-27.786415,-32.070942,-34.641296,-38.841885,-36.110104,-31.400908,-29.794186,-28.871859,-36.13701,-47.929317,-26.949966,-23.221117,-12.632489,-16.646755,-3.7143648,0.12421608,-14.776116,-17.871778,2.6759624,-7.406068,3.4287453,20.38784,-6.98722,-12.855345,-29.410326,-15.675092,-17.172485,-9.18076,4.896748],"VNM^FMA_DIV_YLD(NTMA,-10AY,0,AM,\"PORTAGG\",\"MEANR\")":[3.46714253836349,3.2357993315313,3.46430791583384,2.95030262593855,3.10439123010399,2.86212276304724,3.16892433748503,3.10554901088411,3.04715418148939,3.02329248727526,3.04624904358638,2.9530796272259,2.84650776183701,3.3329296984329,4.04299714493092,3.62417066067802,3.61168525659195,3.17306618544686,2.72555709233308,2.34582118880852,null,null,3.0953480271741,3.10170548291448,3.27035637011185,3.2827659528527,3.18327331929638,3.11157968406664,2.54032104303157,2.59799590243109,null,2.85994435729094,null,3.54291771507517,2.66035097729513,2.4859858482273,2.39948494332171,1.87527809973129,1.53639870969482,1.74939109338522,1.70593869591516,2.06612190060229,1.87466858570659,1.42874449362772,1.80672371647508,1.699072585614,1.88824651064625,1.93917465829573,1.83337454946456,1.64659981854918,1.78153548931304,1.64658672062775,1.59150135018866,1.79732678599895,1.75802236490201,1.85022549692407,1.75568768845479,1.562225950371,1.60123302732556,1.52674301713302,1.58421680712354,1.72316932188607,1.78068576850661,1.93691963438714,1.63472909823294,1.6813719100878,1.60885236083731,1.51685781698176,1.60623222429263,1.79298543613394,2.1313063737962,1.75435058189203,1.37614546446486,1.43016136855381,1.41182218825074,1.28706325455025,1.32796790280053,1.36927057371137,1.30215469602438,1.19456300971647,1.27460133738229,1.21871650713472,1.25485437322211,1.15627185928422,1.19543111591765,1.3346525244775,1.43166257252901,1.41804623327879,1.41652471482565,1.36698847945452,1.50069044166527,1.48058837740836,1.60414977734399,1.83179245854809,1.53408459378539,1.71798669348561,1.75808855077937,2.02152463284844,1.94479717844792,1.96860788692546,2.36432730627897,2.55858530568379,2.27912999180494,2.81298022696942,2.55982526603081,2.55955991910442,2.49181232812344,2.60398468569321,2.58156605233309,2.68633572687088,2.560608613055,2.67751131421469,2.99670452547536,3.26969709854208,2.92143677541926,2.788166428582,2.79774077625167,2.6937472589048,2.17933784749932,2.41516461206538,1.93874015283368],"KSA^FMA_PE(NTMA,-10AY,0,AM,\"PORTAGG\",\"MEANR\")":[null,null,null,null,null,null,null,null,null,null,null,null,null,null,null,null,12.1035136167659,12.4101588555754,12.6701491857194,12.4465232036611,11.4868182808665,11.9674491275766,12.5253734062347,13.665078744729,13.0886615897693,13.3173805444336,13.035127128478,12.3609249883404,11.6471166811257,12.1138705073102,14.5852839237765,14.3230146911619,14.5731241855569,14.3153635760258,14.0118846318606,13.497833793083,13.6094259218423,14.9667861513321,14.3747306440032,13.9911363176618,13.5538857636857,12.9949428575046,13.0572725271165,13.2376438439915,14.1226152261106,13.5696998878712,14.8186540483477,14.9503963255169,15.1557966055726,14.9809318871682,14.6636464230674,14.2505997311608,13.9773199375927,13.9729022153387,13.8275923938328,14.2803949181164,15.7902982814516,15.9302010902979,16.4061641763066,17.5143944889806,16.0010931245376,16.6156375905904,16.559661705891,16.6937838626962,17.0865604195631,16.4761831153337,16.2149596442815,16.9897996236624,16.4976226220091,15.4167059903834,14.3384330064828,17.8396564792591,18.6005916493038,18.7979727089702,19.4659301176889,20.3388592115691,21.1927942591055,19.8917924743867,20.3052819768701,19.1776769950934,18.7152228414165,18.6028923440658,19.1928929068016,19.7435659971541,19.0269168312427,19.4259147629448,18.8391112763043,19.252486609729,18.9059805623191,18.7848559391335,16.9946972708954,17.6847997973814,19.0981908188611,19.4262089117619,19.0471057835654,19.3201717825814,17.3107396619307,15.3931740065547,16.0597912719819,16.0739845357444,14.8116719730438,15.1874352720708,14.6365809348941,14.4032893653849,14.9016343720226,14.2385369340561,15.3079466825925,16.4654233924049,16.3623426292726,17.0723749537269,17.4463005834479,17.0749746779787,16.2097453069061,15.682066893208,16.460979300674,18.0175650072036,17.9569908056364,18.9833826986921,18.1810097819608,17.6280357733418,16.4247976608831],"ECH^FMA_PE(LTMA,-10AY,0,AM,\"PORTAGG\",\"MEANR\")":[15.7560592836467,15.9195333309641,16.1027522887101,16.486985337027,16.3618191083751,15.8876126238002,16.8905930196975,16.8107890456438,16.0736760409805,16.6968574794238,16.4023944527642,16.4035623903817,16.2345632475988,15.6969763272539,15.192993839075,15.3967293217448,14.8370366552785,15.8103375677081,15.6943795204685,16.1858936774957,15.777701059991,15.4828700625095,15.4795937094949,15.4844714214855,15.1774402466571,15.3638916424408,15.7901339054545,15.7941278828589,15.723153374729,17.2271239270193,16.5267087821219,15.6070899008466,15.9485768433424,16.8028019285827,17.028303624603,17.113102043551,17.266786696619,17.4160395837586,18.1666530386912,19.3766358496672,20.3601106362792,18.5470703888179,16.1761361234675,18.064818032942,18.3833805304777,17.5551648134219,17.2349654178835,17.0244673122153,16.2094385473598,15.4499601345616,15.5618222799571,15.3959908761267,15.1373274331362,16.8843698821575,17.2025502208991,16.2629987088373,17.5690818353493,15.8233364971898,15.689167267688,15.6347394611379,15.554005972478,16.0638412087148,15.8728860379601,15.4035636718519,16.8001449642595,15.7550724374406,14.8885521920496,15.6966343553669,14.7457050737236,15.6532976185478,14.9149958548615,15.255782024167,15.273578169392,16.7500602430407,18.9511177498846,19.5712367096506,19.1378214223802,19.4122841889442,22.9896359985522,24.725864918163,25.9117015806598,32.6157538639068,30.6470515891192,28.2965467998714,26.0114064610594,23.690335978453,21.264082621144,19.0556979145799,16.668387959628,13.9563924155851,11.7936294995947,9.78791376412786,9.8372919020729,9.94060963533587,9.83612794256647,9.51444765787842,9.32456230969848,7.87263400464712,7.74933360124301,7.22248460883822,7.38454365265942,7.21437377722977,5.80114823667053,5.4560348895936,5.72859854901949,5.87093199914201,5.91291025587586,6.21140629290289,6.53618485207884,7.01516012856083,7.80119610838036,7.90202204702515,7.83786880365426,7.73325093928167,8.37597280037428,8.54492678119864,8.57330063060372,7.17786108430567,7.3289749805961,7.48253476533627,7.09343564306001],"BRENT-FDS^FG_PRICE(0)/MAX(FG_PRICE(0,-1AY))":0.870614479821537,"FC0000CL^FG_PRICE(0)":213.33783,"UAE^FG_PRICE(0)":13.86,"SET-BKK^FMA_PCT_ABOVE_MAVG(200,0,,,,\"PORTAGG\")":29.8798798798799,"INDA^FG_TOTAL_RETURNC(0,-12AM)":27.362764,"EPU^PERCENT_CHANGE(FMA_EPS(+1,0,,,,\"PORTAGG\",\"MEAN\"),FMA_EPS(+1,-1AM,,,,\"PORTAGG\",\"MEAN\"))":1.90054881155424,"EPHE^FMA_PCT_ABOVE_MAVG(200,0,,,,\"PORTAGG\")":37.1428571428571,"CNYA^FG_TOTAL_RETURNC(0,-12AM)":-7.152361,"URTH^FG_TOTAL_RETURNC(0,-6AM)":14.982891,"EWT^SIZE(FG_CONSTITUENTS)":91,"ECH^FMA_COS_DOWN(\"EPS\",\"1M\",+1,NOW,,,\"PORTAGG\",\"MEANR\")":8.0,"REFPL7D-FDS^FG_YIELD(NOW,,,0)":5.75,"TRYAE10Y-FDS^PCTCHG(FG_YIELD(0,,,,\"YTM\"),FG_YIELD(-1AM,,,,\"YTM\"))":null,"TRYMX10Y-FDS^PCTCHG(FG_YIELD(0,,,,\"YTM\"),FG_YIELD(-3AM,,,,\"YTM\"))":6.5313983,"TRYBR10Y-FDS^FG_YIELD_NAME":"Treasury - Brazil Benchmark Bond 10Y","TRYCN10Y-FDS^FG_YIELD(0,,,,\"YTM\")":2.3054,"CC_PH^IMF_IFS_RCPI_Q(0)":3.2976058,"KSA^FMA_EVAL_EBITDA(NTMA,0,,,\"PORTAGG\",\"MEANR\")":10.8309428494462,"UAE^JULIAN(FMA_DIV_YLD(NTMA,NOW,NOW,M,\"PORTAGG\",\"MEANR\").DATES)":45441,"EWM^FMA_EVAL_EBITDA(NTMA,0,,,\"PORTAGG\",\"MEANR\")":8.97671977179815,"MCHI^FG_COMPANY_NAME":"iShares MSCI China ETF","TRYMX10Y-FDS^FG_YIELD_NAME":"Treasury - Mexico Benchmark Bond 10Y","TRYSA10Y-FDS^FG_YIELD_NAME":"Treasury - SAUDI ARABIA Benchmark Bond 10Y","QAT^JULIAN(FMA_DIV_YLD(NTMA,NOW,NOW,M,\"PORTAGG\",\"MEANR\").DATES)":45441,"EWY^FG_FCF_YIELD_NTM(0)":5.30969928248415,"EPHE^FMA_EVAL_EBIT(LTMA,NOW,NOW,M,\"PORTAGG\",\"MEANR\")":12.5167681853293,"USDZAR^FG_PRICE_CHANGE(0,-3AM)":-1.8570423,"USDMXN^STD(FG_PRICE_CHANGE(0,-3AY,M))":2.30193401158634,"UAE^FMA_DIV_YLD(NTMA,-10AY,0,AM,\"PORTAGG\",\"MEANR\")":[null,2.8277778380089,2.66136936547773,2.59976872626799,2.5722233069835,2.84223612676647,2.94233036611571,3.43669780895861,3.52841886059941,3.41134361249899,3.6407601031266,3.06419265921,3.46860295134641,3.48369984819577,3.51690237160803,4.09963461623857,3.93115540357278,4.09793204797634,4.34664214032167,4.19319807587077,4.70737479657914,4.29783320847828,3.96486715985444,3.99252390626751,3.99450316177703,3.88524541160925,3.79518996646803,3.78441494052541,3.63839037432498,3.75219263371051,4.01111415035455,4.11871250558764,4.218142758514,4.06522062602522,4.02746301810188,4.03534057126694,4.03449508323983,4.10528016069679,3.89889061433034,4.02067887392137,4.28272553619487,4.2075162867391,4.49044162715293,4.499579934562,4.28676627321278,4.53666972472183,4.64070541228119,4.79897696990244,4.90211794640221,4.99031840293564,4.69977352223253,4.68910463136488,4.774931119222,4.9408913887341,5.31952599903787,5.15051758016428,5.11674542159904,5.02195533331297,5.13452227758347,4.77643011386388,5.19128612083118,5.22556471381333,4.83678458371236,4.90657642416648,4.80960343058841,4.76145754338735,4.98574632102221,5.050488858726,5.23102991900528,5.50973181125731,7.00026254528406,4.71136089694826,4.47106658564853,4.52287407732624,4.7298658414875,4.54673549956412,4.33341360061117,4.06987568929342,4.72867242333115,4.57737982690132,4.19375813218824,4.53261462073194,4.35390782155596,4.50674504874396,4.23239904921028,4.64274244623924,4.60879018991739,4.53083093117065,4.12074461112547,4.08372444531812,4.17376463412154,4.34424553444879,4.23460328049639,4.0196484850748,3.4122176375242,3.5483905438517,3.85182379810993,4.40501477814278,4.09272454553506,4.11992334012963,4.43297121831123,4.34740488277415,4.33328310900465,4.78074407293706,4.81698884200917,4.67152354147342,4.7009347700146,4.35355188079646,4.59969794476672,4.39450109507524,4.16984050060812,4.34268138093651,4.25371425763901,4.80475234779027,4.64700438096956,4.56855579155783,4.64085438253938,4.96320909918484,5.26227721319817,5.6413885639115,6.0461116475802],"TUR^FG_PRICE_MAVG(0,,,,200)":36.85195,"EWT^PERCENT_CHANGE(FMA_EPS(+1,0,,,,\"PORTAGG\",\"MEAN\"),FMA_EPS(+1,-1AM,,,,\"PORTAGG\",\"MEAN\"))":3.7725907603426,"EPU^FMA_PCT_ABOVE_MAVG(200,0,,,,\"PORTAGG\")":76.9230769230769,"INDA^SIZE(FG_CONSTITUENTS)":138,"REFBRSELIC-FDS^FG_YIELD(NOW,,,0)":10.5,"TRYJP10Y-FDS^FG_YIELD(-10AY,0,Y,,\"YTM\")":[0.3138,0.2604,0.0315,0.0465,-0.0051,-0.0208,0.0201,0.0672,0.4224,0.6127]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376573,14.9311683274064,18.5635369772613,21.0795022333171,24.0678757267868]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77442177023],"CAGDPY@GR^EE_ACTUAL_ANNUAL(MED,0)":-6.34147154305661,"CC_MY^FG_COMPANY_NAME":"Malaysia","USDAED^STD(FG_PRICE_CHANGE(0,-3AY,M))":0.00874242335035229,"USDCNH^FG_COMPANY_NAME":"Chinese Offshore Renminbi per U.S. Dollar","USDMYR^FG_PRICE_CHANGE(0,-3AM)":-0.81130266,"USDCLP^FG_PRICE_CHANGE(0,-1AM)":-3.9075375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706453,34.3748784343716,36.8513185482666,38.6122872227081,33.9202192829757],"SET-BKK^FG_TOTAL_RETURNC(-10AY,0,AM)":[0.05583763,4.9458623,1.1199713,3.94305,1.5394211,-0.09523034,0.61546564,-6.03798,5.5806637,0.36426783,-5.1083508,1.3811946,-2.0101607,0.5681634,-4.2823496,-4.0073037,-2.4167955,3.4054756,-2.5262713,-5.2717447,1.0061979,2.412796,5.6538343,-0.21950603,1.4003873,1.4540672,5.472696,1.5990019,-4.2126236,0.8434415,0.9707689,2.1652102,2.2275686,-1.1253357,0.9970665,-0.5580604,-0.29750466,0.83756447,0.08509159,2.5430202,3.5268784,2.881372,-1.3930738,3.3180356,4.171157,0.17899275,-2.9435039,0.21674633,-2.9852092,-7.608122,6.6565156,1.1628866,2.0231485,-4.97151,-1.635015,-4.7460136,4.978001,0.71570873,-0.89689493,2.1279693,-3.1849086,6.7966104,-1.0616422,-3.3324122,-1.0695398,-2.1823585,-0.6806195,-0.6758511,-4.1586456,-11.466575,-16.013193,15.614737,3.1644106,-0.28446317,-0.7841468,-1.345098,-5.617017,-3.4024835,17.855156,2.9141307,1.2164116,2.031386,6.041634,-0.257051,0.6607175,-0.36395192,-4.148531,7.676482,-2.0179987,1.1054516,-3.3718824,5.6690693,-0.5314827,2.2058368,0.59696436,-1.6398907,-0.24168491,-5.715972,0.5151987,3.9659739,-3.015387,1.2110591,1.6534448,2.0362496,0.167799,-2.9381514,-0.8123994,-4.9746156,0.2890587,-1.9849539,3.5233855,0.6349325,-6.035346,-6.089324,-0.119400024,2.5844455,-3.625381,0.45070648,0.530386,-0.72499514,-1.629442],"CNYA^FMA_PE(NTMA,-10AY,0,AM,\"PORTAGG\",\"MEANR\")":[null,null,null,null,null,null,null,null,null,null,null,null,null,null,null,null,null,null,null,null,null,null,null,null,null,13.1561348899913,13.6680476467054,13.9133711987762,13.5962036184595,13.7653924828844,14.2940904540902,13.1177697627681,13.1808648741438,13.2309850491724,13.2894351935478,13.421439210764,13.4726779501029,14.2828313333973,14.2058338105251,14.2577773080537,14.2443681735561,14.5184004146277,14.1239469635047,13.8021494951814,14.226917202681,13.2360307509419,12.6734693447321,11.6269849225969,11.6972552138522,10.8807920730282,10.6567852459279,10.1103182568762,10.6089534689028,9.76381530212016,9.77992491814769,9.41981367008629,10.1111204620586,11.3325555224873,11.7538100508074,11.8561053157908,11.2725863816918,11.8150884805463,11.5877807683725,11.62643542132,11.5581987124918,11.6156106175431,12.0452662898642,12.7239156258576,12.4334839476185,12.3559832705102,11.8393057339427,13.089519354445,12.9648083334584,14.3433523726044,16.0098532745565,16.6430082247431,15.6933056987963,15.696533856201,16.1613629877213,17.2096470515935,17.5686488102012,17.1570342887991,16.049287848877,16.2154539367065,16.867887546476,16.7609413934474,15.0219019062927,15.0565720001142,15.2591417520458,15.3318016875174,15.1393954147856,15.3040327756726,13.7377663881138,13.8426804810063,12.7819937484939,12.327431464302,12.8001522126361,13.8441916332862,12.7960929134353,12.568321563534,11.6241858454043,10.9343157646544,11.8790190120088,11.750577202772,12.5824317718908,12.2611930278947,12.2920010186036,12.2215777315813,11.4982851505501,11.7641070384384,12.2486348887138,11.8494443237514,11.6749549948318,11.4882851144794,11.4017807301743,11.3365646983599,10.455819468822,11.5834696392197,11.7675765679513,12.6660230003506,12.7110181144617],"PASP-FDS^FG_PRICE(0)/MAX(FG_PRICE(0,-1AY))":0.671328671328671,"PLATI-FDS^FG_PRICE_MAVG(0,,,,30)":994.0333,"TIOS-FDS^FG_PRICE_CHANGE(0,-1AM)":6.04995041024254,"GREK^FG_PRICE_MAVG(0,,,,200)":37.864933,"EWW^FG_PRICE(0)":64.9,"EPHE^FG_PRICE_MAVG(0,,,,30)":25.498333,"KSA^FG_TOTAL_RETURNC(0,-1AM)":-6.7642927,"UAE^PERCENT_CHANGE(FMA_EPS(+1,0,,,,\"PORTAGG\",\"MEAN\"),FMA_EPS(+1,-3AM,,,,\"PORTAGG\",\"MEAN\"))":13.1893318368414,"EZA^FG_TOTAL_RETURNC(0,-6AM)":1.6236544,"EWY^FG_TOTAL_RETURNC(0,-3AM)":-3.0104518,"VWO^FMA_PCT_ABOVE_MAVG(200,0,,,,\"PORTAGG\")":46.87432867884,"KSA^SIZE(FG_CONSTITUENTS)":122,"MCHI^FMA_COS_DOWN(\"EPS\",\"1M\",+1,NOW,,,\"PORTAGG\",\"MEANR\")":277.0,"EPOL^FMA_RBICS_REV_CURRENT(30, LOC, \"PORTAGG\")":49.429708376056,"EWM^FG_ROE(0)":8.2148983311159,"REFTR1WREPO-FDS^FG_YIELD(NOW,,,0)":50.0,"TRYTW10Y-FDS^PCTCHG(FG_YIELD(0,,,,\"YTM\"),FG_YIELD(-3AM,,,,\"YTM\"))":32.78688,"GREK^FMA_PE(NTMA,0,,,\"PORTAGG\",\"MEANR\")":7.00988125474364,"ECH^FMA_PE(NTMA,0,,,\"PORTAGG\",\"MEANR\")":6.53271312122024,"TRYVN10Y-FDS^FG_YIELD(-10AY,0,Y,,\"YTM\")":[7.3,6.277413,7.1117578,5.6717234,4.738006,3.5404546,2.4877946,2.059403,4.687226,2.9473283],"CAGDPY@ID^EE_ACTUAL_ANNUAL(MED,0)":-0.14,"USDTHB^FG_PRICE_CHANGE(0,-1AM)":-0.7285476,"USDPLN^FG_COMPANY_NAME":"Polish Zloty per U.S. Dollar","INDA^P_PRICE_RETURNS_PR('52W',2,-10AY,0,AM)":[10.919046,27.466345,31.493664,59.319794,36.732388,31.87412,36.435654,21.73692,37.25947,37.995243,21.793842,12.105536,7.054007,2.5858402,5.243373,-8.77446,-4.886794,-8.246881,-13.4688015,-7.1196437,-20.783394,-27.40524,-14.2308,-8.114857,-8.513361,-6.486267,-1.5797496,6.655097,4.331088,3.344071,-0.6049454,-1.025641,10.136843,25.93714,17.133057,19.434715,18.859959,15.736794,17.05166,16.16069,14.583182,22.17511,30.009497,36.792408,32.849216,16.995358,9.241629,10.192418,4.561794,5.68794,4.623246,5.537951,0.6151676,-13.5766325,-3.2542706,-6.692296,-11.111504,-3.8463771,4.2607546,2.565539,7.937932,10.2564335,-5.7795706,-7.6282144,5.175841,16.75812,4.4576526,6.491649,6.2123775,-0.5369425,-30.91339,-23.056417,-21.49533,-17.491352,-2.8600872,4.075122,1.2307286,-3.237158,6.2469125,14.827288,11.080265,21.854519,75.56491,52.179707,65.68271,52.74724,39.00952,45.89405,44.04901,45.52429,30.490578,21.493507,24.927605,13.66508,12.638426,11.584377,-0.26264787,-5.245042,1.8348575,-5.727726,-10.801554,-7.979065,-0.85095763,-8.824807,-10.638756,-11.314285,-11.689478,-7.740635,0.65170527,11.208189,5.084169,2.4016142,9.49986,2.6582718,4.220271,15.799975,21.94283,32.1051,34.603096,27.551126,27.362764],"VNM^FMA_PE(NTMA,-10AY,0,AM,\"PORTAGG\",\"MEANR\")":[12.1298342326166,12.338507019464,12.696101829519,13.7468420222743,11.6166273838173,12.1439006661729,12.0464008706641,12.2389544446587,12.1544893178664,13.5736186359587,11.4365041959645,14.0167825230404,13.7551973888681,13.8844532695647,14.2808769250593,13.6880511019022,12.9513830334982,15.0903122855458,12.3444850426124,11.3786210083998,13.4449086192605,14.9749066978812,12.7484302833248,12.3533992240702,12.5089077647795,11.9692219734125,12.3158195527456,11.8161973881735,13.5794801838847,12.7339576771069,12.5718468355717,12.5852904077694,12.299999684127,13.3053765880825,14.1221597331254,14.588039635545,14.3619801568468,15.5833012375016,15.1349359151303,15.8987097465868,15.2391881263199,16.0855134583884,18.1607417385742,19.0807848407937,21.0153618738725,20.7630011229602,21.4390446302364,20.3895399092357,19.7741549941742,17.1255899432543,17.7566691452727,17.6096189298378,16.4801912400976,14.6642456395077,15.6499284621866,14.1957896420672,15.2554683577564,16.8116269515279,16.9586664407857,18.0302834177962,17.2212805479071,16.5058860587191,15.6901877520629,13.915242735491,13.894731734198,14.2202969170859,14.7568601912995,14.3277230661473,13.3570744114874,12.5366659351033,10.7427973514383,14.2546877280217,15.4872386684559,14.4419164844002,14.2379337279864,15.3412617134919,15.485411937431,14.8474322974753,15.5226258750316,16.8598823207031,16.1272040797765,16.656183823447,16.4344749281627,16.6136619464056,17.0559780993187,18.1819261633525,16.6666869423165,16.1485973079263,16.026058800013,16.3195636675304,16.486821480339,16.4798927931223,15.0522558869306,14.5679448738797,14.4445996036684,13.3939118653479,12.6430586351158,10.8924710896617,10.8610258177919,11.164681183793,10.866136160784,10.1214590054273,11.6371701325205,10.6545593855064,11.6379805726902,11.9189722482799,13.7722350465311,13.7288651880767,14.170770127097,13.4962580741099,14.445354562943,15.0111465005819,13.0610016389414,12.3662485922325,14.1546169807012,14.5835810993021,14.2946551085978,16.8637897861224,16.9935587399347,15.2080553366405,15.7927893860909],"QAT^FG_TOTAL_RETURNC(0,-12AM)":-6.1106863,"INDA^P_PRICE(0)/P_PRICE_LOW_PR(0,,,,,,\"PRICE\",\"INTRA\",\"52W\")-1":0.26939654,"EIDO^FG_TOTAL_RETURNC(0,-12AM)":-13.033557,"URTH^FG_TOTAL_RETURNC(0,-3AM)":3.870833,"TRYTR7Y-FDS^PCTCHG(FG_YIELD(0,,,,\"YTM\"),FG_YIELD(-3AM,,,,\"YTM\"))":5.477178,"TRYKR10Y-FDS^FG_YIELD(0,,,,\"YTM\")":3.544,"QAT^FMA_ROE(NTMA,-20AY,NOW,FY,\"PORTAGG\",\"MEANR\")":[null,null,null,null,null,null,null,null,null,null,16.7779984816015,14.8814458142908,12.1435908718223,12.1306553272553,12.3947412104099,11.6446378155882,11.2380998666164,12.7317850147387,13.2901313577645,12.1192289718939],"CAGDPY@ZA^EE_ACTUAL_ANNUAL(MED,+1)":-2.4,"CC_PH^FG_COMPANY_NAME":"Philippines","USDAED^STD(FG_PRICE_CHANGE(0,-1AY,AM))":0.0131390763869283,"USDINR^STD(FG_PRICE_CHANGE(0,-3AY,M))":1.06505827241913,"USDMYR^FG_PRICE_CHANGE(0,-1AM)":-1.3724506,"USDCLP^FG_PRICE_CHANGE(0,-1AY)":12.834751,"TRYFR10Y-FDS^FG_YIELD(-10AY,0,Y,,\"YTM\")":[0.837,0.9989,0.682,0.785,0.71,0.118,-0.344,0.201,3.07,2.534],"CAGDPY@PL^EE_ACTUAL_ANNUAL(MED,+1)":0.8,"CC_MX^FG_COMPANY_NAME":"Mexico","USDAED^FG_PRICE_CHANGE(0,-3AM)":0.0040888786,"USDQAR^STD(FG_PRICE_CHANGE(0,-1AY,AM))":0.00761776291099177,"USDMYR^STD(FG_PRICE_CHANGE(0,-3AY,M))":2.17077217267472,"USDCNH^FG_PRICE_CHANGE(0,-6AM)":1.7777681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1],"ECH^P_PRICE_RETURNS_PR('52W',2,-10AY,0,AM)":[-16.633368,-14.389878,-9.208977,-5.4371,-13.735718,-13.494325,-9.957182,-14.748782,-5.2509665,-4.0387273,-10.188807,-6.8680167,-11.709386,-14.617861,-16.554075,-17.90178,-21.448786,-16.31928,-20.869398,-18.511868,-14.381242,-18.182247,-6.7337275,-8.700806,-13.122166,-1.3105452,10.444522,6.5777183,14.418769,17.114056,18.080639,18.685686,21.426796,23.076904,20.30034,15.489567,24.228466,15.146971,20.229197,34.07333,33.734154,30.107832,21.9082,40.957283,46.442245,35.63533,22.575401,27.418745,18.34339,12.972069,8.222616,-8.164019,-4.5841513,-17.164421,-2.2418916,-18.957806,-14.774668,-14.245391,-16.864508,-18.885963,-21.21523,-8.8639555,-18.572176,-16.105293,-15.662724,-15.130001,-29.714436,-17.790735,-32.949566,-38.97027,-48.71772,-39.835403,-36.58795,-36.985302,-27.439863,-27.427668,-34.258347,-29.748148,-8.387667,-7.112604,-0.18734932,13.742542,61.898457,29.881977,25.4768,17.561722,2.942729,15.253043,10.332811,4.3546796,-3.8171053,-19.71408,-7.6620398,-12.98272,-10.843992,-17.069786,8.507288,-10.7706785,3.0652165,4.386306,-0.83286166,8.044207,15.116846,25.496555,18.650675,15.257776,5.6239724,19.003307,-0.7567227,29.306793,24.896885,8.275784,16.201889,4.7169924,5.7183266,11.282873,-9.04333,-1.9714653,-2.2257507,-1.64361,4.5445204],"EIDO^FMA_DIV_YLD(NTMA,-10AY,0,AM,\"PORTAGG\",\"MEANR\")":[2.57496492376801,2.65724924738903,2.5371650084832,2.52607790638261,2.53104356716242,2.56755051301868,2.47804550349136,2.47972029635338,2.44708691964815,2.30660702444686,2.27469793564716,2.49304042247838,2.34870959675577,2.45809209833439,2.50911833425688,2.65363358203146,2.90402873954858,2.64252365566398,2.61137717503516,2.49532076740957,2.48355639792993,2.42019841094358,2.37858740300167,2.41511940483871,2.42079333362568,2.2693275592774,2.18512328196786,2.18620738348374,2.20351466871317,2.2233845152051,2.50316726936781,2.42521725840963,2.45179931598552,2.42647193576201,2.4221570542984,2.41806355397398,2.48530616942028,2.53927406045351,2.55466933272743,2.56360246675397,2.57261650500463,2.56202666507247,2.67837200582391,2.51364007353132,2.44137679228744,2.49264172936278,2.70313147984098,2.88012362124721,2.99078583704077,3.13565024539307,3.04050674366333,2.97426093096635,2.99213019813628,3.06587136476704,2.90240458709772,2.86682884551283,2.75770408439718,2.83441180004188,2.81561168266976,2.79468604063521,2.86552761570729,2.78228414707684,2.72017536642372,2.79517849617566,2.84165415202586,2.75894591383997,2.87947418649648,2.80022452614309,2.87774299032383,3.19306488724328,4.01775214348361,3.81614646044427,3.44057050593569,3.02304589252974,2.85186331309701,2.76379718287751,3.07406515251241,2.89398461484718,2.48980155168373,2.3076717493366,2.44905621463724,2.48033356835013,2.68083305766911,2.76141928175655,2.83088414981115,3.03726187700662,3.13810551767282,3.06908672273099,3.09322018942248,3.0188314164238,3.14179679190955,3.20174400083501,3.20261573358742,3.00289716664567,3.27321686998023,3.23415941731207,3.36235995310056,3.65157348501506,3.63813696583329,3.60527646892312,3.68171330598921,3.83263780055091,3.87731194730241,4.09228533114668,4.20108372924147,4.25276230284,4.45089242997062,4.41580396856489,4.64447057980791,4.34995478154351,4.10719489123248,4.08971783701451,4.1707967160247,4.41865176981101,4.21393353781324,4.1062169902909,4.15638595925515,4.12527011040657,4.05067553330357,4.36079694658015,4.67625033687995],"VNM^FMA_PE(LTMA,-10AY,0,AM,\"PORTAGG\",\"MEANR\")":[11.9934844781347,12.2770526438424,12.6330977515982,13.7093985890489,12.9007782443755,13.2418871387542,12.9623684971283,12.6983669994115,12.2304925503847,17.2464644755943,16.3827817160957,16.9203360753774,16.6807174780857,16.778322402152,17.0700386309146,17.7405510573076,17.7016560374705,23.3449465949388,22.9624482706205,27.5112203939991,18.5192939005921,-5.94988854559761,-4.357758036549,-2.60135106112347,-0.474510928512293,1.11118699804963,3.11491140081706,4.88535267982497,8.60083496093425,11.1560800515653,12.3038853378292,14.5633657377235,14.2083711426056,15.6290014419234,15.7056367586594,15.8048386016897,15.6905287656211,16.5086300865569,16.1978435113092,17.3832225759379,17.7897679305525,18.2022661203348,20.4389696738401,22.6094840860355,25.6362637672995,24.6349840744869,24.596438129172,24.0358370471935,23.7608138696257,22.048877460569,22.0669006523869,21.9671133722366,21.3167639871284,19.4680410648564,19.4071346280622,17.5048195942409,18.3868447591553,19.6958375052901,19.5424005730728,19.7501095106646,19.4543065976252,19.1728622349657,18.6788955584348,17.3492713461323,17.1934914712869,17.2732852249451,17.7962250903835,17.0743361464907,15.4757944218188,15.0160145132888,14.3866718257747,15.3580172445207,16.1072497824293,15.8978267414582,16.1995319414048,17.7165938979902,18.2465697966692,18.2282896618981,20.0458433727634,23.4210380241674,22.6568576980992,24.4882133182537,23.7093722792961,23.1322576125375,22.7740032566625,22.7816568665676,21.4704220750204,20.6264924240933,20.116885060457,20.2748083247136,19.0308147514929,18.1628940367662,17.0044073979121,16.432311816381,16.3019919414762,15.8492844416127,15.3413992698656,14.1605480445213,13.7805005365436,13.7319538245132,13.1842819088485,12.042862618427,12.6425701098675,11.4039704920196,12.7348645006347,12.2804407395502,12.7594350743376,12.9441581921205,13.6102140319892,13.4541102107568,14.2050896937277,15.4292513137539,14.6383003553026,13.9226426214877,15.8826775191274,17.1321608948109,16.5979474700233,18.8442289267385,18.7805268226632,18.0602306432959,18.1094608877453],"CPALM-FDS^FG_PRICE_CHANGE(0,-1AM)":5.35991714137753,"COPP-FDS^FG_PRICE_MAVG(0,,,,30)":4.7124834,"SET-BKK^FG_PRICE_MAVG(0,,,,30)":1364.805,"EZA^FG_PRICE(0)":40.59,"KSA^FG_TOTAL_RETURNC(0,-12AM)":2.8382778,"UAE^FG_TOTAL_RETURNC(0,-6AM)":-5.866951,"INDA^FG_TOTAL_RETURNC(0,-1AM)":1.2607455,"EZA^FMA_PCT_ABOVE_MAVG(200,0,,,,\"PORTAGG\")":63.6363636363636,"VGK^FMA_PCT_ABOVE_MAVG(200,0,,,,\"PORTAGG\")":67.3015873015873,"EZA^FMA_COS_UP(\"EPS\",\"1M\",+1,NOW,,,\"PORTAGG\",\"MEANR\")":10.0,"EPOL^FMA_COS_UP(\"EPS\",\"1M\",+1,NOW,,,\"PORTAGG\",\"MEANR\")":15.0,"GREK^FMA_RBICS_REV_CURRENT(30, LOC, \"PORTAGG\")":43.9900799001437,"EWY^FG_ROE(0)":6.24277925723318,"TRYTW10Y-FDS^FG_YIELD_NAME":"Taiwan China Benchmark Bond - 10 Year","REFMXTON-FDS^FG_YIELD(NOW,,,0)":11.0,"REFCLMPR-FDS^FG_YIELD(NOW,,,0)":6.0,"TRYGR10Y-FDS^FG_YIELD_NAME":"Greece Benchmark Bond - 10 Year","VNM^FMA_EVAL_EBITDA(NTMA,0,,,\"PORTAGG\",\"MEANR\")":9.72720434962421,"EWZ^FMA_PE(NTMA,0,,,\"PORTAGG\",\"MEANR\")":7.12202110537239,"EWT^FMA_PE(NTMA,0,,,\"PORTAGG\",\"MEANR\")":17.7090964795385,"EPHE^FMA_EVAL_EBITDA(NTMA,0,,,\"PORTAGG\",\"MEANR\")":7.79765016806186,"CNYA^FMA_EVAL_EBIT(LTMA,NOW,NOW,M,\"PORTAGG\",\"MEANR\")":16.7018719771443,"EWT^FMA_PE(LTM,0,,,\"PORTAGG\",\"MEANR\")":21.1394423511014,"USDKRW^FG_PRICE_CHANGE(0,-6AM)":7.3169827,"NI-FDS^FG_PRICE(0)/MAX(FG_PRICE(0,-1AY))":0.856957649092481,"FC0000TR^FG_PRICE(0)":254.7335,"FC0000PE^FG_PRICE(0)":825.5203,"EWZ^P_PRICE(0)/P_PRICE_HIGH_PR(0,,,,,,\"PRICE\",\"INTRA\",\"52W\")":0.8282037,"EWM^FMA_PCT_ABOVE_MAVG(200,0,,,,\"PORTAGG\")":63.6363636363636,"ECH^FMA_PCT_ABOVE_MAVG(200,0,,,,\"PORTAGG\")":62.0689655172414,"SPY^FMA_COS_UP(\"EPS\",\"1M\",+1,NOW,,,\"PORTAGG\",\"MEANR\")":223.0,"TRYZA10Y-FDS^PCTCHG(FG_YIELD(0,,,,\"YTM\"),FG_YIELD(-1AM,,,,\"YTM\"))":0.61010313,"SET-BKK^FMA_PE(NTMA,0,,,\"PORTAGG\",\"MEANR\")":13.8654115481774,"TRYTR7Y-FDS^FG_YIELD(-10AY,0,Y,,\"YTM\")":[7.979133,10.679033,11.110786,11.586128,15.896213,12.034795,12.534946,23.870693,7.323803,21.984322],"QAT^FG_PRICE_MAVG(0,,,,200)":17.459799,"EPOL^FG_PRICE_MAVG(0,,,,60)":24.0785,"UAE^PERCENT_CHANGE(FMA_EPS(+1,0,,,,\"PORTAGG\",\"MEAN\"),FMA_EPS(+1,-1AM,,,,\"PORTAGG\",\"MEAN\"))":5.24807161240205,"QAT^FG_TOTAL_RETURNC(0,-3AM)":-8.415848,"INDA^PERCENT_CHANGE(FMA_EPS(+1,0,,,,\"PORTAGG\",\"MEAN\"),FMA_EPS(+1,-1AM,,,,\"PORTAGG\",\"MEAN\"))":0.566082003062831,"EPU^P_PRICE(0)/P_PRICE_LOW_PR(0,,,,,,\"PRICE\",\"INTRA\",\"52W\")-1":0.5359019,"EPHE^FMA_COS_DOWN(\"EPS\",\"1M\",+1,NOW,,,\"PORTAGG\",\"MEANR\")":7.0,"TRYPE10Y-FDS^FG_YIELD_NAME":"Treasury - Peru Benchmark Bond 10Y","REFTWDISC-FDS^(SUBARRAY(NOT_NA(NO_REPEAT_F(FG_YIELD(NOW,-10AY,D))),0,1)-SUBARRAY(NOT_NA(NO_REPEAT_F(FG_YIELD(NOW,-10AY,D))),1,1))*100":12.5,"EWZ^JULIAN(FMA_DIV_YLD(NTMA,NOW,NOW,M,\"PORTAGG\",\"MEANR\").DATES)":45441,"CNYA^FG_FCF_YIELD_NTM(0)":5.41870532234188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CAGDPY@QA^EE_ACTUAL_ANNUAL(MED,0)":16.2,"USDKRW^FG_PRICE_CHANGE(0,-3AM)":3.9764285,"ECH^JULIAN(FG_TOTAL_RETURNC(-10AY,0,AM).DATES)":[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7,43738,43769,43798,43830,43861,43889,43921,43951,43980,44012,44043,44074,44104,44134,44165,44196,44225,44253,44286,44316,44344,44377,44407,44439,44469,44498,44530,44561,44592,44620,44651,44680,44712,44742,44771,44804,44834,44865,44895,44925,44957,44985,45016,45044,45077,45107,45138,45169,45198,45230,45260,45289,45322,45351,45379,45412,45443],"EWZ^FG_TOTAL_RETURNC(0,-6AM)":-9.820974,"CNYA^P_PRICE(0)/P_PRICE_HIGH_PR(0,,,,,,\"PRICE\",\"INTRA\",\"52W\")":0.8427794,"TUR^SIZE(FG_CONSTITUENTS)":98,"CC_AE^IMF_IFS_RCPI_Q(0)":null,"VNM^FMA_PE(LTM,0,,,\"PORTAGG\",\"MEANR\")":17.4335602397867,"EWM^FMA_DIV_YLD(NTMA,NOW,NOW,M,\"PORTAGG\",\"MEANR\")":4.07003586444056,"EWM^FG_COMPANY_NAME":"iShares MSCI Malaysia ETF","USDAED^FG_PRICE(0)":3.67305,"USDQAR^FG_PRICE_CHANGE(0,-1AM)":0.0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1121221,28.703846209951],"KSA^FG_TOTAL_RETURNC(-10AY,0,AM)":[null,null,null,null,null,null,null,null,null,null,null,null,null,null,null,null,null,-1.0309279,1.5424728,-4.4038353,-12.303519,2.0009518,0.9923816,10.7139,-3.815192,1.4929652,-3.759718,-3.101927,-4.352343,5.6686044,14.773035,1.9533157,0.17026663,-2.6326,0.8314252,0.49523115,-0.61137676,10.45698,-4.574484,0.8910537,0.11527538,-3.5963893,0.2777815,5.0005674,5.8823466,-3.7518024,9.782612,4.404235,1.4715552,2.0341516,-0.47816634,-5.509287,1.1559367,-0.40548444,-3.9703846,2.7630925,10.5226755,-0.40714145,4.7169805,5.555558,-8.250361,3.2960892,-1.4536619,-6.8838415,0.59405565,-5.4461956,1.839006,6.6390753,-3.3958554,-9.440917,-11.53419,6.853318,4.536569,0.13200045,2.0136833,7.5232744,2.8749585,-4.646468,10.346043,-0.14411211,0.12856722,3.1781673,11.792159,5.1488996,2.0116568,3.2477498,0.8117795,3.7493706,1.382482,3.4449816,-8.903795,4.545748,11.347521,2.3281336,1.8673539,6.7635894,-7.696855,-10.85037,6.4749956,0.6126642,-7.532704,4.4878006,-7.9598484,-3.3097625,3.9501548,-7.4725866,6.7530394,6.30002,-2.866155,4.578066,1.7904639,-2.7810752,-5.281174,-2.1941185,4.513061,8.312881,-1.6064286,6.794715,-0.7194221,-2.581519,-6.7642927],"SET-BKK^FMA_PE(LTMA,-10AY,0,AM,\"PORTAGG\",\"MEANR\")":[17.9523739465217,17.7707513143311,17.5897238376135,18.9724662564097,19.214552173664,19.5262796249155,20.1840910610913,19.2508733401759,21.9067031618699,23.7280664525877,22.766246622612,22.0905645606783,21.6468275255126,21.0712054772127,20.2275036490311,19.2676929312518,18.4181578824051,18.3867345087372,15.8579674137847,14.2249200590428,15.7219627429672,16.5800966240845,16.5832558693601,16.4412593515073,16.374981450321,16.404903394169,16.7915273853056,16.6809094696198,16.0791142147384,16.0490322291127,16.1150056908992,16.312178958174,16.6365987071658,16.3499523555078,16.2890819163883,16.1721074788834,16.0357732320255,16.0190774278381,15.9921462344045,16.2107699089235,16.5129363186994,16.9522110198133,17.0536198681801,17.8482121183143,18.4046654315563,17.8491278288067,17.5078464504092,17.2935879920054,17.0606116899125,16.3066695082587,16.5534755124326,16.4568817698024,16.4648715454525,15.6723828088776,15.1978634806546,14.2800531873881,15.4596340695203,16.2470650053239,16.1323299124519,16.15152001029,15.9559163048988,16.4679147449607,16.4427084122073,16.4842802693515,16.5174183103695,16.6596322721048,17.1503710533717,17.0180604452477,16.2878107652668,14.8807190393392,14.6238022471906,15.6641121347335,17.2923322755051,18.434575185588,19.3249259316719,20.5504968941533,20.8909340959981,21.0726660284879,24.2192747817216,27.3599037767021,26.9061836580209,27.7478253487431,27.0672512248877,26.1300651960065,24.8403850885997,23.8127974824584,22.4851631191718,22.5307523900172,21.3040361459382,20.4119548547613,18.9588634484628,19.081841686569,18.8458584303643,18.8905140908287,18.8051924691,18.473860942173,18.2541001314165,17.501880276512,17.2482445862968,17.0935800862303,16.4205519268165,16.3191608903833,16.745454369773,16.902222330635,17.2053654412682,17.4064074530419,17.355512290084,17.0922216770256,17.1186046751507,17.0622753747625,17.4749006212496,17.7028736752781,16.9166439491704,16.3600312675782,16.0265741498778,16.3806923807456,15.7760691422704,16.6827229742204,16.502578487105,16.3140325616612,16.0349262347248],"TIOS-FDS^FG_PRICE(0)/MAX(FG_PRICE(0,-1AY))":0.815899001109878,"KSA^FG_PRICE_MAVG(0,,,,200)":41.50685,"QAT^FG_PRICE_MAVG(0,,,,60)":17.429033,"INDA^FMA_PCT_ABOVE_MAVG(200,0,,,,\"PORTAGG\")":78.1021897810219,"EPU^P_PRICE(0)/P_PRICE_HIGH_PR(0,,,,,,\"PRICE\",\"INTRA\",\"52W\")":0.97509444,"EPHE^FMA_COS_UP(\"EPS\",\"1M\",+1,NOW,,,\"PORTAGG\",\"MEANR\")":21.0,"CAGDPY@CL^EE_ACTUAL_ANNUAL(MED,+1)":-3.4,"USDEUR^FG_PRICE(0)":0.9211496,"USDPEN^STD(FG_PRICE_CHANGE(0,-3AY,M))":2.33680670316762,"TUR^FMA_PE(NTMA,-10AY,0,AM,\"PORTAGG\",\"MEANR\")":[10.8634531859376,10.5149258036884,10.7708610104424,10.2833506059879,9.47165591126787,10.1167870813805,10.7181300253427,10.5626220118323,10.8679614996667,10.3363972114981,9.89151067292229,10.2346990290993,10.0853915129747,9.97803366797853,9.6058427394701,8.93087044116073,8.81088544521288,9.344680749791,8.67725987015533,8.08488497142791,8.31217156428569,8.49299668776163,9.20487858113831,9.37118535680232,8.45671865533464,8.30503485334416,8.03494034564395,8.29101552171949,8.19119804834441,8.20278579554902,7.48740006050161,7.75317453331839,8.48593301359643,8.42286763525613,8.30639813831572,8.67516197252297,8.57022432343948,8.62727053273164,8.85794453049263,8.68984948841206,7.99568406642145,8.38423880855842,7.70814361471265,8.24588902889989,8.34717544675208,8.17628220012079,7.70897205486291,6.88524556118976,6.54489340867166,6.3073003822411,6.26761288237331,5.97889292954489,6.22609109041569,5.58558205939591,6.01152595428667,5.99016666503115,7.24039323789536,7.04853156931378,6.486948168805,6.15106370197215,6.00016605575127,6.27792941059449,6.51961020745881,6.18266924202161,6.51630873734875,6.02605963430925,6.23158455379967,6.47995191642475,6.60222621284757,5.86405857907949,5.02520553239894,6.3596313657006,7.95871849577414,8.49878996943645,7.972529536434,7.35578134121383,7.53605279196302,7.33835502372777,7.58495399800003,7.80610182644631,7.32863018992748,6.94903806137239,6.39612950827288,6.15381381337402,6.00968132743436,5.60769774360709,5.539098619766,5.46624219327894,5.15863635872344,5.34339655244,5.85498319965646,5.44518466495623,4.91782493109142,4.33342175162171,4.7537329860679,4.59633260469946,4.61379558468475,4.21927463642863,4.10831034284569,4.6186708960278,4.21730884441919,4.84663516785008,5.8410286169179,5.98286143636044,5.0151573097653,5.08189560923474,4.63892361270042,4.24506305893232,4.24992231445679,5.03042292064596,5.82306202649724,5.96135288171478,5.99196142868886,4.8406090097929,4.81831442606528,4.37532287753736,5.0130726619401,5.12118274968764,5.10127473608665,5.56825797334873,5.87890668775883],"NI-FDS^FG_PRICE_CHANGE(0,-6AM)":21.3957759412305,"W-FDS^FG_PRICE_CHANGE(0,-3AM)":17.4891774891775,"FC0000BR^FG_PRICE(0)":191.70996,"EWY^FG_PRICE_MAVG(0,,,,200)":62.50985,"TUR^P_PRICE(0)/P_PRICE_LOW_PR(0,,,,,,\"PRICE\",\"INTRA\",\"52W\")-1":0.53132915,"EWW^PERCENT_CHANGE(FMA_EPS(+1,0,,,,\"PORTAGG\",\"MEAN\"),FMA_EPS(+1,-1AM,,,,\"PORTAGG\",\"MEAN\"))":1.82347129233843,"CNYA^FG_TOTAL_RETURNC(0,-6AM)":0.35449266,"TUR^FMA_COS_DOWN(\"EPS\",\"1M\",+1,NOW,,,\"PORTAGG\",\"MEANR\")":16.0,"TRYSA10Y-FDS^PCTCHG(FG_YIELD(0,,,,\"YTM\"),FG_YIELD(-3AM,,,,\"YTM\"))":2.3590007,"TRYMX10Y-FDS^FG_YIELD(0,,,,\"YTM\")":9.7505,"SET-BKK^JULIAN(FMA_DIV_YLD(NTMA,NOW,NOW,M,\"PORTAGG\",\"MEANR\").DATES)":45443,"EWM^FMA_PE(LTM,0,,,\"PORTAGG\",\"MEANR\")":17.805446163658,"QAT^FG_PRICE_MAVG(0,,,,30)":17.159666,"GREK^FG_TOTAL_RETURNC(0,-12AM)":24.267376,"EIDO^SIZE(FG_CONSTITUENTS)":77,"MCHI^FMA_ROE(NTMA,-20AY,NOW,FY,\"PORTAGG\",\"MEANR\")":[null,null,null,null,null,null,null,16.2489448712134,14.7844836511748,14.7477410048543,13.8220324417748,12.2640889399399,12.007707790005,13.3821124977803,13.2137488528733,12.8854511837074,12.3572373310687,11.9739138769291,11.5500903477507,11.5628151254899],"TRYAE10Y-FDS^FG_YIELD(-10AY,0,Y,,\"YTM\")":[null,null,null,3.371059,3.6940188,2.542721,1.7060698,2.0444937,4.2739367,null],"CAGDPY@TH^EE_ACTUAL_ANNUAL(MED,0)":1.19744517894672,"USDEUR^STD(FG_PRICE_CHANGE(0,-1AY,AM))":1.93913196146154,"USDKRW^STD(FG_PRICE_CHANGE(0,-1AY,AM))":2.42241495037041,"USDPHP^FG_PRICE_CHANGE(0,-3AM)":4.1003346,"ECH^FG_TOTAL_RETURNC(-10AY,0,AM)":[1.8248916,-1.8560052,-4.121661,-0.32183528,-1.6605198,0.0,-2.2983134,-4.109311,-4.462266,8.396745,-2.4691343,4.7902703,-2.27381,-6.249213,-6.2959013,-1.9316971,-5.9092226,5.855584,-7.022071,-1.2524605,2.2243142,1.7162085,11.178076,3.3333302,-7.6842365,6.4968348,4.4837,-5.0195036,1.0131359,8.349156,-6.254691,-0.093495846,3.9016604,3.6265373,8.116161,-1.4233291,-0.069862604,-1.2884259,9.095276,5.917299,0.9761095,5.183053,-12.162691,16.22771,7.285273,-4.0207267,-1.2846768,1.4239907,-7.187361,-5.9722185,4.735017,-10.120285,4.545462,-8.3646,3.6608815,-3.6463618,12.822998,-3.4246624,-4.2996407,-1.0421515,-9.852558,8.107222,-5.849242,-7.2264194,4.9033403,-7.785785,-13.135415,11.3799095,-7.9808054,-12.096512,-19.584566,16.097784,-5.0854206,7.5415015,8.412695,-7.2108326,-4.970413,-0.7887125,12.510454,12.930083,-0.9268403,4.944873,9.041702,-6.861317,-7.8056393,0.2124548,-5.6245685,4.497254,-9.02729,-5.6538463,3.139007,-5.734831,13.945425,-1.1022389,11.721754,-12.659102,19.653404,-17.59181,9.846282,5.0302625,-13.575804,2.791667,9.890556,2.4977088,8.01034,-3.9302766,2.3834944,-1.2856185,-0.5279839,7.3718905,6.1000586,-8.947027,-7.094717,-7.5219574,10.941374,5.6623936,-9.854656,3.5391212,0.91151,0.4892826,5.730331],"DDR3512M-FDS^FG_PRICE(0)/MAX(FG_PRICE(0,-1AY))":0.924796211538461,"NI-FDS^MAX(FG_PRICE(0,-5AY))":48241.0,"QAT^P_PRICE(0)/P_PRICE_LOW_PR(0,,,,,,\"PRICE\",\"INTRA\",\"52W\")-1":0.063218355,"EWW^FG_TOTAL_RETURNC(0,-3AM)":-0.52114725,"EWM^PERCENT_CHANGE(FMA_EPS(+1,0,,,,\"PORTAGG\",\"MEAN\"),FMA_EPS(+1,-1AM,,,,\"PORTAGG\",\"MEAN\"))":3.13698028378728,"EPHE^FG_TOTAL_RETURNC(0,-3AM)":-10.779315,"ECH^PERCENT_CHANGE(FMA_EPS(+1,0,,,,\"PORTAGG\",\"MEAN\"),FMA_EPS(+1,-1AM,,,,\"PORTAGG\",\"MEAN\"))":23.1649170258758,"VWO^P_PRICE(0)/P_PRICE_LOW_PR(0,,,,,,\"PRICE\",\"INTRA\",\"52W\")-1":0.15018022,"SPY^FMA_COS_DOWN(\"EPS\",\"1M\",+1,NOW,,,\"PORTAGG\",\"MEANR\")":164.0,"UAE^FMA_COS_DOWN(\"EPS\",\"1M\",+1,NOW,,,\"PORTAGG\",\"MEANR\")":7.0,"REFQALEND-FDS^(SUBARRAY(NOT_NA(NO_REPEAT_F(FG_YIELD(NOW,-10AY,D))),0,1)-SUBARRAY(NOT_NA(NO_REPEAT_F(FG_YIELD(NOW,-10AY,D))),1,1))*100":25.0,"TRYZA10Y-FDS^PCTCHG(FG_YIELD(0,,,,\"YTM\"),FG_YIELD(-3AM,,,,\"YTM\"))":4.934204,"TIPSCL10Y-FDS^PCTCHG(FG_YIELD(0,,,,\"YTM\"),FG_YIELD(-1AM,,,,\"YTM\"))":0.26453528,"CC_SA^IMF_IFS_RCPI_Q(0)":null,"VWO^FMA_EVAL_EBIT(LTMA,NOW,NOW,M,\"PORTAGG\",\"MEANR\")":14.3789902738816,"SET-BKK^FMA_DIV_YLD(NTMA,NOW,NOW,M,\"PORTAGG\",\"MEANR\")":3.72390520017234,"INDA^FMA_DIV_YLD(NTMA,NOW,NOW,M,\"PORTAGG\",\"MEANR\")":1.33867807643584,"EWW^FG_COMPANY_NAME":"iShares MSCI Mexico ETF","REFCLMPR-FDS^PROPER_NAME(0,,,\"SECURITY\",\"NAME\")":"Chile Monetary Policy Rate","VNM^FG_FCF_YIELD_NTM(0)":-1.07212975861095,"EWZ^FMA_PE(LTM,0,,,\"PORTAGG\",\"MEANR\")":7.17621820846289,"EPHE^FG_FCF_YIELD_NTM(0)":6.13511585573369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865599925067],"USDEUR^FG_PRICE_CHANGE(0,-1AM)":-1.5060782,"CNYA^FG_TOTAL_RETURNC(-10AY,0,AM)":[null,null,null,null,null,null,null,null,null,null,null,null,null,null,null,null,null,null,null,null,null,null,null,null,null,null,3.3412933,2.4249434,-1.4656186,0.49580336,4.4364333,-9.013909,5.0182223,2.2736073,-0.07535815,-0.9426832,2.7407646,5.325365,3.426361,4.2349696,-0.006556511,3.7748218,-0.5367875,2.3279786,8.492041,-6.6474857,-0.27743578,-4.1731,0.35483837,-10.482079,-0.32444,-6.907773,3.0345798,-8.299428,0.3700614,-4.004365,10.07806,13.159394,4.4029713,0.6423712,-10.203945,7.3159575,-0.5967021,-2.2245705,0.07222891,2.8870463,-0.806731,8.569336,-10.315376,9.560442,-9.060514,5.0367594,1.2950659,9.53536,14.398742,5.255866,-3.5524309,2.8660774,5.9599876,7.3596478,3.641057,-0.9519458,-5.8581295,3.2328725,6.6164255,-1.8936098,-5.6144238,0.7166743,0.92504025,1.5981197,0.4395008,1.3394475,-7.821101,1.9905567,-9.9780445,-10.271007,4.107523,10.592628,-7.3061705,-4.3379602,-9.217554,-9.565783,15.9927845,-0.46217442,10.570156,-5.446124,0.09191036,-1.2549758,-8.276499,-1.1814058,6.579852,-7.877815,-1.4485121,-4.0552497,0.8490205,-1.55195,-8.171964,9.563053,-0.10547042,2.4277449,-0.9781778],"EWW^FG_TOTAL_RETURNC(0,-1AM)":-0.88576674,"EPHE^FG_TOTAL_RETURNC(0,-1AM)":-4.891306,"UAE^FMA_COS_UP(\"EPS\",\"1M\",+1,NOW,,,\"PORTAGG\",\"MEANR\")":10.0,"EWY^FMA_RBICS_REV_CURRENT(30, LOC, \"PORTAGG\")":14.7627270982914,"REFQALEND-FDS^FG_YIELD(NOW,,,0)":6.25,"TRYCN10Y-FDS^PCTCHG(FG_YIELD(0,,,,\"YTM\"),FG_YIELD(-3AM,,,,\"YTM\"))":-2.5283337,"TRYBR10Y-FDS^FG_YIELD(0,,,,\"YTM\")":12.018983,"VWO^FMA_EVAL_EBITDA(NTMA,0,,,\"PORTAGG\",\"MEANR\")":8.9061756334558,"EWT^FG_COMPANY_NAME":"iShares MSCI Taiwan ETF","USDCNH^FG_PRICE_CHANGE(0,-1AM)":0.2068162,"TUR^FMA_PE(LTMA,-10AY,0,AM,\"PORTAGG\",\"MEANR\")":[10.2544573178851,10.3743632320573,10.7714057193132,10.7369792082326,10.3247272603043,11.0410865218586,11.8485377949138,11.92125896811,12.5957788298402,11.9291448057089,11.7037530466307,11.7221680541763,11.6267645703086,11.5290120069541,11.2453624565558,10.704591929258,10.5473898686726,11.1340482255291,10.5445590271695,9.70127157487369,9.88776940080195,9.74927148676932,9.85362541259437,9.90950871335123,9.55604228466577,9.44485429079981,9.22474836886987,9.37247733870653,9.35827096434622,9.30865695141305,8.7806476920619,9.02634241517147,9.83403418224137,9.87984238002814,9.74063698828023,9.78638525611803,9.70998419354651,9.6570000772276,9.7536480044158,9.5876232096683,9.00746794039422,9.2724807127383,8.53988341019074,9.07066014242319,9.22812448504876,9.23871809638318,9.05006850742367,8.69046868711859,8.37885674427874,8.09857833064224,7.84931181609935,7.45821518718773,7.72745425695315,7.00740087172525,6.81741411677618,6.61802889573506,7.61701455255601,7.41117802475559,7.29439873026133,7.18085864803031,7.13310002569897,7.333873845586,7.5882304154864,7.47569029606801,7.8547652850524,7.6130284047548,8.31191129868487,9.12879524046174,9.1687617987111,8.08644370485979,7.6864728203729,7.9526458900673,8.82619174504437,9.51697659968476,9.6464588734993,9.6324117494061,10.3887063285142,11.0748278180736,12.1343549746501,13.5043301776486,12.4815366956319,11.5496464804563,10.980603107895,10.4783777745707,9.9837183299911,9.30765562195893,8.78641351500683,8.18191131438571,7.44934107257652,7.0615669931207,6.9169421447955,6.49140608456097,6.40647538504332,5.7704283833471,5.74475086796924,5.5971606278439,5.47167320530257,5.17634888738096,4.92685760465958,4.98290458204049,4.50563489861379,4.7899355809026,5.35995649953692,5.33166979248554,4.68986119083508,4.70448069075758,4.65393349435434,4.54357097122168,4.55349180317035,4.99662912667326,5.77765690786792,6.14253960142127,6.48681063980319,5.62153776944733,5.77340029116847,5.42600169749541,6.034701302293,6.60890254457841,6.51444278237872,6.59289568041194,6.77968029914237],"DDR3512M-FDS^FG_PRICE_CHANGE(0,-3AM)":-0.758506230437272,"TIOS-FDS^MAX(FG_PRICE(0,-5AY))":219.77,"KSA^P_PRICE(0)/P_PRICE_HIGH_PR(0,,,,,,\"PRICE\",\"INTRA\",\"52W\")":0.88945556,"EPU^FG_ROE(0)":9.41391406607904,"INDA^JULIAN(FMA_DIV_YLD(NTMA,NOW,NOW,M,\"PORTAGG\",\"MEANR\").DATES)":45441,"EPHE^FMA_DIV_YLD(NTMA,NOW,NOW,M,\"PORTAGG\",\"MEANR\")":3.35840332186543,"USDMYR^FG_PRICE_CHANGE(0,-1AY)":1.9824505,"EPHE^PERCENT_CHANGE(FMA_EPS(+1,0,,,,\"PORTAGG\",\"MEAN\"),FMA_EPS(+1,-3AM,,,,\"PORTAGG\",\"MEAN\"))":3.50925087369024,"REFQALEND-FDS^PROPER_NAME(0,,,\"SECURITY\",\"NAME\")":"Qatar Lending Rate - Overnight","TRYBR10Y-FDS^PCTCHG(FG_YIELD(0,,,,\"YTM\"),FG_YIELD(-3AM,,,,\"YTM\"))":9.497679,"TRYTW10Y-FDS^FG_YIELD(-10AY,0,Y,,\"YTM\")":[1.6015,1.015,1.2037,0.9478,0.8648,0.672,0.315,0.7413,1.2812,1.211],"DDR3512M-FDS^FG_PRICE_CHANGE(0,-1AM)":-0.846591752577319,"EPOL^FG_PRICE_MAVG(0,,,,30)":24.721,"EWZ^FMA_COS_UP(\"EPS\",\"1M\",+1,NOW,,,\"PORTAGG\",\"MEANR\")":26.0,"EWM^FMA_RBICS_REV_CURRENT(30, LOC, \"PORTAGG\")":39.8542432570128,"CNYA^FMA_DIV_YLD(NTMA,NOW,NOW,M,\"PORTAGG\",\"MEANR\")":2.8549486185184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03008,16.7115371927188,16.932589581546,16.8118349535848,14.5722752976358],"EPHE^PERCENT_CHANGE(FMA_EPS(+1,0,,,,\"PORTAGG\",\"MEAN\"),FMA_EPS(+1,-1AM,,,,\"PORTAGG\",\"MEAN\"))":4.14436161025523,"CC_TR^IMF_IFS_RCPI_Q(0)":null,"VNM^JULIAN(FMA_DIV_YLD(NTMA,NOW,NOW,M,\"PORTAGG\",\"MEANR\").DATES)":45442,"EPU^FG_COMPANY_NAME":"iShares MSCI Peru and Global Exposure ETF","TRYUS10Y-FDS^FG_YIELD(-10AY,0,Y,,\"YTM\")":[2.1881,2.2961,2.4752,2.4325,2.6836,1.9185,0.9174,1.5119,3.8776,3.8791],"USDSAR^STD(FG_PRICE_CHANGE(0,-1AY,AM))":0.0180002458818178,"USDAED^FG_COMPANY_NAME":"UAE Dirham per U.S. Dollar","USDQAR^FG_PRICE_CHANGE(0,-1AY)":0.02746582,"USDIDR^STD(FG_PRICE_CHANGE(0,-3AY,M))":1.5426828875911,"VNM^FG_TOTAL_RETURNC(-10AY,0,AM)":[0.94622374,2.6147008,0.6250024,10.367894,-5.194807,-2.4200857,-4.3518963,-3.376478,-4.8386993,7.3264003,-14.0091715,6.812811,-1.8857479,5.3702593,-1.4484882,-11.377245,-4.9140096,9.560717,-8.254707,-1.3225377,-5.6118965,0.0,0.28653145,2.9999971,-0.13870001,1.5222192,3.90445,-0.06582737,-0.5270064,-5.0993385,-6.629449,-0.14049411,3.9877295,-0.3687322,3.7749887,0.14264584,2.8489947,3.393352,-1.0046899,-0.67658424,1.5667558,7.444668,5.742824,6.652558,10.011196,-5.033046,4.7109127,-8.588958,-6.6554728,-4.313964,3.0682445,0.6075382,1.5096664,-9.696603,3.4255624,-5.28428,7.3898315,5.303037,-0.71942806,0.664258,-2.879423,-1.0500312,0.99874735,-3.0902326,4.0178537,-0.5518079,-1.7262638,1.0816574,-6.879294,-7.7233076,-24.017471,19.252872,10.040164,-1.8978119,1.9345284,7.2992682,1.0204077,-0.7407427,8.276796,10.042262,-3.2590032,4.0189147,2.8409123,4.1436434,4.403186,5.6402445,-5.9644165,1.0230184,-2.4303794,5.345094,2.2167563,2.8737545,-6.9444475,-1.2901545,-3.2803655,-9.697932,-5.868542,-10.224443,2.2916675,4.073322,-13.242006,-12.180448,9.417809,-6.4850807,8.868241,-12.645459,8.170521,-0.24631023,2.3045301,6.9991946,13.157892,0.730896,-10.686016,-14.623332,13.321793,3.991282,-1.7027855,6.3779593,2.8867483,-12.266189,3.4030318],"KSA^PERCENT_CHANGE(FMA_EPS(+1,0,,,,\"PORTAGG\",\"MEAN\"),FMA_EPS(+1,-3AM,,,,\"PORTAGG\",\"MEAN\"))":1.48388308542475,"EWY^SIZE(FG_CONSTITUENTS)":102,"EPHE^FG_ROE(0)":12.5220143225563,"VWO^FG_PE(0)":14.3826098477444,"EPHE^FMA_PE(LTM,0,,,\"PORTAGG\",\"MEANR\")":9.30405329400486,"CAGDPY@CL^EE_ACTUAL_ANNUAL(MED,0)":-3.68653581083686,"USDEUR^FG_COMPANY_NAME":"Euro per U.S. Dollar","USDMXN^STD(FG_PRICE_CHANGE(0,-1AY,AM))":2.60105252861515,"CAGDPY@PL^EE_ACTUAL_ANNUAL(MED,0)":1.58176511984872,"USDAED^FG_PRICE_CHANGE(0,-1AM)":0.0040888786,"USDQAR^FG_PRICE_CHANGE(0,-6AM)":0.0,"USDMYR^STD(FG_PRICE_CHANGE(0,-1AY,AM))":2.09391959668494,"USDCNH^FG_PRICE_CHANGE(0,-3AM)":0.870204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39,24.8900071648497,26.8368786703138,30.8315679687197],"CNYA^P_PRICE_RETURNS_PR('52W',2,-10AY,0,AM)":[null,null,null,null,null,null,null,null,null,null,null,null,null,null,null,null,null,null,null,null,null,null,null,null,null,null,null,null,null,null,null,null,null,null,null,null,null,14.579117,14.673435,16.69991,19.384134,22.29209,16.468584,30.987013,35.319855,23.516214,22.66513,19.246506,16.477276,-0.050634146,-4.594004,-14.792931,-11.598998,-22.4169,-21.709543,-26.554382,-25.4807,-9.669715,-5.430126,-0.6778121,-11.1279545,8.37791,6.2506437,12.337744,8.387316,21.609379,21.105873,35.925472,10.743439,7.221329,-6.605613,-2.527696,8.282555,12.228298,29.15845,39.039898,34.00383,33.2288,43.116043,41.521442,56.548607,44.94475,53.05892,50.430286,61.116516,41.812347,17.687057,11.957574,17.155075,14.348221,9.682501,3.53204,-7.918066,-5.182523,-9.332007,-21.75126,-23.046774,-13.252753,-14.909225,-19.083107,-27.214962,-35.21279,-25.180351,-26.256811,-11.84811,-18.275738,-9.13397,1.5606642,-11.898666,-21.278214,-9.485274,-12.834656,-6.8051996,0.39072037,-12.716073,-13.588655,-28.304703,-16.924023,-16.396915,-13.995624,-7.152361],"ECH^FMA_DIV_YLD(NTMA,-10AY,0,AM,\"PORTAGG\",\"MEANR\")":[3.04671718122628,3.00806823633799,3.09840115906092,3.08080391918773,3.11652980829779,3.19738172559097,3.03023038280053,3.16271781397712,3.23594582677161,3.14994142505626,3.25714902112145,3.22359562351729,3.3776020373173,3.58771353411124,3.55770928844725,3.57172447247095,3.83381315368787,3.46173790880922,3.75602624807156,3.80762443729567,3.76739852786131,3.68499823423154,3.46167790907267,3.26189224633662,3.30219598141603,3.12622424275736,2.93073778467878,2.87794181501757,3.11942196490125,2.65665281270486,2.88055213667376,2.88484161477962,2.89125393498527,2.7702287428953,2.48883168858474,2.53024617025894,2.4832785766179,2.70608028751198,2.57346390317792,2.45256037371916,2.49703721143398,2.82296502182591,3.23463773105208,2.97507543171002,2.70576215257854,3.03498693604422,3.08953543409612,3.09046691963666,3.22262067237486,3.40404180106116,3.27380765076978,3.5983291462236,3.37135938319128,3.0399873548718,2.97759931443098,3.20241178327484,2.96107506865063,3.1379712960687,3.05561985503258,2.95833073246248,3.22112126904021,3.2248508723585,3.24855458697841,3.65222873384999,3.28217483013869,3.57912479055304,3.60372596326707,3.67854157595109,3.86085652869914,4.34377423691424,4.68991441321754,3.81581931469244,3.74382726228439,3.4104597949284,3.34185018335742,3.70366252841808,3.83474997482216,3.84661700609946,3.31317997455138,3.30260993976005,3.27209857009084,2.56425760802034,2.88686897141677,3.34607883232989,3.92467254671817,3.9694308254185,4.59972455422048,4.60511747613239,4.73925275427838,4.99242495043547,5.0139888896909,5.49574355658014,4.72696519276427,4.65789694815988,4.66125828816222,5.29224570838126,5.46745630819347,7.54806864314273,7.32971246145823,7.39661565641691,7.15603585243705,7.00303536600671,8.92980334245917,8.517369166774,7.77134999998445,7.91593737411825,8.90718973314538,8.07332087452946,7.4385911051801,6.89396177310913,6.18627363331755,6.42774779172341,6.86002628228695,6.9801797963242,6.25760415360301,6.59729353946351,6.77496580870851,7.35747320877548,6.91124867054303,6.77459776423624,4.97582071759621],"UAE^FMA_PE(LTMA,-10AY,0,AM,\"PORTAGG\",\"MEANR\")":[null,null,null,null,null,null,null,null,11.6966886722825,13.1336316112065,12.9289257313554,13.825871980018,13.4262891180017,13.5063527641136,13.5113039422779,13.7895123226037,13.390074868874,13.1197260299614,11.8709401129411,13.4848271751386,11.9458421685921,12.9146825645706,13.0337172784328,13.3784007204785,13.2259637781294,13.34746190968,13.5178085951753,13.3367455663227,13.9569887407258,13.0943440763194,12.7497013714775,13.0064750334687,13.3424625840891,13.4319955355359,13.3084502028925,13.2291197215184,13.0261755398979,12.760728551348,13.1426949773055,12.6137882986224,12.1228790914182,12.3699534019238,11.465552287897,11.755516929939,12.1077676591052,12.392970597408,12.2423379281629,12.392744228094,11.8035571486724,11.9688610647085,12.290035506886,12.9960995471496,12.8210026002618,12.7406174212722,12.1206477277653,11.9850099486952,12.1807812137086,12.7112629823351,12.7087692767222,12.8487169179378,12.6680599455136,13.1159233443538,14.0159032302589,14.1298280974658,14.2307008493865,14.2676769526206,14.1663600374761,16.1500230608468,15.6344151718184,14.7578317281711,13.9921231220564,15.8864235054065,15.5553473340825,17.4062378687377,15.415431927505,16.4809102955393,18.798577775052,21.3953056515432,27.0877390531574,24.0708817233201,24.2468156353423,27.5987027983256,26.1527705853348,24.9059901969237,24.2664894597016,22.9263338157056,21.7794573532179,20.7881789186941,19.6024313883942,18.4039507107606,17.3187765836158,16.7274173705094,16.9389516037963,17.3035021942787,17.3548997176559,17.3551933731176,16.7505903129218,15.6645172228282,15.6287227451025,15.1174895387242,14.6061777319234,14.353483273618,13.6373307676567,12.4755017643079,12.1458994858988,12.3373965417131,11.9916144305558,12.1507936894815,11.7189418583002,11.7857457100192,11.7638798911529,11.3134899457441,11.2456285108337,10.1500769037938,10.1759959068502,10.146176112044,9.98809162841073,9.43687249022736,9.40213409979159,9.28066417477607,8.94191286924474],"CPALM-FDS^FG_PRICE_MAVG(0,,,,30)":3925.3333,"COPP-FDS^FG_PRICE(0)":4.61,"EWZ^FG_PRICE_MAVG(0,,,,200)":32.18685,"EPOL^FG_PRICE_MAVG(0,,,,200)":21.6544,"KSA^P_PRICE(0)/P_PRICE_LOW_PR(0,,,,,,\"PRICE\",\"INTRA\",\"52W\")-1":0.107705116,"UAE^FG_TOTAL_RETURNC(0,-3AM)":-4.8076987,"INDA^PERCENT_CHANGE(FMA_EPS(+1,0,,,,\"PORTAGG\",\"MEAN\"),FMA_EPS(+1,-3AM,,,,\"PORTAGG\",\"MEAN\"))":-0.474874467261433,"EWZ^SIZE(FG_CONSTITUENTS)":50,"EPHE^SIZE(FG_CONSTITUENTS)":35,"EWW^FG_ROE(0)":11.3195079831748,"TRYMY10Y-FDS^FG_YIELD_NAME":"Treasury - Malaysia Benchmark Bond 10Y","REFMXTON-FDS^PROPER_NAME(0,,,\"SECURITY\",\"NAME\")":"Mexico Target Rate - Overnight","CNYA^FMA_EVAL_EBITDA(NTMA,0,,,\"PORTAGG\",\"MEANR\")":10.2283142680812,"TRYMY10Y-FDS^FG_YIELD(-10AY,0,Y,,\"YTM\")":[4.131911,4.345605,4.195897,3.902544,4.235642,3.300551,2.804181,3.573893,4.131847,3.727505],"CAGDPY@QA^EE_ACTUAL_ANNUAL(MED,+1)":15.2,"CC_ID^FG_COMPANY_NAME":"Indonesia","USDPHP^FG_PRICE_CHANGE(0,-1AM)":1.3008833,"CC_VN^IMF_IFS_RCPI_Q(0)":3.77269,"CAGDPY@PH^EE_ACTUAL_ANNUAL(MED,+1)":-2.5,"USDAED^FG_PRICE_CHANGE(0,-1AY)":0.0013589859,"USDQAR^FG_PRICE_CHANGE(0,-3AM)":0.0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422149,51.5269226239035,58.7717056024802,64.9727942126264,67.9891570262377],"ECH^JULIAN(P_PRICE_RETURNS_PR('52W',2,-10AY,0,AM).DATES)":[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7,43738,43769,43798,43830,43861,43889,43921,43951,43980,44012,44043,44074,44104,44134,44165,44196,44225,44253,44286,44316,44344,44377,44407,44439,44469,44498,44530,44561,44592,44620,44651,44680,44712,44742,44771,44804,44834,44865,44895,44925,44957,44985,45016,45044,45077,45107,45138,45169,45198,45230,45260,45289,45322,45351,45379,45412,45443],"W-FDS^FG_PRICE(0)/MAX(FG_PRICE(0,-1AY))":0.892469582374219,"EWZ^FG_PRICE_MAVG(0,,,,60)":31.645334,"VWO^FG_TOTAL_RETURNC(0,-3AM)":5.119145,"EWZ^FMA_COS_DOWN(\"EPS\",\"1M\",+1,NOW,,,\"PORTAGG\",\"MEANR\")":20.0,"TRYMX10Y-FDS^FG_YIELD(-10AY,0,Y,,\"YTM\")":[5.8237,6.2537,7.5651,7.6401,8.7069,6.8373,5.552,7.558,9.0223,8.95],"USDEUR^FG_PRICE_CHANGE(0,-1AY)":-1.7962396,"USDPHP^FG_PRICE_CHANGE(0,-1AY)":4.2022824,"UAE^FMA_PE(NTMA,-10AY,0,AM,\"PORTAGG\",\"MEANR\")":[null,13.2000187442758,14.7264292873379,14.7471323664974,15.05629030029,13.8621995380275,13.597402968905,11.945909131193,11.683531767137,13.0244375458255,11.9135291471892,14.4735499392222,12.9934263564591,12.8516187265195,12.6953317398531,12.3717887518871,12.0090157291968,11.4536110618457,10.4960454719967,11.7472493471513,10.476336632225,11.5573482408008,12.3582481020244,13.2754777408505,12.4766921049763,12.5846604281436,12.7872480390511,12.2823779325481,12.8173480013778,11.9881737653396,11.4675912669834,11.7750472647671,12.0285409988998,12.1308588026841,11.9604238672796,11.8748106498423,11.4460916510227,11.0847159753727,11.8553071259236,11.4227394673378,11.0610398898721,11.4024902717072,10.7503535736582,10.9574635472267,11.4566808848782,10.9498681523323,10.6526300481361,11.3285684376968,10.5482859711454,10.7412825125099,11.3907616411498,12.1590432125926,11.9515833633906,11.6653101916366,11.0782859854807,11.058949164865,11.1581313948964,11.3965682800331,11.6700851785769,12.1103515474006,11.5844638592493,11.9335847316198,12.9741763704136,12.664130699462,12.6152685427262,13.1151316966662,12.6792479858715,13.737025864426,13.0293715979725,12.5022535816166,10.2493150304982,15.7443645418905,14.2390211832267,16.7393814093635,13.1412213091935,13.7235539215282,13.3211576732147,14.9617253089494,16.8963344750517,14.6567103704802,15.8378784994732,14.9300752481951,14.1648409519995,13.8689556632133,15.059420952089,14.5232688723381,14.3950474079132,14.5715468265654,14.4432239102472,14.4752086315529,14.9244794430304,15.6282324069656,15.9623906758892,16.0683764543822,16.4074062456628,16.2307552945946,14.7976424571868,12.9428388692544,13.4714286368851,13.0270066365813,12.551604805901,12.6703008897064,12.2924835700872,11.9490728957217,11.7587265711334,11.8241739634139,10.6480586331152,11.5477939162623,10.8093311295725,11.2193084229409,11.5503336395546,11.1741647882511,11.297149060963,9.86020258078781,10.3428895189083,10.5894538982843,10.3740161633989,9.97015099464367,9.56644106997952,9.08892293745583,8.30066778818544],"NI-FDS^FG_PRICE_CHANGE(0,-1AY)":-3.03178484107579,"EWW^PERCENT_CHANGE(FMA_EPS(+1,0,,,,\"PORTAGG\",\"MEAN\"),FMA_EPS(+1,-3AM,,,,\"PORTAGG\",\"MEAN\"))":0.235148986923495,"EWJ^SIZE(FG_CONSTITUENTS)":219,"TRYCN10Y-FDS^PCTCHG(FG_YIELD(0,,,,\"YTM\"),FG_YIELD(-1AM,,,,\"YTM\"))":-0.34150347,"VWO^FG_FCF_YIELD_NTM(0)":5.38071052006143,"SET-BKK^FMA_PE(LTM,0,,,\"PORTAGG\",\"MEANR\")":16.9072509367671,"CAGDPY@PH^EE_ACTUAL_ANNUAL(MED,0)":-2.56663776811855,"USDSAR^STD(FG_PRICE_CHANGE(0,-3AY,M))":0.0424884579229948,"USDCNH^FG_PRICE_CHANGE(0,-1AY)":1.9948602,"KSA^FG_TOTAL_RETURNC(0,-6AM)":2.6324034,"QAT^FG_TOTAL_RETURNC(0,-1AM)":-3.5900474,"VGK^P_PRICE(0)/P_PRICE_LOW_PR(0,,,,,,\"PRICE\",\"INTRA\",\"52W\")-1":0.26861596,"EPOL^FG_ROE(0)":15.437057565169,"REFTWDISC-FDS^FG_YIELD(NOW,,,0)":2.0,"GREK^FMA_EVAL_EBIT(LTMA,NOW,NOW,M,\"PORTAGG\",\"MEANR\")":7.52676990100848,"EWY^FMA_EVAL_EBIT(LTMA,NOW,NOW,M,\"PORTAGG\",\"MEANR\")":18.2554272351552,"EPHE^FMA_PE(NTMA,0,,,\"PORTAGG\",\"MEANR\")":8.51186978243815,"TRYIN10Y-FDS^FG_YIELD(-10AY,0,Y,,\"YTM\")":[7.86,7.89,6.63,7.35,7.35,6.55,5.9,6.45,7.33,7.19],"USDKRW^FG_PRICE_CHANGE(0,-1AM)":0.17727613,"KSA^FMA_DIV_YLD(NTMA,-10AY,0,AM,\"PORTAGG\",\"MEANR\")":[null,null,null,null,null,null,null,null,null,null,null,null,null,null,null,null,4.5171373001521,4.60248918408401,4.61499380877262,4.6782260930144,5.19924271058639,4.97359339690682,4.74791634972781,4.13356556923264,4.10663080777379,4.2535436733085,4.40571406491566,4.69138972668964,4.92097926318501,4.61693026210677,3.91429644976759,3.78724053134219,3.75878358365536,3.80856706646941,3.98839248302346,4.05736444226875,4.02308028065286,3.63153542926706,3.82900811764542,4.08276770818473,4.29496511939134,4.42633516678038,4.3499015279547,4.30698690065619,4.13913970365571,4.31497311241309,3.89366571958262,3.80136560043931,3.75912291133329,3.82158692565758,3.86684678715719,4.1542516196182,4.23024730686169,4.20293673017344,4.30834353038235,4.25642033838071,3.94253238956485,3.94291741014723,3.82371619771861,3.58224031801875,3.97396846191198,3.89679921136882,3.92430283430338,4.16996567119822,4.14042020327426,4.27214816051072,4.19902745946949,3.98090712128659,4.15441387094263,4.54924626403439,5.2125587573544,4.36115470571194,4.29996613034186,3.97005467372466,3.77838524379957,3.51542996960475,3.45118318113038,3.56980283646815,3.36840328018512,3.53842188350401,3.55480338909965,3.4886009901539,3.33516570077025,3.20491826197773,3.28645833305025,3.18424660502862,3.24257556709268,3.05355850720775,3.05411259951038,2.92556535386573,3.33320924677627,3.23752707815992,3.05630563520231,2.91601685729396,2.83137883783065,2.63110916990852,2.88905415235556,3.25082466126845,3.19587522258405,3.13914859569583,3.46252142799218,3.32519741442036,3.55293471121024,3.75333931457322,3.69931234719274,3.92309089085108,3.65869126791814,3.40011574829364,3.55133758705684,3.4584373045539,3.41173481579369,3.56884659858909,3.72992085666487,3.89186870588565,3.7542931614431,3.48172892303,3.50092524275775,3.25933071431855,3.37690755356819,3.49604130660012,3.7389035587206],"EWZ^FG_TOTAL_RETURNC(0,-3AM)":-10.3302,"EWJ^FMA_COS_DOWN(\"EPS\",\"1M\",+1,NOW,,,\"PORTAGG\",\"MEANR\")":80.0,"TRYBR10Y-FDS^PCTCHG(FG_YIELD(0,,,,\"YTM\"),FG_YIELD(-1AM,,,,\"YTM\"))":0.27264085,"TRYDE10Y-FDS^FG_YIELD(-10AY,0,Y,,\"YTM\")":[0.5475,0.636,0.22,0.47,0.239,-0.189,-0.575,-0.181,2.534,2.004],"QAT^FMA_PE(LTMA,-10AY,0,AM,\"PORTAGG\",\"MEANR\")":[null,null,null,null,null,null,null,null,14.6282159520544,15.0861002134848,14.8269761492705,14.8497239947733,14.5411941934821,14.6235865991809,14.5127667923929,14.2407532194507,13.9997136353457,13.8505780698818,12.1740244322086,12.122573663015,11.0702032873426,11.972002248811,12.1532665111996,12.297617501765,12.0646601384968,12.2696741584637,12.753682562465,13.4122408051474,13.2524899539754,13.4459972114102,13.1543897208749,14.4724122533849,14.5503492631193,14.9118781388585,14.6611833640211,14.5756400939044,14.5021160627702,13.9669544300478,14.1296139627936,13.4728888264237,12.6984417708751,12.8208489771985,12.0493309832081,13.3551738398995,13.4153848483488,12.837489123309,12.6767129496463,12.706271435715,12.4830903675052,12.4413299515762,12.9240870740741,13.271504954388,13.0867097731791,13.9608426689747,14.0294761231649,14.0378514737397,14.5770673054955,13.6268375324807,13.5646928133288,13.6980902002581,13.5877791679968,13.7571151680127,13.8880716259482,13.7599946358386,13.8931130870275,14.0624462911188,13.9595035035671,14.6392332551784,14.9709726307393,13.873538383743,13.4216444625266,13.8907876219357,14.3124488849771,14.7950814059439,15.7438604015833,16.1141719988425,16.268772278325,16.3299870395252,17.5923371649007,17.3261901763302,17.3130645647996,16.9432209996957,16.708669259797,16.5695688439548,16.2650090847968,15.9272271278726,15.3216415138732,15.4549936269213,15.4321230721486,15.6760786429195,14.8432899220875,14.8852550851793,15.5365295258603,16.307035375659,16.1293706955502,15.8715787292773,15.2933932044339,14.7320287059651,15.1359279937349,14.9055409969783,14.4377938683944,13.9213348642855,13.4592566032885,11.9247656455398,12.3252169529018,11.8157537602789,11.7275856610346,11.6445013961154,11.6390395788836,11.6823842170924,12.3357454390489,11.7295707439563,11.664950596339,11.0297895164207,11.4685519895984,11.9252482308074,11.2671439783807,11.5214302017305,11.3430539860412,11.1470502947399,10.8246603195003],"DDR3512M-FDS^FG_PRICE_MAVG(0,,,,30)":0.96639574,"TIOS-FDS^FG_PRICE_CHANGE(0,-1AY)":11.9444180070429,"KSA^FG_PRICE_MAVG(0,,,,60)":43.364166,"EPOL^FG_PRICE(0)":25.18,"QAT^PERCENT_CHANGE(FMA_EPS(+1,0,,,,\"PORTAGG\",\"MEAN\"),FMA_EPS(+1,-3AM,,,,\"PORTAGG\",\"MEAN\"))":1.88758875273771,"EPHE^FMA_RBICS_REV_CURRENT(30, LOC, \"PORTAGG\")":43.3599048314739,"REFTWDISC-FDS^PROPER_NAME(0,,,\"SECURITY\",\"NAME\")":"Taiwan China Discount Rate","GREK^FMA_EVAL_EBITDA(NTMA,0,,,\"PORTAGG\",\"MEANR\")":5.33281436452407,"CNYA^FMA_PE(NTMA,0,,,\"PORTAGG\",\"MEANR\")":12.7110181144617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35546,16.6003945620161,20.3536752492382,19.4075515529462,18.6086842273203],"CAGDPY@TR^EE_ACTUAL_ANNUAL(MED,0)":-5.05351907961185,"USDBRL^FG_PRICE_CHANGE(0,-1AY)":2.6152372,"EPU^FMA_EPS(NTMA,-20AY,0,CY,,\"PORTAGG\",\"MEANR\")":[null,null,null,null,null,2.32525395129155,3.70455099626404,3.91000310564685,3.95899801372697,2.82022185033686,2.58004727651874,1.7402921975997,2.8587512141433,3.049394604189,2.65459381565907,2.43807409059732,2.41141007545713,2.94854993669394,3.11609678108668,2.96006706365419],"INDA^FG_TOTAL_RETURNC(-10AY,0,AM)":[7.922673,4.709947,0.08407831,4.301083,-2.4484515,5.3170323,0.31358004,-6.01657,7.1953177,4.2516828,-4.4368086,-8.12881,3.964603,-0.5338192,2.676797,-9.591246,1.7087936,-0.3150165,-3.5814643,0.879395,-5.527276,-7.544261,12.905908,-0.22124648,2.1064281,1.6700745,5.838108,0.033843517,-0.50744414,-1.2580693,-7.265842,-0.1685679,5.781424,4.619181,6.117296,1.8897891,1.4650822,-1.0014057,7.0405006,-0.72758794,-3.6939383,7.290721,-1.3193369,4.491377,3.2714128,-7.8657746,-0.55360794,2.4025798,-3.719598,-0.93269944,7.02914,0.14033318,-8.996635,-7.021868,10.467041,0.7781029,-1.6196787,-0.33536553,7.8311443,0.73758364,1.3235688,-0.9934068,-6.51558,-2.484846,4.3194532,3.2171607,-0.54834485,2.097547,-1.8776655,-6.6686096,-25.100958,12.194109,1.6266227,5.850816,10.062027,4.4771433,1.4683843,-0.79740286,8.603752,10.342836,-2.685237,4.8288226,2.802837,-2.7501166,7.9473376,0.024485588,0.9943485,8.749163,0.18517971,0.30807257,-2.702701,2.7348995,0.0654459,-4.621756,1.87428,-2.0866036,-5.0641594,-4.9722433,8.394718,0.80844164,-5.206883,3.4821033,4.8341274,-5.650997,-1.7968357,-5.3427696,1.4433026,4.4715405,1.4105082,4.9944043,2.425623,-1.764965,0.5685687,-2.21619,6.429231,6.062579,2.2126555,2.545607,0.840497,1.4731526,1.2607455],"WL-FDS^FG_PRICE_MAVG(0,,,,30)":558.5867,"EZA^FG_PRICE_MAVG(0,,,,60)":40.347668,"EIDO^FG_PRICE_MAVG(0,,,,200)":21.8818,"EWW^P_PRICE(0)/P_PRICE_LOW_PR(0,,,,,,\"PRICE\",\"INTRA\",\"52W\")-1":0.23783386,"EPOL^FG_TOTAL_RETURNC(0,-12AM)":52.626957,"URTH^P_PRICE(0)/P_PRICE_HIGH_PR(0,,,,,,\"PRICE\",\"INTRA\",\"52W\")":0.9885347,"VWO^SIZE(FG_CONSTITUENTS)":4781,"CNYA^FMA_COS_DOWN(\"EPS\",\"1M\",+1,NOW,,,\"PORTAGG\",\"MEANR\")":240.0,"REFEUREFI-FDS^(SUBARRAY(NOT_NA(NO_REPEAT_F(FG_YIELD(NOW,-10AY,D))),0,1)-SUBARRAY(NOT_NA(NO_REPEAT_F(FG_YIELD(NOW,-10AY,D))),1,1))*100":25.0,"TRYKR10Y-FDS^PCTCHG(FG_YIELD(0,,,,\"YTM\"),FG_YIELD(-1AM,,,,\"YTM\"))":-2.909429,"TIPSCL10Y-FDS^FG_YIELD(0,,,,\"YTM\")":2.6579278,"VGK^FMA_DIV_YLD(NTMA,NOW,NOW,M,\"PORTAGG\",\"MEANR\")":3.52344423095699,"TUR^FMA_PE(NTMA,0,,,\"PORTAGG\",\"MEANR\")":5.87890668775883,"GREK^FG_FCF_YIELD_NTM(0)":null,"CC_US^IMF_IFS_RCPI_Q(0)":3.209516,"VGK^FG_PE_NTM(0,,,90,0)":13.2986636872722,"GREK^FMA_PE(LTM,0,,,\"PORTAGG\",\"MEANR\")":7.39386908429823,"EPOL^FMA_PE(NTMA,0,,,\"PORTAGG\",\"MEANR\")":8.66997599493864,"EWW^FMA_ROE(NTMA,-20AY,NOW,FY,\"PORTAGG\",\"MEANR\")":[null,null,null,null,null,null,null,null,null,null,null,null,12.2361967072767,12.6640790394995,12.8972143418882,12.0869262494349,11.7827107678683,13.687162530438,13.3394699175221,13.7129718327555],"USDAED^FG_PRICE_CHANGE(0,-6AM)":0.021779537,"USDPEN^FG_PRICE_CHANGE(0,-1AM)":-0.06938577,"EPOL^FMA_DIV_YLD(NTMA,-10AY,0,AM,\"PORTAGG\",\"MEANR\")":[3.95259978351566,4.17870679041258,4.27167576469896,4.28033384386311,3.99675321091677,3.95182074344502,3.95118424581936,4.04430864487228,3.86732538635638,3.71639282240792,3.55336896353088,3.31538805895384,3.44021073329469,3.62429966324417,3.64727528666966,3.71916589675183,3.85321803625188,3.71147843697214,4.00893935928608,4.10936442615985,4.19610223322153,4.03798440297891,3.59045201735444,3.70761721803551,3.88049851289483,3.90261997164017,3.67901525320249,3.5162391199305,3.67762281193248,3.28971863343879,3.25611448670045,3.04507685052488,2.74720042907203,2.54208520508196,2.59908369347504,2.40546187947041,2.46790555231325,2.40808734828045,2.26444770411074,2.33696264441688,2.48365354786317,2.37513367060961,2.71264449914171,2.83443878005601,2.82138208076452,3.05497435042528,3.19713879932714,3.02065399852682,3.15360321104935,3.13894508376259,2.79753536645833,2.7712111290907,2.936208716504,3.2099602633507,3.08795723682936,3.20415111637487,2.98127784572503,3.0541092803099,3.08181063418888,3.18313497291724,3.29973275459002,3.26554892992837,3.40038621086595,3.89859849178915,3.57107470790184,3.41640198657541,3.47130272076516,3.53188130385227,3.90948762844349,4.33614194299903,4.41626894379888,3.10846800558581,2.53705423781634,2.6761688038548,2.64514908734725,2.95928290240052,3.13043079821339,3.24154402371444,2.69664569059812,2.73619668777648,2.84865648200206,2.92504918077961,2.86572261710828,2.85304564363446,2.90362322379306,3.11243437335885,3.0452318268977,2.88763401296099,3.15726424688286,2.89168670519034,3.39871816839689,3.3189871192809,3.30340533288781,3.6922547211113,3.4662950743728,3.78338679319414,4.02662251930678,4.34575796330845,4.0498204605728,4.64739780217987,5.03727382165378,4.54846035374708,4.103900498724,4.1659279626432,3.97401367630885,4.26116182808226,4.74627722551462,4.29952426944792,4.53169423180261,4.01063024073083,3.71961817441269,3.9869701579449,4.3746807065341,4.24363696443031,5.08308628925406,4.7508967020805,4.99976472202556,4.75946767925141,4.90423473292643,5.1150677484436,5.20431280316128],"UAE^FG_TOTAL_RETURNC(0,-12AM)":-1.7807484,"ECH^FG_TOTAL_RETURNC(0,-6AM)":5.7373166,"VGK^SIZE(FG_CONSTITUENTS)":1281,"GREK^FMA_COS_UP(\"EPS\",\"1M\",+1,NOW,,,\"PORTAGG\",\"MEANR\")":8.0,"EWZ^FMA_PE(LTMA,-10AY,0,AM,\"PORTAGG\",\"MEANR\")":[11.4344630780359,11.7062418232125,12.0833432619546,13.0993547427787,12.2082816623941,12.6389093887692,12.8616577591316,12.3692947890955,11.8696246978224,12.9145545886341,13.0448067434262,13.812721178563,13.6337963764782,13.6804844474756,13.4558851386898,12.7405906114413,12.2030119248446,12.3450945825784,12.4078191097149,12.0453533539235,11.7559280837945,12.6570681126579,13.142976468302,13.339440287129,12.8626152626416,13.2420905806981,14.0395712420735,14.3473633330365,14.427478158221,15.5013760374763,15.1104330883926,14.7891756028114,15.5124196009378,16.8818277540957,16.4063217257552,16.0959203666902,15.4788095117333,15.0367655993259,14.969653725083,15.4041394271857,15.4828778176833,14.888876425466,14.3485718497453,14.9214045178148,16.4708104207005,16.6295583770173,16.2355836722164,15.8925682677886,15.0067848545353,14.2561078016266,14.2758128335965,13.5027572146126,13.3284936174753,14.0270063318606,13.9422884568459,13.6672215740891,15.0958597728729,14.8241255113211,14.5401260364707,14.1728023349772,14.1053243612459,14.089353274418,14.3302386564865,14.1028828214138,14.4399529612356,15.5278242943665,15.3390258975954,17.2333198052047,16.8370443175673,17.088361483095,16.1728675391955,16.8877735509618,18.8518614889251,20.3930135084556,31.7234829915631,34.8311453656968,28.6301403672788,30.7999531705801,32.2981880723779,36.4307073811452,28.0979225198223,20.7446287366741,19.4319359171058,18.1349970811922,17.2223389343971,15.9073285571976,14.251498392435,12.6111568869912,10.8860341774153,9.32173060389322,7.82408939861759,6.47647952434305,7.01700683966949,7.04818763448338,7.07129220321369,6.6839486759091,6.67326249700406,6.19098719198293,6.2306183147831,6.13891143238489,6.04311517867714,6.2153013891237,5.8800172781391,5.66736025495095,6.02786012769992,5.5405965632751,5.60546846247029,5.78072705362811,6.01281012156079,6.72853075097434,7.12529759823109,7.09821899196434,7.27867095150172,7.16827244772222,8.13175372892458,8.76799754494604,8.12580963252894,8.45644844719981,8.38330972610548,8.27318024664356,8.02167013433662],"UAE^FG_PRICE_MAVG(0,,,,30)":14.308456,"EWW^FG_TOTAL_RETURNC(0,-6AM)":4.2087793,"PASP-FDS^FG_PRICE_CHANGE(0,-3AM)":-0.518134715025909,"UAE^P_PRICE(0)/P_PRICE_LOW_PR(0,,,,,,\"PRICE\",\"INTRA\",\"52W\")-1":0.04132223,"MCHI^FG_TOTAL_RETURNC(0,-12AM)":4.896748,"EZA^FG_TOTAL_RETURNC(0,-12AM)":12.877237,"ECH^FG_TOTAL_RETURNC(0,-3AM)":7.216096,"SPY^PERCENT_CHANGE(FMA_EPS(+1,0,,,,\"PORTAGG\",\"MEAN\"),FMA_EPS(+1,-1AM,,,,\"PORTAGG\",\"MEAN\"))":0.518500757194367,"QAT^FG_ROE(0)":11.0279889981198,"REFCLMPR-FDS^(SUBARRAY(NOT_NA(NO_REPEAT_F(FG_YIELD(NOW,-10AY,D))),0,1)-SUBARRAY(NOT_NA(NO_REPEAT_F(FG_YIELD(NOW,-10AY,D))),1,1))*100":-50.0,"EWT^FMA_EVAL_EBIT(LTMA,NOW,NOW,M,\"PORTAGG\",\"MEANR\")":20.1156090219413,"CAGDPY@ZA^EE_ACTUAL_ANNUAL(MED,0)":-1.6,"SET-BKK^P_PRICE_RETURNS_PR('52W',2,-10AY,0,AM)":[-10.47163,2.3314238,5.568671,20.819628,14.641106,9.791529,17.246687,15.319824,25.09197,20.405901,9.422636,7.9013944,6.2150836,1.2653589,-4.144728,-11.476469,-14.925551,-10.886383,-14.694059,-13.998413,-17.99168,-16.045267,-6.523502,-7.741368,-4.7973037,-3.9586604,7.5189233,12.010181,9.94885,7.224691,11.071563,19.791615,21.24015,16.119051,11.89245,11.88718,9.645581,8.979297,3.4125686,4.373443,12.184954,15.086376,12.392068,14.039433,15.82123,17.349125,12.430059,13.649189,10.585523,1.1063814,7.9761267,6.522858,5.4039955,-3.037119,-3.275025,-10.291463,-10.13378,-9.652323,-7.259524,-5.987829,-6.1813474,8.177352,0.5981922,-3.8077712,-6.786007,-4.050112,-2.804786,1.0205388,-7.771677,-18.927353,-31.293446,-22.22023,-17.075264,-22.614628,-22.397583,-20.802212,-24.44265,-25.400948,-11.459893,-8.259696,-3.77872,4.0080667,40.977562,21.62392,18.672228,18.577623,15.670276,25.032425,29.800165,35.1012,11.388111,14.369893,12.394857,12.587023,6.80629,4.8401117,4.381311,-1.2256086,2.5220633,0.0109910965,-1.0070503,-0.9036422,4.2500496,0.6660223,1.3737082,-3.7283897,-5.077153,-8.31185,-7.8074574,-4.1592,-1.2909055,-4.4535217,-7.594967,-14.105898,-15.6039,-14.049226,-18.363583,-15.513295,-14.441305,-10.5400505,-12.251395],"EWY^FMA_PE(LTMA,-10AY,0,AM,\"PORTAGG\",\"MEANR\")":[11.3485817300688,11.337966743827,11.7158271365295,11.6577067511985,11.4052497558908,11.636629169043,11.8073218008437,11.32243739317,11.7047349527096,12.2927883663826,12.0995926952342,11.9408774666364,11.6309072090061,11.3132199440227,11.3087257190522,10.7540255993523,10.7718501836078,11.5178838060224,11.0757047529242,10.0579014075432,10.2347778608411,10.5649132872189,10.6791357971403,10.5457057934363,10.4757910129694,10.4446054873376,10.4777498452026,10.579434669848,10.6767733942935,10.764132107926,10.8020795233807,11.0298189242746,11.3585608018086,11.6597179913024,11.4497840253927,11.14263288055,11.1080257674821,10.9823135982434,10.7351481624941,10.3802382891373,10.374325572826,10.462654398113,10.1081911089452,10.0945139722641,10.7882581703559,10.5686269854027,10.4250326352907,10.3402664842656,10.0431870361238,9.78679535761155,9.59571942945354,9.49244135664673,9.40886604825133,8.46001615374846,8.44414817420114,8.14668683350681,9.69277332762052,9.98663461328134,10.1505582876337,10.5798618155356,10.5265979623128,11.067768779489,11.2790832653188,11.1606845233676,12.0720234847433,12.8769390567983,13.3830684885864,14.5999477071863,15.0068805857486,15.1738265716614,14.5674961849442,14.9449872643952,15.1362191847602,15.2789010953939,15.7288588923048,16.0542889945525,16.0297461141598,15.4328395269626,17.334579084932,19.7879571874321,20.4117098966379,20.5028803564756,19.7388771182387,18.3678327866041,17.527373620494,16.6583654614657,15.3043196725,14.2493444062299,12.9260781862916,11.694583141339,10.1519575743454,9.50438791467748,8.99827431352125,9.29845806860284,9.37143502871465,9.26539287128576,9.28504447024462,8.82490945667518,9.0154686188902,8.98880384366625,8.32445607248068,9.2379006036909,10.0271006355876,9.28347213605427,9.89120435974723,10.9740571069747,11.5532727005689,11.9925506783884,12.4417977333529,12.5234111670898,13.2159036685666,13.146980939955,13.4229718796334,12.839174687384,14.5202563136963,15.5935795083417,15.0053409568022,16.3120184629693,15.916174139242,15.0824414494615,14.5314400604967],"TUR^FG_PRICE_MAVG(0,,,,60)":38.990417,"EPOL^FG_TOTAL_RETURNC(0,-6AM)":19.263947,"USDINR^FG_PRICE_CHANGE(0,-6AM)":0.09293556,"MCHI^FMA_PE(NTMA,-10AY,0,AM,\"PORTAGG\",\"MEANR\")":[8.68178335766068,8.81806036004234,9.35876562014772,9.17283181464071,8.50011181170565,8.873865860918,9.07557106689444,9.4289213789726,9.98469342078893,10.3408263886756,10.568832571639,12.3017567668407,11.6237989511702,10.7338334665205,9.50269452515325,8.79550103374481,8.63761991906396,9.48943197798561,9.26100221704723,10.151890054673,9.16486003157342,8.92072872946908,10.1958261718854,10.1202980415088,10.0692172022645,10.8979828833099,11.3538552191192,12.0153343337019,12.2687586295699,11.9893313078784,11.9251084545092,11.3671408561437,12.008650450921,12.277883546916,12.3756770380309,12.5862053862381,12.9461885281499,12.8909449033901,13.6522491736725,13.452191874626,13.4867522236323,13.6130387334961,13.4514463234691,13.3102370505766,14.246880737635,13.2420904888303,12.529347281868,12.4402302827843,12.523438603716,11.9377345804607,11.8035398713207,11.3175025639386,11.2030128822044,10.0308015637409,10.7582344031562,10.1279737580073,11.0728233583981,11.4061366542568,11.8591235712175,12.0830386637403,10.835960839803,11.4975029934037,11.3321153001909,11.0961662821881,11.0044598200622,11.1831831501928,11.518459746214,12.2518296460162,11.4913027356151,11.7861254627761,11.7704332182179,12.5929501606256,12.5480976560278,13.9567454233703,14.8691241530444,15.4050260963152,14.9124745541098,15.2526505764379,15.0693512494679,15.7244924767607,17.0867925249762,16.8569090469335,15.9431799814303,15.8476750104947,15.9197807637895,16.2029414806054,13.8151935537422,13.7800144552743,13.1841904966566,13.3376046232516,12.6068199395755,12.4683892241662,12.1066340595276,11.4205261803959,10.6798887754281,10.7735353859557,11.0934526062133,11.9631911009633,10.867324782383,11.0134080875701,9.6742359148458,8.29110092606999,10.5217624482843,10.7411644025948,11.7251913495709,10.6868281326041,11.1035689179331,10.5466257252238,9.63211623574836,10.1916358888235,11.109507203523,10.3036100549403,9.99292688553389,9.62018868361114,9.50349718341437,9.35775170795819,8.42728855845866,9.11667299802385,9.19559849894315,9.89370257396881,10.0467434456954],"EWW^FG_PRICE_MAVG(0,,,,200)":63.81705,"UAE^P_PRICE(0)/P_PRICE_HIGH_PR(0,,,,,,\"PRICE\",\"INTRA\",\"52W\")":0.8836355,"ECH^FG_TOTAL_RETURNC(0,-1AM)":5.730331,"KSA^FMA_COS_DOWN(\"EPS\",\"1M\",+1,NOW,,,\"PORTAGG\",\"MEANR\")":46.0,"EZA^FG_ROE(0)":15.0910737087145,"SET-BKK^FG_COMPANY_NAME":"Thailand SET","CAGDPY@BR^EE_ACTUAL_ANNUAL(MED,+1)":-1.5,"QAT^P_PRICE_RETURNS_PR('52W',2,-10AY,0,AM)":[null,null,null,null,null,null,null,null,null,null,null,null,-8.958805,7.7386737,-8.525312,-10.887373,-16.559643,-13.326001,-23.682325,-17.30808,-21.065706,-20.221186,-10.497165,-16.071098,-21.131939,-17.607372,-8.066792,-4.195857,-4.504174,-8.534824,-2.1222174,2.5188088,14.438068,9.273934,0.91195107,0.7497549,5.3481936,-5.5467367,-5.6594133,-15.7046795,-16.360313,-17.13177,-18.783146,-12.122512,-9.130043,-15.857988,-10.994762,-6.8238916,-1.955539,4.982698,5.40998,14.906764,19.620096,28.294682,45.804276,20.066011,20.755518,21.10051,17.263771,16.480541,10.067595,14.84673,3.5633683,1.0151386,1.536715,-1.355505,-6.5342426,-0.32946467,-4.1315374,-10.4081335,-18.397778,-12.870354,-7.050294,-8.054286,-1.874125,4.2499065,5.144453,-1.3311565,6.3292027,6.8546176,5.9873223,13.581764,32.98899,26.766073,24.788868,21.149767,14.401018,15.262354,15.537178,23.43943,15.01627,13.58198,21.984148,30.977345,30.975449,26.118946,20.405018,14.668918,22.828888,19.066751,7.9629064,7.114196,4.3727517,-7.233614,-10.429775,-17.188126,-21.231031,-19.33242,-15.580851,-10.467023,-10.876476,-16.948479,-14.485335,-20.518595,-11.171383,1.300633,-6.0902953,3.4147859,0.950861,-2.6673079,-6.1106863],"EPOL^FG_TOTAL_RETURNC(0,-3AM)":8.022308,"USDTRY^FG_PRICE_CHANGE(0,-6AM)":11.636114,"USDINR^FG_PRICE_CHANGE(0,-3AM)":0.66934824,"EWW^FG_PRICE_MAVG(0,,,,60)":67.18317,"TUR^P_PRICE(0)/P_PRICE_HIGH_PR(0,,,,,,\"PRICE\",\"INTRA\",\"52W\")":0.9520378,"ECH^PERCENT_CHANGE(FMA_EPS(+1,0,,,,\"PORTAGG\",\"MEAN\"),FMA_EPS(+1,-3AM,,,,\"PORTAGG\",\"MEAN\"))":19.8208965145733,"REFVNDISC-FDS^(SUBARRAY(NOT_NA(NO_REPEAT_F(FG_YIELD(NOW,-10AY,D))),0,1)-SUBARRAY(NOT_NA(NO_REPEAT_F(FG_YIELD(NOW,-10AY,D))),1,1))*100":-50.0,"TRYVN10Y-FDS^PCTCHG(FG_YIELD(0,,,,\"YTM\"),FG_YIELD(-3AM,,,,\"YTM\"))":25.868656,"TRYIN10Y-FDS^FG_YIELD(0,,,,\"YTM\")":7.0475,"EZA^FMA_DIV_YLD(NTMA,NOW,NOW,M,\"PORTAGG\",\"MEANR\")":4.00234960481742,"EIDO^FMA_EVAL_EBITDA(NTMA,0,,,\"PORTAGG\",\"MEANR\")":5.85361399643336,"EPHE^FMA_ROE(NTMA,-20AY,NOW,FY,\"PORTAGG\",\"MEANR\")":[null,null,null,null,null,null,14.7602970828313,15.1929773886247,13.700399154582,13.6976116734629,14.2196145027033,13.3322794237975,12.7182053290138,12.3434443766015,11.7069295115669,12.0539318308439,8.91575729801009,9.59945410063992,10.6731246326263,11.9407094450377],"FC0000AE^FG_PRICE(0)":136.11742,"TUR^FG_TOTAL_RETURNC(0,-3AM)":12.776732,"EPOL^FG_TOTAL_RETURNC(0,-1AM)":6.8760633,"TRYPL10Y-FDS^PCTCHG(FG_YIELD(0,,,,\"YTM\"),FG_YIELD(-1AM,,,,\"YTM\"))":0.590834,"QAT^FMA_EVAL_EBITDA(NTMA,0,,,\"PORTAGG\",\"MEANR\")":8.6974403196394,"TIPSCL10Y-FDS^FG_YIELD(-10AY,0,Y,,\"YTM\")":[null,null,null,null,null,null,null,null,null,null],"USDINR^FG_PRICE_CHANGE(0,-1AM)":0.04194975,"CAGDPY@MX^EE_ACTUAL_ANNUAL(MED,+1)":-0.7,"NI-FDS^FG_PRICE_CHANGE(0,-3AM)":13.7367364496702,"FC0000PH^FG_PRICE(0)":304.7141,"VNM^FMA_COS_UP(\"EPS\",\"1M\",+1,NOW,,,\"PORTAGG\",\"MEANR\")":4.0,"CC_KR^FG_COMPANY_NAME":"South Korea"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361236,7.50979395557409,8.9090911478552],"TRYCA10Y-FDS^FG_YIELD(-10AY,0,Y,,\"YTM\")":[1.79,1.39,1.72,2.04,1.96,1.7,0.67,1.42,3.3,3.0987],"CC_QA^FG_COMPANY_NAME":"Qatar","USDVND^FG_PRICE_CHANGE(0,-3AM)":3.2454371,"USDPEN^FG_PRICE_CHANGE(0,-3AM)":-0.76578856,"USDIDR^FG_COMPANY_NAME":"Indonesian Rupiah per U.S. Dollar","EPU^FMA_DIV_YLD(NTMA,-10AY,0,AM,\"PORTAGG\",\"MEANR\")":[2.2919842589223,2.19283293461763,2.22643766716967,2.12758222436229,2.22868577108037,2.24066801946136,2.17659013044525,2.14783373165302,2.26062518319554,2.21424926964644,2.44246824251484,1.91622345412357,1.89118933753957,2.02142291412679,2.06537463849409,2.34321639280296,2.52046848287087,2.45677879277322,2.40924806212923,2.68790833554389,2.7106019618006,2.36340996644759,2.08147321080586,1.67050224993026,1.90245278396552,1.79337484957714,1.60749743604881,1.53779585540156,1.54139295200678,1.67975142766495,1.9778842961044,2.2987609956232,2.06124203870337,2.05434598835605,2.11261778381512,2.0138945346723,2.28790032913876,2.28881603357742,2.31544589901372,2.07578378630072,2.27744077900172,2.30271906562506,2.70485615039281,2.72541181637069,2.45619129534975,2.35781642273817,2.18395844907626,1.95185407004809,4.56853328811933,2.05383586548429,2.20784112275164,2.49298035696572,2.31079385576579,2.57599280484651,2.30556773712974,2.34358278078996,2.07773394620766,2.20356507522905,2.25574226128845,2.45160742989663,2.77279690828318,2.67732608656569,2.83688689133734,2.90053666186297,2.97677769815868,2.97058880671968,2.80777516695996,2.56508996243165,2.90276565785182,3.36793074895702,4.32810629610224,3.38087042473679,3.22061491346383,3.12548019121669,2.8686729388115,2.49666247854163,2.70343213797302,2.5664338618182,2.03730447992186,1.64782212487305,1.73069941276228,1.73917218867517,2.16553938279196,2.42411254561481,2.44418087172561,2.88968792207449,3.23702134522939,3.56129194070858,3.69516369325114,3.77292590667343,3.8738625936878,4.11788485292684,3.73761880152482,3.4302943794934,3.60589903293479,4.23061490588876,4.66539865357361,5.17936907949431,5.24300864023029,5.31377776236887,5.2442126951172,4.80470346279966,3.70726535730399,3.85327351243065,3.68120002168736,4.31340813206864,4.82543790578865,4.76333502527872,5.16800386880965,5.02046380065107,4.27072557454932,4.59840548418341,5.03590359842777,5.13606598157502,4.22925678388778,3.6279395279183,3.57287473580241,3.74619212585537,3.37445729982578,3.5133608109984,3.42957184502685],"INDA^FMA_PE(LTMA,-10AY,0,AM,\"PORTAGG\",\"MEANR\")":[16.7044181192566,17.1881987820221,17.3635914535166,17.6897636024513,18.0693147474279,18.7733505706946,19.6291568241158,19.2829559443074,20.4690423972933,21.0395593436174,20.7283752500181,20.284630584825,20.4763943733363,20.7687751713403,21.0456314344067,20.5493254158275,20.3802062308781,20.5879068679374,20.3876624530446,20.596452642103,19.8867574601774,18.8283542559504,18.9508699938135,18.9484057778244,19.1298748312519,19.1885100057615,19.7406870417125,19.8807612877128,19.6164038809712,19.8387969652796,19.1281677642272,18.9645947976394,19.6233437244631,20.5681027739357,20.4365441293374,20.4021997969974,20.5511409461278,20.2025300488395,20.8942887890114,20.9235959639794,20.6970916604734,21.6884567017819,21.7109120847436,22.6810509393125,22.7398841034876,21.7554506665343,21.3640477409761,21.4968137361925,21.2222382563397,21.1198229157557,21.9831020418687,22.5089098632271,21.3349580775584,20.7833769548995,21.6541165993461,21.6143037772485,21.6912896514542,21.7123924713774,21.6654422213741,21.6299403760171,21.6695705430362,21.4025650111065,20.9053716040039,21.0905742937297,21.4445699421631,22.6467407337942,23.037826309999,23.4033461627454,22.9114337313067,21.2595563798889,20.1484175336537,21.1165047345037,21.59249313952,23.4436768072741,25.0155918554832,25.4916621729559,25.8251290899068,26.0435840040878,29.6567698264611,33.7612427033937,31.1214235843242,31.1047148871232,30.3874664366642,29.6301225117616,29.3225118120862,28.9467480161713,28.6746102960221,29.4273533944046,29.3387076343317,28.8080404532986,27.5732738301795,28.6216655497963,27.770118332691,26.4723714686092,26.2328204077031,25.823657656986,25.1477954814964,24.3070851641434,25.2861488536129,25.8966663808866,25.0098742005237,25.7646642837312,26.8286808651312,26.0297603363609,25.0217978172862,24.1622672203803,23.8169865115298,23.8344217505291,23.9216968561092,24.2247978188272,24.1067587658632,23.5878278004124,23.5721393308046,22.9210484638115,23.9231598130321,25.797738788853,25.948959552848,26.2029220863733,25.9591572699027,25.817261598976,25.6902804442919],"CPALM-FDS^FG_PRICE_CHANGE(0,-3AM)":1.09316770186336,"FC0000IN^FG_PRICE(0)":1336.3878,"VNM^FMA_PCT_ABOVE_MAVG(200,0,,,,\"PORTAGG\")":65.2173913043478,"QAT^PERCENT_CHANGE(FMA_EPS(+1,0,,,,\"PORTAGG\",\"MEAN\"),FMA_EPS(+1,-1AM,,,,\"PORTAGG\",\"MEAN\"))":0.457106348607081,"GREK^PERCENT_CHANGE(FMA_EPS(+1,0,,,,\"PORTAGG\",\"MEAN\"),FMA_EPS(+1,-1AM,,,,\"PORTAGG\",\"MEAN\"))":2.81983059206035,"ECH^P_PRICE(0)/P_PRICE_HIGH_PR(0,,,,,,\"PRICE\",\"INTRA\",\"52W\")":0.88053644,"VGK^FG_TOTAL_RETURNC(0,-3AM)":7.693875,"GREK^FMA_COS_DOWN(\"EPS\",\"1M\",+1,NOW,,,\"PORTAGG\",\"MEANR\")":5.0,"TUR^FG_ROE(0)":20.393859139581,"REFIDRREPO-FDS^FG_YIELD(NOW,,,0)":6.25,"TRYTW10Y-FDS^PCTCHG(FG_YIELD(0,,,,\"YTM\"),FG_YIELD(-1AM,,,,\"YTM\"))":-2.8776968,"TRYQA10Y-FDS^FG_YIELD(0,,,,\"YTM\")":null,"EWW^FMA_PE(LTM,0,,,\"PORTAGG\",\"MEANR\")":14.4612101869034,"EPOL^FG_FCF_YIELD_NTM(0)":null,"REFEUREFI-FDS^FG_YIELD(NOW,,,0)":4.5,"CAGDPY@IN^EE_ACTUAL_ANNUAL(MED,0)":-1.8,"GREK^FMA_PCT_ABOVE_MAVG(200,0,,,,\"PORTAGG\")":78.5714285714286,"SPY^PERCENT_CHANGE(FMA_EPS(+1,0,,,,\"PORTAGG\",\"MEAN\"),FMA_EPS(+1,-3AM,,,,\"PORTAGG\",\"MEAN\"))":0.420072129603514,"SET-BKK^FG_ROE(0)":7.51544554274452,"REFIDRREPO-FDS^PROPER_NAME(0,,,\"SECURITY\",\"NAME\")":"Indonesia BI (Reverse) Repo Rate - 7 Day","TRYQA10Y-FDS^FG_YIELD_NAME":"Treasury - Qatar Benchmark Bond 10Y","EZA^FG_TOTAL_RETURNC(-10AY,0,AM)":[0.87981224,2.48667,0.6403804,2.0824194,-9.137267,6.626129,-0.4532814,-3.5449624,4.257953,1.3021588,-2.103424,5.475986,-8.035082,1.522553,-4.8288584,-7.675016,-6.6434803,6.1102867,-6.2675533,-10.95668,-1.8839598,-2.2474408,18.32589,5.074525,-9.766608,8.427298,9.226704,-9.070456,6.7390084,-1.373285,-8.065099,4.105735,4.774642,0.23696423,0.36369562,5.9612274,1.6928911,-3.8317382,6.047249,3.9401531,-6.030071,1.9744635,6.86028,10.348808,3.0718684,-1.0812283,-3.727585,-4.163027,-5.4829836,-6.0784397,6.3064575,-10.328484,-2.223432,-10.027963,9.467578,-2.4605572,14.172447,-6.788194,-2.5330544,8.197964,-6.6407623,6.0340524,-5.4691734,-7.3529425,-0.89808106,4.5310855,-0.100803375,8.866358,-8.950048,-9.807438,-29.543198,10.394645,7.1496964,6.89919,6.498289,-0.9592354,-0.64567924,0.29786825,10.934126,11.1379385,0.20529032,5.2811265,6.767571,-0.10125637,7.6221347,-7.1202397,-0.92099905,2.0863414,-4.8361006,0.0,-4.5502844,4.4311404,9.331894,3.8044572,5.450058,-13.668287,0.89695454,-10.189306,-0.094139576,-6.14841,-9.53815,5.4106593,17.004467,-3.1316757,6.5078974,-9.276068,3.0258656,1.7290353999999999,-13.760185,9.261012,12.116647,-12.309414,-3.809774,-0.61137676,8.157265,4.6280503,-6.1497984,-5.27792,5.43741,2.425325,1.1714935],"EWY^FG_PRICE_MAVG(0,,,,60)":64.93767,"KSA^FMA_RBICS_REV_CURRENT(30, LOC, \"PORTAGG\")":43.187260278784,"REFEUREFI-FDS^PROPER_NAME(0,,,\"SECURITY\",\"NAME\")":"Eurozone Main Refinancing Operations Minimum Bid Rate","VGK^FG_PE(0)":12.9342655142188,"GREK^JULIAN(FMA_DIV_YLD(NTMA,NOW,NOW,M,\"PORTAGG\",\"MEANR\").DATES)":45442,"USDINR^STD(FG_PRICE_CHANGE(0,-1AY,AM))":0.478044873249925,"EPHE^FMA_DIV_YLD(NTMA,-10AY,0,AM,\"PORTAGG\",\"MEANR\")":[2.15876675612375,2.08544818654201,2.10261585303487,2.04123551693434,2.17885065247033,2.20502601587539,2.16207167570037,2.15339215038051,2.04165832564828,1.95183813990852,1.87760670573766,1.93796635712717,2.01487200431548,1.90718507890938,1.9091860159282,2.03386330786389,2.0939289785936,1.97554012495999,1.95499326305615,1.95130837771833,2.04314607315563,2.02214317161934,1.78407140489284,1.83221108277849,1.76893641075706,1.65743928207425,1.64970844349446,1.61837825802243,1.66408412417341,1.68456885959719,1.76340254822038,1.75687380277454,1.65217483063795,1.65051538690643,1.66324891202102,1.58535596611044,1.55947287522525,1.56998687371495,1.56397342767466,1.56586644916112,1.47260013392406,1.46252125987603,1.60161729803722,1.54512038334937,1.52045654706239,1.55848785091794,1.65656358293505,1.70617038040266,1.79959977050076,1.86091809258778,1.74264922871564,1.69607528657955,1.84496761629999,1.90512264666537,1.82975578991141,1.78837174247785,1.66432815051897,1.74635338072634,1.71221801676376,1.71542350691907,1.76245301076364,1.7585061974496,1.76628504346122,1.82720565502116,1.89017479963873,1.84805151514076,1.93346346589886,1.84181644808204,1.95203297881908,2.08276692118706,2.68074292846703,2.42447431064496,2.27559613604856,2.09025002265557,2.16364574850925,2.11953682185825,2.03286237157766,1.81727283935191,1.77430238942623,1.70786569461445,1.83858183634035,1.77729663409642,1.9188428929642,2.02336032911359,1.9574194947004,1.91775355191284,2.11057335375729,1.96218699531964,1.91419786833893,1.83217476806694,1.78222758746893,1.78647038568176,1.78678091102018,1.85072075931376,1.93831006350677,2.14948965360879,2.30875864635425,2.44264389212693,2.44133399543201,2.30985728821027,2.7737219668734,2.5539856215618,2.32552605088868,2.35842954484573,2.33042056635525,2.46816917236242,2.74271647824526,2.69717867202795,2.9219915369991,2.95463766138531,2.93157626393261,3.04843534628502,2.82782430968308,3.13991922472398,3.15806453790137,3.19303295544762,2.89837980095751,2.74138862637531,2.7516952043142,2.86912122220609,3.35840332186543],"W-FDS^FG_PRICE_MAVG(0,,,,30)":6.3759165,"TRYMY10Y-FDS^PCTCHG(FG_YIELD(0,,,,\"YTM\"),FG_YIELD(-1AM,,,,\"YTM\"))":-1.7537148,"SET-BKK^FMA_EVAL_EBITDA(NTMA,0,,,\"PORTAGG\",\"MEANR\")":9.27910179094238,"EPHE^JULIAN(FMA_DIV_YLD(NTMA,NOW,NOW,M,\"PORTAGG\",\"MEANR\").DATES)":45442,"EIDO^FG_PRICE(0)":19.76,"REFZAREPO-FDS^(SUBARRAY(NOT_NA(NO_REPEAT_F(FG_YIELD(NOW,-10AY,D))),0,1)-SUBARRAY(NOT_NA(NO_REPEAT_F(FG_YIELD(NOW,-10AY,D))),1,1))*100":50.0,"EWY^FMA_COS_DOWN(\"EPS\",\"1M\",+1,NOW,,,\"PORTAGG\",\"MEANR\")":41.0,"REFSAREPO-FDS^PROPER_NAME(0,,,\"SECURITY\",\"NAME\")":"Saudi Arabia Repo Rate","TRYSA10Y-FDS^PCTCHG(FG_YIELD(0,,,,\"YTM\"),FG_YIELD(-1AM,,,,\"YTM\"))":-2.415047,"CC_CN^IMF_IFS_RCPI_Q(0)":-0.032185,"SET-BKK^FG_FCF_YIELD_NTM(0)":4.48166171211056,"EWT^FMA_EVAL_EBITDA(NTMA,0,,,\"PORTAGG\",\"MEANR\")":10.2946416094614,"TRYGR10Y-FDS^FG_YIELD(-10AY,0,Y,,\"YTM\")":[9.61,8.24,7.15,4.14,4.37,1.45,0.618,1.315,4.585,3.099],"USDPLN^STD(FG_PRICE_CHANGE(0,-3AY,M))":3.29922463988599,"EWW^FMA_PE(LTMA,-10AY,0,AM,\"PORTAGG\",\"MEANR\")":[null,null,null,null,null,null,null,null,null,null,null,null,null,null,null,null,null,null,null,null,23.5988905217928,24.9387092835127,24.5546085994345,24.486766498733,23.8110706082818,23.1577493580285,22.9397144005961,22.5627738300212,21.9645310157121,22.4908792647702,20.8441166465144,20.4901968879078,20.8294675965643,21.5198952245878,21.2477707513775,20.868495918125,20.2368109063161,19.9936431700748,20.0636157141711,19.5816559191184,19.0468716831488,17.3287979521034,16.7636948320016,17.1778500442188,17.5624438034135,17.9727025626927,17.6678934665285,17.6808839272258,16.9719884375023,17.3456566967153,17.5607422599291,17.2690379890109,17.1686873987436,15.467687898726,14.7661239725312,14.5355779558954,15.4473486075474,15.5558127306881,15.3921627065413,15.3633806550689,14.9568247402622,14.8819357843516,14.5445375944016,14.6541167556104,15.0503436923692,15.3357975062865,15.2916120058607,15.5130101961743,15.7550951289167,15.1492676667433,14.4126671968623,15.543087066528,16.3815930381605,18.0123785668419,18.9842581731776,19.9156054101254,20.3825129611052,20.4884213967315,26.2377935773451,32.4710023624971,29.0534065461992,27.5143667519754,26.3084880283708,25.1052184248755,24.1615114359771,22.88630038619,21.3861155655555,20.5454968774463,18.5537288821884,17.2892481098613,15.3427394095606,15.3965378342236,14.6527749189708,15.0346405199802,15.1318599106865,14.6466037036282,14.5159783959851,13.7397786466637,13.6709337899782,12.8326292595206,12.6244038128429,13.4513791090825,13.6095268731203,12.6884433846251,14.1817276687724,14.6073554880224,14.4726051649753,14.3396473467745,13.6882238936492,13.5226555113063,13.5683241921272,13.0803692996362,12.6004427128954,12.1957473544859,13.2511166438238,14.0891647047603,14.0411653059588,15.8797936947616,15.6699028522031,15.3313362405122,14.8890944196936],"ECH^FG_PRICE_MAVG(0,,,,200)":26.528996,"EWT^P_PRICE(0)/P_PRICE_HIGH_PR(0,,,,,,\"PRICE\",\"INTRA\",\"52W\")":0.95774645,"UAE^FMA_RBICS_REV_CURRENT(30, LOC, \"PORTAGG\")":58.7392289205133,"TRYPL10Y-FDS^PCTCHG(FG_YIELD(0,,,,\"YTM\"),FG_YIELD(-3AM,,,,\"YTM\"))":7.9532704,"KSA^FMA_EVAL_EBIT(LTMA,NOW,NOW,M,\"PORTAGG\",\"MEANR\")":21.7921601839967,"TRYEU10Y-FDS^FG_YIELD(-10AY,0,Y,,\"YTM\")":[0.5475,0.636,0.2082,0.4294,0.239,-0.189,-0.575,-0.181,2.533,2.004],"EPU^FG_TOTAL_RETURNC(-10AY,0,AM)":[1.253891,2.6016235,1.4343143,0.74875355,-5.652732,-3.3284664,0.81546307,-3.8095891,-6.883603,0.33602715,-4.688549,7.413912,-3.3038914,-0.6499946,-7.647461,-13.962126,-4.359084,3.7003636,-6.107897,-5.7009935,-2.9236853,11.893821,20.209862,18.823528,-6.8348765,6.558192,11.136293,-6.845331,3.814888,-1.1144519,-2.0408213,2.2761226,6.8292737,-2.2831023,-0.4672885,-2.1126807,3.0575514,0.31719208,4.9601436,5.316448,3.605771,7.837069,-1.8646955,1.7644882,5.5636883,-3.097552,1.5505791,2.7953982,-3.7020087,-5.9720335,3.490448,-9.010339,-0.108230114,-5.606717,1.2625575,1.0448217,6.3661933,2.4894118,1.5245438,-2.9524028,-8.182537,7.7771664,-3.158754,-5.603564,3.5440087,0.85567236,-2.856338,8.866798,-7.0445356,-9.291517,-26.12036,9.53207,7.982981,5.8901906,7.3144555,3.2137513,-6.3181934,-0.69456697,14.010692,4.401016,-1.0452688,8.020687,-8.295118,-6.6627445,3.7188768,-10.953289,-7.604951,0.111722946,-1.9177794,13.865232,-4.5969367,5.876994,11.174881,5.8001876,6.7738295,-14.112902,-3.0985951,-14.529347,1.4498353,-1.7381191,-3.5377324,7.0497155,12.98058,-1.7044544,8.440876,-6.5937576,4.9586773,1.7716527,-5.1257253,6.628144,10.440456,-5.376661,-5.775833,-4.4068933,6.1351776,14.632964,-2.082318,4.417169,11.433208,4.2634726,7.3702216],"PASP-FDS^FG_PRICE_MAVG(0,,,,30)":989.56665,"MCHI^P_PRICE(0)/P_PRICE_HIGH_PR(0,,,,,,\"PRICE\",\"INTRA\",\"52W\")":0.87745297,"EWY^FMA_COS_UP(\"EPS\",\"1M\",+1,NOW,,,\"PORTAGG\",\"MEANR\")":45.0,"EWZ^FG_ROE(0)":19.1000017740607,"CC_IN^IMF_IFS_RCPI_Q(0)":5.014141,"QAT^FG_COMPANY_NAME":"iShares MSCI Qatar ETF","CAGDPY@BR^EE_ACTUAL_ANNUAL(MED,0)":-1.41835204702706,"CNYA^FG_PRICE_MAVG(0,,,,200)":26.600761,"EWT^FG_TOTAL_RETURNC(0,-6AM)":16.475986,"CNYA^FG_TOTAL_RETURNC(0,-3AM)":1.3188362,"VNM^FMA_COS_DOWN(\"EPS\",\"1M\",+1,NOW,,,\"PORTAGG\",\"MEANR\")":13.0,"CC_BR^FG_COMPANY_NAME":"Brazil","USDTRY^FG_PRICE_CHANGE(0,-3AM)":3.169477,"EPOL^FG_TOTAL_RETURNC(-10AY,0,AM)":[-1.0224283,-1.3804674,-6.132883,1.3430119,1.7192006,-3.2746494,-1.892966,-8.624607,-3.6144555,1.4224172,-0.63748956,9.794701,-5.726528,-4.783684,-1.926446,-3.080362,-4.0073633,-1.9673705,-9.05531,-1.3975024,-6.666666,3.260219,16.102182,-6.3535213,-8.130943,-2.2965014,3.5966992,2.3904443,1.2784839,2.0307422,-7.7998934,7.77328,11.4287615,4.061413,2.7129889,10.10195,0.37878752,2.1479964,6.383848,5.962062,-3.1055927,2.03619,-1.2564659,3.0197024,8.342564,-10.42589,-4.5264363,-1.075697,-8.65888,-3.8899422,11.799812,-0.86242557,-1.1598945,-9.974855,8.379889,0.24746656,5.688226,-4.1084647,-1.9708693,1.6171336,-3.9569914,6.546855,-5.936843,-7.654434,0.048470497,6.104648,-4.1552486,2.7995825,-4.981023,-14.77784,-19.507908,8.224165,10.289168,2.3542523,5.8681965,3.1267762,-9.261304,-15.431345,25.718391,9.251213,-1.3144076,-0.5327642,-3.0530274,9.613264,13.608873,-4.489577,1.537025,5.9633136,-5.1082253,6.113136,-12.123817,4.1401863,-2.5166154,-12.761813,6.1418176,-16.99106,4.626107,-10.5806465,-1.5037596,-12.9077015,-14.183265,15.320325,21.417068,4.3185234,8.27943,-5.7945013,-1.8389404,13.824296,-3.6322415,12.956429,9.958291,-9.198677,-10.652739,16.014027,9.471024,7.2807193,-3.3112586,6.4383507,1.2012005,-0.12717247,6.8760633],"GREK^FMA_PE(NTMA,-10AY,0,AM,\"PORTAGG\",\"MEANR\")":[17.6666421473237,9.65501388530579,8.51145909849165,8.04507935598495,7.16806727710879,6.23894500753608,6.6293015491823,4.53553857743533,3.70123194969852,5.04545084319914,5.28579457978428,5.14878443694247,5.45069283403627,4.75161824238408,4.79642883911422,3.85177654085042,4.16679739093888,3.88619646264171,3.69257576536157,8.2502436040741,10.1136825964568,8.78775123187548,9.15518853112117,10.0135344283997,10.8213698818588,8.24358754267739,9.10671338848113,8.68048353389102,8.7729116626299,8.78369364623497,9.53169660239579,8.89133731288752,8.55500262029528,9.13842005763492,9.46912925676422,11.2689194979327,13.462915243672,12.8676048765291,12.4341407205625,11.7772281660987,11.2631935739561,12.0806765128447,12.1413967722355,13.9500699995544,14.8121286912455,14.4430617472366,13.3271330911147,15.3002684669343,14.5192790921261,14.9331353470075,14.8134152108024,14.2889528812085,14.3097061993617,12.3841778092703,12.0594560756877,10.6714317873402,11.1490064945718,12.6004793344694,13.554826365601,14.0817397302298,14.021283732217,13.5664395857574,14.1022792904717,14.0520718084754,13.4199817157387,11.8748101149319,11.6661755282246,11.4071325181864,10.8224742977787,8.85607510716343,7.20691082134022,10.2132465939289,10.9420350216099,13.5188899575474,12.8103401948989,12.4079611327027,11.4340109890301,9.00300558582037,11.4915655025531,12.1855688370142,11.2734317857243,11.7619187069586,11.9787766127248,13.0368228763072,12.5672486380294,12.0615732074022,11.0777093228175,11.1016164399805,10.1320494871745,10.8961152814638,10.5152719508764,9.55582966856142,9.90356024221843,9.6925985542091,9.86959494854471,9.8308899025717,9.42348906359184,7.96361774025264,8.06845500348446,7.47428614463476,6.51779059106249,6.79763598223739,6.90940601896012,6.7136284110031,7.26487885954544,8.05876037431856,7.13622615985126,6.99429552617128,7.42108799450127,7.92353355099328,8.14605279890494,7.52841270055473,6.79845916935983,6.55920347458766,6.89224841376749,6.60795093874071,6.8838380658565,7.09892198243777,7.00482867689607,7.05116303759258,7.00988125474364],"BRENT-FDS^FG_PRICE_CHANGE(0,-6AM)":0.0,"EWT^FG_PRICE_MAVG(0,,,,200)":46.7194,"REFKRBASE-FDS^(SUBARRAY(NOT_NA(NO_REPEAT_F(FG_YIELD(NOW,-10AY,D))),0,1)-SUBARRAY(NOT_NA(NO_REPEAT_F(FG_YIELD(NOW,-10AY,D))),1,1))*100":25.0,"EWM^FMA_PE(LTMA,-10AY,0,AM,\"PORTAGG\",\"MEANR\")":[16.6791762886034,16.7408742278348,16.700668494419,16.864596677303,16.7604186638903,16.7684007929951,16.7914038506548,16.3298858091863,16.3903506635668,17.1155525774717,17.0361499596866,16.9377785780792,16.7462139236606,16.5416070016329,16.6431806749058,16.0382787113445,16.1219641116299,16.5377235967586,16.7147058688035,16.7571504590581,16.6190845166905,16.5910878591715,16.6996113511363,16.5410439069184,16.4462718285209,16.7082654755369,16.734666983791,17.1435076898145,17.1030475248263,17.3582075685897,16.9693435205793,16.9823597577967,17.1844571194542,17.0498574794052,17.1188638818364,17.2417719603947,17.2312235302923,17.1873618086512,17.2012019790281,17.4332844970062,17.3906628943563,17.4545580906653,17.340768710412,18.4032060747943,18.8973051774026,18.6001895224991,18.3941150840941,18.2629610989463,17.7434941763201,17.5234206221698,17.8531272660971,17.9371316985137,17.6578896275899,16.7096723247283,16.7181122012454,16.859367530374,16.8969655128223,17.107100488857,16.9601093448427,16.9152401472808,17.1081066495628,17.2259362390877,17.034460614114,16.8391042244141,16.7721508004488,16.8250661942082,16.7076785718238,17.0183468320576,16.2954529663721,16.4069855128721,16.20085476075,16.6576126835961,18.1300826244016,18.7825415652113,19.8549802337622,20.550913556357,20.0962429656771,19.7329036229861,20.9967653099446,21.1764849344496,19.7259918596166,19.8239129115926,19.1802937898344,18.6521911660892,18.0224945241494,17.2225168816818,16.4489218621847,16.3211343210857,15.6135046392121,15.2804339831113,14.1718865172243,15.4860582781204,14.9931162964285,15.9397390703022,15.8935859949999,15.8494137614637,15.744390363855,15.086644927305,15.2829601277242,15.3511224935923,14.443102268765,14.8048110718169,14.9762134455505,15.0183342888581,14.8026761489304,14.8842853337361,14.6969078169325,14.553843923232,14.5207015921287,14.4561787742072,14.8241346466014,14.9423970054116,14.7234995059633,14.846520831195,15.0039727277282,15.1229126746625,15.3471014487109,15.8866843714601,15.6758104264433,15.6307921548707,15.5588263240962],"FC0000KR^FG_PRICE(0)":449.27136,"TUR^FG_TOTAL_RETURNC(0,-1AM)":5.1741242,"EZA^PERCENT_CHANGE(FMA_EPS(+1,0,,,,\"PORTAGG\",\"MEAN\"),FMA_EPS(+1,-1AM,,,,\"PORTAGG\",\"MEAN\"))":0.83539526876686,"EPOL^PERCENT_CHANGE(FMA_EPS(+1,0,,,,\"PORTAGG\",\"MEAN\"),FMA_EPS(+1,-3AM,,,,\"PORTAGG\",\"MEAN\"))":11.8425684736996,"EIDO^FG_ROE(0)":12.0926552097067,"TRYPH10Y-FDS^PCTCHG(FG_YIELD(0,,,,\"YTM\"),FG_YIELD(-3AM,,,,\"YTM\"))":8.5998335,"KSA^FMA_PE(NTMA,0,,,\"PORTAGG\",\"MEANR\")":16.4247976608831,"TRYKR10Y-FDS^FG_YIELD(-10AY,0,Y,,\"YTM\")":[2.6272,2.0852,2.0916,2.4797,1.9804,1.6728,1.7238,2.2417,3.6906,3.1928],"CAGDPY@TH^EE_ACTUAL_ANNUAL(MED,+1)":2.4,"USDBRL^FG_PRICE(0)":5.25585,"UAE^P_PRICE_RETURNS_PR('52W',2,-10AY,0,AM)":[null,null,null,null,null,null,null,null,null,null,null,null,-18.955845,0.55156946,-11.03388,-19.108873,-24.161356,-22.018373,-25.583654,-15.302908,-19.155525,-14.486319,-4.9813867,-16.660065,-15.953755,-14.390802,-10.737503,-4.812187,0.65790415,-0.06404519,4.1177154,12.494159,24.064468,13.93199,5.659127,2.1335006,7.547343,5.995357,6.0236573,8.2626705,5.234742,12.921274,8.782601,3.914845,6.743872,2.3772955,2.5009274,0.6776571,-0.129956,-3.4154058,-6.414872,-8.096057,-7.2722673,-10.080427,-8.83584,-14.42194,-14.993233,-7.248479,-7.6782284,-1.856947,-9.268522,-6.4729633,-4.542118,-6.7777576,-7.6297164,-4.9128413,-3.180945,1.5797377,-3.818047,-14.490867,-34.140408,-29.886007,-24.049849,-21.881031,-24.399132,-18.487858,-16.251637,-21.262138,-7.63278,-7.2608175,2.5574088,7.4795365,51.107574,35.72124,53.6209,46.059357,39.880657,43.5226,42.981686,45.85154,46.026672,44.09611,35.472286,44.069958,49.18835,45.39031,22.849571,14.254868,21.662033,13.785768,6.406784,10.207105,-0.18312335,-5.892849,-10.504746,-14.396524,-23.616446,-15.807533,-13.813514,-2.887684,-4.0463743,-5.1915646,3.760028,-9.455037,-4.16739,1.1196017,4.38385,2.7572393,9.070873,-4.1647315,-1.7807484],"GREK^FG_TOTAL_RETURNC(-10AY,0,AM)":[-1.8973708,-1.098901,-6.177783,1.1842728,-12.968164,-15.535241,4.5726657,-17.622196,-21.641779,23.333323,-14.903474,12.159705,-1.4563024,-17.405582,-2.8827012,-5.834186,4.456508,9.261203,-17.047619,-7.2507677,-11.180902,-8.76947,16.74421,4.249656,7.133758,-14.030904,3.8727522,-2.1305025,-2.3129284,1.3927698,8.928561,0.17311573,-2.8241217,1.8494129,3.2425404,7.6633096,7.7012777,9.534132,0.6923914,0.88409185,-7.887059,-2.00845,-1.618135,15.130544,9.7276325,-9.042555,-5.4580984,10.000014,-14.714151,0.3296733,1.971519,-6.337267,-4.9311934,-6.9963694,-2.5940359,-5.8707952,6.23188,7.503402,2.030456,5.7213902,7.058823,5.522585,1.0460258,-4.865432,1.5233994,5.680597,0.60851574,4.008043,-6.0217085,-21.74371,-23.624165,9.197545,4.6673894,1.9641757,-0.4554689,4.9313664,-3.2218933,-10.438055,28.842926,12.746859,-8.876663,7.198274,6.3128233,7.8668714,-0.7713914,-1.6254365,-0.50287247,4.981947,-7.0839047,3.7749887,-7.4893,4.1943192,7.14556,-4.4107256,-1.8456995,-1.7299771,1.4542699,-10.333771,1.1387587,-2.418679,-9.358978,13.201321,10.412323,3.1012893,14.189196,7.03485,-6.7567587,3.1949878,8.522188,9.847271,5.2248836,-3.8136601,-11.575312,1.2940168,11.111116,1.071465,5.155194,2.977407,-0.27418137,1.0247469,1.8555164],"WL-FDS^FG_PRICE(0)":541.7,"UAE^FG_PRICE_MAVG(0,,,,60)":14.536609,"EZA^FG_PRICE_MAVG(0,,,,30)":41.606335,"EIDO^FG_PRICE_MAVG(0,,,,60)":21.443832,"EWW^P_PRICE(0)/P_PRICE_HIGH_PR(0,,,,,,\"PRICE\",\"INTRA\",\"52W\")":0.91254216,"EPOL^P_PRICE(0)/P_PRICE_LOW_PR(0,,,,,,\"PRICE\",\"INTRA\",\"52W\")-1":0.5334958,"CNYA^FMA_COS_UP(\"EPS\",\"1M\",+1,NOW,,,\"PORTAGG\",\"MEANR\")":124.0,"TUR^FMA_PE(LTM,0,,,\"PORTAGG\",\"MEANR\")":8.43607914758499,"USDCLP^STD(FG_PRICE_CHANGE(0,-3AY,M))":4.40824296582407,"W-FDS^FG_PRICE_CHANGE(0,-1AM)":15.982905982906,"QAT^FMA_PCT_ABOVE_MAVG(200,0,,,,\"PORTAGG\")":23.5294117647059,"TRYMY10Y-FDS^PCTCHG(FG_YIELD(0,,,,\"YTM\"),FG_YIELD(-3AM,,,,\"YTM\"))":1.5798509,"CC_TH^IMF_IFS_RCPI_Q(0)":-0.78397644,"EWW^JULIAN(FMA_DIV_YLD(NTMA,NOW,NOW,M,\"PORTAGG\",\"MEANR\").DATES)":45441,"UAE^FG_COMPANY_NAME":"iShares MSCI UAE ETF","TRYAU10Y-FDS^FG_YIELD(-10AY,0,Y,,\"YTM\")":[2.81,2.88,2.76,2.63,2.315,1.375,0.972,1.671,4.051,3.955],"USDBRL^FG_COMPANY_NAME":"Brazilian Real per U.S. Dollar","TUR^P_PRICE_RETURNS_PR('52W',2,-10AY,0,AM)":[-17.575169,-4.9840508,3.8443565,16.01411,-9.614027,-4.9287024,5.7636023,15.756809,30.317163,18.390072,-3.1748474,-10.463452,-17.891514,-16.829979,-23.348267,-29.428846,-23.786575,-24.364721,-32.008533,-31.44539,-30.40586,-22.607643,-3.2513022,-2.8442502,-13.22403,-10.16646,-7.4809732,1.5499234,5.96658,-5.0948086,-15.053624,-10.230523,-7.453561,-1.9754827,-16.376215,-10.747069,6.3804626,7.505548,20.26888,25.0543,13.702393,14.947235,22.277296,36.444508,39.19401,30.500078,21.561443,-2.5834024,-17.893726,-24.104923,-34.139187,-54.76546,-41.01892,-42.213737,-28.271479,-41.475166,-34.247665,-35.31153,-40.77243,-35.93182,-28.196686,-18.61797,-4.759133,24.759018,15.521526,9.068335,2.9404044,14.413333,-0.35904646,-11.942387,-19.660378,-10.513753,4.1558146,-0.7644594,-15.868932,-15.750462,-24.716938,-27.791769,-14.501995,-1.1966705,-4.13875,4.2008758,23.57962,17.07518,7.471037,-6.2545958,6.532216,23.07335,11.153709,20.908213,-16.757744,-27.47916,-20.775663,-27.534311,-6.868964,-1.808244,-3.9638698,-6.802088,-9.620815,-2.3474574,7.281399,31.861555,97.27696,101.36852,71.57688,95.88113,62.865246,42.25694,47.332253,54.7197,82.95716,73.461685,81.49355,30.764782,7.05837,-9.102625,10.563171,10.626471,15.244997,35.897682,45.849014],"EIDO^FG_PRICE_MAVG(0,,,,30)":20.626333,"EPOL^P_PRICE(0)/P_PRICE_HIGH_PR(0,,,,,,\"PRICE\",\"INTRA\",\"52W\")":0.96512073,"TUR^JULIAN(FMA_DIV_YLD(NTMA,NOW,NOW,M,\"PORTAGG\",\"MEANR\").DATES)":45441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CC_IN^FG_COMPANY_NAME":"India","USDTRY^STD(FG_PRICE_CHANGE(0,-3AY,M))":7.47626724589043,"USDPEN^FG_PRICE_CHANGE(0,-1AY)":1.726222,"EWW^FMA_PCT_ABOVE_MAVG(200,0,,,,\"PORTAGG\")":52.2727272727273,"VGK^FMA_COS_DOWN(\"EPS\",\"1M\",+1,NOW,,,\"PORTAGG\",\"MEANR\")":541.0,"CC_QA^IMF_IFS_RCPI_Q(0)":null,"EZA^FMA_EVAL_EBITDA(NTMA,0,,,\"PORTAGG\",\"MEANR\")":7.72663557012077,"TUR^FG_COMPANY_NAME":"iShares MSCI Turkey ETF","TRYPE10Y-FDS^FG_YIELD(-10AY,0,Y,,\"YTM\")":[5.681629,7.426917,6.415413,5.167133,5.645114,4.243226,3.535983,5.889906,7.923381,6.6087],"USDKRW^STD(FG_PRICE_CHANGE(0,-3AY,M))":2.96648453459635,"EZA^FG_TOTAL_RETURNC(0,-3AM)":9.259748,"VNM^FMA_RBICS_REV_CURRENT(30, LOC, \"PORTAGG\")":56.0450460074213,"VGK^JULIAN(FMA_DIV_YLD(NTMA,NOW,NOW,M,\"PORTAGG\",\"MEANR\").DATES)":45412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CC_GR^FG_COMPANY_NAME":"Greece","USDTRY^STD(FG_PRICE_CHANGE(0,-1AY,AM))":6.83399118107157,"EWW^FG_TOTAL_RETURNC(-10AY,0,AM)":[3.6631227,2.7344823,0.8553386,4.9568653,-4.24909,-0.40739775,-4.5580626,-8.274424,-5.287087,7.04,-3.7369192,1.138711,-0.18764734,-1.6969562,-1.348275,-6.194538,-2.4408638,6.128776,-2.0650625,-5.640948,-2.8898299,0.18599033,10.767328,0.6331444,-7.6979995,2.1621704,-1.3698578,1.5901804,-3.9429367,4.8473597,-13.200873,0.115048885,1.9103885,2.834189,11.046004,1.1530161,-0.27047992,5.648494,4.3752313,0.30195713,-3.2937825,-7.837391,-0.27816892,-0.7838309,7.7500463,-6.025231,3.2258034,0.1552701,-13.410849,6.869614,10.267294,-3.1550586,1.767981,-17.860626,-4.158747,3.0568957,9.276342,-3.1999946,0.06886721,5.8729053,-6.998926,3.131783,-4.8639956,0.58152676,2.9149652,3.7219048,-1.7828941,4.4526577,1.843214,-9.245533,-31.883705,3.245151,8.951139,0.34743547,2.038896,1.1681557,1.3673663,2.3980737,18.764639,7.1971655,-6.5131483,1.1694431,7.796359,3.7189126,5.8292985,0.53218603,2.1462798,4.263568,-5.576211,0.18649101,-6.2874794,13.257015,-4.051381,3.6869168,9.197462,-10.078228,5.340886,-9.151816,0.45074224,-5.448717,-0.045198202,14.334166,6.5849304,-6.3770237,16.582405,-0.017350912,3.2789707,2.267766,-1.69186,4.6620846,4.583466,-5.1822243,-5.562764,-5.890435,15.401459,8.945537,-1.7538607,-2.1302223,6.238508,-5.525887,-0.88576674],"PASP-FDS^FG_PRICE_CHANGE(0,-1AM)":0.523560209424079,"W-FDS^FG_PRICE(0)":6.785,"MCHI^P_PRICE(0)/P_PRICE_LOW_PR(0,,,,,,\"PRICE\",\"INTRA\",\"52W\")-1":0.23159075,"SPY^FMA_PCT_ABOVE_MAVG(200,0,,,,\"PORTAGG\")":64.2714570858283,"EZA^FG_FCF_YIELD_NTM(0)":6.50212969184562,"EIDO^FMA_EVAL_EBIT(LTMA,NOW,NOW,M,\"PORTAGG\",\"MEANR\")":9.21502850723043,"USDMXN^FG_PRICE_CHANGE(0,-6AM)":-1.8305898,"EZA^FG_TOTAL_RETURNC(0,-1AM)":1.1714935,"QAT^FMA_EVAL_EBIT(LTMA,NOW,NOW,M,\"PORTAGG\",\"MEANR\")":15.2969883806093,"EPU^FMA_ROE(NTMA,-20AY,NOW,FY,\"PORTAGG\",\"MEANR\")":[null,null,null,null,null,21.6487924933022,26.674075406927,23.3940784657959,19.9442083003203,14.2295976118279,12.7121203643147,8.83035011509517,12.5824807721625,12.1461987185301,10.92253300719,11.9146021952872,12.0860263629473,15.0555657499397,13.6225814495131,12.9324474391171],"INDA^FMA_PE(NTMA,-10AY,0,AM,\"PORTAGG\",\"MEANR\")":[15.8388622451596,16.5862511742177,16.5442041366601,16.6485773324954,16.709228144768,17.1317363551586,17.5554921361451,16.8349200495251,17.9850213860795,18.3912749195702,17.7838611463536,16.9693950016558,17.7694586370071,18.3445133771521,18.6799951525897,17.835181594614,17.5182922999008,17.6788593252588,17.3151415124651,17.3303315800849,16.9048068240513,16.1044778065491,17.2787698145714,17.3752234491333,17.8020840191391,17.6985046623465,18.3728979342367,18.2227326367986,17.6245101302061,17.5314293822476,16.5337382016867,16.1770836802816,16.9514099670089,17.7667199324674,17.9666921615842,18.1476510824644,18.5764109566467,17.8717050632715,18.9442420950498,18.7245995164011,18.1716540340974,18.9378587093718,18.5668776589182,19.0517761680724,19.2659050804543,18.44379744663,17.7100475637392,18.8025040443832,18.379447684657,18.3516637365484,19.6690121552495,20.0415751922655,18.3366012841361,17.5863824580721,18.2131274545838,17.9657608742907,18.1408191348438,18.2276792027785,18.9458962381089,19.1934787948555,19.3316068638408,18.7998853569909,17.9448841761533,18.1580177752514,18.341498765755,19.1562685114295,19.3100735037471,19.0840934719559,18.9100354953826,17.6089054954298,14.3462927033641,18.4199917029786,19.4375808656539,22.2306574919943,23.6165990127736,23.0821972108503,22.5274004900704,21.9637360292414,23.1285547128452,24.1898396693082,22.466636971586,22.7003324071191,22.7705087237072,22.3388679113364,22.9060428414218,23.1091374104797,23.1310414164027,24.4983447675056,24.4970399582191,23.7526150934897,22.4029620650481,23.12254404829,22.4615511642961,21.4520970342491,22.0705506458641,21.6971557095475,20.8569633584866,19.8784310594688,21.8721718230383,22.708437427954,21.5365098541938,22.2011227640067,22.9555830522151,21.9721354649525,21.0000143066552,20.1834210924837,19.9505704093726,20.6473492932085,21.2188703064722,21.8501939619142,21.4947592085374,20.684809898641,20.593697209477,19.8154203176267,20.6842205990342,22.029262280768,22.2832092506117,22.4873529095988,22.458033250293,22.7420347079331,22.7552063209885],"BRENT-FDS^MAX(FG_PRICE(0,-5AY))":140.85,"SET-BKK^FG_PRICE_MAVG(0,,,,200)":1418.3401,"EWJ^PERCENT_CHANGE(FMA_EPS(+1,0,,,,\"PORTAGG\",\"MEAN\"),FMA_EPS(+1,-3AM,,,,\"PORTAGG\",\"MEAN\"))":-3.66648090028033,"REFBRSELIC-FDS^PROPER_NAME(0,,,\"SECURITY\",\"NAME\")":"Brazil Target Selic Rate","EWT^FG_FCF_YIELD_NTM(0)":3.9662093194029,"USDMXN^FG_PRICE_CHANGE(0,-3AM)":-0.076174736,"USDPLN^STD(FG_PRICE_CHANGE(0,-1AY,AM))":3.23953499730496,"GREK^P_PRICE_RETURNS_PR('52W',2,-10AY,0,AM)":[27.389086,45.33467,28.403484,26.616405,-3.563702,-30.988806,-26.080894,-39.962566,-50.861965,-46.071823,-54.725353,-46.198265,-45.087425,-54.867016,-53.28192,-56.522438,-47.81778,-33.29721,-46.454422,-39.71299,-35.763527,-49.45184,-30.65282,-31.201887,-29.924833,-27.061684,-20.853973,-18.919785,-24.174286,-29.634874,-7.6003313,-0.32963753,9.1851,25.193478,7.7965856,14.2368555,11.916113,42.593502,38.227592,42.48531,37.809776,29.848003,17.275846,36.362423,52.196777,35.920586,22.163975,27.167439,0.700593,-7.2108865,-6.58983,-13.276201,-9.246129,-15.049303,-15.891981,-31.234402,-33.42516,-21.31461,-15.082031,-18.38504,2.450776,8.227646,6.775522,6.2599897,15.816736,31.603277,38.512314,50.196014,32.87127,-3.2773674,-27.597390999999998,-25.21677,-23.261135,-29.352743,-30.402517,-23.235495,-26.823532,-38.29748,-20.580791,-13.907951,-18.240946,5.433488,59.17077,57.23113,47.32424,43.81336,39.215267,43.814182,38.07515,60.07646,14.872492,6.1587214,24.824608,11.306763,2.7649999,-7.1269093,-4.278028,-12.751543,-10.731917,-17.564,-19.582468,-12.277788,4.6972275,4.6273947,10.409403,23.62951,17.443811,18.608952,31.9216,61.612976,68.14232,65.73863,60.70105,44.67875,45.594406,43.157898,31.43618,26.453745,38.6709,32.40094,24.267376],"EWT^FMA_PE(LTMA,-10AY,0,AM,\"PORTAGG\",\"MEANR\")":[15.4662873577644,15.52723520718,15.1426374468233,15.0453813551795,14.2897261973442,14.1621199648253,14.1869948093887,13.9839622628956,14.0301184726465,14.3500265669233,14.1567856335848,14.1669377139686,14.0504356496739,13.7841585055063,13.414035125197,12.8359421244376,12.5081878439488,12.7179130317991,12.5080797126392,12.0778804272651,11.78189068483,12.3596971935085,12.5700225505028,12.4586770113357,12.7707646686366,13.0237019609199,13.464026488515,13.7964314398371,14.1218239008421,14.2692522571506,14.1083110411958,14.3431929654894,14.3029155885396,14.5468041912956,14.4089809027654,14.3575389344517,14.326985877866,14.6252086244181,14.7140921586596,14.6964451834048,14.287491530681,14.8623409885417,14.5328645521697,14.6473960362492,14.9690612441551,14.4670932570349,14.3896491464374,14.2593280765651,14.243349358046,14.1370333278988,14.2866706441662,14.1982864737458,13.8577852483696,12.6089183667359,12.6344477821981,12.5051364159622,13.2438166155166,14.0790637500466,14.2546969560971,14.5610543120359,14.4580994118048,14.8086231048369,15.1693982804424,14.961183711109,15.5817696218647,16.3996493915864,16.4657309630137,17.469726084729,16.6938881802561,16.3576136671733,15.9809637041621,16.5056234058591,16.5734877152266,17.1916968879715,17.9457244018163,17.2371698168052,17.0162995022106,16.5119365712775,17.1263015671121,18.3866639981013,18.287150895918,18.6682635635784,18.3114387592853,17.8532282854881,17.0374439256745,16.5798532149767,15.6888888047668,14.9223044398463,14.1932842096344,13.5474808194301,13.0106650661766,13.0338300978085,12.4717393713389,12.3496928576953,12.3255051611188,12.0788932234997,12.0822970293299,11.3196250710698,11.1789927721922,11.207825315952,10.2836472027021,9.97396741678132,11.1717346032843,10.6723766388157,11.9139384607601,12.4381012024331,12.9227893305696,13.2864892201194,14.3226579947188,14.9510079404634,16.0077404499543,16.0237228206456,16.2775885757975,16.2253460466353,17.6963829038635,19.0503582217712,18.8797961717886,19.8150820338042,19.8138275152876,19.6000578210099,19.7301093446561],"EZA^PERCENT_CHANGE(FMA_EPS(+1,0,,,,\"PORTAGG\",\"MEAN\"),FMA_EPS(+1,-3AM,,,,\"PORTAGG\",\"MEAN\"))":5.72908761534939,"TUR^FMA_RBICS_REV_CURRENT(30, LOC, \"PORTAGG\")":22.3640930641428,"KSA^FMA_DIV_YLD(NTMA,NOW,NOW,M,\"PORTAGG\",\"MEANR\")":3.7389035587206,"PASP-FDS^FG_PRICE(0)":960.0,"SET-BKK^FG_PRICE_MAVG(0,,,,60)":1372.2898,"MCHI^FG_TOTAL_RETURNC(0,-6AM)":5.2695155,"EWJ^PERCENT_CHANGE(FMA_EPS(+1,0,,,,\"PORTAGG\",\"MEAN\"),FMA_EPS(+1,-1AM,,,,\"PORTAGG\",\"MEAN\"))":0.111296983303716,"EWW^SIZE(FG_CONSTITUENTS)":44,"REFVNDISC-FDS^FG_YIELD(NOW,,,0)":3.0,"TRYVN10Y-FDS^PCTCHG(FG_YIELD(0,,,,\"YTM\"),FG_YIELD(-1AM,,,,\"YTM\"))":-5.64744,"TRYIN10Y-FDS^FG_YIELD_NAME":"India Benchmark Bond - 10 Year","EZA^FMA_PE(NTMA,0,,,\"PORTAGG\",\"MEANR\")":9.63746331141498,"EWT^FMA_DIV_YLD(NTMA,NOW,NOW,M,\"PORTAGG\",\"MEANR\")":3.04795635383508,"EIDO^FG_FCF_YIELD_NTM(0)":null,"GREK^FG_COMPANY_NAME":"Global X MSCI Greece ETF"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26644,14.0234033144087],"USDMXN^FG_PRICE_CHANGE(0,-1AM)":0.08803606,"USDPLN^FG_PRICE_CHANGE(0,-6AM)":-1.3345063,"EZA^P_PRICE_RETURNS_PR('52W',2,-10AY,0,AM)":[16.523193,20.409595,18.782257,26.121258,3.8860202,6.7352176,10.775614,2.746594,21.304024,11.100494,3.4740806,7.7569246,-4.408079,-2.6898384,-7.9780874,-16.773909,-14.48971,-15.102023,-19.873678,-26.030678,-31.8406,-32.82744,-18.809689,-20.402372,-20.64156,-15.244246,-2.3978055,-4.1971445,9.536028,1.8108606,-0.14160872,16.252481,24.673439,30.25527,8.435286,9.863186,23.237694,9.304166,6.122458,21.306932,8.3605175,10.420132,28.346539,32.451214,33.832336,32.07233,20.384586,14.58379,6.498289,4.6560526,4.264486,-10.04867,-5.276191,-17.421001,-15.40615,-25.22586,-17.172886,-21.951462,-20.983051,-10.791487,-11.884242,3.2091022,-11.5399,-7.6281366,-7.3656917,7.6241493,-5.4340243,9.6224785,-12.578541,-15.410227,-38.85184,-37.610382,-26.51789,-27.81034,-18.671244,-13.058626,-12.837201,-16.969692,-7.1289005,-5.1910696,0.90785027,13.539017,84.567986,67.01999,65.8787,45.75578,31.842686,39.77144,33.876347,34.56869,14.847541,7.9168916,17.745853,16.09434,14.661741,-4.323763,-7.102227,-10.17189,-9.8134575,-16.728651,-20.843094,-16.560184,2.2824526,-6.335914,-7.575333,-19.221878,-21.078878,-6.7308664,-20.51273,-3.2981575,8.521021,1.3970375,6.5466404,1.6583204,-6.028509,-1.3390064,-10.563278,-6.6218615,-3.9355814,-3.7820578,12.877237],"CNYA^FG_PRICE_MAVG(0,,,,60)":26.53432,"CNYA^FG_TOTAL_RETURNC(0,-1AM)":-0.9781778,"SET-BKK^FMA_RBICS_REV_CURRENT(30, LOC, \"PORTAGG\")":23.9085220140595,"USDTRY^FG_PRICE_CHANGE(0,-1AM)":-0.5165696,"USDINR^FG_PRICE_CHANGE(0,-1AY)":0.89366436,"EWM^JULIAN(FMA_ROE(NTMA,-20AY,NOW,FY,\"PORTAGG\",\"MEANR\").DATES)":[38352,38716,39080,39447,39813,40178,40543,40907,41274,41639,42004,42369,42734,43098,43465,43830,44196,44561,44925,45289],"CAGDPY@VN^EE_ACTUAL_ANNUAL(MED,0)":null,"USDZAR^STD(FG_PRICE_CHANGE(0,-1AY,AM))":4.03919231004774,"USDPLN^FG_PRICE_CHANGE(0,-3AM)":-1.276362,"INDA^FMA_DIV_YLD(NTMA,-10AY,0,AM,\"PORTAGG\",\"MEANR\")":[1.61187316592736,1.55104195914924,1.61073557212239,1.5676547955397,1.57300068663908,1.55100498549469,1.50702225810179,1.57895154303934,1.49076769815316,1.47254169625089,1.54478252738548,1.6852012743371,1.63900103230901,1.5705218649559,1.53695733518756,1.64170555892575,1.67908517228752,1.67596327215094,1.71204348904113,1.67767143822674,1.7602057312509,1.87495033847875,1.73600634079987,1.70319934209896,1.64721529624321,1.59512156958611,1.52939079974745,1.53215644406408,1.54978548476503,1.57025564051324,1.66458569732241,1.6921091701205,1.63854547202921,1.58709013129702,1.55345955185792,1.56878802167138,1.57745377715503,1.6402747810455,1.51949409053636,1.53673236711055,1.58534516852307,1.51339652436396,1.53820514884927,1.50087211725894,1.47118514041385,1.572230372169,1.62265292677285,1.58038987478893,1.62095060417045,1.62017888397458,1.51808493010088,1.47496246810014,1.59062229352705,1.68377422529669,1.6319295469451,1.63730118578133,1.64721643980929,1.65067532882832,1.57389464893989,1.62585679238714,1.65178347930532,1.69774288154899,1.82264109354467,1.81143052280395,1.77898155652746,1.7502698279056,1.66628417663894,1.66995050057539,1.68239686336877,1.8079552170123,2.28583200378189,1.90341497833289,1.82927885418835,1.65009444776542,1.54748335411147,1.54233756228637,1.5640705650701,1.57382147242135,1.41582197631019,1.34138354587959,1.41890441673645,1.38947432637859,1.3859442634914,1.41596213013683,1.41696662124484,1.40237270164146,1.39019340075403,1.3015908097623,1.29051550729509,1.34380045600125,1.41859392158703,1.3661547646749,1.40284227193781,1.49529972918666,1.45584401807996,1.51359239082103,1.63803307212422,1.69262037883521,1.52152943584082,1.4746018949195001,1.55550280220118,1.50016341903069,1.44750501102813,1.49342736200284,1.55025560262503,1.60538611142169,1.61964133091974,1.60343536608936,1.59154168827201,1.51865812189161,1.47176125631069,1.51667484060598,1.51988593947825,1.55727292238396,1.48001189718327,1.37187427732511,1.37980138892859,1.35322146944592,1.34417193992261,1.33490389573596,1.33867807643584],"VNM^FG_TOTAL_RETURNC(0,-12AM)":6.9669604,"EWW^FG_TOTAL_RETURNC(0,-12AM)":10.926378,"GREK^SIZE(FG_CONSTITUENTS)":30,"CNYA^FMA_RBICS_REV_CURRENT(30, LOC, \"PORTAGG\")":20.1955514594947,"REFAEREPO-FDS^PROPER_NAME(0,,,\"SECURITY\",\"NAME\")":"United Arab Emirates Repo Rate","TRYAE10Y-FDS^PCTCHG(FG_YIELD(0,,,,\"YTM\"),FG_YIELD(-3AM,,,,\"YTM\"))":null,"ECH^FG_FCF_YIELD_NTM(0)":9.15915526160515,"ECH^FMA_PE(LTM,0,,,\"PORTAGG\",\"MEANR\")":14.4031696511179,"^FG_YIELD(-10AY,0,Y,,\"YTM\")":[null,null,null,null,null,null,null,null,null,null],"USDZAR^FG_PRICE_CHANGE(0,-1AY)":-4.9895945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0851,16.3882261582833,16.0085524498021,16.6997810143246,16.7576588263536],"ECH^JULIAN(FMA_DIV_YLD(LTMA,-10AY,0,AM,\"PORTAGG\",\"MEANR\").DATES)":[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6,43738,43769,43798,43830,43861,43889,43921,43951,43980,44012,44043,44074,44104,44134,44165,44196,44225,44253,44286,44316,44344,44377,44407,44439,44469,44498,44530,44561,44592,44620,44651,44680,44712,44742,44771,44804,44834,44865,44895,44925,44957,44985,45016,45044,45077,45107,45138,45169,45198,45230,45260,45289,45322,45351,45379,45412,45442],"CC_CL^IMF_IFS_RCPI_Q(0)":4.041295,"EWM^FG_TOTAL_RETURNC(0,-12AM)":15.978861,"REFTHREPO-FDS^(SUBARRAY(NOT_NA(NO_REPEAT_F(FG_YIELD(NOW,-10AY,D))),0,1)-SUBARRAY(NOT_NA(NO_REPEAT_F(FG_YIELD(NOW,-10AY,D))),1,1))*100":25.0,"EWW^FMA_PE(NTMA,0,,,\"PORTAGG\",\"MEANR\")":11.9721886943793,"DDR3512M-FDS^MAX(FG_PRICE(0,-5AY))":3.3053632,"EWM^JULIAN(FMA_DIV_YLD(NTMA,NOW,NOW,M,\"PORTAGG\",\"MEANR\").DATES)":45442,"EWZ^P_PRICE_RETURNS_PR('52W',2,-10AY,0,AM)":[-8.328205,12.574923,15.217018,31.00338,-6.2809706,-10.908633,-6.994927,-15.518724,-10.662097,-12.279701,-28.102625,-20.547087,-29.878038,-29.294527,-39.016617,-52.23621,-47.920418,-44.84908,-44.52521,-41.744633,-43.254616,-40.338463,-13.632256,-16.482365,-18.786448,-6.191504,16.409565,37.253986,56.550014,68.20431,51.501907,63.60248,89.68334,92.36166,45.308434,29.464865,41.037296,15.535343,16.125977,21.858156,26.779724,8.634674,18.003368,22.479868,28.789341,22.855318,20.499992,15.986681,3.2242775,-2.667272,-1.9111037,-16.678095,-15.441978,2.6569128,5.627382,-2.5662184,0.47101974,-2.4532676,-5.769867,0.95312595,20.638477,40.959835,26.742601,33.244263,28.423618,14.213907,9.660637,27.653265,-0.8785546,-8.321131,-40.931427,-38.746227,-31.713837,-32.438892,-24.899017,-25.283289,-32.570683,-39.076115,-19.592339,-20.327229,-22.447407,-17.009544,44.79195,46.999596,47.34943,44.209194,14.591753,24.879705,18.838358,8.996773,-10.80209,-17.275684,1.0359883,12.638402,23.487747,-2.023667,-1.0282636,-23.840015,-17.496426,-5.4847836,3.953588,25.60408,22.406673,12.7949,8.190191,-6.512088,-18.349112,-4.677868,-7.813138,30.56166,28.699982,11.463165,16.741705,0.48251152,19.133163,31.792318,15.184916,28.502537,28.996658,16.521835,9.030771],"EWW^FMA_DIV_YLD(NTMA,-10AY,0,AM,\"PORTAGG\",\"MEANR\")":[null,null,null,null,null,null,null,null,null,null,null,null,null,null,null,null,null,null,null,null,2.11512736343309,2.10724838305092,2.012523730423,2.02562867069927,2.09275754988373,2.10854057351408,2.09089660649589,2.07023281374375,2.08981311584942,2.09791318339711,2.34387866769137,2.37902352286866,2.38750443748252,2.38395611933613,2.3773351354342,2.38508016041764,2.4374685311813,2.44016143424219,2.40597305921637,2.36783060445102,2.45578973975438,2.55322775046164,2.59627448581551,2.48859983516228,2.48193936451957,2.65658452348469,2.69457731838024,2.66518171678222,2.97395497026611,2.77860526776776,2.70217215208628,2.77277376084093,2.77434173526884,3.25526412890899,3.46795110801709,3.44980560551898,3.24742168398052,3.357805777245,3.42599990510982,3.33275556207072,3.56244866808181,3.555972389699,3.79049321608565,3.74480660932941,3.60734940360821,3.55137860171178,3.5545604578883,3.49507828903948,3.48886280769272,3.59606248162547,4.48634618487394,3.84187656672378,3.25397145942804,3.04011039804148,3.06020732647458,3.16238686935121,3.34151981309636,3.47990231562136,3.41095123414893,3.46560078057792,3.62860960791144,3.48362538670616,3.39040915310197,3.16812381400033,3.11886095279737,3.14784477346244,3.11837794315424,3.03918984605982,3.2725977885967,3.46868053298839,3.59079679576675,3.3778505786939,3.68643009470955,3.61361643403122,3.33524546199147,3.74667959591225,3.71600454541519,4.17831594526511,3.98375423466505,4.31841274246225,4.24917015844018,3.79687882971081,3.74374854463867,3.96902277985434,3.57620534626469,3.64203299717428,3.68954523323828,3.57804085667101,3.78631608737739,3.88320741820295,3.81679072579183,3.99164988201349,4.23259359370246,4.38112292455935,3.96145896252677,3.72617985909843,3.75086597211203,4.01292820823269,3.9830868829837,4.17985143666063,4.38722429776284],"BRENT-FDS^FG_PRICE_CHANGE(0,-1AM)":0.0,"VNM^PERCENT_CHANGE(FMA_EPS(+1,0,,,,\"PORTAGG\",\"MEAN\"),FMA_EPS(+1,-3AM,,,,\"PORTAGG\",\"MEAN\"))":-2.06569691774318,"UAE^FG_ROE(0)":13.9277637557001,"USDVND^FG_PRICE_CHANGE(0,-6AM)":4.905188,"REFINREPO-FDS^(SUBARRAY(NOT_NA(NO_REPEAT_F(FG_YIELD(NOW,-10AY,D))),0,1)-SUBARRAY(NOT_NA(NO_REPEAT_F(FG_YIELD(NOW,-10AY,D))),1,1))*100":25.0,"CAGDPY@TW^EE_ACTUAL_ANNUAL(MED,0)":13.5674535548706,"EWT^FMA_DIV_YLD(NTMA,-10AY,0,AM,\"PORTAGG\",\"MEANR\")":[3.23060773970065,3.11107055047169,3.23481231479111,3.23236590273981,3.4940210479232,3.47790873871195,3.38023990755614,3.41371726402922,3.47149294799539,3.38703874236579,3.54265533610633,3.50137653229881,3.69550965333853,3.86059736702787,4.09768166234625,4.29947324643579,4.37487936629622,4.12656909112864,4.21920780985414,4.2164750136622,4.4213941555301,4.28349485426579,4.09948513676887,4.42318090514047,4.29588174678376,4.18302142803305,4.08150271834887,4.07770987451133,4.03980156899108,3.99493504391599,4.19570917834285,4.22321705266493,4.16627110014586,4.11427330340036,4.13740844218173,4.0902816492297,4.09331217478916,3.98330038953852,3.9719672138326,4.01075479673768,4.16083771597113,4.04195928997284,4.16934987074607,4.18038844855756,4.06374999476616,4.210010093867,4.18294940152614,4.36678179286184,4.38353550980816,4.43689195553976,4.32134939514421,4.33327656900937,4.40672962161278,4.94526816244836,4.88880955850504,4.91482940540386,4.63990873607853,4.43297736712052,4.30028503206994,4.20274850900239,4.49092197063027,4.36272917337803,4.2832335674029,4.44923212998717,4.2756805028723,4.11356263126389,4.1385759139415,4.02611823666393,4.18275011248241,4.25007290803681,4.72038779408114,4.06981168243651,4.1244645437752,3.8860098578769,3.61258551185464,3.81950696139761,3.9123827367779,3.98906423167192,3.78638543144346,3.61849771593655,3.60780106247066,3.59157855893426,3.67095439742426,3.70599572061058,4.00625881094025,3.97806775658582,4.21169001063268,4.2313642017724,4.38783936406554,4.40262757309831,4.33334386002951,4.09246205174052,4.40176339756416,4.3884325803817,4.46207355690661,4.7471177501181,4.63099384847278,5.19017928470574,5.09890290643429,4.97034093237926,5.43297135073835,5.14666620476865,4.36111089099843,4.54647116160962,4.11965196478379,3.9998202079722,3.85759984178469,3.80101377525288,3.58358226891061,3.50908241106286,3.42554975628175,3.58396731886773,3.65679316331226,3.71403628033802,3.4183046347223,3.30210422160365,3.40214941403778,3.24249949452072,3.09675927624478,3.16931360420137,3.04795635383508],"VNM^PERCENT_CHANGE(FMA_EPS(+1,0,,,,\"PORTAGG\",\"MEAN\"),FMA_EPS(+1,-1AM,,,,\"PORTAGG\",\"MEAN\"))":-1.22605575150369,"VGK^FMA_EVAL_EBITDA(NTMA,0,,,\"PORTAGG\",\"MEANR\")":8.84202842781328,"EWM^FG_PRICE_MAVG(0,,,,200)":21.46455,"CNYA^JULIAN(FMA_DIV_YLD(NTMA,NOW,NOW,M,\"PORTAGG\",\"MEANR\").DATES)":45441,"TUR^PERCENT_CHANGE(FMA_EPS(+1,0,,,,\"PORTAGG\",\"MEAN\"),FMA_EPS(+1,-3AM,,,,\"PORTAGG\",\"MEAN\"))":-9.47772461395783,"EWM^FG_TOTAL_RETURNC(0,-6AM)":10.056472,"VGK^FG_FCF_YIELD_NTM(0)":5.34893392825677,"MCHI^JULIAN(FMA_DIV_YLD(NTMA,NOW,NOW,M,\"PORTAGG\",\"MEANR\").DATES)":45442,"USDIDR^FG_PRICE_CHANGE(0,-3AM)":3.4043908,"WL-FDS^FG_PRICE(0)/MAX(FG_PRICE(0,-1AY))":0.709588682211161,"VNM^FG_PRICE_MAVG(0,,,,200)":13.27785,"EPU^FMA_COS_UP(\"EPS\",\"1M\",+1,NOW,,,\"PORTAGG\",\"MEANR\")":12.0,"EZA^FG_COMPANY_NAME":"iShares MSCI South Africa ETF","USDTHB^FG_PRICE_CHANGE(0,-6AM)":4.583895,"TUR^PERCENT_CHANGE(FMA_EPS(+1,0,,,,\"PORTAGG\",\"MEAN\"),FMA_EPS(+1,-1AM,,,,\"PORTAGG\",\"MEAN\"))":-3.91224214208672,"EWM^FG_TOTAL_RETURNC(0,-3AM)":5.7063937,"URTH^FMA_COS_UP(\"EPS\",\"1M\",+1,NOW,,,\"PORTAGG\",\"MEANR\")":711.0,"USDTHB^FG_PRICE_CHANGE(0,-1AY)":5.718398,"WL-FDS^FG_PRICE_CHANGE(0,-1AY)":-22.1807211607528,"EWM^FG_PRICE_MAVG(0,,,,30)":22.730333,"EWM^P_PRICE_RETURNS_PR('52W',2,-10AY,0,AM)":[1.7654657,5.51039,7.967448,17.108095,5.7908297,0.15733242,-3.7415862,-11.552155,-8.289772,-8.770269,-11.851579,-11.148477,-17.421806,-21.110558,-20.398838,-34.321316,-33.430054,-30.922276,-24.841887,-20.667912,-15.176571,-20.277721,-7.3702455,-15.8611,-14.776778,-5.4292736,-4.7691464,10.898447,13.055968,7.135606,-4.5667353,-3.9110065,-4.6937346,0.43023825,-9.479284,-3.2805383,6.5801263,1.0202527,1.9402742,3.1212807,5.476773,6.4338684,18.15474,23.437702,29.031313,25.545084,24.030483,17.096626,8.362782,5.5328846,11.334276,8.690882,7.349324,0.40997267,-2.0157635,-6.2693834,-10.332322,-9.310889,-14.002609,-12.034523,-5.856478,0.19321442,-9.415317,-10.755044,-10.8136835,-3.6657274,-6.056571,-1.4161229,-10.211259,-14.204777,-20.23291,-18.402695,-10.995043,-12.4258995,-2.372563,-1.865983,-2.8801441,-6.4618053,3.988111,3.1663656,0.31044483,8.256793,19.295525,20.558203,12.879968,4.4999957,-7.457572,3.1886458,-0.19798279,5.563557,-7.4888287,-7.4061813,-3.5820723,1.5657425,0.6824851,-5.3272543,-6.019068,-9.416455,-4.3407383,-11.360168,-16.022026,-15.769333,-3.7976325,-5.567336,0.086295605,-13.616425,-10.807109,-9.116006,-12.5268345,-6.29074,-0.117754936,-2.9162765,4.211676,1.1278391,-3.8169444,-3.8147748,-7.893914,3.5608053,2.5262594,5.179,15.978861],"GREK^PERCENT_CHANGE(FMA_EPS(+1,0,,,,\"PORTAGG\",\"MEAN\"),FMA_EPS(+1,-3AM,,,,\"PORTAGG\",\"MEAN\"))":5.52525501217108,"TRYGR10Y-FDS^PCTCHG(FG_YIELD(0,,,,\"YTM\"),FG_YIELD(-3AM,,,,\"YTM\"))":4.8442907,"VNM^FMA_EVAL_EBIT(LTMA,NOW,NOW,M,\"PORTAGG\",\"MEANR\")":18.3706549782161,"USDTWD^STD(FG_PRICE_CHANGE(0,-3AY,M))":1.68486576084959,"EWY^FMA_PE(NTMA,-10AY,0,AM,\"PORTAGG\",\"MEANR\")":[9.53093339236406,9.74503262773071,10.4537658226181,10.312444636621,10.0603214856878,9.83767160255259,9.8870192086381,9.43482997126441,9.62720967797828,9.85450697972138,9.99404553977147,10.1379288603231,9.79236635838387,9.58134454432709,9.80530366914228,9.3361010735055,9.66375005713079,10.3590032478923,10.0985478691652,10.1001639262629,10.2578487929648,10.253593678909,10.6759268508887,10.1769278657596,10.0034765315592,9.91400488799985,9.94070912626563,10.0469358479054,10.0189525763305,9.87011657086349,9.68788396080572,9.69046045481247,9.46682550495673,9.43555790460964,9.42291619354343,9.0251066861339,9.52822063232609,9.55620321357865,9.38964511242725,9.09775327489126,9.191624380137,9.38860094556808,9.06920827426535,9.09050375517102,9.44929463337996,8.98385337111577,8.92367796977927,9.05443903006826,8.62586678328209,8.38849095293584,8.33504568535074,8.37842951526403,8.43019039811309,7.7146620575677,7.96254796350405,8.24126157664664,10.1908495467662,10.3162578287691,10.5950600444764,11.3454574994902,10.6257073791335,11.2676940381793,10.9597042641605,10.42427238075,10.9943484983344,11.1930413417662,11.0076312957891,11.34408518518,10.8755929071269,10.2069272384898,9.49262791055981,11.520435151763,12.1579820562695,12.4070254016728,12.7306436330457,12.7214322086286,12.3404254787843,11.4141400641534,12.5895461630814,13.4407753850193,13.5815761274243,13.3076501163872,12.9756209863421,11.2813392951454,11.1573430446783,11.3122446784616,10.4816300651483,10.5113942910875,10.0517114873978,9.96497708401371,9.64825305966744,10.1773038456972,9.09261964794873,9.38372244969744,9.43849769420152,8.98175208513642,8.99912565462837,8.08193784756904,8.67213884982694,8.76442951775961,8.17185716674697,9.74544568147293,10.8910132151883,10.3129128027964,12.1043548897225,12.6533977244514,13.5035665641645,13.3440251767615,12.967881975922,12.0795098366366,12.0278768854484,11.0781635012792,10.5568401031986,9.50697643593753,10.2774578280569,10.3889948425234,9.81065430413654,10.3826867659251,10.6589722269728,9.7272888688355,9.61780762001906],"COPP-FDS^FG_PRICE_CHANGE(0,-1AM)":0.996823310329731,"EWY^FG_COMPANY_NAME":"iShares MSCI South Korea ETF","EPU^P_PRICE_RETURNS_PR('52W',2,-10AY,0,AM)":[-3.564465,5.7016134,13.940371,8.346701,6.523049,-4.107201,6.863904,-3.5588026,-6.589782,-8.757174,-10.50427,-10.181451,-13.681137,-16.942852,-24.379248,-35.421043,-34.53557,-29.58436,-34.598316,-35.884315,-33.537357,-25.458061,-5.985326,4.3080926,0.20327568,7.4733615,28.237343,40.030586,51.99834,44.941032,51.219368,63.849197,80.48933,57.765316,30.509113,8.694291,18.92997,11.96438,5.742216,19.547344,18.94828,30.106676,30.340588,29.609526,28.152157,27.084042,29.470516,36.161648,27.230787,19.962608,17.584383,1.5887141,-1.7236173,-14.263803,-11.531663,-12.157291,-11.489505,-6.386381,-6.4103785,-11.643434,-15.754473,-2.5167644,-9.639901,-5.9258223,-2.8292716,3.8232803,-0.6812155,7.3103666,-6.2194166,-16.999287,-39.600193,-31.830193,-19.29794,-21.23177,-12.713117,-4.5598927,-13.650227,-14.420849,-0.21505952,-4.3082952,-0.38844943,15.364086,50.578392,28.314697,23.646772,3.6432505,-10.925168,-13.447637,-9.382105,3.817141,-13.054151,-11.824953,-0.93601346,-2.9724061,12.971174,3.2380342,-2.8790832,-6.7793903,-5.199492,0.46497583,-1.1943281,-7.10845,10.006344,1.7513275,-0.38235188,-12.05203,-13.5471525,2.8282523,0.29901266,25.127125,36.21607,31.172108,29.128468,14.416182,7.483804,25.130165,13.1844635,26.526905,36.435722,37.620926,55.747055],"EPU^FG_PRICE_MAVG(0,,,,60)":40.6355,"SET-BKK^FG_TOTAL_RETURNC(0,-12AM)":-12.251395,"UAE^FMA_EVAL_EBIT(LTMA,NOW,NOW,M,\"PORTAGG\",\"MEANR\")":9.41473582942332,"INDA^FG_FCF_YIELD_NTM(0)":2.88639538407051,"USDIDR^FG_PRICE(0)":16250.0,"EIDO^FG_COMPANY_NAME":"iShares MSCI Indonesia ETF","USDQAR^STD(FG_PRICE_CHANGE(0,-3AY,M))":0.0107041017789577,"USDTWD^FG_PRICE_CHANGE(0,-6AM)":3.693986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2985,1.9330314992946,3.07367882795657,3.62874668911127,3.01142146553402],"REFMYON-FDS^FG_YIELD(NOW,,,0)":3.0,"EPU^JULIAN(FMA_DIV_YLD(NTMA,NOW,NOW,M,\"PORTAGG\",\"MEANR\").DATES)":45441,"EWZ^PERCENT_CHANGE(FMA_EPS(+1,0,,,,\"PORTAGG\",\"MEAN\"),FMA_EPS(+1,-1AM,,,,\"PORTAGG\",\"MEAN\"))":2.23477556818681,"TRYPH10Y-FDS^PCTCHG(FG_YIELD(0,,,,\"YTM\"),FG_YIELD(-1AM,,,,\"YTM\"))":-3.7582884,"TRYZA10Y-FDS^FG_YIELD(-10AY,0,Y,,\"YTM\")":[7.9537,9.7513,8.9047,8.58389,9.37766,9.011772,9.179499,9.791837,10.764477,11.358896],"TRYID10Y-FDS^FG_YIELD(0,,,,\"YTM\")":6.920557,"USDSAR^FG_COMPANY_NAME":"Saudi Arabian Riyal per U.S. Dollar","USDZAR^FG_PRICE_CHANGE(0,-1AM)":-0.04326701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185,15.9439970068329,24.3051164427367,19.7601608611466,19.0980372403794],"EPOL^FMA_PE(LTMA,-10AY,0,AM,\"PORTAGG\",\"MEANR\")":[15.1341039372286,14.9006106215302,14.4863228877879,14.6256756537466,14.8264162113038,14.8251855457884,14.6165065836233,14.289466193429,18.7330223237393,20.4343330270215,19.8610320500387,19.5287818299102,18.6923417793638,17.6014718002776,16.4694910757431,15.3888476197528,14.0448515571516,13.3915745964644,12.1231464387821,11.2430459405723,11.6617744031903,12.2097856641356,12.4926174051418,12.3017747025431,12.0454348842811,11.8090800528554,11.8891348677517,12.3397990368515,11.9232581940035,12.8836991777178,12.6398646062444,13.7497269986925,14.2848286261493,15.7847443903929,15.3908122797065,15.3445431579033,14.7409583531357,14.646798342958,14.3977093103763,14.3928691117275,13.560415059814,13.3872630756504,12.4139579851698,12.3531760101645,12.8580584407943,11.7666170547398,11.6113067408708,11.7614985088674,11.5008170913243,11.2643036386627,11.707555295117,11.8774927147217,11.6361409885646,11.0660441828209,11.6821596256102,11.436272153713,11.7625648289587,11.5051836429408,11.581151662333,11.6367787831113,11.358826048973,11.5965689358367,11.3909709549097,10.7565341554097,10.9950599169527,10.9539577331055,10.7809213077613,10.9365176731236,10.689732554908,9.66367170537993,9.55277559729078,10.7470572283602,11.7400817207299,12.0264711379735,11.6946516517504,12.6315676033416,13.0576519217123,15.3660584185286,20.4443658777301,22.6626117382696,15.609090515361,17.1839565329869,16.7245340308716,16.4441361999813,16.3271033246732,15.4240797692573,14.8065153649323,14.2760097216654,13.8414462259674,14.2122858716638,11.777840773713,10.7990808999331,11.816297130755,9.84394723240103,9.8021982608255,9.16833726147522,8.60755631196289,8.13161208630588,7.45013012946955,6.83068435221529,6.03620532157585,6.25103989379084,6.09505895552487,5.89291333444759,6.38163028213299,6.09575534280449,5.94243704037506,6.11219654896643,6.1409055723477,6.75452136166451,6.68731498374487,6.90505522113336,6.82748546216927,7.62131031996146,8.31123559623411,9.02998146838741,8.73246509929596,8.91129132218155,8.75134328085312,8.88445713930939,8.88615081067749],"CPALM-FDS^FG_PRICE_CHANGE(0,-1AY)":25.0076804915515,"EZA^FG_PRICE_MAVG(0,,,,200)":39.39435,"MCHI^FMA_PCT_ABOVE_MAVG(200,0,,,,\"PORTAGG\")":52.8158295281583,"EIDO^FG_TOTAL_RETURNC(0,-3AM)":-11.667413,"URTH^FMA_PCT_ABOVE_MAVG(200,0,,,,\"PORTAGG\")":64.8630136986301,"CC_PL^IMF_IFS_RCPI_Q(0)":3.0719981,"MCHI^FMA_EVAL_EBIT(LTMA,NOW,NOW,M,\"PORTAGG\",\"MEANR\")":13.8134325136634,"VGK^PERCENT_CHANGE(FMA_EPS(+1,0,,,,\"PORTAGG\",\"MEAN\"),FMA_EPS(+1,-3AM,,,,\"PORTAGG\",\"MEAN\"))":-1.87391517084022,"EWT^FMA_COS_UP(\"EPS\",\"1M\",+1,NOW,,,\"PORTAGG\",\"MEANR\")":39.0,"REFTR1WREPO-FDS^PROPER_NAME(0,,,\"SECURITY\",\"NAME\")":"Turkey Repo Rate - 1 Week","EWW^FMA_DIV_YLD(NTMA,NOW,NOW,M,\"PORTAGG\",\"MEANR\")":4.38722429776284,"USDVND^STD(FG_PRICE_CHANGE(0,-3AY,M))":1.26443339337883,"MCHI^FMA_EVAL_EBITDA(NTMA,0,,,\"PORTAGG\",\"MEANR\")":8.93308505128883,"VNM^FG_TOTAL_RETURNC(0,-1AM)":3.4030318,"INDA^FG_TOTAL_RETURNC(0,-3AM)":3.6161065,"VGK^PERCENT_CHANGE(FMA_EPS(+1,0,,,,\"PORTAGG\",\"MEAN\"),FMA_EPS(+1,-1AM,,,,\"PORTAGG\",\"MEAN\"))":0.0,"VNM^FG_ROE(0)":9.45120373973327,"TRYSA10Y-FDS^FG_YIELD(-10AY,0,Y,,\"YTM\")":[null,null,3.8912454,3.7299898,4.5715504,2.8775356,2.0844028,2.5113702,4.613973,4.608568],"EWT^FG_PRICE_MAVG(0,,,,30)":49.145332,"EIDO^PERCENT_CHANGE(FMA_EPS(+1,0,,,,\"PORTAGG\",\"MEAN\"),FMA_EPS(+1,-3AM,,,,\"PORTAGG\",\"MEAN\"))":-0.663202905914514,"TRYQA10Y-FDS^PCTCHG(FG_YIELD(0,,,,\"YTM\"),FG_YIELD(-3AM,,,,\"YTM\"))":null,"CAGDPY@TW^EE_ACTUAL_ANNUAL(MED,+1)":13.5,"EWJ^FMA_COS_UP(\"EPS\",\"1M\",+1,NOW,,,\"PORTAGG\",\"MEANR\")":128.0,"TRYID10Y-FDS^FG_YIELD(-10AY,0,Y,,\"YTM\")":[7.922017,8.942368,7.89735,6.462641,8.148183,7.263584,5.902206,6.458283,6.936579,6.498571],"USDIDR^STD(FG_PRICE_CHANGE(0,-1AY,AM))":1.51288732388301,"DDR3512M-FDS^FG_PRICE(0)":0.96178806,"EWT^FG_PRICE(0)":50.32,"GREK^P_PRICE(0)/P_PRICE_LOW_PR(0,,,,,,\"PRICE\",\"INTRA\",\"52W\")-1":0.34234965,"EIDO^PERCENT_CHANGE(FMA_EPS(+1,0,,,,\"PORTAGG\",\"MEAN\"),FMA_EPS(+1,-1AM,,,,\"PORTAGG\",\"MEAN\"))":1.58906401370831,"TRYQA10Y-FDS^PCTCHG(FG_YIELD(0,,,,\"YTM\"),FG_YIELD(-1AM,,,,\"YTM\"))":null,"TRYTW10Y-FDS^FG_YIELD(0,,,,\"YTM\")":1.62,"VWO^JULIAN(FMA_DIV_YLD(NTMA,NOW,NOW,M,\"PORTAGG\",\"MEANR\").DATES)":45412,"EPU^FMA_EVAL_EBIT(LTMA,NOW,NOW,M,\"PORTAGG\",\"MEANR\")":13.2370839627055,"CNYA^FMA_PE(LTM,0,,,\"PORTAGG\",\"MEANR\")":15.1700343713908,"USDBRL^STD(FG_PRICE_CHANGE(0,-1AY,AM))":2.63104938221546,"EWY^P_PRICE_RETURNS_PR('52W',2,-10AY,0,AM)":[12.322771,23.96077,20.083344,18.028046,-0.20679832,-6.9389343,-10.264325,-13.477903,-4.432106,-6.6309395,-5.8246613,-1.0320842,-10.682589,-14.223808,-21.64222,-27.086771,-18.417328,-7.305181,-6.022888,-8.033323,-14.153194,-15.77732,-5.532658,-13.670778,-11.86763,-3.274703,9.577847,20.582878,21.99484,4.1984677,3.2251835,7.555568,22.706736,28.00957,18.550694,18.923843,37.739635,31.803978,26.73948,22.978378,20.905458,36.70173,42.80722,44.132187,39.214314,26.781988,24.306356,25.375832,9.709144,3.553152,-0.6180048,1.2575507,3.3050537,-19.728874,-16.924965,-20.384365,-16.161495,-11.469579,-18.125557,-17.577475,-21.9275,-9.270853,-16.519176,-19.142807,-16.358698,2.5003195,-3.2320023,7.948339,-8.992654,-10.8279705,-21.349781,-14.217287,-0.36183,-2.507633,11.130941,20.986605,18.488968,11.646997,33.533287,39.43831,46.26452,58.419514,92.65762,76.795074,76.2505,64.36534,46.9563,38.515366,24.403023,20.71407,-0.13513565,-7.559472,-16.06447,-15.917212,-18.882668,-26.565796,-24.477207,-36.207623,-31.737667,-31.761778,-40.021366,-33.419926,-18.122637,-26.863443,-11.272394,-18.242771,-13.02405,-7.4658813,-6.626034,10.223139,12.92981,9.130896,23.617983,7.3304415,5.09845,17.70357,-3.8513541,12.456274,14.718283,6.6411495,1.6349792],"MCHI^FMA_PE(LTM,0,,,\"PORTAGG\",\"MEANR\")":13.1443156642614,"KSA^FG_PRICE(0)":40.11,"EPU^FMA_COS_DOWN(\"EPS\",\"1M\",+1,NOW,,,\"PORTAGG\",\"MEANR\")":4.0,"USDTHB^STD(FG_PRICE_CHANGE(0,-1AY,AM))":2.47239606372871,"URTH^FMA_COS_DOWN(\"EPS\",\"1M\",+1,NOW,,,\"PORTAGG\",\"MEANR\")":506.0,"EZA^FMA_PE(NTMA,-10AY,0,AM,\"PORTAGG\",\"MEANR\")":[14.3493540237567,14.7485468897389,14.9950520580753,15.1205545619697,14.4024872721021,15.0744751077704,15.0927039831895,15.7882195566223,16.8432949860645,16.895802477581,17.0101681633626,17.5870467379658,16.2351054274375,16.3702583502557,15.9093290058123,15.2823903752302,14.9843122045612,15.7386291014276,15.1968544836255,14.5667936099609,14.2848142767289,13.9739233464441,14.9947343130463,15.1256848179848,14.553365597592,14.9211392753054,15.3440974265594,14.8804173317405,14.9531587196649,14.6791491733651,13.8827930647308,14.6250486558175,14.8668381807976,15.2309953297831,15.5934408155983,16.2079834669641,15.9562603246881,15.0460253124456,15.8336403261044,15.9943231527766,14.8104716991246,15.4519076487367,15.7586127448824,15.2279631503867,15.0250369416799,15.1469102530475,15.0663062964221,15.3327370847292,14.1821310129227,14.3238277877556,14.0614685172162,13.813078452242,12.9641923736685,11.8999144028083,12.3528334066442,12.6283225620759,13.2804778268107,13.1750013682846,12.9715401037923,13.5867427725552,12.8673405110606,13.1841224001996,12.7015213638642,11.6603120598317,11.4159539440749,11.6020856228483,11.9957838978134,12.3110998927727,11.501742042448,10.4412357988791,8.32090710122919,10.3844277990496,10.6352980836315,11.1892776517708,11.5700011623002,10.8862033320733,10.4723925724087,9.72869239342622,9.8460491943979,9.82492495032783,9.87941682493332,10.0332236641992,9.9790683174854,9.50745466482223,10.1731071036415,9.48683952778091,9.53894366269423,9.0688956620882,9.37444517959452,9.46940651751713,9.44522781054776,9.7583153417996,9.75945117441528,10.1060610143583,9.96152839871927,9.33723454251009,9.32145111061825,8.4884343972816,8.76168422884169,8.39505376131915,7.82911710543805,8.33118535086042,9.36961101593083,8.79811497294398,9.29860950478948,8.88444383173098,8.9708418708763,9.14531746164451,8.53597428083141,9.44252956764258,10.2008973901293,9.61432926023128,9.27382600722052,9.07908202250078,9.74553624849384,10.064555935841,9.59236136316228,9.29198363226387,9.41935796641937,9.36113671091178,9.63746331141498],"EWM^FG_PRICE_MAVG(0,,,,60)":22.303333,"TRYMY10Y-FDS^FG_YIELD(0,,,,\"YTM\")":3.891778,"COPP-FDS^MAX(FG_PRICE(0,-5AY))":5.119,"CAGDPY@PE^EE_ACTUAL_ANNUAL(MED,0)":0.830176564820384,"VNM^FG_PRICE_MAVG(0,,,,60)":12.946,"SPY^FG_TOTAL_RETURNC(0,-6AM)":16.382195,"EPOL^SIZE(FG_CONSTITUENTS)":33,"REFKRBASE-FDS^FG_YIELD(NOW,,,0)":3.5,"EPU^FMA_DIV_YLD(NTMA,NOW,NOW,M,\"PORTAGG\",\"MEANR\")":3.42957184502685,"USDTHB^FG_PRICE(0)":36.79,"EWM^FG_PRICE(0)":22.97,"UAE^SIZE(FG_CONSTITUENTS)":43,"EWM^PERCENT_CHANGE(FMA_EPS(+1,0,,,,\"PORTAGG\",\"MEAN\"),FMA_EPS(+1,-3AM,,,,\"PORTAGG\",\"MEAN\"))":4.1416034092086,"USDTWD^STD(FG_PRICE_CHANGE(0,-1AY,AM))":1.60067530243579,"EWW^FMA_PE(NTMA,-10AY,0,AM,\"PORTAGG\",\"MEANR\")":[null,null,null,null,null,null,null,null,null,null,null,null,null,null,null,null,null,null,null,null,17.2734329237304,17.7068276781454,18.6681466622675,19.5717784066378,18.9046362631133,18.4977777401586,18.4880294743809,18.3287894827283,17.7830006297311,18.2279008324361,16.5931209303081,16.2290657451996,16.3690248186876,16.3488453232643,16.9740168901844,16.7907752910439,16.2569463023908,16.7403400745319,17.3368548748259,17.1243812227625,16.7217465994608,15.8621275630457,15.4396913862846,15.9911490045651,16.1950123220473,15.3587816477678,14.902714612336,15.5300421021185,14.1244274905575,15.1335498461619,15.5551510798072,15.1779867556597,15.0579521412802,13.1783891445294,12.4549491667858,12.4045977466727,13.2641457247042,12.9155347525031,13.0633496208189,13.5104366217232,12.8228544206532,12.9305071273584,12.5024228514837,12.8705328047048,13.3705137400651,13.6791712281875,13.675665563348,13.8024161642778,14.1172310070124,13.0852643999205,10.7717249510312,14.229338925258,15.1962273379612,16.9132397823955,16.6810043163461,16.1557979285537,15.4006759005727,14.1587957277632,15.2982913753831,14.9333513031001,14.0342100102067,14.1540724895346,14.7477728647392,14.6394094888748,14.9984488316199,14.85463029634,14.48038599981,14.9284243580938,13.9089411094158,13.8321057926217,12.9202669084359,13.9039834984315,13.3264680339096,13.6274112184376,14.3137594111604,12.8184778315166,12.8120133038781,11.5458366892931,11.7794448534506,10.8908033141619,11.0294677604469,12.2088128534859,12.5873910864772,11.7311094509325,13.039926735486,12.652043895043,12.656089147773,12.6365721037966,11.5918421074293,11.761883321822,12.1648633367553,11.7100677215221,11.3230454526089,11.0551434050923,12.2683333980781,12.9772545625303,12.9293900196841,12.4661226881125,12.6668391192043,12.4193795309221,11.9721886943793],"QAT^FG_PRICE(0)":16.65,"EPU^FG_TOTAL_RETURNC(0,-1AM)":7.3702216,"SET-BKK^FMA_COS_DOWN(\"EPS\",\"1M\",+1,NOW,,,\"PORTAGG\",\"MEANR\")":94.0,"EIDO^FMA_COS_UP(\"EPS\",\"1M\",+1,NOW,,,\"PORTAGG\",\"MEANR\")":15.0,"REFMYON-FDS^(SUBARRAY(NOT_NA(NO_REPEAT_F(FG_YIELD(NOW,-10AY,D))),0,1)-SUBARRAY(NOT_NA(NO_REPEAT_F(FG_YIELD(NOW,-10AY,D))),1,1))*100":25.0,"TRYKR10Y-FDS^PCTCHG(FG_YIELD(0,,,,\"YTM\"),FG_YIELD(-3AM,,,,\"YTM\"))":1.821519,"EPU^FMA_PE(LTM,0,,,\"PORTAGG\",\"MEANR\")":20.3637261032719,"UAE^FG_TOTAL_RETURNC(-10AY,0,AM)":[null,-19.030178,15.97122,0.24813414,0.8255005,-7.4164987,-0.60766935,-12.345028,-4.77674,6.052351,-7.0437074,18.700731,-5.8430195,1.3633251,2.6091337,-8.850861,-5.4720936,-3.611803,-6.3213944,-0.23534298,-9.108162,12.177456,3.2884836,3.9639592,-4.910457,3.2482982,5.889249,-1.791805,-0.039941072,-4.303116,-2.401477,5.064416,2.8415918,-0.88183284,-0.44484735,1.1021733,-0.4714191,1.7583251,5.9175134,0.2821684,-2.2791266,2.101922,-5.978566,1.3945818,4.5666695,-4.9364686,0.2395153,-1.2550771,-1.2698174,-2.6480556,3.7444115,-1.5193224,-1.8006384,-0.58939457,-4.677206,-4.818386,3.8686156,3.7245274,-0.22493601,4.971218,-8.72572,-0.63751936,6.9401383,-3.7639081,-2.760625,2.334571,-3.0751765,0.0,-1.6507864,-7.7852488,-23.152716,11.75214,-1.3384342,2.417612,3.493011,3.7608504,-0.09294152,-2.372092,12.053358,0.40271282,10.051691,-1.3560653,4.60577,0.373137,10.483265,-1.5745103,0.070774555,5.44554,-0.46948195,-0.27021766,12.027788,-0.9246707,3.4653425,4.904318,8.32212,-0.9458065,-7.810837,-8.460463,6.181586,-1.0309279,-6.9240212,3.2916427,1.4659047,-6.01396,-2.210313,0.34246445,-3.3447087,9.180796,-5.6274233,3.143978,4.914677,-2.2121012,1.7298698,-9.74493,7.391298,0.92475414,-0.80753565,-1.2211621,1.5796661,-3.110212,-3.279835],"NI-FDS^FG_PRICE_CHANGE(0,-1AM)":4.50592885375494,"TIOS-FDS^FG_PRICE_CHANGE(0,-6AM)":-9.84209719454239,"EPHE^FG_PRICE_MAVG(0,,,,200)":25.66902,"SET-BKK^P_PRICE(0)/P_PRICE_LOW_PR(0,,,,,,\"PRICE\",\"INTRA\",\"52W\")-1":0.011591911,"UAE^FMA_EVAL_EBITDA(NTMA,0,,,\"PORTAGG\",\"MEANR\")":5.72024023794735,"TRYPL10Y-FDS^FG_YIELD(-10AY,0,Y,,\"YTM\")":[2.5048,2.9303,3.6245,3.292,2.8144,2.1086,1.235,3.6216,6.8411,5.1912],"EPU^PERCENT_CHANGE(FMA_EPS(+1,0,,,,\"PORTAGG\",\"MEAN\"),FMA_EPS(+1,-3AM,,,,\"PORTAGG\",\"MEAN\"))":0.658459928303442,"SET-BKK^FMA_COS_UP(\"EPS\",\"1M\",+1,NOW,,,\"PORTAGG\",\"MEANR\")":75.0,"ECH^SIZE(FG_CONSTITUENTS)":29,"TRYPL10Y-FDS^FG_YIELD(0,,,,\"YTM\")":5.7375,"CC_AE^FG_COMPANY_NAME":"United Arab Emirates","EPHE^FG_PRICE(0)":24.5,"UAE^FG_FCF_YIELD_NTM(0)":10.4333925835803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57324,1.11127493091418,0.88605729269349],"EWJ^FG_TOTAL_RETURNC(0,-6AM)":11.710798,"QAT^FMA_RBICS_REV_CURRENT(30, LOC, \"PORTAGG\")":59.8743264359566,"REFMYON-FDS^PROPER_NAME(0,,,\"SECURITY\",\"NAME\")":"Malaysia Policy Rate - Overnight","CAGDPY@AE^EE_ACTUAL_ANNUAL(MED,+1)":8.85,"USDPLN^FG_PRICE_CHANGE(0,-1AM)":-2.7012289,"EWZ^FMA_DIV_YLD(NTMA,-10AY,0,AM,\"PORTAGG\",\"MEANR\")":[4.21844912426709,4.05833200281856,3.89449453240249,3.51187063750626,3.9001271298475,3.7355575612146,3.70579599981418,4.11904986756231,4.25354238966141,3.92647278045223,3.87416350904515,3.57941851914559,3.86678055264863,3.82190797090494,3.97837436036076,4.29767897511307,4.22037372179387,4.10079460122474,4.09081633939895,4.13705983542538,4.61100729504415,4.14397118357939,3.29241600156116,3.10686903805837,3.52365807410074,3.32721986404492,2.90544406680237,3.14630091391658,3.16100014235476,2.82195821267959,3.21059868831039,3.53091390279198,3.39972264232905,3.41339154920404,3.60530920083467,3.60209814864686,3.80098433997763,3.62298865698243,3.48425092470711,3.33078875731341,3.20976064825536,3.31328108369804,3.63961766048281,3.42759500293127,3.17753677652059,3.37089567466124,3.46343449112101,3.66435806751606,4.06287199968509,4.47629562945803,4.18131292908432,4.41207407042605,4.29716502438738,3.90034720099204,3.89041072771378,4.00251500484012,3.60108808905558,3.57518304657292,3.35201571693553,3.40804392167323,3.37709056665713,3.10799652149131,3.21046735837191,3.39088352867706,3.242090763572,3.23629346112151,3.28376028012812,3.14600134729294,3.15628920147063,3.47802145839884,4.55280839478582,3.77361423843933,3.22056747603301,2.99072783534491,2.74282651797008,2.94581508150165,3.55945237962775,3.62281797061188,3.37412345263356,3.37456562215401,3.6744935545679,4.14674588169819,4.47878122467447,4.87456238639406,4.61426951964163,4.98534896640248,5.69754194908119,6.08860791144989,6.51864827210216,7.22090576241198,7.94100139172594,7.52100488993633,6.92283647352123,7.8977236902315,8.32646791352051,9.12835485684696,9.88014069767971,11.6216803340855,11.3222950062997,10.5428746459159,10.1028380574675,8.46416671483931,7.40423308850172,6.67620452859757,6.49964884666409,6.5390954571753,6.73789168960164,6.81124578252141,6.63025848464385,6.07123597068485,5.80805677396373,5.99771426504942,5.92437243511871,6.43697398783405,6.0503041701182,5.67229051904575,5.86985909823715,5.98532221618496,6.31391101561573,6.69669259927823,7.26660022139796],"INDA^FG_TOTAL_RETURNC(0,-6AM)":15.189039,"EWT^FMA_PCT_ABOVE_MAVG(200,0,,,,\"PORTAGG\")":73.3333333333333,"KSA^FG_ROE(0)":10.6567277034582,"CPALM-FDS^FG_PRICE_CHANGE(0,-6AM)":8.39104954714971,"EWT^FG_PRICE_MAVG(0,,,,60)":48.819668,"EIDO^FG_TOTAL_RETURNC(0,-1AM)":-4.8627853,"TRYTH10Y-FDS^PCTCHG(FG_YIELD(0,,,,\"YTM\"),FG_YIELD(-1AM,,,,\"YTM\"))":1.2519654,"TRYTH10Y-FDS^FG_YIELD(0,,,,\"YTM\")":2.811445,"CAGDPY@MX^EE_ACTUAL_ANNUAL(MED,0)":-0.4575,"USDPLN^FG_PRICE_CHANGE(0,-1AY)":-7.4354944,"EWY^FMA_DIV_YLD(NTMA,-10AY,0,AM,\"PORTAGG\",\"MEANR\")":[1.2654862584916,1.26481422125154,1.24738837560717,1.29560082341519,1.37003095781342,1.41036237572669,1.380343561442,1.46045910386832,1.59361963636928,1.57782996013108,1.53872214516111,1.5308503428205,1.59003682127649,1.65557651607886,1.73791775374831,1.84710809668589,1.80236725987912,1.7927496308739,1.88368818041696,1.94932871584188,1.95726121355773,1.96866069074087,1.91302451990581,1.94442706465805,1.9750358511015,1.96941237772022,1.92039978193988,1.88221320417109,1.87184205001383,1.94715096207716,1.99955982136458,1.96165352062101,1.92812170311398,1.93121976126595,1.89093874113149,1.90807625207123,1.79262236589233,1.75904972786987,1.78625306689961,1.84278528429971,1.79332433088298,1.95293132847246,2.04197379045424,2.06621336712635,2.00402640638389,2.17514916921874,2.2128714709165,2.18146451245547,2.27202661828836,2.35672963245622,2.3643836906093,2.36362505720363,2.37882683885163,2.67466076009166,2.60887098937597,2.66521128781989,2.44218630205384,2.48368007988719,2.5401262739045,2.43673468153135,2.60873557309341,2.49249439166264,2.59633375446497,2.69214486071977,2.50676760538654,2.46699392703877,2.44881513618226,2.33375757210357,2.37366682445936,2.50937388471834,2.80405329611316,2.46957288870603,2.36180188478086,2.29513248647637,2.19380294106189,2.14967016400723,2.15017926838469,2.23276476213711,1.97362578477604,1.80447773566277,1.69708196295229,1.70743936185468,1.70165139550755,1.73760041401323,1.70171217149405,1.67222268664084,1.75872919215271,1.79168110552774,1.88334558173046,1.97800792487458,2.06314616693449,1.95861537232617,2.25677537470684,2.22024326116753,2.22492303989903,2.29316960270655,2.30510647036512,2.63065756534928,2.52905924721748,2.53247157488356,2.88155268993127,2.65133135861091,2.4721010011562,2.68891509736293,2.51555512017573,2.50581987134336,2.39531088705838,2.42583635793732,2.36275420264507,2.37719234872174,2.30483154922734,2.44378220476906,2.4867922266589,2.69203870983077,2.37157711088674,2.23607472924709,2.39262376352957,2.26225842465463,2.15938181312101,2.21577763785306,2.22596777384327],"BRENT-FDS^FG_PRICE_CHANGE(0,-3AM)":0.0,"EWM^SIZE(FG_CONSTITUENTS)":33,"ECH^JULIAN(FMA_DIV_YLD(NTMA,NOW,NOW,M,\"PORTAGG\",\"MEANR\").DATES)":45442,"USDVND^STD(FG_PRICE_CHANGE(0,-1AY,AM))":0.833079606215958,"USDPHP^FG_PRICE_CHANGE(0,-6AM)":5.460441,"MCHI^FG_FCF_YIELD_NTM(0)":6.92893038676756,"USDBRL^STD(FG_PRICE_CHANGE(0,-3AY,M))":3.61364547454738,"EWM^P_PRICE(0)/P_PRICE_LOW_PR(0,,,,,,\"PRICE\",\"INTRA\",\"52W\")-1":0.15776205,"KSA^FG_PRICE_MAVG(0,,,,30)":42.384666,"EPU^SIZE(FG_CONSTITUENTS)":27,"BRENT-FDS^FG_PRICE_MAVG(0,,,,30)":85.86,"EWM^P_PRICE(0)/P_PRICE_HIGH_PR(0,,,,,,\"PRICE\",\"INTRA\",\"52W\")":0.980367,"URTH^SIZE(FG_CONSTITUENTS)":1467,"ECH^FG_ROE(0)":8.11690217376952,"USDIDR^FG_PRICE_CHANGE(0,-6AM)":4.7711134,"WL-FDS^MAX(FG_PRICE(0,-5AY))":763.4,"REFINREPO-FDS^FG_YIELD(NOW,,,0)":6.5,"EPU^FMA_EVAL_EBITDA(NTMA,0,,,\"PORTAGG\",\"MEANR\")":6.90243842807934,"CAGDPY@MY^EE_ACTUAL_ANNUAL(MED,+1)":2.3,"USDBRL^FG_PRICE_CHANGE(0,-6AM)":6.560898,"EWW^P_PRICE_RETURNS_PR('52W',2,-10AY,0,AM)":[0.6221533,5.6246877,5.202782,19.281996,9.333301,6.3250065,0.14702082,-11.589074,-9.775215,0.65978765,-8.253527,-7.1071205,-11.730814,-14.415895,-16.285843,-25.180262,-23.767317,-18.358707,-16.642296,-14.249068,-14.716739,-17.708445,-5.309325,-7.6881113,-12.872017,-9.4515915,-7.568306,-1.9586325,-3.468126,-4.633677,-15.477413,-10.177249,-5.888587,-2.1291137,-3.1579196,-1.4909863,5.175483,8.764625,15.100039,13.640511,14.008701,0.56699514,15.539479,13.8805275,21.063316,10.633397,1.5914798,1.8278599,-11.588991,-9.999805,-5.51855,-8.77496,-3.70031,-14.44065,-17.770111,-14.586944,-13.377047,-10.772842,-13.501656,-8.563662,-1.7928123,-4.7832847,-18.232668,-15.22938,-14.120692,8.444524,10.014391,12.637949,4.9761653,-1.5800059,-33.006084,-34.66887,-25.1899,-25.530624,-20.127266,-19.661427,-20.869524,-22.871668,-5.536276,-3.0542254,-13.590121,-5.862623,56.993546,57.713924,53.00294,53.476906,51.818287,58.339237,47.49315,46.190598,13.86745,20.304382,23.47232,26.544773,28.18954,8.209419,10.624313,-0.03183484,-3.1142652,-10.848803,-5.6266365,7.7001452,22.493912,1.098752,23.034286,18.638824,12.208629,24.885893,19.094765,37.203682,42.84849,43.25111,33.502365,11.402607,20.617653,37.521564,18.282436,15.782845,21.530067,10.024225,10.926378],"EWM^FMA_DIV_YLD(NTMA,-10AY,0,AM,\"PORTAGG\",\"MEANR\")":[3.10922020479484,3.13009791103526,3.16318037429689,3.15591276364408,3.19519271902907,3.19325883802302,3.20371677768658,3.30265899280379,3.26695667204503,3.14140983906306,3.15128790913482,3.14420514069054,3.24230074571379,3.30383353595197,3.25973727883836,3.47451683113874,3.41381899757242,3.29277390654376,3.28175705798736,3.2523709438498,3.26438291702153,3.17752125764887,3.04596058907295,3.14093100208418,3.17348953256383,3.045912865002,3.02890962132134,2.94245597601956,2.98573787558088,2.93893083643886,3.01169247343674,3.03225441916189,3.01347115604404,3.01201147409562,2.97952537223897,2.94933868852452,2.99909891721967,3.03945651380963,3.04654917240897,3.02100015736804,3.07725096477853,3.19575058355024,3.26816360543484,3.14154028928361,3.06289587559103,3.14842387876147,3.19485732378776,3.17784495313726,3.39516623769108,3.37268227915974,3.19970572685582,3.15494099078328,3.22275748655689,3.3980286956427,3.37479522990327,3.28867208670578,3.27793956409447,3.25632385774838,3.38012125542455,3.37893171665793,3.32134347718404,3.42697706895065,3.45139086865592,3.51779578120578,3.54358524702431,3.50214667679734,3.53646781029889,3.47655128426169,3.62951280999077,3.77739741955009,4.02738739720641,3.68940284456711,3.17858026656061,3.13001140996284,3.0087339638556,3.09466631910482,3.30855651447885,3.5313672649909,3.524262298822,3.62279158033101,3.83922567121083,4.01487580657477,4.08880386316463,3.97735664517198,4.10676258843488,4.21518142739246,4.29938991760241,3.97746917674762,4.03946211516655,3.91299687459212,3.94822373991266,3.70725096796477,3.89268062578693,3.75672146357554,3.80470927311483,3.82986399456452,3.8992057387075,4.19717067562781,4.06354862351843,4.05084066391603,4.42005565170897,4.2511419003296,4.14845416374495,4.16953907491476,4.23028325589503,4.30146274443841,4.4343530455087,4.43711833174927,4.44632989225305,4.48185740845796,4.23721443903888,4.26940300566814,4.36214601574006,4.32281713711307,4.27533994027341,4.31392884689741,4.23556259075893,4.14259023752395,4.19345248935773,4.10235444803374,4.07003586444056],"BRENT-FDS^FG_PRICE(0)":85.86,"GREK^FG_TOTAL_RETURNC(0,-3AM)":2.6171446,"CNYA^FMA_PCT_ABOVE_MAVG(200,0,,,,\"PORTAGG\")":47.2972972972973,"CNYA^FG_ROE(0)":9.78768752128547,"SPY^P_PRICE(0)/P_PRICE_HIGH_PR(0,,,,,,\"PRICE\",\"INTRA\",\"52W\")":0.9893072,"REFINREPO-FDS^PROPER_NAME(0,,,\"SECURITY\",\"NAME\")":"India Repo Rate","EPU^FG_FCF_YIELD_NTM(0)":7.18061283325371,"EWT^P_PRICE_RETURNS_PR('52W',2,-10AY,0,AM)":[11.613857,21.010601,17.706335,25.786388,11.74233,10.319805,13.733029,6.8594337,15.0056,15.968382,11.546922,14.518177,9.41223,1.8505931,-4.7536016,-17.477375,-12.111813,-8.723915,-12.727064,-12.875879,-18.7285,-17.271149,-9.224129,-19.573402,-15.838062,-8.212972,5.474901,15.975022,22.986008,16.883541,17.108393,17.90868,30.85041,29.626083,22.721064,30.862736,31.917393,30.278624,24.64478,27.6417,18.222511,23.743021,23.552631,26.033401,26.12827,16.419197,17.12284,10.628187,9.620714,4.014063,6.2605977,4.1225553,8.317482,-10.533995,-7.651067,-9.924311,-11.130869,-6.558818,-6.9648385,1.8440366,-6.8457184,2.099812,-3.7528455,-4.2814074,-0.51520467,20.867157,21.79929,33.33254,16.883087,15.532708,-2.2687912,5.9070826,17.44486,17.92611,29.619003,29.084099,26.579021,18.390406,28.5128,31.502247,41.78965,54.85891,85.31204,77.59725,71.784,62.01657,44.63446,50.608017,40.72664,41.22591,33.273567,28.94454,20.485008,12.369049,5.306375,-12.076532,-5.9800267,-18.98663,-17.730242,-20.546764,-28.581625,-32.07412,-19.277996,-28.982813,-18.500835,-19.33201,-12.939763,-8.403551,-4.442191,10.061598,10.173571,7.141471,21.007942,23.289358,13.096786,27.645386,12.323654,19.537724,21.863413,21.042025,22.778797],"GREK^FG_TOTAL_RETURNC(0,-1AM)":1.8555164,"INDA^FMA_EVAL_EBIT(LTMA,NOW,NOW,M,\"PORTAGG\",\"MEANR\")":22.7186203163359,"USDMXN^FG_COMPANY_NAME":"Mexican Peso per U.S. Dollar","USDIDR^FG_PRICE_CHANGE(0,-1AM)":-0.061500072,"EWZ^FMA_PE(NTMA,-10AY,0,AM,\"PORTAGG\",\"MEANR\")":[10.6575429580776,11.1184346977821,11.5635940774021,12.6558204944515,11.3424589852112,11.7523018776831,11.6293869769987,11.1054889887099,11.0264932453077,12.4040620489982,12.7330525210721,14.459442637951,13.2354715186724,12.8775734208746,12.3215884424453,11.1104985594475,10.7288500299899,10.9053096334426,10.5858524054883,10.2916844396165,10.2990336936277,11.2704359542846,13.2922291766547,13.5640621029485,11.9486347800994,12.5021859500441,13.69958760676,13.6957022616835,13.6211183485754,14.9147481091503,13.6376520393902,12.7319031251851,13.2883974620251,13.4842583906091,12.7503983264585,12.7270796389791,12.0112243430878,11.9151339260669,12.4021264495846,13.2804567045186,13.7668726081436,13.351245327441,12.8386582884173,13.495532822405,14.0185565809803,13.4644442279864,12.8767272910723,12.7873831783721,11.3024493081875,10.4917245363103,11.2195390934326,10.6056524883497,10.6241946564351,11.5251139571448,11.6073788568552,11.4597129413982,13.0587550404377,12.4622173131517,12.1210870137003,11.6978436084766,11.9095289824941,12.2198799945402,12.6135748960533,12.4196886182362,12.9689223070814,13.4131661240767,13.504292692829,14.3614632457532,13.9743043242432,12.8882226893665,10.5921893122572,13.54818473301,16.8812077023217,17.8817438084425,25.3842678454254,22.7487279559641,16.6539675769694,14.8019051689087,14.1871531688555,12.71637948164,11.0160923691014,9.86034201345268,9.37129136697136,8.79365612166679,9.18306045386543,9.06282363009415,8.23526472452889,7.81079160503921,7.52837256411664,7.33093776748996,7.56137892219783,7.74344653966413,8.0940797315729,8.10902731433653,7.86788332024579,6.59257125184585,6.71904473012665,5.8541838118338,6.19521448595898,6.3134826388204,6.56196265985112,6.99263412885926,6.86154845994641,6.99564791434026,7.28944377880987,6.80430039541437,6.55098759175653,6.79032472651637,6.96170334919255,7.87130601024833,8.12646264804413,7.81358602883676,7.7236958551841,7.15036473125033,7.68321237702216,7.99283213278095,7.72615858300773,7.8714559963818,7.74140093396653,7.53242039917238,7.12202110537239],"COPP-FDS^FG_PRICE_CHANGE(0,-3AM)":20.2242795670883,"EWZ^FG_COMPANY_NAME":"iShares MSCI Brazil ETF","TUR^FMA_PCT_ABOVE_MAVG(200,0,,,,\"PORTAGG\")":65.2631578947368,"EWM^FG_TOTAL_RETURNC(0,-1AM)":3.9366484,"INDA^FMA_EVAL_EBITDA(NTMA,0,,,\"PORTAGG\",\"MEANR\")":15.0549595047755,"USDIDR^FG_PRICE_CHANGE(0,-1AY)":8.4056015,"WL-FDS^FG_PRICE_CHANGE(0,-6AM)":-24.4596290614977,"VNM^FG_PRICE_MAVG(0,,,,30)":12.532,"SPY^FG_TOTAL_RETURNC(0,-3AM)":4.121363,"EPOL^FMA_COS_DOWN(\"EPS\",\"1M\",+1,NOW,,,\"PORTAGG\",\"MEANR\")":9.0,"TRYPE10Y-FDS^FG_YIELD(0,,,,\"YTM\")":7.030201,"EPU^FMA_PE(NTMA,0,,,\"PORTAGG\",\"MEANR\")":13.3961046441236,"CC_SA^FG_COMPANY_NAME":"Saudi Arabia","EWZ^FG_TOTAL_RETURNC(0,-1AM)":-4.608446,"TRYGR10Y-FDS^PCTCHG(FG_YIELD(0,,,,\"YTM\"),FG_YIELD(-1AM,,,,\"YTM\"))":1.8202134,"USDTHB^FG_COMPANY_NAME":"Thailand Baht per U.S. Dollar","EWJ^P_PRICE(0)/P_PRICE_LOW_PR(0,,,,,,\"PRICE\",\"INTRA\",\"52W\")-1":0.20576918,"CC_VN^FG_COMPANY_NAME":"Vietnam","EWZ^PERCENT_CHANGE(FMA_EPS(+1,0,,,,\"PORTAGG\",\"MEAN\"),FMA_EPS(+1,-3AM,,,,\"PORTAGG\",\"MEAN\"))":-0.865445270796135,"EZA^FMA_PE(LTM,0,,,\"PORTAGG\",\"MEANR\")":11.4123923416837,"EWT^FMA_PE(NTMA,-10AY,0,AM,\"PORTAGG\",\"MEANR\")":[14.1609063329975,14.4328048624714,13.7751257741608,13.8421690523342,13.005207670872,13.0496424010121,13.2259063543011,13.1330277626727,12.6071001289373,12.8525949143028,12.5827837698223,12.9917106509294,12.9015392130245,12.5551455672647,12.12654412492,11.5872267459532,11.5327111207534,12.082833900716,11.8656521550426,11.8252529920768,11.7022307052439,12.2223566721383,12.9212197134787,12.2962526284102,12.8123321231888,13.0973699505165,13.5192995672273,13.5400100907131,13.5985218410144,13.5342148278329,13.047720028408,12.9297427302687,13.0714485726912,13.1221894504159,13.0269208253071,13.1746398487127,13.3470355478548,13.9482329835106,14.0049461052724,13.9774432568964,13.2355902274505,13.8591871877074,13.381475834373,13.2643612808963,13.8012554575696,13.3955571856103,13.3732503610473,13.2479006601631,13.4008577256332,13.2885549731316,13.621115455082,13.5918597678094,13.2549228519608,12.1110088067918,12.5764711275064,12.4228725713577,13.5369559004944,14.3011463981842,14.7329731957998,15.2460863946122,14.496441868247,14.9438790984493,15.1097335714107,14.5481618397005,15.1004870572547,15.6133677990043,15.2039595435314,15.6772583718892,14.7777949073719,14.4034641579301,13.414740414347,15.40765670325,15.3886528091259,16.2665522944325,17.0603374811792,15.8244095477637,15.1958858618065,14.5543251720352,15.2938711313686,16.0057988629053,15.7617218718328,15.6214102298071,15.3718426499916,14.9118556446821,13.7832746602128,13.9552457043522,13.2569709649672,13.136970667784,12.8220283882895,12.8427287805311,13.0402226990003,13.8059884210028,12.5946266244095,12.4824827170357,12.3383122673692,11.6256518887404,11.7961351674352,10.4279155664919,10.6676305826976,11.0878201861237,10.1164717503836,10.6833907003547,12.8985763448285,12.526627517167,14.0456489739424,14.4236612875038,15.0913469100592,15.1029142697024,16.208307994698,16.1498291065527,16.686135482536,15.7427509598836,15.2695867747324,14.6851973952868,15.769375156753,16.241000141223,15.8226962096205,16.5197053824984,17.4017760143884,17.1402426709419,17.7090964795385],"MCHI^FG_PRICE_MAVG(0,,,,200)":41.5514,"EWJ^P_PRICE(0)/P_PRICE_HIGH_PR(0,,,,,,\"PRICE\",\"INTRA\",\"52W\")":0.95705265,"ECH^FG_COMPANY_NAME":"iShares MSCI Chile ETF","QAT^FG_TOTAL_RETURNC(-10AY,0,AM)":[null,-19.521177,13.135004,3.0744314,2.9827356,-1.4028192,-0.9736419,-6.5964103,-3.928125,6.2201023,-4.690999,4.1567326,-0.8165002,-2.0923257,-3.9436042,0.4128456,-3.5724044,2.0939946,-12.528997,1.204896,-7.789147,6.769061,6.9259405,-3.039366,-6.115103,2.2831082,7.7691436,4.0679693,-3.882724,-2.215153,-6.3964186,7.1990967,1.7838359,1.5979409,-0.91323256,-2.1505356,-2.8780818,-8.294832,7.6405883,-7.0130644,-4.067177,-3.6857843,-8.261734,16.72082,4.5913577,-5.9242907,4.1160583,3.1212091,2.1964312,-2.2853732,8.609783,1.3644814,0.16666651,2.9905677,4.2586684,-3.8834572,5.1920056,-5.655527,0.81744194,2.4324417,-3.4300864,1.2714386,-1.3974309,-2.0085037,1.5868545,0.056946278,-0.3984034,1.6571522,1.1793017,-11.832351,-8.173281,9.370828,0.8250475,2.358985,5.2301884,4.1071415,2.4585485,-5.1434097,6.245911,2.1594763,1.0840058,-3.5924911,4.6162367,4.2530656,-1.3034165,-0.06633997,-0.15856624,4.3938637,2.7028441,2.2070885,-1.8396139,0.88552237,8.561647,3.5150886,4.6147227,0.5409837,-5.9188786,-4.8271837,6.408417,1.7078638,-6.874943,1.4036179,-4.3518963,-9.675037,4.057646,-4.295439,-0.4926145,1.4301419,-0.054228306,0.9380698,5.921781,-5.2215157,-3.2276034,-6.6129923,6.8965554,4.4354796,-4.8538265,5.3913116,-2.970302,-2.0974994,-3.5900474],"PLATI-FDS^MAX(FG_PRICE(0,-5AY))":1272.59,"TIOS-FDS^FG_PRICE_MAVG(0,,,,30)":115.35433,"MCHI^FG_PRICE_MAVG(0,,,,30)":44.15167,"SET-BKK^P_PRICE(0)/P_PRICE_HIGH_PR(0,,,,,,\"PRICE\",\"INTRA\",\"52W\")":0.8519909,"USDTWD^FG_PRICE_CHANGE(0,-3AM)":2.481854,"QAT^SIZE(FG_CONSTITUENTS)":34,"EIDO^FMA_PE(NTMA,-10AY,0,AM,\"PORTAGG\",\"MEANR\")":[14.2447334599051,13.7940862669355,14.5559460758426,14.6783336701972,14.5382315869861,14.4819525000174,14.9442153771435,14.9609650021232,15.131229285306,16.0589060250585,16.2928844900278,14.5569005622242,15.318828453358,14.4373898903001,14.3488080945941,13.3492688401036,12.7371814230146,13.8836220084854,14.0309433617075,14.4486119600486,14.5755000283982,14.9844999314352,15.1933474372835,14.8097547669101,14.6110937858956,15.6300261583136,16.358179026479,16.4414182352202,16.5534098782447,16.482809108026,14.7953490433976,15.3377740717851,15.0185827331258,15.2271914541782,15.4241693461588,15.6244039059283,15.7178225713716,15.7489530619909,15.6274131254523,15.659489601207,15.4672620467767,15.4719503274837,15.0093910427403,15.8948314981081,16.0433783242196,15.3823639826787,14.4137525839425,13.893013661688,13.6241317937551,12.5997421108996,13.0623640589856,13.7068558070206,13.474194926487,13.158175887024,13.8483827457308,14.0540723197511,14.8379015334503,14.3483990107587,14.3021084236247,14.2420215080974,13.6819266595194,14.1742362663067,14.92485339562,14.6545328074011,14.365102698948,14.68782222731,14.5984333811478,15.0346650239634,14.6979392646782,13.4028248836059,10.8345097777863,11.6664921338504,14.3216018793332,15.8702638823442,16.5520452787669,16.8547191061854,14.8366930450435,15.7338894781884,17.1570439890272,17.2940147997645,16.6192779784826,17.1935505963197,15.6999596597739,15.9783254775584,15.4874704549156,14.7981713151464,14.428803273201,14.9651281045864,14.941133798371,15.2821040816977,14.6825274911478,14.4689270362988,14.7046749273592,15.5471537709228,14.9017897430853,14.7474122318118,13.9000836312661,12.3379560646413,12.5749055488175,12.9044049780764,12.7910925729852,12.8666866248321,12.8528699635851,12.2095079280985,12.1233507336296,12.1595586326372,11.900627697227,12.2369006831745,11.7163949655899,13.3528071305871,13.5760928913847,13.7100226444632,13.144135635897,12.182860158786,12.5294765909697,12.8719955480918,12.807006622743,12.9997406968965,12.9614348575441,12.2097957639995,11.47854673513],"REFPEMPR-FDS^PROPER_NAME(0,,,\"SECURITY\",\"NAME\")":"Peru Policy Rate","TRYZA10Y-FDS^JULIAN(FG_YIELD(-10AY,0,CY,,\"YTM\").DATES)":[42004,42369,42734,43098,43465,43830,44196,44561,44925,45289],"EWZ^FMA_PCT_ABOVE_MAVG(200,0,,,,\"PORTAGG\")":28.0,"REFPL7D-FDS^(SUBARRAY(NOT_NA(NO_REPEAT_F(FG_YIELD(NOW,-10AY,D))),0,1)-SUBARRAY(NOT_NA(NO_REPEAT_F(FG_YIELD(NOW,-10AY,D))),1,1))*100":-25.0,"TUR^FG_FCF_YIELD_NTM(0)":6.93422757661599,"USDPEN^STD(FG_PRICE_CHANGE(0,-1AY,AM))":1.73090149159971,"TUR^FMA_DIV_YLD(NTMA,NOW,NOW,M,\"PORTAGG\",\"MEANR\")":4.30336830133558,"CAGDPY@SA^EE_ACTUAL_ANNUAL(MED,0)":3.19136442056759,"PLATI-FDS^FG_PRICE(0)/MAX(FG_PRICE(0,-1AY))":0.968194574368569,"INDA^FG_PRICE_MAVG(0,,,,200)":48.307774,"EWZ^FMA_EVAL_EBITDA(NTMA,0,,,\"PORTAGG\",\"MEANR\")":4.54407098531733,"CAGDPY@VN^EE_ACTUAL_ANNUAL(MED,+1)":null,"INDA^FG_PRICE_MAVG(0,,,,60)":51.9345,"INDA^FMA_COS_UP(\"EPS\",\"1M\",+1,NOW,,,\"PORTAGG\",\"MEANR\")":52.0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38881,5.12773396645605,7.54796836254383,11.3918613623253,11.0560462161177],"GREK^FG_PRICE_MAVG(0,,,,60)":40.67525,"EWY^PERCENT_CHANGE(FMA_EPS(+1,0,,,,\"PORTAGG\",\"MEAN\"),FMA_EPS(+1,-3AM,,,,\"PORTAGG\",\"MEAN\"))":1.67210350418504,"TRYID10Y-FDS^PCTCHG(FG_YIELD(0,,,,\"YTM\"),FG_YIELD(-1AM,,,,\"YTM\"))":-4.287719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PLATI-FDS^FG_PRICE(0)":1035.0,"GREK^FG_PRICE_MAVG(0,,,,30)":41.540833,"USDSAR^FG_PRICE_CHANGE(0,-3AM)":0.010669231,"TRYAE10Y-FDS^FG_YIELD(0,,,,\"YTM\")":4.998434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8507749476,51.305065810927,35.3894151930328,41.7033181461674],"EIDO^FMA_RBICS_REV_CURRENT(30, LOC, \"PORTAGG\")":53.5778783748979,"USDSAR^FG_PRICE_CHANGE(0,-1AY)":-0.0026643276,"CNYA^FG_PRICE(0)":26.32,"ECH^FMA_RBICS_REV_CURRENT(30, LOC, \"PORTAGG\")":31.370078380528,"EPOL^FMA_EVAL_EBITDA(NTMA,0,,,\"PORTAGG\",\"MEANR\")":4.8750445210762,"TUR^FMA_DIV_YLD(NTMA,-10AY,0,AM,\"PORTAGG\",\"MEANR\")":[2.76176735925225,3.1479959312297,2.73071696626575,3.03607302172906,3.17059015885699,2.93741652587535,2.74258272052963,2.72222550055669,2.76520215944488,2.89773812291483,3.01660872196213,2.8983682547625,2.94250437112096,3.02209651197822,3.05763517585777,3.32154614472789,3.40269594545227,3.18707573019009,3.42913983668396,3.60788609777904,3.49212106090958,3.35883857597442,3.12797100539177,3.17407865855749,3.48844037276062,3.56246081010253,3.67527193677447,3.61546867842785,3.70097448048811,3.59096749608663,3.85801994372439,3.77935281274985,3.5384630237825,3.57187399499773,3.6289024878529,3.58626439024682,3.6492707097157,3.58782081411406,3.59747805317661,3.7580267685344,4.23435206207655,4.07504369370411,4.4087009897249,4.0842220852425,3.98286927847008,4.1596943560228,4.50014205065657,5.1918449087918,5.41643554107647,5.4890541564676,5.3259757172002,5.81668605384853,5.25881381516175,5.46318206740304,5.18845402712553,5.25744702983221,4.37213363277611,4.80364939973165,4.92944444407992,5.07347669159822,5.04927810551142,4.75775798149704,4.42399653307802,5.09491969968543,4.76394931398678,4.88856695530946,4.53823434437517,4.31103191799517,4.5248163137616,4.84980889543395,5.78474206879158,4.04244680153172,3.79971764087062,3.28580071627582,3.71561400579739,4.27009998058648,4.48054653796554,4.68978365246238,4.02742389488842,3.83486856609325,4.25532721736754,4.82881506095546,5.33400475926962,5.48814931825369,5.68418692898539,5.8220361539177,6.11993766383957,5.82140682466883,6.0768794357694,5.86291171675498,5.07875022356158,5.63648227056031,5.80108752997381,6.20020304421839,5.45886644103028,5.56788812897277,5.40018484484317,6.12815198759341,6.06504048437601,4.80208958195311,5.64602017943865,5.07800601137993,4.58751592429058,4.29654321414818,5.24072659033745,5.12082338841093,5.36514360720757,5.53184824782319,5.52201309941044,4.72683311613244,3.76659713142352,3.68216551102261,3.73437940201311,4.46782149250525,4.53275146162006,4.79460931699384,4.38624020564354,4.18047761167792,4.28115624663111,4.15922734408353,4.30336830133558],"EWJ^FG_TOTAL_RETURNC(0,-3AM)":-0.21701455,"CC_TW^IMF_IFS_RCPI_Q(0)":null,"SET-BKK^FG_TOTAL_RETURNC(0,-6AM)":-2.5011241,"URTH^P_PRICE(0)/P_PRICE_LOW_PR(0,,,,,,\"PRICE\",\"INTRA\",\"52W\")-1":0.2703575,"CC_MY^IMF_IFS_RCPI_Q(0)":1.6700923,"EIDO^FMA_PE(LTM,0,,,\"PORTAGG\",\"MEANR\")":14.2454435336421,"USDEUR^STD(FG_PRICE_CHANGE(0,-3AY,M))":2.17066400551634,"USDZAR^STD(FG_PRICE_CHANGE(0,-3AY,M))":3.95679913842633,"EPHE^FMA_PE(NTMA,-10AY,0,AM,\"PORTAGG\",\"MEANR\")":[17.3251225969714,17.3397837258313,17.2303773145663,17.3830483256232,17.6858146937775,17.502554465867,17.5940966995845,17.2124418781652,18.1582845275793,18.2195601209288,18.4658223624489,17.7130715785213,17.5576539026135,17.5248775856324,17.6172089159248,16.59337413529,16.1876186046528,16.7494019133426,16.1223040812444,16.0363530994139,15.387308367837,14.8727558123385,16.9508435938326,16.1661635407493,16.3648546827859,17.5561771714194,17.7625889174117,18.2327124969208,17.0009820459732,16.4333954244727,15.2237199746365,15.5390140241249,16.5643278268059,16.2276073957647,16.7199174615374,17.5158929112367,17.3729098747695,17.0974215820054,16.6715752800135,16.6780138333741,17.1117346836334,17.7015721567147,17.0299995156173,17.6394341048122,17.6033050460849,17.206898209246,16.1127726658565,15.7782445133164,15.6250749745304,14.9936330985789,15.5921513867994,15.5153958674045,13.9957971125565,13.7917822461692,14.3663095796595,15.0030398139525,15.6238552300405,14.9419224828602,15.3330493853998,15.4650171158685,15.4490201068758,15.4401294214435,15.3047867956354,14.7215411075936,13.7706667687135,14.0209694746243,13.4923406421368,14.1338327030508,12.8995707727312,12.1103309942115,9.85022002012858,11.8214441268474,14.1832269406166,15.4956117232957,15.028799177759,15.8535914936201,15.5858908519418,16.4943195078507,16.5659030939016,16.5003016019617,15.4299489768155,15.5053820221085,14.7959431431085,14.6114332741822,16.1160822796745,16.2942769444938,14.5255266973821,15.8629071822983,15.7480570662577,16.0741389445322,15.6053101499841,15.1417421578551,15.2863395748847,14.8711469304816,14.7971277060681,13.6281210159433,13.3155011583834,12.5088114837227,12.7338528909029,12.9280272345802,11.1952577535293,11.838457184447,12.9330879818843,12.4727568105362,12.8107674685986,12.0836601528981,11.7650394735548,11.6777164384977,10.5200462310901,10.1325118875057,10.2509177077509,9.29209420657277,9.92644954525374,9.32436931840956,9.53922032207149,9.39148876302514,9.5710958490635,10.0582052984907,9.49983085788062,9.16601132577451,8.51186978243815],"USDTWD^FG_PRICE_CHANGE(0,-1AY)":5.423486,"MCHI^PERCENT_CHANGE(FMA_EPS(+1,0,,,,\"PORTAGG\",\"MEAN\"),FMA_EPS(+1,-1AM,,,,\"PORTAGG\",\"MEAN\"))":4.2429251083406,"QAT^FMA_COS_DOWN(\"EPS\",\"1M\",+1,NOW,,,\"PORTAGG\",\"MEANR\")":9.0,"UAE^FMA_PE(LTM,0,,,\"PORTAGG\",\"MEANR\")":10.1834621868066,"MCHI^FMA_PE(LTMA,-10AY,0,AM,\"PORTAGG\",\"MEANR\")":[9.27204417462309,9.35017917550044,9.71801806950445,9.69396867056725,9.23652959821016,9.56410793972011,9.77721380898662,10.1746108867909,10.4899147840796,10.8550849099166,10.9043299905012,11.5308202688663,11.4482365424909,11.140864879451,10.4551200006386,9.88513483928365,9.60431070738763,10.1798626449611,9.89434750669188,10.8233832009863,9.64647393980657,9.2498923874491,9.58415765426763,9.6901401923612,9.81955753396548,10.4386681769128,10.9936287639531,11.8731551435611,12.536395907394,12.8307603405768,13.2302700278821,13.1176828094356,13.7594768451825,14.0635859284303,13.961750477564,13.9440235075567,14.0533223970702,14.0469202051903,14.5708729929368,14.5544760735218,14.7490989722367,15.0757986795637,15.1719095374626,15.2795440551521,16.5098266270009,15.3586950861764,15.0477412204153,14.8275722068304,14.7052431308874,14.2863684952514,14.0511294115084,13.5192949225312,13.2902380442386,12.0110425772659,12.3825616090108,11.4393596656448,12.4702998420917,12.8264711882089,12.8514893099069,12.9008164139685,12.3777028937934,12.6584506910781,12.5744986442222,12.3386324103192,12.2723826285063,12.4258895616342,12.7752696060973,13.6955603395915,12.8629177277268,13.0318163114748,12.9720986753231,13.2384481977698,13.2851867323791,14.1775398403361,15.0609805754443,15.8703719974063,15.9998638144784,16.8421313231814,17.1759984814262,18.5780265003745,20.187481640864,19.78094635553,19.3343944648016,19.0602964428495,18.885530743854,18.8542763578257,17.1970469944195,16.8192055067955,16.0277341633102,15.8698442143603,14.6749208680529,14.1324751100445,13.8379103437474,13.067160080154,12.7662461067655,12.6653935693061,12.6887135743193,13.0835898115732,12.4733657114394,12.5165466387838,11.4245014860665,9.98651751109239,12.041902395097,12.3208209778088,13.5448018590052,12.3727525676371,12.3623880007039,12.1264560868016,11.6275724682737,11.7815167472298,12.2689524026047,11.7346588326687,11.49986174457,11.1607421818783,10.9886067021455,10.8442532017948,9.75284224386143,10.4784627142866,10.4085075615563,10.5654437059315,10.6250195478942],"QAT^FMA_COS_UP(\"EPS\",\"1M\",+1,NOW,,,\"PORTAGG\",\"MEANR\")":6.0,"CAGDPY@SA^EE_ACTUAL_ANNUAL(MED,+1)":2.6,"EWY^FG_TOTAL_RETURNC(0,-12AM)":1.6349792,"REFPHRREPO-FDS^(SUBARRAY(NOT_NA(NO_REPEAT_F(FG_YIELD(NOW,-10AY,D))),0,1)-SUBARRAY(NOT_NA(NO_REPEAT_F(FG_YIELD(NOW,-10AY,D))),1,1))*100":25.0,"EPU^FMA_PE(LTMA,-10AY,0,AM,\"PORTAGG\",\"MEANR\")":[15.289521036178,15.798699599765,16.2781659275846,15.850208378148,15.1246881724282,14.2053108020576,14.1030424244343,14.2461105693406,15.364417191001,16.3564209364825,15.980862630744,15.6737239877293,16.2976825985119,16.0466994273627,15.5586380426986,14.3910359506766,14.4493221951022,12.111093200825,11.1902355984315,15.0880206710098,15.2566135447703,22.5502897160389,22.1179821067645,22.1180365979799,20.6073801394602,19.9839973682585,19.5452459262319,18.1855172401811,17.4333724518709,16.1424329927557,15.5757629352701,15.1931337658037,17.1130958282547,16.22924570634,16.0797454579535,15.0824909195829,15.0589862902672,14.7900937082745,15.016596001722,14.871359819336,16.5257159799306,16.6245156515601,16.7787933260555,17.1277391546598,17.8595771738097,19.8720432327877,19.3196005467202,18.7049468648159,18.1898334404589,17.7643734007577,17.7507575957568,16.9093631592988,16.5064517954221,16.2138064136184,16.4793363697989,17.1824209209468,18.6586966671518,20.2207843788288,19.8648352910593,19.014871347371,17.9874068348624,17.7989960562548,17.900226100244,17.6855380566831,17.2991880022227,17.2548861394578,16.4836337788553,17.7159847649344,16.6290972535711,16.63719573266,15.642668390108,16.5104997870281,18.4947258526765,21.772146071071,24.4213113510849,32.7057270786946,34.9803272779828,38.8785772981547,44.3838596519286,51.4189728909393,46.2474752673396,68.1834881558447,62.1417327173661,56.0443941421341,51.116724445653,43.9863568385867,37.7855818766238,32.7948304242868,27.1509666467511,22.3067494593249,16.4563821821427,11.5053587675029,11.9696685988418,13.5110820902795,13.3957848783814,12.4481934378334,11.6972045715562,10.5886087231736,10.1467257838032,9.65073652271254,9.1700972753549,9.43112613595041,9.97725058289921,9.16821761012197,10.1705356244408,9.39351624351512,9.5254011799694,9.54221742778217,9.48138709496335,10.018452971265,10.9048350609171,11.1231221574353,10.8701299170831,10.7250993374611,11.9372224775538,14.6883935902799,14.701431209538,15.1570671398901,15.1711286710363,15.1882342983056,15.2659759467518],"USDPEN^FG_PRICE_CHANGE(0,-6AM)":0.30801296,"INDA^FMA_COS_DOWN(\"EPS\",\"1M\",+1,NOW,,,\"PORTAGG\",\"MEANR\")":65.0,"REFPHRREPO-FDS^FG_YIELD(NOW,,,0)":6.5,"QAT^FMA_PE(NTMA,0,,,\"PORTAGG\",\"MEANR\")":9.48405158530843,"TRYID10Y-FDS^PCTCHG(FG_YIELD(0,,,,\"YTM\"),FG_YIELD(-3AM,,,,\"YTM\"))":4.9183025,"EWZ^FMA_DIV_YLD(NTMA,NOW,NOW,M,\"PORTAGG\",\"MEANR\")":7.26660022139796,"EPOL^PERCENT_CHANGE(FMA_EPS(+1,0,,,,\"PORTAGG\",\"MEAN\"),FMA_EPS(+1,-1AM,,,,\"PORTAGG\",\"MEAN\"))":5.33282528997415,"TIPSCL10Y-FDS^PCTCHG(FG_YIELD(0,,,,\"YTM\"),FG_YIELD(-3AM,,,,\"YTM\"))":null,"CPALM-FDS^MAX(FG_PRICE(0,-5AY))":8163.0,"GREK^FG_PRICE(0)":41.17,"USDSAR^FG_PRICE_CHANGE(0,-1AM)":0.0026583672,"CPALM-FDS^FG_PRICE(0)/MAX(FG_PRICE(0,-1AY))":0.888621969862415,"TIOS-FDS^FG_PRICE(0)":117.62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4,39.4423843156453],"MCHI^FG_TOTAL_RETURNC(-10AY,0,AM)":[4.6076655,2.7181745,6.728494,1.2931943,-5.4857373,3.862381,1.1582971,1.8407464,0.3384471,5.2777767,2.7139068,15.009176,-4.5149984,-5.393749,-10.706639,-11.870509,-0.65758824,7.9662085,-1.1627913,-3.2222152,-11.9677305,-2.3676157,10.847462,-0.56456923,-0.047314167,1.0619521,3.8452506,6.2244415,3.72113,-2.948457,-0.95602274,-5.2885294,7.500565,3.6162496,2.504623,2.463448,5.101645,2.0703316,8.630466,4.3595314,1.7580628,3.5029411,1.4394999,1.757443,12.428606,-7.4989977,-0.91040134,-2.50839,2.961862,-5.709505,-1.2074292,-4.826069,-1.3994098,-11.086994,7.943666,-7.558817,12.713802,2.360475,2.83314,1.7459512,-12.893576,8.129716,-1.6484439,-3.5060763,-0.6026149,4.261768,2.0352244,8.413744,-6.2100115,3.3605099,-7.8544974,4.7685623,1.7005682,7.695055,9.2589855,5.789399,-1.9563854,4.7863007,2.689135,2.23341,8.089411,-0.4684627,-6.2105417,0.3427267,-0.17077923,0.95170736,-13.549256,-0.67349076,-4.605174,2.532208,-5.820334,-3.0275166,-0.27083158,-6.373799,-9.759426,-4.5944395,2.6357532,8.392656,-10.965782,0.0,-14.34896,-16.400373,32.124783,2.5394917,12.800002,-10.675627,4.241538,-4.3495655,-9.388095,4.4554114,11.309778,-9.819275,-3.6072135,-3.4188032,2.080834,-2.1296084,-10.3092785,6.704986,1.8979192,5.3863525,4.6572685],"EPOL^FMA_EVAL_EBIT(LTMA,NOW,NOW,M,\"PORTAGG\",\"MEANR\")":8.28521314251431,"EPHE^FG_TOTAL_RETURNC(-10AY,0,AM)":[0.30606985,2.9006362,-0.65164566,4.3727756,-0.34039617,0.578022,0.88819265,-0.81801414,6.884825,2.2532463,-0.35928488,-3.173077,-1.5640438,-2.342105,0.77922344,-10.051542,-1.4613271,2.3844123,-2.442491,-1.4200151,-4.297572,1.0219812,12.354398,-4.420197,6.6228986,5.2491426,1.1488438,-3.0035317,-3.044504,-5.1261425,-8.7977295,0.84536076,5.7371974,-3.0338287,2.7677417,4.918039,1.590395,-1.2789607,1.6466498,-1.78473,3.354764,0.10818243,-1.0807812,6.1074376,-1.8289506,-5.064291,-3.4273148,-3.2341063,-3.7858725,-6.948352,8.623552,0.4885435,-8.690369,-0.36605,6.5798283,-0.02849102,9.3789215,-3.8141608,2.265942,1.8658876,0.715518,1.8939257,-0.98287463,-2.3255825,-2.8745592,4.872942,-3.1927109,1.1520147,-9.149181,-6.2860847,-21.14989,4.730892,4.019892,7.8125477,-3.6802948,2.470088,0.112998486,5.643344,9.615385,6.469929,-8.44037,0.83500147,-3.2129884,-1.060915,6.5029383,1.1704922,-9.599227,7.4722886,-1.0312676,6.4537764,0.94726086,-0.66827536,1.9911528,2.1072268,-5.614567,-7.299036,1.8730521,-12.56752,2.2064686,0.9637594,-15.693015,8.469212,11.7745285,-1.7116666,7.3692203,-6.081086,2.0825386,0.22255182,-5.4774227,3.1904101,3.9554477,-10.121906,2.3838878,-6.1822534,7.231486,4.5627475,1.8853426,3.7009,0.6190777,-6.768,-4.891306],"CC_MX^IMF_IFS_RCPI_Q(0)":null,"KSA^FMA_PCT_ABOVE_MAVG(200,0,,,,\"PORTAGG\")":39.1666666666667,"SET-BKK^FG_TOTAL_RETURNC(0,-3AM)":-1.8246531,"REFAEREPO-FDS^(SUBARRAY(NOT_NA(NO_REPEAT_F(FG_YIELD(NOW,-10AY,D))),0,1)-SUBARRAY(NOT_NA(NO_REPEAT_F(FG_YIELD(NOW,-10AY,D))),1,1))*100":25.0,"ECH^FMA_EVAL_EBIT(LTMA,NOW,NOW,M,\"PORTAGG\",\"MEANR\")":9.61498827274045,"EWJ^FMA_PCT_ABOVE_MAVG(200,0,,,,\"PORTAGG\")":62.3853211009174,"CC_PE^IMF_IFS_RCPI_Q(0)":2.8496776,"ECH^FMA_EVAL_EBITDA(NTMA,0,,,\"PORTAGG\",\"MEANR\")":6.13228357842886,"EPOL^FMA_PE(NTMA,-10AY,0,AM,\"PORTAGG\",\"MEANR\")":[13.6006260377219,13.2959444073451,12.7208176895006,13.2279592998214,13.7428832388397,13.6084769729978,13.5881027405856,13.4152198556912,13.3845403512411,13.6216022886754,14.0316849749862,14.8480938342079,14.0651415500264,13.2907996141385,12.8132821430082,12.4322594397991,11.8262662034064,12.0474470537217,11.6468648661915,12.4942899094166,12.3600574854512,12.9364351588484,13.7208666107564,12.6895146263391,11.8255212264303,11.3908666444318,11.6183649419853,12.1529375349058,11.4125818198357,11.9431301097193,11.5602574223931,11.8292584938014,12.2861351914969,12.5326677394816,12.1028474031943,12.8529225328744,12.1050351560337,12.5248074909614,12.6484865205896,12.9031635887734,12.2167857060654,12.2639751295756,11.5685633982946,11.8766351289221,12.5646183593697,11.3874756615333,10.8087133742084,11.3423041600645,10.6808597732482,10.3319004290381,11.0959081094627,11.1926280356545,10.8751905325099,10.1590175605601,10.7005828778411,10.5381965175645,10.8397458785659,10.6545506219008,11.0792552453,11.1155373474971,10.4081243109425,10.8813382439014,10.4363114433147,9.54919927975797,9.82965901062916,10.0258362442599,10.060759975648,10.2775839510358,10.1947770741498,9.09396143309197,8.62873026398017,11.7252199066042,12.9630697843954,12.6074328970008,11.8368929484096,12.2788947816603,11.385721931719,11.471212000728,13.3373433092485,13.174715017404,11.1914037915705,11.3446832860972,11.8375796381672,12.435954192637,13.0736073990039,12.3290651472333,12.0136994413112,12.0827101917663,11.5889499948739,12.1131576596523,10.6467610141063,10.6842244930319,10.1119649204215,9.32568151075965,9.4895931546403,7.66246067201606,6.93522588140103,6.61749905134594,6.40073542711964,5.91195407782541,5.41423140693405,6.66032720775728,7.43550371237664,7.66652141454478,7.81470581509264,7.99972048263043,6.83912750317638,7.16956184250541,6.99446607815904,8.16996792038529,8.35447764539656,8.19725136707686,7.77276211452036,8.4790550715429,8.51272175353444,8.5172842842822,8.39566721558908,9.31828588941071,8.52652978297751,8.75141809189135,8.66997599493864],"SET-BKK^FG_TOTAL_RETURNC(0,-1AM)":-1.629442,"REFAEREPO-FDS^FG_YIELD(NOW,,,0)":5.4,"UAE^FMA_DIV_YLD(NTMA,NOW,NOW,M,\"PORTAGG\",\"MEANR\")":6.0461116475802,"CNYA^FG_COMPANY_NAME":"iShares MSCI China A ETF","MCHI^PERCENT_CHANGE(FMA_EPS(+1,0,,,,\"PORTAGG\",\"MEAN\"),FMA_EPS(+1,-3AM,,,,\"PORTAGG\",\"MEAN\"))":1.43532520648862,"UAE^FMA_PE(NTMA,0,,,\"PORTAGG\",\"MEANR\")":8.30066778818544,"MCHI^FG_PRICE(0)":43.82,"EWY^P_PRICE(0)/P_PRICE_HIGH_PR(0,,,,,,\"PRICE\",\"INTRA\",\"52W\")":0.91173023,"EWY^FG_TOTAL_RETURNC(0,-1AM)":-1.3798535,"REFIDRREPO-FDS^(SUBARRAY(NOT_NA(NO_REPEAT_F(FG_YIELD(NOW,-10AY,D))),0,1)-SUBARRAY(NOT_NA(NO_REPEAT_F(FG_YIELD(NOW,-10AY,D))),1,1))*100":25.0,"PLATI-FDS^FG_PRICE_CHANGE(0,-3AM)":15.6424581005587,"EWZ^FG_FCF_YIELD_NTM(0)":10.4132094118771,"USDSAR^FG_PRICE_CHANGE(0,-6AM)":-0.021320581,"MCHI^FMA_RBICS_REV_CURRENT(30, LOC, \"PORTAGG\")":24.0189202058002,"INDA^FMA_RBICS_REV_CURRENT(30, LOC, \"PORTAGG\")":30.3196101720208,"EWY^FMA_PE(LTM,0,,,\"PORTAGG\",\"MEANR\")":16.280454451257,"CNYA^FG_PRICE_MAVG(0,,,,30)":26.766834,"EWY^JULIAN(FMA_DIV_YLD(NTMA,NOW,NOW,M,\"PORTAGG\",\"MEANR\").DATES)":45441,"EPHE^FG_TOTAL_RETURNC(0,-6AM)":-1.4318049,"EIDO^P_PRICE(0)/P_PRICE_LOW_PR(0,,,,,,\"PRICE\",\"INTRA\",\"52W\")-1":0.0071355104,"TRYTR7Y-FDS^FG_YIELD(0,,,,\"YTM\")":24.593512,"EWW^FMA_EVAL_EBIT(LTMA,NOW,NOW,M,\"PORTAGG\",\"MEANR\")":10.2857368341133,"USDSAR^FG_PRICE(0)":3.7507,"EIDO^P_PRICE(0)/P_PRICE_HIGH_PR(0,,,,,,\"PRICE\",\"INTRA\",\"52W\")":0.82851154,"KSA^PERCENT_CHANGE(FMA_EPS(+1,0,,,,\"PORTAGG\",\"MEAN\"),FMA_EPS(+1,-1AM,,,,\"PORTAGG\",\"MEAN\"))":-0.379892174104974,"EIDO^FG_TOTAL_RETURNC(0,-6AM)":-8.41496,"EIDO^FMA_DIV_YLD(NTMA,NOW,NOW,M,\"PORTAGG\",\"MEANR\")":4.67625033687995,"EIDO^FG_TOTAL_RETURNC(-10AY,0,AM)":[-0.975436,-2.6970863,5.1554203,3.6409497,-5.321741,1.2858152,-0.21762848,0.03851652,-3.0247808,3.6452413,0.61638355,-10.774774,3.8368344,-8.6923485,-2.7190268,-11.579418,-11.239338,13.906157,1.3399482,2.3979425,3.737414,4.803705,3.8342834,-1.9949019,-3.118229,10.524201,6.2142253,-1.7705917,3.60502,-0.7186115,-11.04762,3.454709,1.1603832,0.32773018,5.3082943,2.0938277,0.8735299,3.7011862,-1.2495339,0.03720522,-0.70683956,0.03746748,-0.07490516,6.675732,4.783678,-3.9610624,-5.7672205,-5.9347153,0.63091516,-8.3053,3.4828067,-1.6827941,-1.711601,-4.1793585,12.312579,0.59695244,11.522972,-7.044798,-0.19432306,1.7133951,-3.1010747,4.4034004,-1.0388613,-2.0606458,-2.8582811,2.0024538,-3.7259579,6.9770336,-5.7677326,-10.587257,-31.868643,10.590637,6.2615037,5.0198317,4.111111,4.6424747,-11.932689,5.8482885,19.037199,8.428776,-4.141754,1.7817378,-4.3763695,-0.96110106,-1.2938917,-4.45345,-0.9368837,5.823791,2.0225763,10.327339,-2.549106,-0.80485344,0.9142399,4.961169,1.7262697,1.8989921,-0.9516239,-9.144664,3.2618523,2.812636,-1.8518567,1.8439174,0.08420944,-4.8546495,3.7516713,-1.3775289,2.7062416,5.184865,-5.5353584,0.6326318,1.7787457,-1.8755257,-3.2580376,-8.666367,6.9321513,3.4502983,-2.060926,2.333033,0.7152438,-7.8118086,-4.8627853],"EIDO^FMA_PE(NTMA,0,,,\"PORTAGG\",\"MEANR\")":11.47854673513,"REFVNDISC-FDS^PROPER_NAME(0,,,\"SECURITY\",\"NAME\")":"Vietnam Discount Rate","MCHI^FMA_DIV_YLD(NTMA,-10AY,0,AM,\"PORTAGG\",\"MEANR\")":[3.71585914762238,3.66317868872202,3.4756918061134,3.52233457096904,3.7883016159552,3.63311366630133,3.55241680457531,3.37350926763832,3.17707726639519,3.07096692409337,2.93817228099767,2.49016681268097,2.63936778292935,2.8554731232837,3.22624936577778,3.49546239570007,3.53761377489292,3.2236206483408,3.29962236564124,2.89559747592139,3.20555843115091,3.29205264695448,2.90971912272837,2.90342302433804,2.90472229699374,2.58338875299742,2.49112760662274,2.33469305263762,2.28032246386542,2.32766358394917,2.31134015127027,2.40706552849267,2.3140146391119,2.26929355339756,2.27961923309958,2.26664656376087,2.20211745424897,2.18625655478941,2.05619460062355,2.12165908373405,2.12496082560987,2.07235168985766,2.07730884602703,2.08673965973812,1.96308063738639,2.10986235717956,2.26455668943963,2.30013747288446,2.27573298148215,2.39922198064523,2.41693788633532,2.5464429282394,2.58649246259551,2.8979907958552,2.71878808922551,2.84243597706864,2.57968696492733,2.51598515677015,2.40983603155383,2.36810410927067,2.64080339201614,2.477885251088,2.50935864657407,2.55802017791591,2.560043370187,2.51328132883122,2.41489097340058,2.27180228139154,2.41326761199965,2.33875384891534,2.33605811353307,2.16993057523783,2.18584420518896,1.92861315317542,1.80739849179552,1.72768410385612,1.78546599445302,1.73458683830316,1.72440631386131,1.64312597050579,1.44075797413833,1.4628185756203,1.60158499441078,1.62593296739665,1.62742097265826,1.59168560310188,1.86546863133734,1.89654981085154,1.96465739613418,1.95750534991419,2.10339805706326,2.15007449897711,2.1874593282642,2.34824671358687,2.55847135969892,2.5703147375565,2.50898534304489,2.33733138797983,2.59364205090319,2.50874356712867,2.80022065866843,3.25870784503725,2.53236236814314,2.46187646573141,2.2363305650948,2.44226414423354,2.38548351423729,2.50714563938135,2.72725036479176,2.54662808694559,2.30572058357864,2.48126466098497,2.55259866577607,2.64480343975862,2.66348877748936,2.69388586083385,2.98809769426973,2.89847219127247,3.03554314121471,2.87697089857238,2.80677572038264],"URTH^PERCENT_CHANGE(FMA_EPS(+1,0,,,,\"PORTAGG\",\"MEAN\"),FMA_EPS(+1,-3AM,,,,\"PORTAGG\",\"MEAN\"))":0.550209070641202,"USDTWD^FG_PRICE_CHANGE(0,-1AM)":-0.5159378,"URTH^PERCENT_CHANGE(FMA_EPS(+1,0,,,,\"PORTAGG\",\"MEAN\"),FMA_EPS(+1,-1AM,,,,\"PORTAGG\",\"MEAN\"))":0.987600295496124,"DUMMY^ECON_DATE(45324,,, 'MM/YYYY')":"02/2024","DUMMY^ECON_DATE(45414,,, 'MM/YYYY')":"05/2024","CC_ZA^IMF_IFS_RCPI_Q(-1AM)":null,"CC_ID^IMF_IFS_RCPI_Q(-1AM)":null,"CC_SA^IMF_IFS_RCPI_Q(-1AM)":null,"CC_TR^IMF_IFS_RCPI_Q(-1AM)":null,"CC_AE^IMF_IFS_RCPI_Q(-1AM)":null,"CC_QA^IMF_IFS_RCPI_Q(-1AM)":null,"CC_TW^IMF_IFS_RCPI_Q(-1AM)":null,"CC_MX^IMF_IFS_RCPI_Q(-1AM)":null,"DUMMY^ECON_EXPR_DATA('FDS_ECON[NTCPMIMFGSA@CN]',05/2024,,Q)":50.938282,"DUMMY^ECON_EXPR_DATA('FDS_ECON[NTCPMIMFGSA@CN]',02/2024,,Q)":50.34384,"DUMMY^ECON_EXPR_DATA('FDS_ECON[NTCPMIMFGSA@CL]',05/2024,,Q)":null,"DUMMY^ECON_EXPR_DATA('FDS_ECON[NTCPMIMFGSA@CL]',02/2024,,Q)":null,"DUMMY^ECON_EXPR_DATA('FDS_ECON[NTCPMIMFGSA@ID]',05/2024,,Q)":53.247562,"DUMMY^ECON_EXPR_DATA('FDS_ECON[NTCPMIMFGSA@ID]',02/2024,,Q)":51.828487,"DUMMY^ECON_EXPR_DATA('FDS_ECON[NTCPMIPHMANHE]',05/2024,,Q)":50.931423,"DUMMY^ECON_EXPR_DATA('FDS_ECON[NTCPMIPHMANHE]',02/2024,,Q)":52.222515,"DUMMY^ECON_EXPR_DATA('FDS_ECON[NTCPMIMFGSA@PL]',05/2024,,Q)":47.64948,"DUMMY^ECON_EXPR_DATA('FDS_ECON[NTCPMIMFGSA@PL]',02/2024,,Q)":46.884846,"DUMMY^ECON_EXPR_DATA('FDS_ECON[NTCPMIMFGSA@PE]',05/2024,,Q)":null,"DUMMY^ECON_EXPR_DATA('FDS_ECON[NTCPMIMFGSA@PE]',02/2024,,Q)":null,"DUMMY^ECON_EXPR_DATA('FDS_ECON[PMIMYMANHE]',05/2024,,Q)":48.94971,"DUMMY^ECON_EXPR_DATA('FDS_ECON[PMIMYMANHE]',02/2024,,Q)":47.499214,"DUMMY^ECON_EXPR_DATA('FDS_ECON[NTCPMIMFGSA@TW]',05/2024,,Q)":48.895138,"DUMMY^ECON_EXPR_DATA('FDS_ECON[NTCPMIMFGSA@TW]',02/2024,,Q)":47.63588,"DUMMY^ECON_EXPR_DATA('FDS_ECON[NTCPMIMFGSA@MX]',05/2024,,Q)":51.565502,"DUMMY^ECON_EXPR_DATA('FDS_ECON[NTCPMIMFGSA@MX]',02/2024,,Q)":52.180695,"DUMMY^ECON_EXPR_DATA('FDS_ECON[NTCPMIMFGSA@KR]',05/2024,,Q)":50.57622,"DUMMY^ECON_EXPR_DATA('FDS_ECON[NTCPMIMFGSA@KR]',02/2024,,Q)":49.900604,"DUMMY^ECON_EXPR_DATA('FDS_ECON[NTCPMIMFGSA@BR]',05/2024,,Q)":53.509575,"DUMMY^ECON_EXPR_DATA('FDS_ECON[NTCPMIMFGSA@BR]',02/2024,,Q)":48.798813,"DUMMY^ECON_EXPR_DATA('FDS_ECON[PMIMFGSA@ZA]',05/2024,,Q)":49.458923,"DUMMY^ECON_EXPR_DATA('FDS_ECON[PMIMFGSA@ZA]',02/2024,,Q)":49.293606,"DUMMY^ECON_EXPR_DATA('FDS_ECON[NTCPMIMFGSA@GR]',05/2024,,Q)":55.77546,"DUMMY^ECON_EXPR_DATA('FDS_ECON[NTCPMIMFGSA@GR]',02/2024,,Q)":50.99575,"DUMMY^ECON_EXPR_DATA('FDS_ECON[NTCPMIMFGSA@IN]',05/2024,,Q)":57.516636,"DUMMY^ECON_EXPR_DATA('FDS_ECON[NTCPMIMFGSA@IN]',02/2024,,Q)":55.461708,"DUMMY^ECON_EXPR_DATA('FDS_ECON[PMIQAWHEHE]',05/2024,,Q)":50.683044,"DUMMY^ECON_EXPR_DATA('FDS_ECON[PMIQAWHEHE]',02/2024,,Q)":50.688427,"DUMMY^ECON_EXPR_DATA('FDS_ECON[NTCPMITHMANHE]',05/2024,,Q)":47.04389,"DUMMY^ECON_EXPR_DATA('FDS_ECON[NTCPMITHMANHE]',02/2024,,Q)":46.69516,"DUMMY^ECON_EXPR_DATA('FDS_ECON[NTCPMIMFGSA@TR]',05/2024,,Q)":49.822453,"DUMMY^ECON_EXPR_DATA('FDS_ECON[NTCPMIMFGSA@TR]',02/2024,,Q)":47.664864,"DUMMY^ECON_EXPR_DATA('FDS_ECON[NTCPMIMFGSA@AE]',05/2024,,Q)":null,"DUMMY^ECON_EXPR_DATA('FDS_ECON[NTCPMIMFGSA@AE]',02/2024,,Q)":null,"DUMMY^ECON_EXPR_DATA('FDS_ECON[NTCPMIMFGSA@VN]',05/2024,,Q)":50.18627,"DUMMY^ECON_EXPR_DATA('FDS_ECON[NTCPMIMFGSA@VN]',02/2024,,Q)":48.59743,"DUMMY^ECON_EXPR_DATA('FDS_ECON[NTCPMIINDEXSA@SA]',05/2024,,Q)":56.53707,"DUMMY^ECON_EXPR_DATA('FDS_ECON[NTCPMIINDEXSA@SA]',02/2024,,Q)":57.793106,"DUMMY^ECON_EXPR_DATA('FDS_ECON[PMIDMMANHE]',05/2024,,Q)":49.13533,"DUMMY^ECON_EXPR_DATA('FDS_ECON[PMIDMMANHE]',02/2024,,Q)":47.377975,"DUMMY^ECON_EXPR_DATA('FDS_ECON[NTCPMIMFGSA@EME]',05/2024,,Q)":51.51058,"DUMMY^ECON_EXPR_DATA('FDS_ECON[NTCPMIMFGSA@EME]',02/2024,,Q)":50.624123,"CC_TW^IMF_IFS_RCPI_Q(-2AM)":null,"CC_MX^IMF_IFS_RCPI_Q(-2AM)":null,"CC_QA^IMF_IFS_RCPI_Q(-2AM)":null,"CC_TR^IMF_IFS_RCPI_Q(-2AM)":null,"CC_AE^IMF_IFS_RCPI_Q(-2AM)":null,"CC_SA^IMF_IFS_RCPI_Q(-2AM)":null,"CC_ID^IMF_IFS_RCPI_Q(-2AM)":null,"CC_ZA^IMF_IFS_RCPI_Q(-2AM)":null,"CC_ZA^IMF_IFS_RCPI_Q(-3AM)":5.633361,"CC_ID^IMF_IFS_RCPI_Q(-3AM)":2.681245,"CC_SA^IMF_IFS_RCPI_Q(-3AM)":1.5943921,"CC_TR^IMF_IFS_RCPI_Q(-3AM)":62.72422,"CC_AE^IMF_IFS_RCPI_Q(-3AM)":null,"CC_QA^IMF_IFS_RCPI_Q(-3AM)":null,"CC_TW^IMF_IFS_RCPI_Q(-3AM)":null,"CC_MX^IMF_IFS_RCPI_Q(-3AM)":4.4145546}]]></FdsFormulaCache>
</file>

<file path=customXml/itemProps1.xml><?xml version="1.0" encoding="utf-8"?>
<ds:datastoreItem xmlns:ds="http://schemas.openxmlformats.org/officeDocument/2006/customXml" ds:itemID="{8E34E560-56EB-4610-9D62-EADADE166B6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2024-06-01T20:33:00Z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