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EL\Desktop\"/>
    </mc:Choice>
  </mc:AlternateContent>
  <xr:revisionPtr revIDLastSave="0" documentId="8_{CC2B008A-FB1E-4DA6-BD65-A1ADBF784AE9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Momnetum ranking" sheetId="12" r:id="rId4"/>
    <sheet name="Factset Price Data" sheetId="61" r:id="rId5"/>
    <sheet name="Chart1" sheetId="36" state="hidden" r:id="rId6"/>
  </sheets>
  <definedNames>
    <definedName name="_xlnm._FilterDatabase" localSheetId="3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6" i="61" l="1" a="1"/>
  <c r="AI6" i="61" l="1"/>
  <c r="AH6" i="61" a="1"/>
  <c r="AH6" i="61" l="1"/>
  <c r="AG6" i="61" a="1"/>
  <c r="AG6" i="61" l="1"/>
  <c r="AF6" i="61" a="1"/>
  <c r="AF6" i="61" l="1"/>
  <c r="AE6" i="61" a="1"/>
  <c r="AE6" i="61" l="1"/>
  <c r="AD6" i="61" a="1"/>
  <c r="AD6" i="61" l="1"/>
  <c r="AC6" i="61" a="1"/>
  <c r="AC6" i="61" l="1"/>
  <c r="AB6" i="61" a="1"/>
  <c r="AB6" i="61" l="1"/>
  <c r="AA6" i="61" a="1"/>
  <c r="AA6" i="61" l="1"/>
  <c r="Z6" i="61" a="1"/>
  <c r="Z6" i="61" l="1"/>
  <c r="Y6" i="61" a="1"/>
  <c r="Y6" i="61" l="1"/>
  <c r="X6" i="61" a="1"/>
  <c r="X6" i="61" l="1"/>
  <c r="W6" i="61" a="1"/>
  <c r="W6" i="61" l="1"/>
  <c r="V6" i="61" a="1"/>
  <c r="V6" i="61" l="1"/>
  <c r="U6" i="61" a="1"/>
  <c r="U6" i="61" l="1"/>
  <c r="T6" i="61" a="1"/>
  <c r="T6" i="61" l="1"/>
  <c r="S6" i="61" a="1"/>
  <c r="S6" i="61" l="1"/>
  <c r="R6" i="61" a="1"/>
  <c r="R6" i="61" l="1"/>
  <c r="Q6" i="61" a="1"/>
  <c r="Q6" i="61" l="1"/>
  <c r="P6" i="61" a="1"/>
  <c r="P6" i="61" l="1"/>
  <c r="O6" i="61" a="1"/>
  <c r="O6" i="61" l="1"/>
  <c r="N6" i="61" a="1"/>
  <c r="N6" i="61" l="1"/>
  <c r="M6" i="61" a="1"/>
  <c r="M6" i="61" l="1"/>
  <c r="L6" i="61" a="1"/>
  <c r="L6" i="61" l="1"/>
  <c r="K6" i="61" a="1"/>
  <c r="K6" i="61" l="1"/>
  <c r="J6" i="61" a="1"/>
  <c r="J6" i="61" l="1"/>
  <c r="I6" i="61" a="1"/>
  <c r="I6" i="61" l="1"/>
  <c r="H6" i="61" a="1"/>
  <c r="H6" i="61" l="1"/>
  <c r="G6" i="61" a="1"/>
  <c r="G6" i="61" l="1"/>
  <c r="F6" i="61" a="1"/>
  <c r="F6" i="61" l="1"/>
  <c r="E6" i="61" a="1"/>
  <c r="E6" i="61" l="1"/>
  <c r="D6" i="61" a="1"/>
  <c r="D6" i="61" l="1"/>
  <c r="C6" i="61" a="1"/>
  <c r="C6" i="61" l="1"/>
  <c r="B6" i="61" a="1"/>
  <c r="B6" i="61" l="1"/>
  <c r="R37" i="12" a="1"/>
  <c r="R37" i="12" l="1"/>
  <c r="Q37" i="12" a="1"/>
  <c r="Q37" i="12" l="1"/>
  <c r="P37" i="12" a="1"/>
  <c r="P37" i="12" l="1"/>
  <c r="O37" i="12" a="1"/>
  <c r="O37" i="12" l="1"/>
  <c r="R36" i="12" a="1"/>
  <c r="R36" i="12" l="1"/>
  <c r="Q36" i="12" a="1"/>
  <c r="Q36" i="12" l="1"/>
  <c r="P36" i="12" a="1"/>
  <c r="P36" i="12" l="1"/>
  <c r="O36" i="12" a="1"/>
  <c r="O36" i="12" l="1"/>
  <c r="R35" i="12" a="1"/>
  <c r="R35" i="12" l="1"/>
  <c r="Q35" i="12" a="1"/>
  <c r="Q35" i="12" l="1"/>
  <c r="P35" i="12" a="1"/>
  <c r="P35" i="12" l="1"/>
  <c r="O35" i="12" a="1"/>
  <c r="O35" i="12" l="1"/>
  <c r="R34" i="12" a="1"/>
  <c r="R34" i="12" l="1"/>
  <c r="Q34" i="12" a="1"/>
  <c r="Q34" i="12" l="1"/>
  <c r="P34" i="12" a="1"/>
  <c r="P34" i="12" l="1"/>
  <c r="O34" i="12" a="1"/>
  <c r="O34" i="12" l="1"/>
  <c r="R33" i="12" a="1"/>
  <c r="R33" i="12" l="1"/>
  <c r="Q33" i="12" a="1"/>
  <c r="Q33" i="12" l="1"/>
  <c r="P33" i="12" a="1"/>
  <c r="P33" i="12" l="1"/>
  <c r="O33" i="12" a="1"/>
  <c r="O33" i="12" l="1"/>
  <c r="R32" i="12" a="1"/>
  <c r="R32" i="12" l="1"/>
  <c r="Q32" i="12" a="1"/>
  <c r="Q32" i="12" l="1"/>
  <c r="P32" i="12" a="1"/>
  <c r="P32" i="12" l="1"/>
  <c r="O32" i="12" a="1"/>
  <c r="O32" i="12" l="1"/>
  <c r="R31" i="12" a="1"/>
  <c r="R31" i="12" l="1"/>
  <c r="Q31" i="12" a="1"/>
  <c r="Q31" i="12" l="1"/>
  <c r="P31" i="12" a="1"/>
  <c r="P31" i="12" l="1"/>
  <c r="O31" i="12" a="1"/>
  <c r="O31" i="12" l="1"/>
  <c r="R30" i="12" a="1"/>
  <c r="R30" i="12" l="1"/>
  <c r="Q30" i="12" a="1"/>
  <c r="Q30" i="12" l="1"/>
  <c r="P30" i="12" a="1"/>
  <c r="P30" i="12" l="1"/>
  <c r="O30" i="12" a="1"/>
  <c r="O30" i="12" l="1"/>
  <c r="R29" i="12" a="1"/>
  <c r="R29" i="12" l="1"/>
  <c r="Q29" i="12" a="1"/>
  <c r="Q29" i="12" l="1"/>
  <c r="P29" i="12" a="1"/>
  <c r="P29" i="12" l="1"/>
  <c r="O29" i="12" a="1"/>
  <c r="O29" i="12" l="1"/>
  <c r="R28" i="12" a="1"/>
  <c r="R28" i="12" l="1"/>
  <c r="Q28" i="12" a="1"/>
  <c r="Q28" i="12" l="1"/>
  <c r="P28" i="12" a="1"/>
  <c r="P28" i="12" l="1"/>
  <c r="O28" i="12" a="1"/>
  <c r="O28" i="12" l="1"/>
  <c r="R27" i="12" a="1"/>
  <c r="R27" i="12" l="1"/>
  <c r="Q27" i="12" a="1"/>
  <c r="Q27" i="12" l="1"/>
  <c r="P27" i="12" a="1"/>
  <c r="P27" i="12" l="1"/>
  <c r="O27" i="12" a="1"/>
  <c r="O27" i="12" l="1"/>
  <c r="R26" i="12" a="1"/>
  <c r="R26" i="12" l="1"/>
  <c r="Q26" i="12" a="1"/>
  <c r="Q26" i="12" l="1"/>
  <c r="P26" i="12" a="1"/>
  <c r="P26" i="12" l="1"/>
  <c r="O26" i="12" a="1"/>
  <c r="O26" i="12" l="1"/>
  <c r="R25" i="12" a="1"/>
  <c r="R25" i="12" l="1"/>
  <c r="Q25" i="12" a="1"/>
  <c r="Q25" i="12" l="1"/>
  <c r="P25" i="12" a="1"/>
  <c r="P25" i="12" l="1"/>
  <c r="O25" i="12" a="1"/>
  <c r="O25" i="12" l="1"/>
  <c r="R24" i="12" a="1"/>
  <c r="R24" i="12" l="1"/>
  <c r="Q24" i="12" a="1"/>
  <c r="Q24" i="12" l="1"/>
  <c r="P24" i="12" a="1"/>
  <c r="P24" i="12" l="1"/>
  <c r="O24" i="12" a="1"/>
  <c r="O24" i="12" l="1"/>
  <c r="R23" i="12" a="1"/>
  <c r="R23" i="12" l="1"/>
  <c r="Q23" i="12" a="1"/>
  <c r="Q23" i="12" l="1"/>
  <c r="P23" i="12" a="1"/>
  <c r="P23" i="12" l="1"/>
  <c r="O23" i="12" a="1"/>
  <c r="O23" i="12" l="1"/>
  <c r="R22" i="12" a="1"/>
  <c r="R22" i="12" l="1"/>
  <c r="Q22" i="12" a="1"/>
  <c r="Q22" i="12" l="1"/>
  <c r="P22" i="12" a="1"/>
  <c r="P22" i="12" l="1"/>
  <c r="O22" i="12" a="1"/>
  <c r="O22" i="12" l="1"/>
  <c r="R21" i="12" a="1"/>
  <c r="R21" i="12" l="1"/>
  <c r="Q21" i="12" a="1"/>
  <c r="Q21" i="12" l="1"/>
  <c r="P21" i="12" a="1"/>
  <c r="P21" i="12" l="1"/>
  <c r="O21" i="12" a="1"/>
  <c r="O21" i="12" l="1"/>
  <c r="R20" i="12" a="1"/>
  <c r="R20" i="12" l="1"/>
  <c r="Q20" i="12" a="1"/>
  <c r="Q20" i="12" l="1"/>
  <c r="P20" i="12" a="1"/>
  <c r="P20" i="12" l="1"/>
  <c r="O20" i="12" a="1"/>
  <c r="O20" i="12" l="1"/>
  <c r="R19" i="12" a="1"/>
  <c r="R19" i="12" l="1"/>
  <c r="Q19" i="12" a="1"/>
  <c r="Q19" i="12" l="1"/>
  <c r="P19" i="12" a="1"/>
  <c r="P19" i="12" l="1"/>
  <c r="O19" i="12" a="1"/>
  <c r="O19" i="12" l="1"/>
  <c r="R18" i="12" a="1"/>
  <c r="R18" i="12" l="1"/>
  <c r="Q18" i="12" a="1"/>
  <c r="Q18" i="12" l="1"/>
  <c r="P18" i="12" a="1"/>
  <c r="P18" i="12" l="1"/>
  <c r="O18" i="12" a="1"/>
  <c r="O18" i="12" l="1"/>
  <c r="R17" i="12" a="1"/>
  <c r="R17" i="12" l="1"/>
  <c r="Q17" i="12" a="1"/>
  <c r="Q17" i="12" l="1"/>
  <c r="P17" i="12" a="1"/>
  <c r="P17" i="12" l="1"/>
  <c r="O17" i="12" a="1"/>
  <c r="O17" i="12" l="1"/>
  <c r="R16" i="12" a="1"/>
  <c r="R16" i="12" l="1"/>
  <c r="Q16" i="12" a="1"/>
  <c r="Q16" i="12" l="1"/>
  <c r="P16" i="12" a="1"/>
  <c r="P16" i="12" l="1"/>
  <c r="O16" i="12" a="1"/>
  <c r="O16" i="12" l="1"/>
  <c r="R15" i="12" a="1"/>
  <c r="R15" i="12" l="1"/>
  <c r="Q15" i="12" a="1"/>
  <c r="Q15" i="12" l="1"/>
  <c r="P15" i="12" a="1"/>
  <c r="P15" i="12" l="1"/>
  <c r="O15" i="12" a="1"/>
  <c r="O15" i="12" l="1"/>
  <c r="R14" i="12" a="1"/>
  <c r="R14" i="12" l="1"/>
  <c r="Q14" i="12" a="1"/>
  <c r="Q14" i="12" l="1"/>
  <c r="P14" i="12" a="1"/>
  <c r="P14" i="12" l="1"/>
  <c r="O14" i="12" a="1"/>
  <c r="O14" i="12" l="1"/>
  <c r="R13" i="12" a="1"/>
  <c r="R13" i="12" l="1"/>
  <c r="Q13" i="12" a="1"/>
  <c r="Q13" i="12" l="1"/>
  <c r="P13" i="12" a="1"/>
  <c r="P13" i="12" l="1"/>
  <c r="O13" i="12" a="1"/>
  <c r="O13" i="12" l="1"/>
  <c r="R12" i="12" a="1"/>
  <c r="R12" i="12" l="1"/>
  <c r="Q12" i="12" a="1"/>
  <c r="Q12" i="12" l="1"/>
  <c r="P12" i="12" a="1"/>
  <c r="P12" i="12" l="1"/>
  <c r="O12" i="12" a="1"/>
  <c r="O12" i="12" l="1"/>
  <c r="R11" i="12" a="1"/>
  <c r="R11" i="12" l="1"/>
  <c r="Q11" i="12" a="1"/>
  <c r="Q11" i="12" l="1"/>
  <c r="P11" i="12" a="1"/>
  <c r="P11" i="12" l="1"/>
  <c r="O11" i="12" a="1"/>
  <c r="O11" i="12" l="1"/>
  <c r="R10" i="12" a="1"/>
  <c r="R10" i="12" l="1"/>
  <c r="Q10" i="12" a="1"/>
  <c r="Q10" i="12" l="1"/>
  <c r="P10" i="12" a="1"/>
  <c r="P10" i="12" l="1"/>
  <c r="O10" i="12" a="1"/>
  <c r="O10" i="12" l="1"/>
  <c r="R9" i="12" a="1"/>
  <c r="R9" i="12" l="1"/>
  <c r="Q9" i="12" a="1"/>
  <c r="Q9" i="12" l="1"/>
  <c r="P9" i="12" a="1"/>
  <c r="P9" i="12" l="1"/>
  <c r="O9" i="12" a="1"/>
  <c r="O9" i="12" l="1"/>
  <c r="R8" i="12" a="1"/>
  <c r="R8" i="12" l="1"/>
  <c r="Q8" i="12" a="1"/>
  <c r="Q8" i="12" l="1"/>
  <c r="P8" i="12" a="1"/>
  <c r="P8" i="12" l="1"/>
  <c r="O8" i="12" a="1"/>
  <c r="O8" i="12" l="1"/>
  <c r="R7" i="12" a="1"/>
  <c r="R7" i="12" l="1"/>
  <c r="Q7" i="12" a="1"/>
  <c r="Q7" i="12" l="1"/>
  <c r="P7" i="12" a="1"/>
  <c r="P7" i="12" l="1"/>
  <c r="O7" i="12" a="1"/>
  <c r="O7" i="12" l="1"/>
  <c r="R6" i="12" a="1"/>
  <c r="R6" i="12" l="1"/>
  <c r="Q6" i="12" a="1"/>
  <c r="Q6" i="12" l="1"/>
  <c r="P6" i="12" a="1"/>
  <c r="P6" i="12" l="1"/>
  <c r="O6" i="12" a="1"/>
  <c r="O6" i="12" l="1"/>
  <c r="R5" i="12" a="1"/>
  <c r="R5" i="12" l="1"/>
  <c r="Q5" i="12" a="1"/>
  <c r="Q5" i="12" l="1"/>
  <c r="P5" i="12" a="1"/>
  <c r="P5" i="12" l="1"/>
  <c r="O5" i="12" a="1"/>
  <c r="O5" i="12" l="1"/>
  <c r="M37" i="12" a="1"/>
  <c r="M37" i="12" l="1"/>
  <c r="L37" i="12" a="1"/>
  <c r="L37" i="12" l="1"/>
  <c r="K37" i="12" a="1"/>
  <c r="K37" i="12" l="1"/>
  <c r="M36" i="12" a="1"/>
  <c r="M36" i="12" l="1"/>
  <c r="L36" i="12" a="1"/>
  <c r="L36" i="12" l="1"/>
  <c r="K36" i="12" a="1"/>
  <c r="K36" i="12" l="1"/>
  <c r="M35" i="12" a="1"/>
  <c r="M35" i="12" l="1"/>
  <c r="L35" i="12" a="1"/>
  <c r="L35" i="12" l="1"/>
  <c r="K35" i="12" a="1"/>
  <c r="K35" i="12" l="1"/>
  <c r="M34" i="12" a="1"/>
  <c r="M34" i="12" l="1"/>
  <c r="L34" i="12" a="1"/>
  <c r="L34" i="12" l="1"/>
  <c r="K34" i="12" a="1"/>
  <c r="K34" i="12" l="1"/>
  <c r="M33" i="12" a="1"/>
  <c r="M33" i="12" l="1"/>
  <c r="L33" i="12" a="1"/>
  <c r="L33" i="12" l="1"/>
  <c r="K33" i="12" a="1"/>
  <c r="K33" i="12" l="1"/>
  <c r="M32" i="12" a="1"/>
  <c r="M32" i="12" l="1"/>
  <c r="L32" i="12" a="1"/>
  <c r="L32" i="12" l="1"/>
  <c r="K32" i="12" a="1"/>
  <c r="K32" i="12" l="1"/>
  <c r="M31" i="12" a="1"/>
  <c r="M31" i="12" l="1"/>
  <c r="L31" i="12" a="1"/>
  <c r="L31" i="12" l="1"/>
  <c r="K31" i="12" a="1"/>
  <c r="K31" i="12" l="1"/>
  <c r="M30" i="12" a="1"/>
  <c r="M30" i="12" l="1"/>
  <c r="L30" i="12" a="1"/>
  <c r="L30" i="12" l="1"/>
  <c r="K30" i="12" a="1"/>
  <c r="K30" i="12" l="1"/>
  <c r="M29" i="12" a="1"/>
  <c r="M29" i="12" l="1"/>
  <c r="L29" i="12" a="1"/>
  <c r="L29" i="12" l="1"/>
  <c r="K29" i="12" a="1"/>
  <c r="K29" i="12" l="1"/>
  <c r="M28" i="12" a="1"/>
  <c r="M28" i="12" l="1"/>
  <c r="L28" i="12" a="1"/>
  <c r="L28" i="12" l="1"/>
  <c r="K28" i="12" a="1"/>
  <c r="K28" i="12" l="1"/>
  <c r="M27" i="12" a="1"/>
  <c r="M27" i="12" l="1"/>
  <c r="L27" i="12" a="1"/>
  <c r="L27" i="12" l="1"/>
  <c r="K27" i="12" a="1"/>
  <c r="K27" i="12" l="1"/>
  <c r="M26" i="12" a="1"/>
  <c r="M26" i="12" l="1"/>
  <c r="L26" i="12" a="1"/>
  <c r="L26" i="12" l="1"/>
  <c r="K26" i="12" a="1"/>
  <c r="K26" i="12" l="1"/>
  <c r="M25" i="12" a="1"/>
  <c r="M25" i="12" l="1"/>
  <c r="L25" i="12" a="1"/>
  <c r="L25" i="12" l="1"/>
  <c r="K25" i="12" a="1"/>
  <c r="K25" i="12" l="1"/>
  <c r="M24" i="12" a="1"/>
  <c r="M24" i="12" l="1"/>
  <c r="L24" i="12" a="1"/>
  <c r="L24" i="12" l="1"/>
  <c r="K24" i="12" a="1"/>
  <c r="K24" i="12" l="1"/>
  <c r="M23" i="12" a="1"/>
  <c r="M23" i="12" l="1"/>
  <c r="L23" i="12" a="1"/>
  <c r="L23" i="12" l="1"/>
  <c r="K23" i="12" a="1"/>
  <c r="K23" i="12" l="1"/>
  <c r="M22" i="12" a="1"/>
  <c r="M22" i="12" l="1"/>
  <c r="L22" i="12" a="1"/>
  <c r="L22" i="12" l="1"/>
  <c r="K22" i="12" a="1"/>
  <c r="K22" i="12" l="1"/>
  <c r="M21" i="12" a="1"/>
  <c r="M21" i="12" l="1"/>
  <c r="L21" i="12" a="1"/>
  <c r="L21" i="12" l="1"/>
  <c r="K21" i="12" a="1"/>
  <c r="K21" i="12" l="1"/>
  <c r="M20" i="12" a="1"/>
  <c r="M20" i="12" l="1"/>
  <c r="L20" i="12" a="1"/>
  <c r="L20" i="12" l="1"/>
  <c r="K20" i="12" a="1"/>
  <c r="K20" i="12" l="1"/>
  <c r="M19" i="12" a="1"/>
  <c r="M19" i="12" l="1"/>
  <c r="L19" i="12" a="1"/>
  <c r="L19" i="12" l="1"/>
  <c r="K19" i="12" a="1"/>
  <c r="K19" i="12" l="1"/>
  <c r="M18" i="12" a="1"/>
  <c r="M18" i="12" l="1"/>
  <c r="L18" i="12" a="1"/>
  <c r="L18" i="12" l="1"/>
  <c r="K18" i="12" a="1"/>
  <c r="K18" i="12" l="1"/>
  <c r="M17" i="12" a="1"/>
  <c r="M17" i="12" l="1"/>
  <c r="L17" i="12" a="1"/>
  <c r="L17" i="12" l="1"/>
  <c r="K17" i="12" a="1"/>
  <c r="K17" i="12" l="1"/>
  <c r="M16" i="12" a="1"/>
  <c r="M16" i="12" l="1"/>
  <c r="L16" i="12" a="1"/>
  <c r="L16" i="12" l="1"/>
  <c r="K16" i="12" a="1"/>
  <c r="K16" i="12" l="1"/>
  <c r="M15" i="12" a="1"/>
  <c r="M15" i="12" l="1"/>
  <c r="L15" i="12" a="1"/>
  <c r="L15" i="12" l="1"/>
  <c r="K15" i="12" a="1"/>
  <c r="K15" i="12" l="1"/>
  <c r="M14" i="12" a="1"/>
  <c r="M14" i="12" l="1"/>
  <c r="L14" i="12" a="1"/>
  <c r="L14" i="12" l="1"/>
  <c r="K14" i="12" a="1"/>
  <c r="K14" i="12" l="1"/>
  <c r="M13" i="12" a="1"/>
  <c r="M13" i="12" l="1"/>
  <c r="L13" i="12" a="1"/>
  <c r="L13" i="12" l="1"/>
  <c r="K13" i="12" a="1"/>
  <c r="K13" i="12" l="1"/>
  <c r="M12" i="12" a="1"/>
  <c r="M12" i="12" l="1"/>
  <c r="L12" i="12" a="1"/>
  <c r="L12" i="12" l="1"/>
  <c r="K12" i="12" a="1"/>
  <c r="K12" i="12" l="1"/>
  <c r="M11" i="12" a="1"/>
  <c r="M11" i="12" l="1"/>
  <c r="L11" i="12" a="1"/>
  <c r="L11" i="12" l="1"/>
  <c r="K11" i="12" a="1"/>
  <c r="K11" i="12" l="1"/>
  <c r="M10" i="12" a="1"/>
  <c r="M10" i="12" l="1"/>
  <c r="L10" i="12" a="1"/>
  <c r="L10" i="12" l="1"/>
  <c r="K10" i="12" a="1"/>
  <c r="K10" i="12" l="1"/>
  <c r="M9" i="12" a="1"/>
  <c r="M9" i="12" l="1"/>
  <c r="L9" i="12" a="1"/>
  <c r="L9" i="12" l="1"/>
  <c r="K9" i="12" a="1"/>
  <c r="K9" i="12" l="1"/>
  <c r="M8" i="12" a="1"/>
  <c r="M8" i="12" l="1"/>
  <c r="L8" i="12" a="1"/>
  <c r="L8" i="12" l="1"/>
  <c r="K8" i="12" a="1"/>
  <c r="K8" i="12" l="1"/>
  <c r="M7" i="12" a="1"/>
  <c r="M7" i="12" l="1"/>
  <c r="L7" i="12" a="1"/>
  <c r="L7" i="12" l="1"/>
  <c r="K7" i="12" a="1"/>
  <c r="K7" i="12" l="1"/>
  <c r="M6" i="12" a="1"/>
  <c r="M6" i="12" l="1"/>
  <c r="L6" i="12" a="1"/>
  <c r="L6" i="12" l="1"/>
  <c r="K6" i="12" a="1"/>
  <c r="K6" i="12" l="1"/>
  <c r="M5" i="12" a="1"/>
  <c r="M5" i="12" l="1"/>
  <c r="L5" i="12" a="1"/>
  <c r="L5" i="12" l="1"/>
  <c r="K5" i="12" a="1"/>
  <c r="K5" i="12" l="1"/>
  <c r="G37" i="12" a="1"/>
  <c r="G37" i="12" l="1"/>
  <c r="F37" i="12" a="1"/>
  <c r="F37" i="12" l="1"/>
  <c r="E37" i="12" a="1"/>
  <c r="E37" i="12" l="1"/>
  <c r="G36" i="12" a="1"/>
  <c r="G36" i="12" l="1"/>
  <c r="F36" i="12" a="1"/>
  <c r="F36" i="12" l="1"/>
  <c r="E36" i="12" a="1"/>
  <c r="E36" i="12" l="1"/>
  <c r="G35" i="12" a="1"/>
  <c r="G35" i="12" l="1"/>
  <c r="F35" i="12" a="1"/>
  <c r="F35" i="12" l="1"/>
  <c r="E35" i="12" a="1"/>
  <c r="E35" i="12" l="1"/>
  <c r="G34" i="12" a="1"/>
  <c r="G34" i="12" l="1"/>
  <c r="F34" i="12" a="1"/>
  <c r="F34" i="12" l="1"/>
  <c r="E34" i="12" a="1"/>
  <c r="E34" i="12" l="1"/>
  <c r="G33" i="12" a="1"/>
  <c r="G33" i="12" l="1"/>
  <c r="F33" i="12" a="1"/>
  <c r="F33" i="12" l="1"/>
  <c r="E33" i="12" a="1"/>
  <c r="E33" i="12" l="1"/>
  <c r="G32" i="12" a="1"/>
  <c r="G32" i="12" l="1"/>
  <c r="F32" i="12" a="1"/>
  <c r="F32" i="12" l="1"/>
  <c r="E32" i="12" a="1"/>
  <c r="E32" i="12" l="1"/>
  <c r="G31" i="12" a="1"/>
  <c r="G31" i="12" l="1"/>
  <c r="F31" i="12" a="1"/>
  <c r="F31" i="12" l="1"/>
  <c r="E31" i="12" a="1"/>
  <c r="E31" i="12" l="1"/>
  <c r="G30" i="12" a="1"/>
  <c r="G30" i="12" l="1"/>
  <c r="F30" i="12" a="1"/>
  <c r="F30" i="12" l="1"/>
  <c r="E30" i="12" a="1"/>
  <c r="E30" i="12" l="1"/>
  <c r="G29" i="12" a="1"/>
  <c r="G29" i="12" l="1"/>
  <c r="F29" i="12" a="1"/>
  <c r="F29" i="12" l="1"/>
  <c r="E29" i="12" a="1"/>
  <c r="E29" i="12" l="1"/>
  <c r="G28" i="12" a="1"/>
  <c r="G28" i="12" l="1"/>
  <c r="F28" i="12" a="1"/>
  <c r="F28" i="12" l="1"/>
  <c r="E28" i="12" a="1"/>
  <c r="E28" i="12" l="1"/>
  <c r="G27" i="12" a="1"/>
  <c r="G27" i="12" l="1"/>
  <c r="F27" i="12" a="1"/>
  <c r="F27" i="12" l="1"/>
  <c r="E27" i="12" a="1"/>
  <c r="E27" i="12" l="1"/>
  <c r="G26" i="12" a="1"/>
  <c r="G26" i="12" l="1"/>
  <c r="F26" i="12" a="1"/>
  <c r="F26" i="12" l="1"/>
  <c r="E26" i="12" a="1"/>
  <c r="E26" i="12" l="1"/>
  <c r="G25" i="12" a="1"/>
  <c r="G25" i="12" l="1"/>
  <c r="F25" i="12" a="1"/>
  <c r="F25" i="12" l="1"/>
  <c r="E25" i="12" a="1"/>
  <c r="E25" i="12" l="1"/>
  <c r="G24" i="12" a="1"/>
  <c r="G24" i="12" l="1"/>
  <c r="F24" i="12" a="1"/>
  <c r="F24" i="12" l="1"/>
  <c r="E24" i="12" a="1"/>
  <c r="E24" i="12" l="1"/>
  <c r="G23" i="12" a="1"/>
  <c r="G23" i="12" l="1"/>
  <c r="F23" i="12" a="1"/>
  <c r="F23" i="12" l="1"/>
  <c r="E23" i="12" a="1"/>
  <c r="E23" i="12" l="1"/>
  <c r="G22" i="12" a="1"/>
  <c r="G22" i="12" l="1"/>
  <c r="F22" i="12" a="1"/>
  <c r="F22" i="12" l="1"/>
  <c r="E22" i="12" a="1"/>
  <c r="E22" i="12" l="1"/>
  <c r="G21" i="12" a="1"/>
  <c r="G21" i="12" l="1"/>
  <c r="F21" i="12" a="1"/>
  <c r="F21" i="12" l="1"/>
  <c r="E21" i="12" a="1"/>
  <c r="E21" i="12" l="1"/>
  <c r="G20" i="12" a="1"/>
  <c r="G20" i="12" l="1"/>
  <c r="F20" i="12" a="1"/>
  <c r="F20" i="12" l="1"/>
  <c r="E20" i="12" a="1"/>
  <c r="E20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7" i="12" a="1"/>
  <c r="G17" i="12" l="1"/>
  <c r="F17" i="12" a="1"/>
  <c r="F17" i="12" l="1"/>
  <c r="E17" i="12" a="1"/>
  <c r="E17" i="12" l="1"/>
  <c r="G16" i="12" a="1"/>
  <c r="G16" i="12" l="1"/>
  <c r="F16" i="12" a="1"/>
  <c r="F16" i="12" l="1"/>
  <c r="E16" i="12" a="1"/>
  <c r="E16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B37" i="12" a="1"/>
  <c r="B37" i="12" l="1"/>
  <c r="B36" i="12" a="1"/>
  <c r="B36" i="12" l="1"/>
  <c r="B35" i="12" a="1"/>
  <c r="B35" i="12" l="1"/>
  <c r="B34" i="12" a="1"/>
  <c r="B34" i="12" l="1"/>
  <c r="B33" i="12" a="1"/>
  <c r="B33" i="12" l="1"/>
  <c r="B32" i="12" a="1"/>
  <c r="B32" i="12" l="1"/>
  <c r="B31" i="12" a="1"/>
  <c r="B31" i="12" l="1"/>
  <c r="B30" i="12" a="1"/>
  <c r="B30" i="12" l="1"/>
  <c r="B29" i="12" a="1"/>
  <c r="B29" i="12" l="1"/>
  <c r="B28" i="12" a="1"/>
  <c r="B28" i="12" l="1"/>
  <c r="B27" i="12" a="1"/>
  <c r="B27" i="12" l="1"/>
  <c r="B26" i="12" a="1"/>
  <c r="B26" i="12" l="1"/>
  <c r="B25" i="12" a="1"/>
  <c r="B25" i="12" l="1"/>
  <c r="B24" i="12" a="1"/>
  <c r="B24" i="12" l="1"/>
  <c r="B23" i="12" a="1"/>
  <c r="B23" i="12" l="1"/>
  <c r="B22" i="12" a="1"/>
  <c r="B22" i="12" l="1"/>
  <c r="B21" i="12" a="1"/>
  <c r="B21" i="12" l="1"/>
  <c r="B20" i="12" a="1"/>
  <c r="B20" i="12" l="1"/>
  <c r="B19" i="12" a="1"/>
  <c r="B19" i="12" l="1"/>
  <c r="B18" i="12" a="1"/>
  <c r="B18" i="12" l="1"/>
  <c r="B17" i="12" a="1"/>
  <c r="B17" i="12" l="1"/>
  <c r="B16" i="12" a="1"/>
  <c r="B16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H35" i="60" a="1"/>
  <c r="H35" i="60" l="1"/>
  <c r="G35" i="60" a="1"/>
  <c r="G35" i="60" l="1"/>
  <c r="F35" i="60" a="1"/>
  <c r="F35" i="60" l="1"/>
  <c r="E35" i="60" a="1"/>
  <c r="E35" i="60" l="1"/>
  <c r="H34" i="60" a="1"/>
  <c r="H34" i="60" l="1"/>
  <c r="G34" i="60" a="1"/>
  <c r="G34" i="60" l="1"/>
  <c r="F34" i="60" a="1"/>
  <c r="F34" i="60" l="1"/>
  <c r="E34" i="60" a="1"/>
  <c r="E34" i="60" l="1"/>
  <c r="H33" i="60" a="1"/>
  <c r="H33" i="60" l="1"/>
  <c r="G33" i="60" a="1"/>
  <c r="G33" i="60" l="1"/>
  <c r="F33" i="60" a="1"/>
  <c r="F33" i="60" l="1"/>
  <c r="E33" i="60" a="1"/>
  <c r="E33" i="60" l="1"/>
  <c r="H32" i="60" a="1"/>
  <c r="H32" i="60" l="1"/>
  <c r="G32" i="60" a="1"/>
  <c r="G32" i="60" l="1"/>
  <c r="F32" i="60" a="1"/>
  <c r="F32" i="60" l="1"/>
  <c r="E32" i="60" a="1"/>
  <c r="E32" i="60" l="1"/>
  <c r="H31" i="60" a="1"/>
  <c r="H31" i="60" l="1"/>
  <c r="G31" i="60" a="1"/>
  <c r="G31" i="60" l="1"/>
  <c r="F31" i="60" a="1"/>
  <c r="F31" i="60" l="1"/>
  <c r="E31" i="60" a="1"/>
  <c r="E31" i="60" l="1"/>
  <c r="H30" i="60" a="1"/>
  <c r="H30" i="60" l="1"/>
  <c r="G30" i="60" a="1"/>
  <c r="G30" i="60" l="1"/>
  <c r="F30" i="60" a="1"/>
  <c r="F30" i="60" l="1"/>
  <c r="E30" i="60" a="1"/>
  <c r="E30" i="60" l="1"/>
  <c r="H29" i="60" a="1"/>
  <c r="H29" i="60" l="1"/>
  <c r="G29" i="60" a="1"/>
  <c r="G29" i="60" l="1"/>
  <c r="F29" i="60" a="1"/>
  <c r="F29" i="60" l="1"/>
  <c r="E29" i="60" a="1"/>
  <c r="E29" i="60" l="1"/>
  <c r="H28" i="60" a="1"/>
  <c r="H28" i="60" l="1"/>
  <c r="G28" i="60" a="1"/>
  <c r="G28" i="60" l="1"/>
  <c r="F28" i="60" a="1"/>
  <c r="F28" i="60" l="1"/>
  <c r="E28" i="60" a="1"/>
  <c r="E28" i="60" l="1"/>
  <c r="H27" i="60" a="1"/>
  <c r="H27" i="60" l="1"/>
  <c r="G27" i="60" a="1"/>
  <c r="G27" i="60" l="1"/>
  <c r="F27" i="60" a="1"/>
  <c r="F27" i="60" l="1"/>
  <c r="E27" i="60" a="1"/>
  <c r="E27" i="60" l="1"/>
  <c r="H26" i="60" a="1"/>
  <c r="H26" i="60" l="1"/>
  <c r="G26" i="60" a="1"/>
  <c r="G26" i="60" l="1"/>
  <c r="F26" i="60" a="1"/>
  <c r="F26" i="60" l="1"/>
  <c r="E26" i="60" a="1"/>
  <c r="E26" i="60" l="1"/>
  <c r="H25" i="60" a="1"/>
  <c r="H25" i="60" l="1"/>
  <c r="G25" i="60" a="1"/>
  <c r="G25" i="60" l="1"/>
  <c r="F25" i="60" a="1"/>
  <c r="F25" i="60" l="1"/>
  <c r="E25" i="60" a="1"/>
  <c r="E25" i="60" l="1"/>
  <c r="H24" i="60" a="1"/>
  <c r="H24" i="60" l="1"/>
  <c r="G24" i="60" a="1"/>
  <c r="G24" i="60" l="1"/>
  <c r="F24" i="60" a="1"/>
  <c r="F24" i="60" l="1"/>
  <c r="E24" i="60" a="1"/>
  <c r="E24" i="60" l="1"/>
  <c r="H23" i="60" a="1"/>
  <c r="H23" i="60" l="1"/>
  <c r="G23" i="60" a="1"/>
  <c r="G23" i="60" l="1"/>
  <c r="F23" i="60" a="1"/>
  <c r="F23" i="60" l="1"/>
  <c r="E23" i="60" a="1"/>
  <c r="E23" i="60" l="1"/>
  <c r="H22" i="60" a="1"/>
  <c r="H22" i="60" l="1"/>
  <c r="G22" i="60" a="1"/>
  <c r="G22" i="60" l="1"/>
  <c r="F22" i="60" a="1"/>
  <c r="F22" i="60" l="1"/>
  <c r="E22" i="60" a="1"/>
  <c r="E22" i="60" l="1"/>
  <c r="H21" i="60" a="1"/>
  <c r="H21" i="60" l="1"/>
  <c r="G21" i="60" a="1"/>
  <c r="G21" i="60" l="1"/>
  <c r="F21" i="60" a="1"/>
  <c r="F21" i="60" l="1"/>
  <c r="E21" i="60" a="1"/>
  <c r="E21" i="60" l="1"/>
  <c r="H20" i="60" a="1"/>
  <c r="H20" i="60" l="1"/>
  <c r="G20" i="60" a="1"/>
  <c r="G20" i="60" l="1"/>
  <c r="F20" i="60" a="1"/>
  <c r="F20" i="60" l="1"/>
  <c r="E20" i="60" a="1"/>
  <c r="E20" i="60" l="1"/>
  <c r="H19" i="60" a="1"/>
  <c r="H19" i="60" l="1"/>
  <c r="G19" i="60" a="1"/>
  <c r="G19" i="60" l="1"/>
  <c r="F19" i="60" a="1"/>
  <c r="F19" i="60" l="1"/>
  <c r="E19" i="60" a="1"/>
  <c r="E19" i="60" l="1"/>
  <c r="H18" i="60" a="1"/>
  <c r="H18" i="60" l="1"/>
  <c r="G18" i="60" a="1"/>
  <c r="G18" i="60" l="1"/>
  <c r="F18" i="60" a="1"/>
  <c r="F18" i="60" l="1"/>
  <c r="E18" i="60" a="1"/>
  <c r="E18" i="60" l="1"/>
  <c r="H17" i="60" a="1"/>
  <c r="H17" i="60" l="1"/>
  <c r="G17" i="60" a="1"/>
  <c r="G17" i="60" l="1"/>
  <c r="F17" i="60" a="1"/>
  <c r="F17" i="60" l="1"/>
  <c r="E17" i="60" a="1"/>
  <c r="E17" i="60" l="1"/>
  <c r="H16" i="60" a="1"/>
  <c r="H16" i="60" l="1"/>
  <c r="G16" i="60" a="1"/>
  <c r="G16" i="60" l="1"/>
  <c r="F16" i="60" a="1"/>
  <c r="F16" i="60" l="1"/>
  <c r="E16" i="60" a="1"/>
  <c r="E16" i="60" l="1"/>
  <c r="H15" i="60" a="1"/>
  <c r="H15" i="60" l="1"/>
  <c r="G15" i="60" a="1"/>
  <c r="G15" i="60" l="1"/>
  <c r="F15" i="60" a="1"/>
  <c r="F15" i="60" l="1"/>
  <c r="E15" i="60" a="1"/>
  <c r="E15" i="60" l="1"/>
  <c r="H14" i="60" a="1"/>
  <c r="H14" i="60" l="1"/>
  <c r="G14" i="60" a="1"/>
  <c r="G14" i="60" l="1"/>
  <c r="F14" i="60" a="1"/>
  <c r="F14" i="60" l="1"/>
  <c r="E14" i="60" a="1"/>
  <c r="E14" i="60" l="1"/>
  <c r="H13" i="60" a="1"/>
  <c r="H13" i="60" l="1"/>
  <c r="G13" i="60" a="1"/>
  <c r="G13" i="60" l="1"/>
  <c r="F13" i="60" a="1"/>
  <c r="F13" i="60" l="1"/>
  <c r="E13" i="60" a="1"/>
  <c r="E13" i="6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B35" i="60" a="1"/>
  <c r="B35" i="60" l="1"/>
  <c r="B34" i="60" a="1"/>
  <c r="B34" i="60" l="1"/>
  <c r="B33" i="60" a="1"/>
  <c r="B33" i="60" l="1"/>
  <c r="B32" i="60" a="1"/>
  <c r="B32" i="60" l="1"/>
  <c r="B31" i="60" a="1"/>
  <c r="B31" i="60" l="1"/>
  <c r="B30" i="60" a="1"/>
  <c r="B30" i="60" l="1"/>
  <c r="B29" i="60" a="1"/>
  <c r="B29" i="60" l="1"/>
  <c r="B28" i="60" a="1"/>
  <c r="B28" i="60" l="1"/>
  <c r="B27" i="60" a="1"/>
  <c r="B27" i="60" l="1"/>
  <c r="B26" i="60" a="1"/>
  <c r="B26" i="60" l="1"/>
  <c r="B25" i="60" a="1"/>
  <c r="B25" i="60" l="1"/>
  <c r="B24" i="60" a="1"/>
  <c r="B24" i="60" l="1"/>
  <c r="B23" i="60" a="1"/>
  <c r="B23" i="60" l="1"/>
  <c r="B22" i="60" a="1"/>
  <c r="B22" i="60" l="1"/>
  <c r="B21" i="60" a="1"/>
  <c r="B21" i="60" l="1"/>
  <c r="B20" i="60" a="1"/>
  <c r="B20" i="60" l="1"/>
  <c r="B19" i="60" a="1"/>
  <c r="B19" i="60" l="1"/>
  <c r="B18" i="60" a="1"/>
  <c r="B18" i="60" l="1"/>
  <c r="B17" i="60" a="1"/>
  <c r="B17" i="60" l="1"/>
  <c r="B16" i="60" a="1"/>
  <c r="B16" i="60" l="1"/>
  <c r="B15" i="60" a="1"/>
  <c r="B15" i="60" l="1"/>
  <c r="B14" i="60" a="1"/>
  <c r="B14" i="60" l="1"/>
  <c r="B13" i="60" a="1"/>
  <c r="B13" i="60" l="1"/>
  <c r="B12" i="60" a="1"/>
  <c r="B12" i="60" l="1"/>
  <c r="B11" i="60" a="1"/>
  <c r="B11" i="60" l="1"/>
  <c r="B10" i="60" a="1"/>
  <c r="B10" i="60" l="1"/>
  <c r="B9" i="60" a="1"/>
  <c r="B9" i="60" l="1"/>
  <c r="B8" i="60" a="1"/>
  <c r="B8" i="60" l="1"/>
  <c r="B7" i="60" a="1"/>
  <c r="B7" i="60" l="1"/>
  <c r="B6" i="60" a="1"/>
  <c r="B6" i="60" l="1"/>
  <c r="B5" i="60" a="1"/>
  <c r="B5" i="60" l="1"/>
  <c r="B4" i="60" a="1"/>
  <c r="B4" i="60" l="1"/>
  <c r="B3" i="60" a="1"/>
  <c r="B3" i="60" l="1"/>
  <c r="E83" i="59" l="1"/>
  <c r="E61" i="59"/>
  <c r="E84" i="59"/>
  <c r="E85" i="59"/>
  <c r="E101" i="59"/>
  <c r="E87" i="59"/>
  <c r="E103" i="59"/>
  <c r="E88" i="59"/>
  <c r="E104" i="59"/>
  <c r="E89" i="59"/>
  <c r="E90" i="59"/>
  <c r="E91" i="59"/>
  <c r="E93" i="59"/>
  <c r="E86" i="59"/>
  <c r="E92" i="59"/>
  <c r="E94" i="59"/>
  <c r="E95" i="59"/>
  <c r="E96" i="59"/>
  <c r="E97" i="59"/>
  <c r="E98" i="59"/>
  <c r="E100" i="59"/>
  <c r="E102" i="59"/>
  <c r="E105" i="59"/>
  <c r="E106" i="59"/>
  <c r="E107" i="59"/>
  <c r="E108" i="59"/>
  <c r="E109" i="59"/>
  <c r="E110" i="59"/>
  <c r="E111" i="59"/>
  <c r="E112" i="59"/>
  <c r="E113" i="59"/>
  <c r="E114" i="59"/>
  <c r="I45" i="59"/>
  <c r="I46" i="59"/>
  <c r="I47" i="59"/>
  <c r="I48" i="59"/>
  <c r="I49" i="59"/>
  <c r="I50" i="59"/>
  <c r="I51" i="59"/>
  <c r="I52" i="59"/>
  <c r="I53" i="59"/>
  <c r="I54" i="59"/>
  <c r="I55" i="59"/>
  <c r="I56" i="59"/>
  <c r="I57" i="59"/>
  <c r="I58" i="59"/>
  <c r="I59" i="59"/>
  <c r="I60" i="59"/>
  <c r="I61" i="59"/>
  <c r="I62" i="59"/>
  <c r="I63" i="59"/>
  <c r="I64" i="59"/>
  <c r="I65" i="59"/>
  <c r="I66" i="59"/>
  <c r="I67" i="59"/>
  <c r="I68" i="59"/>
  <c r="I69" i="59"/>
  <c r="I70" i="59"/>
  <c r="I71" i="59"/>
  <c r="I72" i="59"/>
  <c r="I73" i="59"/>
  <c r="I74" i="59"/>
  <c r="I75" i="59"/>
  <c r="I76" i="59"/>
  <c r="H45" i="59"/>
  <c r="H46" i="59"/>
  <c r="H47" i="59"/>
  <c r="H48" i="59"/>
  <c r="H49" i="59"/>
  <c r="H50" i="59"/>
  <c r="H51" i="59"/>
  <c r="H52" i="59"/>
  <c r="H53" i="59"/>
  <c r="H54" i="59"/>
  <c r="H55" i="59"/>
  <c r="H56" i="59"/>
  <c r="H57" i="59"/>
  <c r="H58" i="59"/>
  <c r="H59" i="59"/>
  <c r="H60" i="59"/>
  <c r="H61" i="59"/>
  <c r="H62" i="59"/>
  <c r="H63" i="59"/>
  <c r="H64" i="59"/>
  <c r="H65" i="59"/>
  <c r="H66" i="59"/>
  <c r="H67" i="59"/>
  <c r="H68" i="59"/>
  <c r="H69" i="59"/>
  <c r="H70" i="59"/>
  <c r="H71" i="59"/>
  <c r="H72" i="59"/>
  <c r="H73" i="59"/>
  <c r="H74" i="59"/>
  <c r="H75" i="59"/>
  <c r="H76" i="59"/>
  <c r="G45" i="59"/>
  <c r="G46" i="59"/>
  <c r="G47" i="59"/>
  <c r="G48" i="59"/>
  <c r="G49" i="59"/>
  <c r="G50" i="59"/>
  <c r="G51" i="59"/>
  <c r="G52" i="59"/>
  <c r="G53" i="59"/>
  <c r="G54" i="59"/>
  <c r="G55" i="59"/>
  <c r="G56" i="59"/>
  <c r="G57" i="59"/>
  <c r="G58" i="59"/>
  <c r="G59" i="59"/>
  <c r="G60" i="59"/>
  <c r="G61" i="59"/>
  <c r="G62" i="59"/>
  <c r="G63" i="59"/>
  <c r="G64" i="59"/>
  <c r="G65" i="59"/>
  <c r="G66" i="59"/>
  <c r="G67" i="59"/>
  <c r="G68" i="59"/>
  <c r="G69" i="59"/>
  <c r="G70" i="59"/>
  <c r="G71" i="59"/>
  <c r="G72" i="59"/>
  <c r="G73" i="59"/>
  <c r="G74" i="59"/>
  <c r="G75" i="59"/>
  <c r="G76" i="59"/>
  <c r="E48" i="59"/>
  <c r="E54" i="59"/>
  <c r="E56" i="59"/>
  <c r="E57" i="59"/>
  <c r="E58" i="59"/>
  <c r="E59" i="59"/>
  <c r="E60" i="59"/>
  <c r="E62" i="59"/>
  <c r="E64" i="59"/>
  <c r="E67" i="59"/>
  <c r="E68" i="59"/>
  <c r="E69" i="59"/>
  <c r="E70" i="59"/>
  <c r="E71" i="59"/>
  <c r="E72" i="59"/>
  <c r="E73" i="59"/>
  <c r="E74" i="59"/>
  <c r="E75" i="59"/>
  <c r="E76" i="59"/>
  <c r="E11" i="59"/>
  <c r="E17" i="59"/>
  <c r="E19" i="59"/>
  <c r="E20" i="59"/>
  <c r="E21" i="59"/>
  <c r="E22" i="59"/>
  <c r="E23" i="59"/>
  <c r="E25" i="59"/>
  <c r="E27" i="59"/>
  <c r="E30" i="59"/>
  <c r="E31" i="59"/>
  <c r="E32" i="59"/>
  <c r="E33" i="59"/>
  <c r="E34" i="59"/>
  <c r="E35" i="59"/>
  <c r="E36" i="59"/>
  <c r="E37" i="59"/>
  <c r="E38" i="59"/>
  <c r="E39" i="59"/>
  <c r="E29" i="59" l="1"/>
  <c r="E66" i="59"/>
  <c r="E28" i="59"/>
  <c r="E65" i="59"/>
  <c r="E24" i="59"/>
  <c r="E99" i="59"/>
  <c r="E18" i="59"/>
  <c r="E55" i="59"/>
  <c r="E16" i="59"/>
  <c r="E53" i="59"/>
  <c r="E15" i="59"/>
  <c r="E52" i="59"/>
  <c r="E14" i="59"/>
  <c r="E51" i="59"/>
  <c r="E13" i="59"/>
  <c r="E50" i="59"/>
  <c r="E12" i="59"/>
  <c r="E49" i="59"/>
  <c r="E26" i="59"/>
  <c r="E63" i="59"/>
  <c r="E10" i="59"/>
  <c r="E47" i="59"/>
  <c r="E9" i="59"/>
  <c r="E46" i="59"/>
  <c r="E8" i="59"/>
  <c r="E45" i="59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Q209" i="61"/>
  <c r="R209" i="61"/>
  <c r="S209" i="61"/>
  <c r="T209" i="61"/>
  <c r="U209" i="61"/>
  <c r="V209" i="61"/>
  <c r="W209" i="61"/>
  <c r="X209" i="61"/>
  <c r="Y209" i="61"/>
  <c r="Z209" i="61"/>
  <c r="AA209" i="61"/>
  <c r="AB209" i="61"/>
  <c r="AC209" i="61"/>
  <c r="AD209" i="61"/>
  <c r="AE209" i="61"/>
  <c r="AF209" i="61"/>
  <c r="AG209" i="61"/>
  <c r="AH209" i="61"/>
  <c r="AI209" i="61"/>
  <c r="Q210" i="61"/>
  <c r="R210" i="61"/>
  <c r="S210" i="61"/>
  <c r="T210" i="61"/>
  <c r="U210" i="61"/>
  <c r="V210" i="61"/>
  <c r="W210" i="61"/>
  <c r="X210" i="61"/>
  <c r="Y210" i="61"/>
  <c r="Z210" i="61"/>
  <c r="AA210" i="61"/>
  <c r="AB210" i="61"/>
  <c r="AC210" i="61"/>
  <c r="AD210" i="61"/>
  <c r="AE210" i="61"/>
  <c r="AF210" i="61"/>
  <c r="AG210" i="61"/>
  <c r="AH210" i="61"/>
  <c r="AI210" i="61"/>
  <c r="Q211" i="61"/>
  <c r="R211" i="61"/>
  <c r="S211" i="61"/>
  <c r="T211" i="61"/>
  <c r="U211" i="61"/>
  <c r="V211" i="61"/>
  <c r="W211" i="61"/>
  <c r="X211" i="61"/>
  <c r="Y211" i="61"/>
  <c r="Z211" i="61"/>
  <c r="AA211" i="61"/>
  <c r="AB211" i="61"/>
  <c r="AC211" i="61"/>
  <c r="AD211" i="61"/>
  <c r="AE211" i="61"/>
  <c r="AF211" i="61"/>
  <c r="AG211" i="61"/>
  <c r="AH211" i="61"/>
  <c r="AI211" i="61"/>
  <c r="Q212" i="61"/>
  <c r="R212" i="61"/>
  <c r="S212" i="61"/>
  <c r="T212" i="61"/>
  <c r="U212" i="61"/>
  <c r="V212" i="61"/>
  <c r="W212" i="61"/>
  <c r="X212" i="61"/>
  <c r="Y212" i="61"/>
  <c r="Z212" i="61"/>
  <c r="AA212" i="61"/>
  <c r="AB212" i="61"/>
  <c r="AC212" i="61"/>
  <c r="AD212" i="61"/>
  <c r="AE212" i="61"/>
  <c r="AF212" i="61"/>
  <c r="AG212" i="61"/>
  <c r="AH212" i="61"/>
  <c r="AI212" i="61"/>
  <c r="AH213" i="61" l="1"/>
  <c r="AH214" i="61"/>
  <c r="AH215" i="61"/>
  <c r="W213" i="61"/>
  <c r="W215" i="61"/>
  <c r="W214" i="61"/>
  <c r="V215" i="61"/>
  <c r="V213" i="61"/>
  <c r="V214" i="61"/>
  <c r="T213" i="61"/>
  <c r="T215" i="61"/>
  <c r="T214" i="61"/>
  <c r="R213" i="61"/>
  <c r="R214" i="61"/>
  <c r="R215" i="61"/>
  <c r="AG215" i="61"/>
  <c r="AG214" i="61"/>
  <c r="AG213" i="61"/>
  <c r="AE215" i="61"/>
  <c r="AE213" i="61"/>
  <c r="AE214" i="61"/>
  <c r="AI213" i="61"/>
  <c r="AI214" i="61"/>
  <c r="AI215" i="61"/>
  <c r="U214" i="61"/>
  <c r="U215" i="61"/>
  <c r="U213" i="61"/>
  <c r="S214" i="61"/>
  <c r="S215" i="61"/>
  <c r="S213" i="61"/>
  <c r="AF215" i="61"/>
  <c r="AF213" i="61"/>
  <c r="AF214" i="61"/>
  <c r="AD215" i="61"/>
  <c r="AD213" i="61"/>
  <c r="AD214" i="61"/>
  <c r="X215" i="61"/>
  <c r="X213" i="61"/>
  <c r="X214" i="61"/>
  <c r="AC214" i="61"/>
  <c r="AC215" i="61"/>
  <c r="AC213" i="61"/>
  <c r="AB214" i="61"/>
  <c r="AB213" i="61"/>
  <c r="AB215" i="61"/>
  <c r="AA215" i="61"/>
  <c r="AA214" i="61"/>
  <c r="AA213" i="61"/>
  <c r="Z214" i="61"/>
  <c r="Z215" i="61"/>
  <c r="Z213" i="61"/>
  <c r="Y213" i="61"/>
  <c r="Y214" i="61"/>
  <c r="Y215" i="61"/>
  <c r="Q214" i="61"/>
  <c r="Q215" i="61"/>
  <c r="Q213" i="61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H28" i="12" l="1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J31" i="12" l="1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J27" i="12" l="1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57" i="59" l="1"/>
  <c r="L74" i="59"/>
  <c r="L58" i="59"/>
  <c r="L56" i="59"/>
  <c r="L75" i="59"/>
  <c r="L49" i="59"/>
  <c r="L47" i="59"/>
  <c r="L48" i="59"/>
  <c r="L66" i="59"/>
  <c r="L51" i="59"/>
  <c r="L68" i="59"/>
  <c r="L52" i="59"/>
  <c r="L69" i="59"/>
  <c r="L44" i="59"/>
  <c r="L70" i="59"/>
  <c r="L59" i="59"/>
  <c r="L67" i="59"/>
  <c r="L55" i="59"/>
  <c r="L65" i="59"/>
  <c r="L54" i="59"/>
  <c r="L64" i="59"/>
  <c r="L76" i="59"/>
  <c r="L53" i="59"/>
  <c r="L63" i="59"/>
  <c r="L73" i="59"/>
  <c r="L62" i="59"/>
  <c r="L50" i="59"/>
  <c r="L72" i="59"/>
  <c r="L61" i="59"/>
  <c r="L46" i="59"/>
  <c r="L45" i="59"/>
  <c r="L71" i="59"/>
  <c r="L60" i="59"/>
  <c r="C13" i="60" l="1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I29" i="59" l="1"/>
  <c r="H30" i="59"/>
  <c r="I30" i="59"/>
  <c r="J30" i="59"/>
  <c r="H31" i="59"/>
  <c r="I31" i="59"/>
  <c r="H21" i="59"/>
  <c r="J31" i="59"/>
  <c r="I23" i="59"/>
  <c r="I35" i="59"/>
  <c r="H25" i="59"/>
  <c r="I25" i="59"/>
  <c r="H26" i="59"/>
  <c r="J26" i="59"/>
  <c r="J27" i="59"/>
  <c r="I28" i="59"/>
  <c r="H29" i="59"/>
  <c r="J29" i="59"/>
  <c r="H34" i="59"/>
  <c r="I34" i="59"/>
  <c r="H24" i="59"/>
  <c r="J25" i="59"/>
  <c r="J36" i="59"/>
  <c r="I26" i="59"/>
  <c r="I37" i="59"/>
  <c r="J37" i="59"/>
  <c r="H38" i="59"/>
  <c r="I38" i="59"/>
  <c r="H28" i="59"/>
  <c r="I39" i="59"/>
  <c r="J39" i="59"/>
  <c r="I21" i="59"/>
  <c r="H32" i="59"/>
  <c r="J21" i="59"/>
  <c r="I32" i="59"/>
  <c r="H22" i="59"/>
  <c r="J32" i="59"/>
  <c r="I22" i="59"/>
  <c r="H33" i="59"/>
  <c r="J22" i="59"/>
  <c r="I33" i="59"/>
  <c r="H23" i="59"/>
  <c r="J33" i="59"/>
  <c r="J23" i="59"/>
  <c r="J34" i="59"/>
  <c r="J24" i="59"/>
  <c r="H37" i="59"/>
  <c r="H27" i="59"/>
  <c r="H39" i="59"/>
  <c r="J28" i="59"/>
  <c r="I24" i="59"/>
  <c r="H35" i="59"/>
  <c r="J35" i="59"/>
  <c r="H36" i="59"/>
  <c r="I36" i="59"/>
  <c r="I27" i="59"/>
  <c r="J38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215" i="61"/>
  <c r="J213" i="61"/>
  <c r="M215" i="61"/>
  <c r="M214" i="61"/>
  <c r="M213" i="61"/>
  <c r="E213" i="61"/>
  <c r="E214" i="61"/>
  <c r="E215" i="61"/>
  <c r="N215" i="61"/>
  <c r="N214" i="61"/>
  <c r="I18" i="59" s="1"/>
  <c r="N213" i="61"/>
  <c r="G214" i="61"/>
  <c r="G215" i="61"/>
  <c r="J11" i="59" s="1"/>
  <c r="G213" i="61"/>
  <c r="P215" i="61"/>
  <c r="J20" i="59" s="1"/>
  <c r="P214" i="61"/>
  <c r="P213" i="61"/>
  <c r="K214" i="61"/>
  <c r="I15" i="59" s="1"/>
  <c r="K215" i="61"/>
  <c r="K213" i="61"/>
  <c r="H15" i="59" s="1"/>
  <c r="I213" i="61"/>
  <c r="H13" i="59" s="1"/>
  <c r="I214" i="61"/>
  <c r="I13" i="59" s="1"/>
  <c r="I215" i="61"/>
  <c r="I20" i="59"/>
  <c r="C215" i="61"/>
  <c r="J7" i="59" s="1"/>
  <c r="C214" i="61"/>
  <c r="I7" i="59" s="1"/>
  <c r="O215" i="61"/>
  <c r="O214" i="61"/>
  <c r="I19" i="59" s="1"/>
  <c r="O213" i="61"/>
  <c r="H19" i="59" s="1"/>
  <c r="D213" i="61"/>
  <c r="D214" i="61"/>
  <c r="D215" i="61"/>
  <c r="L214" i="61"/>
  <c r="L215" i="61"/>
  <c r="L213" i="61"/>
  <c r="F213" i="61"/>
  <c r="F214" i="61"/>
  <c r="F215" i="61"/>
  <c r="H213" i="61"/>
  <c r="H214" i="61"/>
  <c r="I12" i="59" s="1"/>
  <c r="H215" i="61"/>
  <c r="J19" i="59"/>
  <c r="J17" i="59"/>
  <c r="I16" i="59"/>
  <c r="H14" i="59"/>
  <c r="C213" i="61"/>
  <c r="H7" i="59" s="1"/>
  <c r="J14" i="59"/>
  <c r="H11" i="59"/>
  <c r="J9" i="59"/>
  <c r="I11" i="59"/>
  <c r="I10" i="59"/>
  <c r="H20" i="59"/>
  <c r="J13" i="59"/>
  <c r="J18" i="59"/>
  <c r="H12" i="59"/>
  <c r="H8" i="59"/>
  <c r="H18" i="59"/>
  <c r="J12" i="59"/>
  <c r="I8" i="59"/>
  <c r="I17" i="59"/>
  <c r="H17" i="59"/>
  <c r="H16" i="59"/>
  <c r="J16" i="59"/>
  <c r="J10" i="59"/>
  <c r="H10" i="59"/>
  <c r="H9" i="59"/>
  <c r="I14" i="59"/>
  <c r="J15" i="59"/>
  <c r="J8" i="59"/>
  <c r="I9" i="59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L22" i="60" l="1"/>
  <c r="L13" i="60"/>
  <c r="L4" i="60"/>
  <c r="L5" i="60"/>
  <c r="L14" i="60"/>
  <c r="L32" i="60"/>
  <c r="L6" i="60"/>
  <c r="L24" i="60"/>
  <c r="L33" i="60"/>
  <c r="L20" i="60"/>
  <c r="L29" i="60"/>
  <c r="L12" i="60"/>
  <c r="Q12" i="60" s="1"/>
  <c r="L30" i="60"/>
  <c r="L15" i="60"/>
  <c r="L8" i="60"/>
  <c r="L17" i="60"/>
  <c r="L11" i="60"/>
  <c r="L7" i="60"/>
  <c r="L25" i="60"/>
  <c r="L26" i="60"/>
  <c r="L16" i="60"/>
  <c r="L34" i="60"/>
  <c r="L35" i="60"/>
  <c r="L9" i="60"/>
  <c r="L19" i="60"/>
  <c r="L28" i="60"/>
  <c r="L18" i="60"/>
  <c r="L27" i="60"/>
  <c r="L3" i="60"/>
  <c r="L10" i="60"/>
  <c r="L23" i="60"/>
  <c r="L21" i="60"/>
  <c r="Q21" i="60" s="1"/>
  <c r="L31" i="60"/>
  <c r="M12" i="60"/>
  <c r="M30" i="60"/>
  <c r="M22" i="60"/>
  <c r="M4" i="60"/>
  <c r="M5" i="60"/>
  <c r="M14" i="60"/>
  <c r="M32" i="60"/>
  <c r="M11" i="60"/>
  <c r="M21" i="60"/>
  <c r="M6" i="60"/>
  <c r="M24" i="60"/>
  <c r="M15" i="60"/>
  <c r="M33" i="60"/>
  <c r="Q33" i="60" s="1"/>
  <c r="M35" i="60"/>
  <c r="M20" i="60"/>
  <c r="M17" i="60"/>
  <c r="M7" i="60"/>
  <c r="M25" i="60"/>
  <c r="M34" i="60"/>
  <c r="M8" i="60"/>
  <c r="M16" i="60"/>
  <c r="M26" i="60"/>
  <c r="M29" i="60"/>
  <c r="M31" i="60"/>
  <c r="M23" i="60"/>
  <c r="M3" i="60"/>
  <c r="M27" i="60"/>
  <c r="M19" i="60"/>
  <c r="M28" i="60"/>
  <c r="M9" i="60"/>
  <c r="M18" i="60"/>
  <c r="M10" i="60"/>
  <c r="M13" i="60"/>
  <c r="K4" i="60"/>
  <c r="K13" i="60"/>
  <c r="K5" i="60"/>
  <c r="K6" i="60"/>
  <c r="K24" i="60"/>
  <c r="K21" i="60"/>
  <c r="K12" i="60"/>
  <c r="K30" i="60"/>
  <c r="K22" i="60"/>
  <c r="K15" i="60"/>
  <c r="K33" i="60"/>
  <c r="K7" i="60"/>
  <c r="K25" i="60"/>
  <c r="K26" i="60"/>
  <c r="K20" i="60"/>
  <c r="K29" i="60"/>
  <c r="K16" i="60"/>
  <c r="K34" i="60"/>
  <c r="K35" i="60"/>
  <c r="K17" i="60"/>
  <c r="K8" i="60"/>
  <c r="K31" i="60"/>
  <c r="K32" i="60"/>
  <c r="K9" i="60"/>
  <c r="K18" i="60"/>
  <c r="K27" i="60"/>
  <c r="K11" i="60"/>
  <c r="K3" i="60"/>
  <c r="K28" i="60"/>
  <c r="K10" i="60"/>
  <c r="K19" i="60"/>
  <c r="K14" i="60"/>
  <c r="K23" i="60"/>
  <c r="Q28" i="60" l="1"/>
  <c r="P28" i="60"/>
  <c r="Q9" i="60"/>
  <c r="P9" i="60"/>
  <c r="Q10" i="60"/>
  <c r="P10" i="60"/>
  <c r="Q3" i="60"/>
  <c r="P3" i="60"/>
  <c r="Q11" i="60"/>
  <c r="P11" i="60"/>
  <c r="Q32" i="60"/>
  <c r="P32" i="60"/>
  <c r="Q31" i="60"/>
  <c r="P31" i="60"/>
  <c r="Q17" i="60"/>
  <c r="P17" i="60"/>
  <c r="Q35" i="60"/>
  <c r="P35" i="60"/>
  <c r="Q27" i="60"/>
  <c r="P27" i="60"/>
  <c r="Q18" i="60"/>
  <c r="P18" i="60"/>
  <c r="Q8" i="60"/>
  <c r="P8" i="60"/>
  <c r="Q34" i="60"/>
  <c r="P34" i="60"/>
  <c r="Q16" i="60"/>
  <c r="P16" i="60"/>
  <c r="Q29" i="60"/>
  <c r="P29" i="60"/>
  <c r="Q20" i="60"/>
  <c r="P20" i="60"/>
  <c r="Q26" i="60"/>
  <c r="P26" i="60"/>
  <c r="Q25" i="60"/>
  <c r="P25" i="60"/>
  <c r="P33" i="60"/>
  <c r="Q15" i="60"/>
  <c r="P15" i="60"/>
  <c r="Q30" i="60"/>
  <c r="P30" i="60"/>
  <c r="P12" i="60"/>
  <c r="P21" i="60"/>
  <c r="P5" i="60"/>
  <c r="Q5" i="60"/>
  <c r="Q7" i="60"/>
  <c r="P7" i="60"/>
  <c r="Q22" i="60"/>
  <c r="P22" i="60"/>
  <c r="Q23" i="60"/>
  <c r="P23" i="60"/>
  <c r="Q14" i="60"/>
  <c r="P14" i="60"/>
  <c r="Q24" i="60"/>
  <c r="P24" i="60"/>
  <c r="Q6" i="60"/>
  <c r="P6" i="60"/>
  <c r="Q13" i="60"/>
  <c r="P13" i="60"/>
  <c r="Q4" i="60"/>
  <c r="P4" i="60"/>
  <c r="Q19" i="60"/>
  <c r="P19" i="60"/>
  <c r="C5" i="12"/>
  <c r="S20" i="60" l="1"/>
  <c r="F24" i="59" s="1"/>
  <c r="G24" i="59" s="1"/>
  <c r="S34" i="60"/>
  <c r="F38" i="59" s="1"/>
  <c r="G38" i="59" s="1"/>
  <c r="S24" i="60"/>
  <c r="F28" i="59" s="1"/>
  <c r="G28" i="59" s="1"/>
  <c r="S19" i="60"/>
  <c r="F23" i="59" s="1"/>
  <c r="G23" i="59" s="1"/>
  <c r="S23" i="60"/>
  <c r="F27" i="59" s="1"/>
  <c r="G27" i="59" s="1"/>
  <c r="S13" i="60"/>
  <c r="F17" i="59" s="1"/>
  <c r="G17" i="59" s="1"/>
  <c r="S29" i="60"/>
  <c r="F33" i="59" s="1"/>
  <c r="G33" i="59" s="1"/>
  <c r="S14" i="60"/>
  <c r="F18" i="59" s="1"/>
  <c r="G18" i="59" s="1"/>
  <c r="S27" i="60"/>
  <c r="F31" i="59" s="1"/>
  <c r="G31" i="59" s="1"/>
  <c r="S3" i="60"/>
  <c r="F7" i="59" s="1"/>
  <c r="S16" i="60"/>
  <c r="F20" i="59" s="1"/>
  <c r="G20" i="59" s="1"/>
  <c r="S18" i="60"/>
  <c r="F22" i="59" s="1"/>
  <c r="G22" i="59" s="1"/>
  <c r="S8" i="60"/>
  <c r="F12" i="59" s="1"/>
  <c r="G12" i="59" s="1"/>
  <c r="S4" i="60"/>
  <c r="F8" i="59" s="1"/>
  <c r="G8" i="59" s="1"/>
  <c r="S6" i="60"/>
  <c r="F10" i="59" s="1"/>
  <c r="G10" i="59" s="1"/>
  <c r="S35" i="60"/>
  <c r="F39" i="59" s="1"/>
  <c r="G39" i="59" s="1"/>
  <c r="S7" i="60"/>
  <c r="F11" i="59" s="1"/>
  <c r="G11" i="59" s="1"/>
  <c r="S32" i="60"/>
  <c r="F36" i="59" s="1"/>
  <c r="G36" i="59" s="1"/>
  <c r="S15" i="60"/>
  <c r="F19" i="59" s="1"/>
  <c r="G19" i="59" s="1"/>
  <c r="S17" i="60"/>
  <c r="F21" i="59" s="1"/>
  <c r="G21" i="59" s="1"/>
  <c r="S21" i="60"/>
  <c r="F25" i="59" s="1"/>
  <c r="G25" i="59" s="1"/>
  <c r="S11" i="60"/>
  <c r="F15" i="59" s="1"/>
  <c r="G15" i="59" s="1"/>
  <c r="S25" i="60"/>
  <c r="F29" i="59" s="1"/>
  <c r="G29" i="59" s="1"/>
  <c r="S9" i="60"/>
  <c r="F13" i="59" s="1"/>
  <c r="G13" i="59" s="1"/>
  <c r="S22" i="60"/>
  <c r="F26" i="59" s="1"/>
  <c r="G26" i="59" s="1"/>
  <c r="S31" i="60"/>
  <c r="F35" i="59" s="1"/>
  <c r="G35" i="59" s="1"/>
  <c r="S5" i="60"/>
  <c r="F9" i="59" s="1"/>
  <c r="G9" i="59" s="1"/>
  <c r="S12" i="60"/>
  <c r="F16" i="59" s="1"/>
  <c r="G16" i="59" s="1"/>
  <c r="S10" i="60"/>
  <c r="F14" i="59" s="1"/>
  <c r="G14" i="59" s="1"/>
  <c r="S26" i="60"/>
  <c r="F30" i="59" s="1"/>
  <c r="G30" i="59" s="1"/>
  <c r="S28" i="60"/>
  <c r="F32" i="59" s="1"/>
  <c r="G32" i="59" s="1"/>
  <c r="S30" i="60"/>
  <c r="F34" i="59" s="1"/>
  <c r="G34" i="59" s="1"/>
  <c r="S33" i="60"/>
  <c r="F37" i="59" s="1"/>
  <c r="G37" i="59" s="1"/>
  <c r="H44" i="59"/>
  <c r="I44" i="59"/>
  <c r="I5" i="12"/>
  <c r="G82" i="59" s="1"/>
  <c r="N46" i="59" l="1"/>
  <c r="N47" i="59"/>
  <c r="N57" i="59"/>
  <c r="N55" i="59"/>
  <c r="N49" i="59"/>
  <c r="N56" i="59"/>
  <c r="N72" i="59"/>
  <c r="N74" i="59"/>
  <c r="N48" i="59"/>
  <c r="N67" i="59"/>
  <c r="N51" i="59"/>
  <c r="N44" i="59"/>
  <c r="N60" i="59"/>
  <c r="N68" i="59"/>
  <c r="N52" i="59"/>
  <c r="N45" i="59"/>
  <c r="N70" i="59"/>
  <c r="N59" i="59"/>
  <c r="N69" i="59"/>
  <c r="N58" i="59"/>
  <c r="N66" i="59"/>
  <c r="N65" i="59"/>
  <c r="N54" i="59"/>
  <c r="N76" i="59"/>
  <c r="N64" i="59"/>
  <c r="N53" i="59"/>
  <c r="N75" i="59"/>
  <c r="N63" i="59"/>
  <c r="N73" i="59"/>
  <c r="N62" i="59"/>
  <c r="N50" i="59"/>
  <c r="N71" i="59"/>
  <c r="N61" i="59"/>
  <c r="M56" i="59"/>
  <c r="M49" i="59"/>
  <c r="M57" i="59"/>
  <c r="M48" i="59"/>
  <c r="M66" i="59"/>
  <c r="M47" i="59"/>
  <c r="M74" i="59"/>
  <c r="M46" i="59"/>
  <c r="M69" i="59"/>
  <c r="M67" i="59"/>
  <c r="M51" i="59"/>
  <c r="M68" i="59"/>
  <c r="M52" i="59"/>
  <c r="M44" i="59"/>
  <c r="M70" i="59"/>
  <c r="M59" i="59"/>
  <c r="M58" i="59"/>
  <c r="M55" i="59"/>
  <c r="M65" i="59"/>
  <c r="M76" i="59"/>
  <c r="M73" i="59"/>
  <c r="M54" i="59"/>
  <c r="M64" i="59"/>
  <c r="M53" i="59"/>
  <c r="M75" i="59"/>
  <c r="M63" i="59"/>
  <c r="M62" i="59"/>
  <c r="M50" i="59"/>
  <c r="M72" i="59"/>
  <c r="M45" i="59"/>
  <c r="M71" i="59"/>
  <c r="M61" i="59"/>
  <c r="M60" i="59"/>
  <c r="H5" i="12"/>
  <c r="F82" i="59" s="1"/>
  <c r="J5" i="12" l="1"/>
  <c r="F44" i="59" s="1"/>
  <c r="K44" i="59" l="1"/>
  <c r="K56" i="59"/>
  <c r="O56" i="59" s="1"/>
  <c r="P56" i="59" s="1"/>
  <c r="K45" i="59"/>
  <c r="O45" i="59" s="1"/>
  <c r="K66" i="59"/>
  <c r="O66" i="59" s="1"/>
  <c r="P66" i="59" s="1"/>
  <c r="K59" i="59"/>
  <c r="O59" i="59" s="1"/>
  <c r="P59" i="59" s="1"/>
  <c r="K69" i="59"/>
  <c r="O69" i="59" s="1"/>
  <c r="P69" i="59" s="1"/>
  <c r="K58" i="59"/>
  <c r="O58" i="59" s="1"/>
  <c r="P58" i="59" s="1"/>
  <c r="K68" i="59"/>
  <c r="O68" i="59" s="1"/>
  <c r="P68" i="59" s="1"/>
  <c r="K67" i="59"/>
  <c r="O67" i="59" s="1"/>
  <c r="P67" i="59" s="1"/>
  <c r="K57" i="59"/>
  <c r="O57" i="59" s="1"/>
  <c r="P57" i="59" s="1"/>
  <c r="K55" i="59"/>
  <c r="O55" i="59" s="1"/>
  <c r="P55" i="59" s="1"/>
  <c r="K65" i="59"/>
  <c r="O65" i="59" s="1"/>
  <c r="P65" i="59" s="1"/>
  <c r="K54" i="59"/>
  <c r="O54" i="59" s="1"/>
  <c r="P54" i="59" s="1"/>
  <c r="K64" i="59"/>
  <c r="O64" i="59" s="1"/>
  <c r="P64" i="59" s="1"/>
  <c r="K76" i="59"/>
  <c r="O76" i="59" s="1"/>
  <c r="P76" i="59" s="1"/>
  <c r="K53" i="59"/>
  <c r="O53" i="59" s="1"/>
  <c r="P53" i="59" s="1"/>
  <c r="K75" i="59"/>
  <c r="O75" i="59" s="1"/>
  <c r="P75" i="59" s="1"/>
  <c r="K63" i="59"/>
  <c r="O63" i="59" s="1"/>
  <c r="P63" i="59" s="1"/>
  <c r="K52" i="59"/>
  <c r="O52" i="59" s="1"/>
  <c r="P52" i="59" s="1"/>
  <c r="K74" i="59"/>
  <c r="O74" i="59" s="1"/>
  <c r="P74" i="59" s="1"/>
  <c r="K51" i="59"/>
  <c r="O51" i="59" s="1"/>
  <c r="P51" i="59" s="1"/>
  <c r="K73" i="59"/>
  <c r="O73" i="59" s="1"/>
  <c r="P73" i="59" s="1"/>
  <c r="K62" i="59"/>
  <c r="O62" i="59" s="1"/>
  <c r="P62" i="59" s="1"/>
  <c r="K50" i="59"/>
  <c r="O50" i="59" s="1"/>
  <c r="P50" i="59" s="1"/>
  <c r="K72" i="59"/>
  <c r="O72" i="59" s="1"/>
  <c r="P72" i="59" s="1"/>
  <c r="K61" i="59"/>
  <c r="O61" i="59" s="1"/>
  <c r="P61" i="59" s="1"/>
  <c r="K49" i="59"/>
  <c r="O49" i="59" s="1"/>
  <c r="P49" i="59" s="1"/>
  <c r="K48" i="59"/>
  <c r="O48" i="59" s="1"/>
  <c r="P48" i="59" s="1"/>
  <c r="K71" i="59"/>
  <c r="O71" i="59" s="1"/>
  <c r="P71" i="59" s="1"/>
  <c r="K46" i="59"/>
  <c r="O46" i="59" s="1"/>
  <c r="P46" i="59" s="1"/>
  <c r="K70" i="59"/>
  <c r="O70" i="59" s="1"/>
  <c r="P70" i="59" s="1"/>
  <c r="K60" i="59"/>
  <c r="O60" i="59" s="1"/>
  <c r="P60" i="59" s="1"/>
  <c r="K47" i="59"/>
  <c r="O47" i="59" s="1"/>
  <c r="P47" i="59" s="1"/>
  <c r="G7" i="59"/>
  <c r="P45" i="59" l="1"/>
  <c r="O44" i="59"/>
  <c r="P44" i="59" s="1"/>
  <c r="AI206" i="61"/>
  <c r="AI205" i="61"/>
  <c r="AI204" i="61"/>
  <c r="AI203" i="61"/>
  <c r="AI202" i="61"/>
  <c r="AI201" i="61"/>
  <c r="AI200" i="61"/>
  <c r="AI199" i="61"/>
  <c r="AI198" i="61"/>
  <c r="AI197" i="61"/>
  <c r="AI196" i="61"/>
  <c r="AI195" i="61"/>
  <c r="AI194" i="61"/>
  <c r="AI193" i="61"/>
  <c r="AI192" i="61"/>
  <c r="AI191" i="61"/>
  <c r="AI190" i="61"/>
  <c r="AI189" i="61"/>
  <c r="AI188" i="61"/>
  <c r="AI187" i="61"/>
  <c r="AI186" i="61"/>
  <c r="AI185" i="61"/>
  <c r="AI184" i="61"/>
  <c r="AI183" i="61"/>
  <c r="AI182" i="61"/>
  <c r="AI181" i="61"/>
  <c r="AI180" i="61"/>
  <c r="AI179" i="61"/>
  <c r="AI178" i="61"/>
  <c r="AI177" i="61"/>
  <c r="AI176" i="61"/>
  <c r="AI175" i="61"/>
  <c r="AI174" i="61"/>
  <c r="AI173" i="61"/>
  <c r="AI172" i="61"/>
  <c r="AI171" i="61"/>
  <c r="AI170" i="61"/>
  <c r="AI169" i="61"/>
  <c r="AI168" i="61"/>
  <c r="AI167" i="61"/>
  <c r="AI166" i="61"/>
  <c r="AI165" i="61"/>
  <c r="AI164" i="61"/>
  <c r="AI163" i="61"/>
  <c r="AI162" i="61"/>
  <c r="AI161" i="61"/>
  <c r="AI160" i="61"/>
  <c r="AI159" i="61"/>
  <c r="AI158" i="61"/>
  <c r="AI157" i="61"/>
  <c r="AI156" i="61"/>
  <c r="AI155" i="61"/>
  <c r="AI154" i="61"/>
  <c r="AI153" i="61"/>
  <c r="AI152" i="61"/>
  <c r="AI151" i="61"/>
  <c r="AI150" i="61"/>
  <c r="AI149" i="61"/>
  <c r="AI148" i="61"/>
  <c r="AI147" i="61"/>
  <c r="AI146" i="61"/>
  <c r="AI145" i="61"/>
  <c r="AI144" i="61"/>
  <c r="AI143" i="61"/>
  <c r="AI142" i="61"/>
  <c r="AI141" i="61"/>
  <c r="AI140" i="61"/>
  <c r="AI139" i="61"/>
  <c r="AI138" i="61"/>
  <c r="AI137" i="61"/>
  <c r="AI136" i="61"/>
  <c r="AI135" i="61"/>
  <c r="AI134" i="61"/>
  <c r="AI133" i="61"/>
  <c r="AI132" i="61"/>
  <c r="AI131" i="61"/>
  <c r="AI130" i="61"/>
  <c r="AI129" i="61"/>
  <c r="AI128" i="61"/>
  <c r="AI127" i="61"/>
  <c r="AI126" i="61"/>
  <c r="AI125" i="61"/>
  <c r="AI124" i="61"/>
  <c r="AI123" i="61"/>
  <c r="AI122" i="61"/>
  <c r="AI121" i="61"/>
  <c r="AI120" i="61"/>
  <c r="AI119" i="61"/>
  <c r="AI118" i="61"/>
  <c r="AI117" i="61"/>
  <c r="AI116" i="61"/>
  <c r="AI115" i="61"/>
  <c r="AI114" i="61"/>
  <c r="AI113" i="61"/>
  <c r="AI112" i="61"/>
  <c r="AI111" i="61"/>
  <c r="AI110" i="61"/>
  <c r="AI109" i="61"/>
  <c r="AI108" i="61"/>
  <c r="AI107" i="61"/>
  <c r="AI106" i="61"/>
  <c r="AI105" i="61"/>
  <c r="AI104" i="61"/>
  <c r="AI103" i="61"/>
  <c r="AI102" i="61"/>
  <c r="AI101" i="61"/>
  <c r="AI100" i="61"/>
  <c r="AI99" i="61"/>
  <c r="AI98" i="61"/>
  <c r="AI97" i="61"/>
  <c r="AI96" i="61"/>
  <c r="AI95" i="61"/>
  <c r="AI94" i="61"/>
  <c r="AI93" i="61"/>
  <c r="AI92" i="61"/>
  <c r="AI91" i="61"/>
  <c r="AI90" i="61"/>
  <c r="AI89" i="61"/>
  <c r="AI88" i="61"/>
  <c r="AI87" i="61"/>
  <c r="AI86" i="61"/>
  <c r="AI85" i="61"/>
  <c r="AI84" i="61"/>
  <c r="AI83" i="61"/>
  <c r="AI82" i="61"/>
  <c r="AI81" i="61"/>
  <c r="AI80" i="61"/>
  <c r="AI79" i="61"/>
  <c r="AI78" i="61"/>
  <c r="AI77" i="61"/>
  <c r="AI76" i="61"/>
  <c r="AI75" i="61"/>
  <c r="AI74" i="61"/>
  <c r="AI73" i="61"/>
  <c r="AI72" i="61"/>
  <c r="AI71" i="61"/>
  <c r="AI70" i="61"/>
  <c r="AI69" i="61"/>
  <c r="AI68" i="61"/>
  <c r="AI67" i="61"/>
  <c r="AI66" i="61"/>
  <c r="AI65" i="61"/>
  <c r="AI64" i="61"/>
  <c r="AI63" i="61"/>
  <c r="AI62" i="61"/>
  <c r="AI61" i="61"/>
  <c r="AI60" i="61"/>
  <c r="AI59" i="61"/>
  <c r="AI58" i="61"/>
  <c r="AI57" i="61"/>
  <c r="AI56" i="61"/>
  <c r="AI55" i="61"/>
  <c r="AI54" i="61"/>
  <c r="AI53" i="61"/>
  <c r="AI52" i="61"/>
  <c r="AI51" i="61"/>
  <c r="AI50" i="61"/>
  <c r="AI49" i="61"/>
  <c r="AI48" i="61"/>
  <c r="AI47" i="61"/>
  <c r="AI46" i="61"/>
  <c r="AI45" i="61"/>
  <c r="AI44" i="61"/>
  <c r="AI43" i="61"/>
  <c r="AI42" i="61"/>
  <c r="AI41" i="61"/>
  <c r="AI40" i="61"/>
  <c r="AI39" i="61"/>
  <c r="AI38" i="61"/>
  <c r="AI37" i="61"/>
  <c r="AI36" i="61"/>
  <c r="AI35" i="61"/>
  <c r="AI34" i="61"/>
  <c r="AI33" i="61"/>
  <c r="AI32" i="61"/>
  <c r="AI31" i="61"/>
  <c r="AI30" i="61"/>
  <c r="AI29" i="61"/>
  <c r="AI28" i="61"/>
  <c r="AI27" i="61"/>
  <c r="AI26" i="61"/>
  <c r="AI25" i="61"/>
  <c r="AI24" i="61"/>
  <c r="AI23" i="61"/>
  <c r="AI22" i="61"/>
  <c r="AI21" i="61"/>
  <c r="AI20" i="61"/>
  <c r="AI19" i="61"/>
  <c r="AI18" i="61"/>
  <c r="AI17" i="61"/>
  <c r="AI16" i="61"/>
  <c r="AI15" i="61"/>
  <c r="AI14" i="61"/>
  <c r="AI13" i="61"/>
  <c r="AI12" i="61"/>
  <c r="AI11" i="61"/>
  <c r="AI10" i="61"/>
  <c r="AI9" i="61"/>
  <c r="AI8" i="61"/>
  <c r="AI7" i="61"/>
  <c r="AH206" i="61"/>
  <c r="AH205" i="61"/>
  <c r="AH204" i="61"/>
  <c r="AH203" i="61"/>
  <c r="AH202" i="61"/>
  <c r="AH201" i="61"/>
  <c r="AH200" i="61"/>
  <c r="AH199" i="61"/>
  <c r="AH198" i="61"/>
  <c r="AH197" i="61"/>
  <c r="AH196" i="61"/>
  <c r="AH195" i="61"/>
  <c r="AH194" i="61"/>
  <c r="AH193" i="61"/>
  <c r="AH192" i="61"/>
  <c r="AH191" i="61"/>
  <c r="AH190" i="61"/>
  <c r="AH189" i="61"/>
  <c r="AH188" i="61"/>
  <c r="AH187" i="61"/>
  <c r="AH186" i="61"/>
  <c r="AH185" i="61"/>
  <c r="AH184" i="61"/>
  <c r="AH183" i="61"/>
  <c r="AH182" i="61"/>
  <c r="AH181" i="61"/>
  <c r="AH180" i="61"/>
  <c r="AH179" i="61"/>
  <c r="AH178" i="61"/>
  <c r="AH177" i="61"/>
  <c r="AH176" i="61"/>
  <c r="AH175" i="61"/>
  <c r="AH174" i="61"/>
  <c r="AH173" i="61"/>
  <c r="AH172" i="61"/>
  <c r="AH171" i="61"/>
  <c r="AH170" i="61"/>
  <c r="AH169" i="61"/>
  <c r="AH168" i="61"/>
  <c r="AH167" i="61"/>
  <c r="AH166" i="61"/>
  <c r="AH165" i="61"/>
  <c r="AH164" i="61"/>
  <c r="AH163" i="61"/>
  <c r="AH162" i="61"/>
  <c r="AH161" i="61"/>
  <c r="AH160" i="61"/>
  <c r="AH159" i="61"/>
  <c r="AH158" i="61"/>
  <c r="AH157" i="61"/>
  <c r="AH156" i="61"/>
  <c r="AH155" i="61"/>
  <c r="AH154" i="61"/>
  <c r="AH153" i="61"/>
  <c r="AH152" i="61"/>
  <c r="AH151" i="61"/>
  <c r="AH150" i="61"/>
  <c r="AH149" i="61"/>
  <c r="AH148" i="61"/>
  <c r="AH147" i="61"/>
  <c r="AH146" i="61"/>
  <c r="AH145" i="61"/>
  <c r="AH144" i="61"/>
  <c r="AH143" i="61"/>
  <c r="AH142" i="61"/>
  <c r="AH141" i="61"/>
  <c r="AH140" i="61"/>
  <c r="AH139" i="61"/>
  <c r="AH138" i="61"/>
  <c r="AH137" i="61"/>
  <c r="AH136" i="61"/>
  <c r="AH135" i="61"/>
  <c r="AH134" i="61"/>
  <c r="AH133" i="61"/>
  <c r="AH132" i="61"/>
  <c r="AH131" i="61"/>
  <c r="AH130" i="61"/>
  <c r="AH129" i="61"/>
  <c r="AH128" i="61"/>
  <c r="AH127" i="61"/>
  <c r="AH126" i="61"/>
  <c r="AH125" i="61"/>
  <c r="AH124" i="61"/>
  <c r="AH123" i="61"/>
  <c r="AH122" i="61"/>
  <c r="AH121" i="61"/>
  <c r="AH120" i="61"/>
  <c r="AH119" i="61"/>
  <c r="AH118" i="61"/>
  <c r="AH117" i="61"/>
  <c r="AH116" i="61"/>
  <c r="AH115" i="61"/>
  <c r="AH114" i="61"/>
  <c r="AH113" i="61"/>
  <c r="AH112" i="61"/>
  <c r="AH111" i="61"/>
  <c r="AH110" i="61"/>
  <c r="AH109" i="61"/>
  <c r="AH108" i="61"/>
  <c r="AH107" i="61"/>
  <c r="AH106" i="61"/>
  <c r="AH105" i="61"/>
  <c r="AH104" i="61"/>
  <c r="AH103" i="61"/>
  <c r="AH102" i="61"/>
  <c r="AH101" i="61"/>
  <c r="AH100" i="61"/>
  <c r="AH99" i="61"/>
  <c r="AH98" i="61"/>
  <c r="AH97" i="61"/>
  <c r="AH96" i="61"/>
  <c r="AH95" i="61"/>
  <c r="AH94" i="61"/>
  <c r="AH93" i="61"/>
  <c r="AH92" i="61"/>
  <c r="AH91" i="61"/>
  <c r="AH90" i="61"/>
  <c r="AH89" i="61"/>
  <c r="AH88" i="61"/>
  <c r="AH87" i="61"/>
  <c r="AH86" i="61"/>
  <c r="AH85" i="61"/>
  <c r="AH84" i="61"/>
  <c r="AH83" i="61"/>
  <c r="AH82" i="61"/>
  <c r="AH81" i="61"/>
  <c r="AH80" i="61"/>
  <c r="AH79" i="61"/>
  <c r="AH78" i="61"/>
  <c r="AH77" i="61"/>
  <c r="AH76" i="61"/>
  <c r="AH75" i="61"/>
  <c r="AH74" i="61"/>
  <c r="AH73" i="61"/>
  <c r="AH72" i="61"/>
  <c r="AH71" i="61"/>
  <c r="AH70" i="61"/>
  <c r="AH69" i="61"/>
  <c r="AH68" i="61"/>
  <c r="AH67" i="61"/>
  <c r="AH66" i="61"/>
  <c r="AH65" i="61"/>
  <c r="AH64" i="61"/>
  <c r="AH63" i="61"/>
  <c r="AH62" i="61"/>
  <c r="AH61" i="61"/>
  <c r="AH60" i="61"/>
  <c r="AH59" i="61"/>
  <c r="AH58" i="61"/>
  <c r="AH57" i="61"/>
  <c r="AH56" i="61"/>
  <c r="AH55" i="61"/>
  <c r="AH54" i="61"/>
  <c r="AH53" i="61"/>
  <c r="AH52" i="61"/>
  <c r="AH51" i="61"/>
  <c r="AH50" i="61"/>
  <c r="AH49" i="61"/>
  <c r="AH48" i="61"/>
  <c r="AH47" i="61"/>
  <c r="AH46" i="61"/>
  <c r="AH45" i="61"/>
  <c r="AH44" i="61"/>
  <c r="AH43" i="61"/>
  <c r="AH42" i="61"/>
  <c r="AH41" i="61"/>
  <c r="AH40" i="61"/>
  <c r="AH39" i="61"/>
  <c r="AH38" i="61"/>
  <c r="AH37" i="61"/>
  <c r="AH36" i="61"/>
  <c r="AH35" i="61"/>
  <c r="AH34" i="61"/>
  <c r="AH33" i="61"/>
  <c r="AH32" i="61"/>
  <c r="AH31" i="61"/>
  <c r="AH30" i="61"/>
  <c r="AH29" i="61"/>
  <c r="AH28" i="61"/>
  <c r="AH27" i="61"/>
  <c r="AH26" i="61"/>
  <c r="AH25" i="61"/>
  <c r="AH24" i="61"/>
  <c r="AH23" i="61"/>
  <c r="AH22" i="61"/>
  <c r="AH21" i="61"/>
  <c r="AH20" i="61"/>
  <c r="AH19" i="61"/>
  <c r="AH18" i="61"/>
  <c r="AH17" i="61"/>
  <c r="AH16" i="61"/>
  <c r="AH15" i="61"/>
  <c r="AH14" i="61"/>
  <c r="AH13" i="61"/>
  <c r="AH12" i="61"/>
  <c r="AH11" i="61"/>
  <c r="AH10" i="61"/>
  <c r="AH9" i="61"/>
  <c r="AH8" i="61"/>
  <c r="AH7" i="61"/>
  <c r="AG206" i="61"/>
  <c r="AG205" i="61"/>
  <c r="AG204" i="61"/>
  <c r="AG203" i="61"/>
  <c r="AG202" i="61"/>
  <c r="AG201" i="61"/>
  <c r="AG200" i="61"/>
  <c r="AG199" i="61"/>
  <c r="AG198" i="61"/>
  <c r="AG197" i="61"/>
  <c r="AG196" i="61"/>
  <c r="AG195" i="61"/>
  <c r="AG194" i="61"/>
  <c r="AG193" i="61"/>
  <c r="AG192" i="61"/>
  <c r="AG191" i="61"/>
  <c r="AG190" i="61"/>
  <c r="AG189" i="61"/>
  <c r="AG188" i="61"/>
  <c r="AG187" i="61"/>
  <c r="AG186" i="61"/>
  <c r="AG185" i="61"/>
  <c r="AG184" i="61"/>
  <c r="AG183" i="61"/>
  <c r="AG182" i="61"/>
  <c r="AG181" i="61"/>
  <c r="AG180" i="61"/>
  <c r="AG179" i="61"/>
  <c r="AG178" i="61"/>
  <c r="AG177" i="61"/>
  <c r="AG176" i="61"/>
  <c r="AG175" i="61"/>
  <c r="AG174" i="61"/>
  <c r="AG173" i="61"/>
  <c r="AG172" i="61"/>
  <c r="AG171" i="61"/>
  <c r="AG170" i="61"/>
  <c r="AG169" i="61"/>
  <c r="AG168" i="61"/>
  <c r="AG167" i="61"/>
  <c r="AG166" i="61"/>
  <c r="AG165" i="61"/>
  <c r="AG164" i="61"/>
  <c r="AG163" i="61"/>
  <c r="AG162" i="61"/>
  <c r="AG161" i="61"/>
  <c r="AG160" i="61"/>
  <c r="AG159" i="61"/>
  <c r="AG158" i="61"/>
  <c r="AG157" i="61"/>
  <c r="AG156" i="61"/>
  <c r="AG155" i="61"/>
  <c r="AG154" i="61"/>
  <c r="AG153" i="61"/>
  <c r="AG152" i="61"/>
  <c r="AG151" i="61"/>
  <c r="AG150" i="61"/>
  <c r="AG149" i="61"/>
  <c r="AG148" i="61"/>
  <c r="AG147" i="61"/>
  <c r="AG146" i="61"/>
  <c r="AG145" i="61"/>
  <c r="AG144" i="61"/>
  <c r="AG143" i="61"/>
  <c r="AG142" i="61"/>
  <c r="AG141" i="61"/>
  <c r="AG140" i="61"/>
  <c r="AG139" i="61"/>
  <c r="AG138" i="61"/>
  <c r="AG137" i="61"/>
  <c r="AG136" i="61"/>
  <c r="AG135" i="61"/>
  <c r="AG134" i="61"/>
  <c r="AG133" i="61"/>
  <c r="AG132" i="61"/>
  <c r="AG131" i="61"/>
  <c r="AG130" i="61"/>
  <c r="AG129" i="61"/>
  <c r="AG128" i="61"/>
  <c r="AG127" i="61"/>
  <c r="AG126" i="61"/>
  <c r="AG125" i="61"/>
  <c r="AG124" i="61"/>
  <c r="AG123" i="61"/>
  <c r="AG122" i="61"/>
  <c r="AG121" i="61"/>
  <c r="AG120" i="61"/>
  <c r="AG119" i="61"/>
  <c r="AG118" i="61"/>
  <c r="AG117" i="61"/>
  <c r="AG116" i="61"/>
  <c r="AG115" i="61"/>
  <c r="AG114" i="61"/>
  <c r="AG113" i="61"/>
  <c r="AG112" i="61"/>
  <c r="AG111" i="61"/>
  <c r="AG110" i="61"/>
  <c r="AG109" i="61"/>
  <c r="AG108" i="61"/>
  <c r="AG107" i="61"/>
  <c r="AG106" i="61"/>
  <c r="AG105" i="61"/>
  <c r="AG104" i="61"/>
  <c r="AG103" i="61"/>
  <c r="AG102" i="61"/>
  <c r="AG101" i="61"/>
  <c r="AG100" i="61"/>
  <c r="AG99" i="61"/>
  <c r="AG98" i="61"/>
  <c r="AG97" i="61"/>
  <c r="AG96" i="61"/>
  <c r="AG95" i="61"/>
  <c r="AG94" i="61"/>
  <c r="AG93" i="61"/>
  <c r="AG92" i="61"/>
  <c r="AG91" i="61"/>
  <c r="AG90" i="61"/>
  <c r="AG89" i="61"/>
  <c r="AG88" i="61"/>
  <c r="AG87" i="61"/>
  <c r="AG86" i="61"/>
  <c r="AG85" i="61"/>
  <c r="AG84" i="61"/>
  <c r="AG83" i="61"/>
  <c r="AG82" i="61"/>
  <c r="AG81" i="61"/>
  <c r="AG80" i="61"/>
  <c r="AG79" i="61"/>
  <c r="AG78" i="61"/>
  <c r="AG77" i="61"/>
  <c r="AG76" i="61"/>
  <c r="AG75" i="61"/>
  <c r="AG74" i="61"/>
  <c r="AG73" i="61"/>
  <c r="AG72" i="61"/>
  <c r="AG71" i="61"/>
  <c r="AG70" i="61"/>
  <c r="AG69" i="61"/>
  <c r="AG68" i="61"/>
  <c r="AG67" i="61"/>
  <c r="AG66" i="61"/>
  <c r="AG65" i="61"/>
  <c r="AG64" i="61"/>
  <c r="AG63" i="61"/>
  <c r="AG62" i="61"/>
  <c r="AG61" i="61"/>
  <c r="AG60" i="61"/>
  <c r="AG59" i="61"/>
  <c r="AG58" i="61"/>
  <c r="AG57" i="61"/>
  <c r="AG56" i="61"/>
  <c r="AG55" i="61"/>
  <c r="AG54" i="61"/>
  <c r="AG53" i="61"/>
  <c r="AG52" i="61"/>
  <c r="AG51" i="61"/>
  <c r="AG50" i="61"/>
  <c r="AG49" i="61"/>
  <c r="AG48" i="61"/>
  <c r="AG47" i="61"/>
  <c r="AG46" i="61"/>
  <c r="AG45" i="61"/>
  <c r="AG44" i="61"/>
  <c r="AG43" i="61"/>
  <c r="AG42" i="61"/>
  <c r="AG41" i="61"/>
  <c r="AG40" i="61"/>
  <c r="AG39" i="61"/>
  <c r="AG38" i="61"/>
  <c r="AG37" i="61"/>
  <c r="AG36" i="61"/>
  <c r="AG35" i="61"/>
  <c r="AG34" i="61"/>
  <c r="AG33" i="61"/>
  <c r="AG32" i="61"/>
  <c r="AG31" i="61"/>
  <c r="AG30" i="61"/>
  <c r="AG29" i="61"/>
  <c r="AG28" i="61"/>
  <c r="AG27" i="61"/>
  <c r="AG26" i="61"/>
  <c r="AG25" i="61"/>
  <c r="AG24" i="61"/>
  <c r="AG23" i="61"/>
  <c r="AG22" i="61"/>
  <c r="AG21" i="61"/>
  <c r="AG20" i="61"/>
  <c r="AG19" i="61"/>
  <c r="AG18" i="61"/>
  <c r="AG17" i="61"/>
  <c r="AG16" i="61"/>
  <c r="AG15" i="61"/>
  <c r="AG14" i="61"/>
  <c r="AG13" i="61"/>
  <c r="AG12" i="61"/>
  <c r="AG11" i="61"/>
  <c r="AG10" i="61"/>
  <c r="AG9" i="61"/>
  <c r="AG8" i="61"/>
  <c r="AG7" i="61"/>
  <c r="AF206" i="61"/>
  <c r="AF205" i="61"/>
  <c r="AF204" i="61"/>
  <c r="AF203" i="61"/>
  <c r="AF202" i="61"/>
  <c r="AF201" i="61"/>
  <c r="AF200" i="61"/>
  <c r="AF199" i="61"/>
  <c r="AF198" i="61"/>
  <c r="AF197" i="61"/>
  <c r="AF196" i="61"/>
  <c r="AF195" i="61"/>
  <c r="AF194" i="61"/>
  <c r="AF193" i="61"/>
  <c r="AF192" i="61"/>
  <c r="AF191" i="61"/>
  <c r="AF190" i="61"/>
  <c r="AF189" i="61"/>
  <c r="AF188" i="61"/>
  <c r="AF187" i="61"/>
  <c r="AF186" i="61"/>
  <c r="AF185" i="61"/>
  <c r="AF184" i="61"/>
  <c r="AF183" i="61"/>
  <c r="AF182" i="61"/>
  <c r="AF181" i="61"/>
  <c r="AF180" i="61"/>
  <c r="AF179" i="61"/>
  <c r="AF178" i="61"/>
  <c r="AF177" i="61"/>
  <c r="AF176" i="61"/>
  <c r="AF175" i="61"/>
  <c r="AF174" i="61"/>
  <c r="AF173" i="61"/>
  <c r="AF172" i="61"/>
  <c r="AF171" i="61"/>
  <c r="AF170" i="61"/>
  <c r="AF169" i="61"/>
  <c r="AF168" i="61"/>
  <c r="AF167" i="61"/>
  <c r="AF166" i="61"/>
  <c r="AF165" i="61"/>
  <c r="AF164" i="61"/>
  <c r="AF163" i="61"/>
  <c r="AF162" i="61"/>
  <c r="AF161" i="61"/>
  <c r="AF160" i="61"/>
  <c r="AF159" i="61"/>
  <c r="AF158" i="61"/>
  <c r="AF157" i="61"/>
  <c r="AF156" i="61"/>
  <c r="AF155" i="61"/>
  <c r="AF154" i="61"/>
  <c r="AF153" i="61"/>
  <c r="AF152" i="61"/>
  <c r="AF151" i="61"/>
  <c r="AF150" i="61"/>
  <c r="AF149" i="61"/>
  <c r="AF148" i="61"/>
  <c r="AF147" i="61"/>
  <c r="AF146" i="61"/>
  <c r="AF145" i="61"/>
  <c r="AF144" i="61"/>
  <c r="AF143" i="61"/>
  <c r="AF142" i="61"/>
  <c r="AF141" i="61"/>
  <c r="AF140" i="61"/>
  <c r="AF139" i="61"/>
  <c r="AF138" i="61"/>
  <c r="AF137" i="61"/>
  <c r="AF136" i="61"/>
  <c r="AF135" i="61"/>
  <c r="AF134" i="61"/>
  <c r="AF133" i="61"/>
  <c r="AF132" i="61"/>
  <c r="AF131" i="61"/>
  <c r="AF130" i="61"/>
  <c r="AF129" i="61"/>
  <c r="AF128" i="61"/>
  <c r="AF127" i="61"/>
  <c r="AF126" i="61"/>
  <c r="AF125" i="61"/>
  <c r="AF124" i="61"/>
  <c r="AF123" i="61"/>
  <c r="AF122" i="61"/>
  <c r="AF121" i="61"/>
  <c r="AF120" i="61"/>
  <c r="AF119" i="61"/>
  <c r="AF118" i="61"/>
  <c r="AF117" i="61"/>
  <c r="AF116" i="61"/>
  <c r="AF115" i="61"/>
  <c r="AF114" i="61"/>
  <c r="AF113" i="61"/>
  <c r="AF112" i="61"/>
  <c r="AF111" i="61"/>
  <c r="AF110" i="61"/>
  <c r="AF109" i="61"/>
  <c r="AF108" i="61"/>
  <c r="AF107" i="61"/>
  <c r="AF106" i="61"/>
  <c r="AF105" i="61"/>
  <c r="AF104" i="61"/>
  <c r="AF103" i="61"/>
  <c r="AF102" i="61"/>
  <c r="AF101" i="61"/>
  <c r="AF100" i="61"/>
  <c r="AF99" i="61"/>
  <c r="AF98" i="61"/>
  <c r="AF97" i="61"/>
  <c r="AF96" i="61"/>
  <c r="AF95" i="61"/>
  <c r="AF94" i="61"/>
  <c r="AF93" i="61"/>
  <c r="AF92" i="61"/>
  <c r="AF91" i="61"/>
  <c r="AF90" i="61"/>
  <c r="AF89" i="61"/>
  <c r="AF88" i="61"/>
  <c r="AF87" i="61"/>
  <c r="AF86" i="61"/>
  <c r="AF85" i="61"/>
  <c r="AF84" i="61"/>
  <c r="AF83" i="61"/>
  <c r="AF82" i="61"/>
  <c r="AF81" i="61"/>
  <c r="AF80" i="61"/>
  <c r="AF79" i="61"/>
  <c r="AF78" i="61"/>
  <c r="AF77" i="61"/>
  <c r="AF76" i="61"/>
  <c r="AF75" i="61"/>
  <c r="AF74" i="61"/>
  <c r="AF73" i="61"/>
  <c r="AF72" i="61"/>
  <c r="AF71" i="61"/>
  <c r="AF70" i="61"/>
  <c r="AF69" i="61"/>
  <c r="AF68" i="61"/>
  <c r="AF67" i="61"/>
  <c r="AF66" i="61"/>
  <c r="AF65" i="61"/>
  <c r="AF64" i="61"/>
  <c r="AF63" i="61"/>
  <c r="AF62" i="61"/>
  <c r="AF61" i="61"/>
  <c r="AF60" i="61"/>
  <c r="AF59" i="61"/>
  <c r="AF58" i="61"/>
  <c r="AF57" i="61"/>
  <c r="AF56" i="61"/>
  <c r="AF55" i="61"/>
  <c r="AF54" i="61"/>
  <c r="AF53" i="61"/>
  <c r="AF52" i="61"/>
  <c r="AF51" i="61"/>
  <c r="AF50" i="61"/>
  <c r="AF49" i="61"/>
  <c r="AF48" i="61"/>
  <c r="AF47" i="61"/>
  <c r="AF46" i="61"/>
  <c r="AF45" i="61"/>
  <c r="AF44" i="61"/>
  <c r="AF43" i="61"/>
  <c r="AF42" i="61"/>
  <c r="AF41" i="61"/>
  <c r="AF40" i="61"/>
  <c r="AF39" i="61"/>
  <c r="AF38" i="61"/>
  <c r="AF37" i="61"/>
  <c r="AF36" i="61"/>
  <c r="AF35" i="61"/>
  <c r="AF34" i="61"/>
  <c r="AF33" i="61"/>
  <c r="AF32" i="61"/>
  <c r="AF31" i="61"/>
  <c r="AF30" i="61"/>
  <c r="AF29" i="61"/>
  <c r="AF28" i="61"/>
  <c r="AF27" i="61"/>
  <c r="AF26" i="61"/>
  <c r="AF25" i="61"/>
  <c r="AF24" i="61"/>
  <c r="AF23" i="61"/>
  <c r="AF22" i="61"/>
  <c r="AF21" i="61"/>
  <c r="AF20" i="61"/>
  <c r="AF19" i="61"/>
  <c r="AF18" i="61"/>
  <c r="AF17" i="61"/>
  <c r="AF16" i="61"/>
  <c r="AF15" i="61"/>
  <c r="AF14" i="61"/>
  <c r="AF13" i="61"/>
  <c r="AF12" i="61"/>
  <c r="AF11" i="61"/>
  <c r="AF10" i="61"/>
  <c r="AF9" i="61"/>
  <c r="AF8" i="61"/>
  <c r="AF7" i="61"/>
  <c r="AE206" i="61"/>
  <c r="AE205" i="61"/>
  <c r="AE204" i="61"/>
  <c r="AE203" i="61"/>
  <c r="AE202" i="61"/>
  <c r="AE201" i="61"/>
  <c r="AE200" i="61"/>
  <c r="AE199" i="61"/>
  <c r="AE198" i="61"/>
  <c r="AE197" i="61"/>
  <c r="AE196" i="61"/>
  <c r="AE195" i="61"/>
  <c r="AE194" i="61"/>
  <c r="AE193" i="61"/>
  <c r="AE192" i="61"/>
  <c r="AE191" i="61"/>
  <c r="AE190" i="61"/>
  <c r="AE189" i="61"/>
  <c r="AE188" i="61"/>
  <c r="AE187" i="61"/>
  <c r="AE186" i="61"/>
  <c r="AE185" i="61"/>
  <c r="AE184" i="61"/>
  <c r="AE183" i="61"/>
  <c r="AE182" i="61"/>
  <c r="AE181" i="61"/>
  <c r="AE180" i="61"/>
  <c r="AE179" i="61"/>
  <c r="AE178" i="61"/>
  <c r="AE177" i="61"/>
  <c r="AE176" i="61"/>
  <c r="AE175" i="61"/>
  <c r="AE174" i="61"/>
  <c r="AE173" i="61"/>
  <c r="AE172" i="61"/>
  <c r="AE171" i="61"/>
  <c r="AE170" i="61"/>
  <c r="AE169" i="61"/>
  <c r="AE168" i="61"/>
  <c r="AE167" i="61"/>
  <c r="AE166" i="61"/>
  <c r="AE165" i="61"/>
  <c r="AE164" i="61"/>
  <c r="AE163" i="61"/>
  <c r="AE162" i="61"/>
  <c r="AE161" i="61"/>
  <c r="AE160" i="61"/>
  <c r="AE159" i="61"/>
  <c r="AE158" i="61"/>
  <c r="AE157" i="61"/>
  <c r="AE156" i="61"/>
  <c r="AE155" i="61"/>
  <c r="AE154" i="61"/>
  <c r="AE153" i="61"/>
  <c r="AE152" i="61"/>
  <c r="AE151" i="61"/>
  <c r="AE150" i="61"/>
  <c r="AE149" i="61"/>
  <c r="AE148" i="61"/>
  <c r="AE147" i="61"/>
  <c r="AE146" i="61"/>
  <c r="AE145" i="61"/>
  <c r="AE144" i="61"/>
  <c r="AE143" i="61"/>
  <c r="AE142" i="61"/>
  <c r="AE141" i="61"/>
  <c r="AE140" i="61"/>
  <c r="AE139" i="61"/>
  <c r="AE138" i="61"/>
  <c r="AE137" i="61"/>
  <c r="AE136" i="61"/>
  <c r="AE135" i="61"/>
  <c r="AE134" i="61"/>
  <c r="AE133" i="61"/>
  <c r="AE132" i="61"/>
  <c r="AE131" i="61"/>
  <c r="AE130" i="61"/>
  <c r="AE129" i="61"/>
  <c r="AE128" i="61"/>
  <c r="AE127" i="61"/>
  <c r="AE126" i="61"/>
  <c r="AE125" i="61"/>
  <c r="AE124" i="61"/>
  <c r="AE123" i="61"/>
  <c r="AE122" i="61"/>
  <c r="AE121" i="61"/>
  <c r="AE120" i="61"/>
  <c r="AE119" i="61"/>
  <c r="AE118" i="61"/>
  <c r="AE117" i="61"/>
  <c r="AE116" i="61"/>
  <c r="AE115" i="61"/>
  <c r="AE114" i="61"/>
  <c r="AE113" i="61"/>
  <c r="AE112" i="61"/>
  <c r="AE111" i="61"/>
  <c r="AE110" i="61"/>
  <c r="AE109" i="61"/>
  <c r="AE108" i="61"/>
  <c r="AE107" i="61"/>
  <c r="AE106" i="61"/>
  <c r="AE105" i="61"/>
  <c r="AE104" i="61"/>
  <c r="AE103" i="61"/>
  <c r="AE102" i="61"/>
  <c r="AE101" i="61"/>
  <c r="AE100" i="61"/>
  <c r="AE99" i="61"/>
  <c r="AE98" i="61"/>
  <c r="AE97" i="61"/>
  <c r="AE96" i="61"/>
  <c r="AE95" i="61"/>
  <c r="AE94" i="61"/>
  <c r="AE93" i="61"/>
  <c r="AE92" i="61"/>
  <c r="AE91" i="61"/>
  <c r="AE90" i="61"/>
  <c r="AE89" i="61"/>
  <c r="AE88" i="61"/>
  <c r="AE87" i="61"/>
  <c r="AE86" i="61"/>
  <c r="AE85" i="61"/>
  <c r="AE84" i="61"/>
  <c r="AE83" i="61"/>
  <c r="AE82" i="61"/>
  <c r="AE81" i="61"/>
  <c r="AE80" i="61"/>
  <c r="AE79" i="61"/>
  <c r="AE78" i="61"/>
  <c r="AE77" i="61"/>
  <c r="AE76" i="61"/>
  <c r="AE75" i="61"/>
  <c r="AE74" i="61"/>
  <c r="AE73" i="61"/>
  <c r="AE72" i="61"/>
  <c r="AE71" i="61"/>
  <c r="AE70" i="61"/>
  <c r="AE69" i="61"/>
  <c r="AE68" i="61"/>
  <c r="AE67" i="61"/>
  <c r="AE66" i="61"/>
  <c r="AE65" i="61"/>
  <c r="AE64" i="61"/>
  <c r="AE63" i="61"/>
  <c r="AE62" i="61"/>
  <c r="AE61" i="61"/>
  <c r="AE60" i="61"/>
  <c r="AE59" i="61"/>
  <c r="AE58" i="61"/>
  <c r="AE57" i="61"/>
  <c r="AE56" i="61"/>
  <c r="AE55" i="61"/>
  <c r="AE54" i="61"/>
  <c r="AE53" i="61"/>
  <c r="AE52" i="61"/>
  <c r="AE51" i="61"/>
  <c r="AE50" i="61"/>
  <c r="AE49" i="61"/>
  <c r="AE48" i="61"/>
  <c r="AE47" i="61"/>
  <c r="AE46" i="61"/>
  <c r="AE45" i="61"/>
  <c r="AE44" i="61"/>
  <c r="AE43" i="61"/>
  <c r="AE42" i="61"/>
  <c r="AE41" i="61"/>
  <c r="AE40" i="61"/>
  <c r="AE39" i="61"/>
  <c r="AE38" i="61"/>
  <c r="AE37" i="61"/>
  <c r="AE36" i="61"/>
  <c r="AE35" i="61"/>
  <c r="AE34" i="61"/>
  <c r="AE33" i="61"/>
  <c r="AE32" i="61"/>
  <c r="AE31" i="61"/>
  <c r="AE30" i="61"/>
  <c r="AE29" i="61"/>
  <c r="AE28" i="61"/>
  <c r="AE27" i="61"/>
  <c r="AE26" i="61"/>
  <c r="AE25" i="61"/>
  <c r="AE24" i="61"/>
  <c r="AE23" i="61"/>
  <c r="AE22" i="61"/>
  <c r="AE21" i="61"/>
  <c r="AE20" i="61"/>
  <c r="AE19" i="61"/>
  <c r="AE18" i="61"/>
  <c r="AE17" i="61"/>
  <c r="AE16" i="61"/>
  <c r="AE15" i="61"/>
  <c r="AE14" i="61"/>
  <c r="AE13" i="61"/>
  <c r="AE12" i="61"/>
  <c r="AE11" i="61"/>
  <c r="AE10" i="61"/>
  <c r="AE9" i="61"/>
  <c r="AE8" i="61"/>
  <c r="AE7" i="61"/>
  <c r="AD206" i="61"/>
  <c r="AD205" i="61"/>
  <c r="AD204" i="61"/>
  <c r="AD203" i="61"/>
  <c r="AD202" i="61"/>
  <c r="AD201" i="61"/>
  <c r="AD200" i="61"/>
  <c r="AD199" i="61"/>
  <c r="AD198" i="61"/>
  <c r="AD197" i="61"/>
  <c r="AD196" i="61"/>
  <c r="AD195" i="61"/>
  <c r="AD194" i="61"/>
  <c r="AD193" i="61"/>
  <c r="AD192" i="61"/>
  <c r="AD191" i="61"/>
  <c r="AD190" i="61"/>
  <c r="AD189" i="61"/>
  <c r="AD188" i="61"/>
  <c r="AD187" i="61"/>
  <c r="AD186" i="61"/>
  <c r="AD185" i="61"/>
  <c r="AD184" i="61"/>
  <c r="AD183" i="61"/>
  <c r="AD182" i="61"/>
  <c r="AD181" i="61"/>
  <c r="AD180" i="61"/>
  <c r="AD179" i="61"/>
  <c r="AD178" i="61"/>
  <c r="AD177" i="61"/>
  <c r="AD176" i="61"/>
  <c r="AD175" i="61"/>
  <c r="AD174" i="61"/>
  <c r="AD173" i="61"/>
  <c r="AD172" i="61"/>
  <c r="AD171" i="61"/>
  <c r="AD170" i="61"/>
  <c r="AD169" i="61"/>
  <c r="AD168" i="61"/>
  <c r="AD167" i="61"/>
  <c r="AD166" i="61"/>
  <c r="AD165" i="61"/>
  <c r="AD164" i="61"/>
  <c r="AD163" i="61"/>
  <c r="AD162" i="61"/>
  <c r="AD161" i="61"/>
  <c r="AD160" i="61"/>
  <c r="AD159" i="61"/>
  <c r="AD158" i="61"/>
  <c r="AD157" i="61"/>
  <c r="AD156" i="61"/>
  <c r="AD155" i="61"/>
  <c r="AD154" i="61"/>
  <c r="AD153" i="61"/>
  <c r="AD152" i="61"/>
  <c r="AD151" i="61"/>
  <c r="AD150" i="61"/>
  <c r="AD149" i="61"/>
  <c r="AD148" i="61"/>
  <c r="AD147" i="61"/>
  <c r="AD146" i="61"/>
  <c r="AD145" i="61"/>
  <c r="AD144" i="61"/>
  <c r="AD143" i="61"/>
  <c r="AD142" i="61"/>
  <c r="AD141" i="61"/>
  <c r="AD140" i="61"/>
  <c r="AD139" i="61"/>
  <c r="AD138" i="61"/>
  <c r="AD137" i="61"/>
  <c r="AD136" i="61"/>
  <c r="AD135" i="61"/>
  <c r="AD134" i="61"/>
  <c r="AD133" i="61"/>
  <c r="AD132" i="61"/>
  <c r="AD131" i="61"/>
  <c r="AD130" i="61"/>
  <c r="AD129" i="61"/>
  <c r="AD128" i="61"/>
  <c r="AD127" i="61"/>
  <c r="AD126" i="61"/>
  <c r="AD125" i="61"/>
  <c r="AD124" i="61"/>
  <c r="AD123" i="61"/>
  <c r="AD122" i="61"/>
  <c r="AD121" i="61"/>
  <c r="AD120" i="61"/>
  <c r="AD119" i="61"/>
  <c r="AD118" i="61"/>
  <c r="AD117" i="61"/>
  <c r="AD116" i="61"/>
  <c r="AD115" i="61"/>
  <c r="AD114" i="61"/>
  <c r="AD113" i="61"/>
  <c r="AD112" i="61"/>
  <c r="AD111" i="61"/>
  <c r="AD110" i="61"/>
  <c r="AD109" i="61"/>
  <c r="AD108" i="61"/>
  <c r="AD107" i="61"/>
  <c r="AD106" i="61"/>
  <c r="AD105" i="61"/>
  <c r="AD104" i="61"/>
  <c r="AD103" i="61"/>
  <c r="AD102" i="61"/>
  <c r="AD101" i="61"/>
  <c r="AD100" i="61"/>
  <c r="AD99" i="61"/>
  <c r="AD98" i="61"/>
  <c r="AD97" i="61"/>
  <c r="AD96" i="61"/>
  <c r="AD95" i="61"/>
  <c r="AD94" i="61"/>
  <c r="AD93" i="61"/>
  <c r="AD92" i="61"/>
  <c r="AD91" i="61"/>
  <c r="AD90" i="61"/>
  <c r="AD89" i="61"/>
  <c r="AD88" i="61"/>
  <c r="AD87" i="61"/>
  <c r="AD86" i="61"/>
  <c r="AD85" i="61"/>
  <c r="AD84" i="61"/>
  <c r="AD83" i="61"/>
  <c r="AD82" i="61"/>
  <c r="AD81" i="61"/>
  <c r="AD80" i="61"/>
  <c r="AD79" i="61"/>
  <c r="AD78" i="61"/>
  <c r="AD77" i="61"/>
  <c r="AD76" i="61"/>
  <c r="AD75" i="61"/>
  <c r="AD74" i="61"/>
  <c r="AD73" i="61"/>
  <c r="AD72" i="61"/>
  <c r="AD71" i="61"/>
  <c r="AD70" i="61"/>
  <c r="AD69" i="61"/>
  <c r="AD68" i="61"/>
  <c r="AD67" i="61"/>
  <c r="AD66" i="61"/>
  <c r="AD65" i="61"/>
  <c r="AD64" i="61"/>
  <c r="AD63" i="61"/>
  <c r="AD62" i="61"/>
  <c r="AD61" i="61"/>
  <c r="AD60" i="61"/>
  <c r="AD59" i="61"/>
  <c r="AD58" i="61"/>
  <c r="AD57" i="61"/>
  <c r="AD56" i="61"/>
  <c r="AD55" i="61"/>
  <c r="AD54" i="61"/>
  <c r="AD53" i="61"/>
  <c r="AD52" i="61"/>
  <c r="AD51" i="61"/>
  <c r="AD50" i="61"/>
  <c r="AD49" i="61"/>
  <c r="AD48" i="61"/>
  <c r="AD47" i="61"/>
  <c r="AD46" i="61"/>
  <c r="AD45" i="61"/>
  <c r="AD44" i="61"/>
  <c r="AD43" i="61"/>
  <c r="AD42" i="61"/>
  <c r="AD41" i="61"/>
  <c r="AD40" i="61"/>
  <c r="AD39" i="61"/>
  <c r="AD38" i="61"/>
  <c r="AD37" i="61"/>
  <c r="AD36" i="61"/>
  <c r="AD35" i="61"/>
  <c r="AD34" i="61"/>
  <c r="AD33" i="61"/>
  <c r="AD32" i="61"/>
  <c r="AD31" i="61"/>
  <c r="AD30" i="61"/>
  <c r="AD29" i="61"/>
  <c r="AD28" i="61"/>
  <c r="AD27" i="61"/>
  <c r="AD26" i="61"/>
  <c r="AD25" i="61"/>
  <c r="AD24" i="61"/>
  <c r="AD23" i="61"/>
  <c r="AD22" i="61"/>
  <c r="AD21" i="61"/>
  <c r="AD20" i="61"/>
  <c r="AD19" i="61"/>
  <c r="AD18" i="61"/>
  <c r="AD17" i="61"/>
  <c r="AD16" i="61"/>
  <c r="AD15" i="61"/>
  <c r="AD14" i="61"/>
  <c r="AD13" i="61"/>
  <c r="AD12" i="61"/>
  <c r="AD11" i="61"/>
  <c r="AD10" i="61"/>
  <c r="AD9" i="61"/>
  <c r="AD8" i="61"/>
  <c r="AD7" i="61"/>
  <c r="AC206" i="61"/>
  <c r="AC205" i="61"/>
  <c r="AC204" i="61"/>
  <c r="AC203" i="61"/>
  <c r="AC202" i="61"/>
  <c r="AC201" i="61"/>
  <c r="AC200" i="61"/>
  <c r="AC199" i="61"/>
  <c r="AC198" i="61"/>
  <c r="AC197" i="61"/>
  <c r="AC196" i="61"/>
  <c r="AC195" i="61"/>
  <c r="AC194" i="61"/>
  <c r="AC193" i="61"/>
  <c r="AC192" i="61"/>
  <c r="AC191" i="61"/>
  <c r="AC190" i="61"/>
  <c r="AC189" i="61"/>
  <c r="AC188" i="61"/>
  <c r="AC187" i="61"/>
  <c r="AC186" i="61"/>
  <c r="AC185" i="61"/>
  <c r="AC184" i="61"/>
  <c r="AC183" i="61"/>
  <c r="AC182" i="61"/>
  <c r="AC181" i="61"/>
  <c r="AC180" i="61"/>
  <c r="AC179" i="61"/>
  <c r="AC178" i="61"/>
  <c r="AC177" i="61"/>
  <c r="AC176" i="61"/>
  <c r="AC175" i="61"/>
  <c r="AC174" i="61"/>
  <c r="AC173" i="61"/>
  <c r="AC172" i="61"/>
  <c r="AC171" i="61"/>
  <c r="AC170" i="61"/>
  <c r="AC169" i="61"/>
  <c r="AC168" i="61"/>
  <c r="AC167" i="61"/>
  <c r="AC166" i="61"/>
  <c r="AC165" i="61"/>
  <c r="AC164" i="61"/>
  <c r="AC163" i="61"/>
  <c r="AC162" i="61"/>
  <c r="AC161" i="61"/>
  <c r="AC160" i="61"/>
  <c r="AC159" i="61"/>
  <c r="AC158" i="61"/>
  <c r="AC157" i="61"/>
  <c r="AC156" i="61"/>
  <c r="AC155" i="61"/>
  <c r="AC154" i="61"/>
  <c r="AC153" i="61"/>
  <c r="AC152" i="61"/>
  <c r="AC151" i="61"/>
  <c r="AC150" i="61"/>
  <c r="AC149" i="61"/>
  <c r="AC148" i="61"/>
  <c r="AC147" i="61"/>
  <c r="AC146" i="61"/>
  <c r="AC145" i="61"/>
  <c r="AC144" i="61"/>
  <c r="AC143" i="61"/>
  <c r="AC142" i="61"/>
  <c r="AC141" i="61"/>
  <c r="AC140" i="61"/>
  <c r="AC139" i="61"/>
  <c r="AC138" i="61"/>
  <c r="AC137" i="61"/>
  <c r="AC136" i="61"/>
  <c r="AC135" i="61"/>
  <c r="AC134" i="61"/>
  <c r="AC133" i="61"/>
  <c r="AC132" i="61"/>
  <c r="AC131" i="61"/>
  <c r="AC130" i="61"/>
  <c r="AC129" i="61"/>
  <c r="AC128" i="61"/>
  <c r="AC127" i="61"/>
  <c r="AC126" i="61"/>
  <c r="AC125" i="61"/>
  <c r="AC124" i="61"/>
  <c r="AC123" i="61"/>
  <c r="AC122" i="61"/>
  <c r="AC121" i="61"/>
  <c r="AC120" i="61"/>
  <c r="AC119" i="61"/>
  <c r="AC118" i="61"/>
  <c r="AC117" i="61"/>
  <c r="AC116" i="61"/>
  <c r="AC115" i="61"/>
  <c r="AC114" i="61"/>
  <c r="AC113" i="61"/>
  <c r="AC112" i="61"/>
  <c r="AC111" i="61"/>
  <c r="AC110" i="61"/>
  <c r="AC109" i="61"/>
  <c r="AC108" i="61"/>
  <c r="AC107" i="61"/>
  <c r="AC106" i="61"/>
  <c r="AC105" i="61"/>
  <c r="AC104" i="61"/>
  <c r="AC103" i="61"/>
  <c r="AC102" i="61"/>
  <c r="AC101" i="61"/>
  <c r="AC100" i="61"/>
  <c r="AC99" i="61"/>
  <c r="AC98" i="61"/>
  <c r="AC97" i="61"/>
  <c r="AC96" i="61"/>
  <c r="AC95" i="61"/>
  <c r="AC94" i="61"/>
  <c r="AC93" i="61"/>
  <c r="AC92" i="61"/>
  <c r="AC91" i="61"/>
  <c r="AC90" i="61"/>
  <c r="AC89" i="61"/>
  <c r="AC88" i="61"/>
  <c r="AC87" i="61"/>
  <c r="AC86" i="61"/>
  <c r="AC85" i="61"/>
  <c r="AC84" i="61"/>
  <c r="AC83" i="61"/>
  <c r="AC82" i="61"/>
  <c r="AC81" i="61"/>
  <c r="AC80" i="61"/>
  <c r="AC79" i="61"/>
  <c r="AC78" i="61"/>
  <c r="AC77" i="61"/>
  <c r="AC76" i="61"/>
  <c r="AC75" i="61"/>
  <c r="AC74" i="61"/>
  <c r="AC73" i="61"/>
  <c r="AC72" i="61"/>
  <c r="AC71" i="61"/>
  <c r="AC70" i="61"/>
  <c r="AC69" i="61"/>
  <c r="AC68" i="61"/>
  <c r="AC67" i="61"/>
  <c r="AC66" i="61"/>
  <c r="AC65" i="61"/>
  <c r="AC64" i="61"/>
  <c r="AC63" i="61"/>
  <c r="AC62" i="61"/>
  <c r="AC61" i="61"/>
  <c r="AC60" i="61"/>
  <c r="AC59" i="61"/>
  <c r="AC58" i="61"/>
  <c r="AC57" i="61"/>
  <c r="AC56" i="61"/>
  <c r="AC55" i="61"/>
  <c r="AC54" i="61"/>
  <c r="AC53" i="61"/>
  <c r="AC52" i="61"/>
  <c r="AC51" i="61"/>
  <c r="AC50" i="61"/>
  <c r="AC49" i="61"/>
  <c r="AC48" i="61"/>
  <c r="AC47" i="61"/>
  <c r="AC46" i="61"/>
  <c r="AC45" i="61"/>
  <c r="AC44" i="61"/>
  <c r="AC43" i="61"/>
  <c r="AC42" i="61"/>
  <c r="AC41" i="61"/>
  <c r="AC40" i="61"/>
  <c r="AC39" i="61"/>
  <c r="AC38" i="61"/>
  <c r="AC37" i="61"/>
  <c r="AC36" i="61"/>
  <c r="AC35" i="61"/>
  <c r="AC34" i="61"/>
  <c r="AC33" i="61"/>
  <c r="AC32" i="61"/>
  <c r="AC31" i="61"/>
  <c r="AC30" i="61"/>
  <c r="AC29" i="61"/>
  <c r="AC28" i="61"/>
  <c r="AC27" i="61"/>
  <c r="AC26" i="61"/>
  <c r="AC25" i="61"/>
  <c r="AC24" i="61"/>
  <c r="AC23" i="61"/>
  <c r="AC22" i="61"/>
  <c r="AC21" i="61"/>
  <c r="AC20" i="61"/>
  <c r="AC19" i="61"/>
  <c r="AC18" i="61"/>
  <c r="AC17" i="61"/>
  <c r="AC16" i="61"/>
  <c r="AC15" i="61"/>
  <c r="AC14" i="61"/>
  <c r="AC13" i="61"/>
  <c r="AC12" i="61"/>
  <c r="AC11" i="61"/>
  <c r="AC10" i="61"/>
  <c r="AC9" i="61"/>
  <c r="AC8" i="61"/>
  <c r="AC7" i="61"/>
  <c r="AB206" i="61"/>
  <c r="AB205" i="61"/>
  <c r="AB204" i="61"/>
  <c r="AB203" i="61"/>
  <c r="AB202" i="61"/>
  <c r="AB201" i="61"/>
  <c r="AB200" i="61"/>
  <c r="AB199" i="61"/>
  <c r="AB198" i="61"/>
  <c r="AB197" i="61"/>
  <c r="AB196" i="61"/>
  <c r="AB195" i="61"/>
  <c r="AB194" i="61"/>
  <c r="AB193" i="61"/>
  <c r="AB192" i="61"/>
  <c r="AB191" i="61"/>
  <c r="AB190" i="61"/>
  <c r="AB189" i="61"/>
  <c r="AB188" i="61"/>
  <c r="AB187" i="61"/>
  <c r="AB186" i="61"/>
  <c r="AB185" i="61"/>
  <c r="AB184" i="61"/>
  <c r="AB183" i="61"/>
  <c r="AB182" i="61"/>
  <c r="AB181" i="61"/>
  <c r="AB180" i="61"/>
  <c r="AB179" i="61"/>
  <c r="AB178" i="61"/>
  <c r="AB177" i="61"/>
  <c r="AB176" i="61"/>
  <c r="AB175" i="61"/>
  <c r="AB174" i="61"/>
  <c r="AB173" i="61"/>
  <c r="AB172" i="61"/>
  <c r="AB171" i="61"/>
  <c r="AB170" i="61"/>
  <c r="AB169" i="61"/>
  <c r="AB168" i="61"/>
  <c r="AB167" i="61"/>
  <c r="AB166" i="61"/>
  <c r="AB165" i="61"/>
  <c r="AB164" i="61"/>
  <c r="AB163" i="61"/>
  <c r="AB162" i="61"/>
  <c r="AB161" i="61"/>
  <c r="AB160" i="61"/>
  <c r="AB159" i="61"/>
  <c r="AB158" i="61"/>
  <c r="AB157" i="61"/>
  <c r="AB156" i="61"/>
  <c r="AB155" i="61"/>
  <c r="AB154" i="61"/>
  <c r="AB153" i="61"/>
  <c r="AB152" i="61"/>
  <c r="AB151" i="61"/>
  <c r="AB150" i="61"/>
  <c r="AB149" i="61"/>
  <c r="AB148" i="61"/>
  <c r="AB147" i="61"/>
  <c r="AB146" i="61"/>
  <c r="AB145" i="61"/>
  <c r="AB144" i="61"/>
  <c r="AB143" i="61"/>
  <c r="AB142" i="61"/>
  <c r="AB141" i="61"/>
  <c r="AB140" i="61"/>
  <c r="AB139" i="61"/>
  <c r="AB138" i="61"/>
  <c r="AB137" i="61"/>
  <c r="AB136" i="61"/>
  <c r="AB135" i="61"/>
  <c r="AB134" i="61"/>
  <c r="AB133" i="61"/>
  <c r="AB132" i="61"/>
  <c r="AB131" i="61"/>
  <c r="AB130" i="61"/>
  <c r="AB129" i="61"/>
  <c r="AB128" i="61"/>
  <c r="AB127" i="61"/>
  <c r="AB126" i="61"/>
  <c r="AB125" i="61"/>
  <c r="AB124" i="61"/>
  <c r="AB123" i="61"/>
  <c r="AB122" i="61"/>
  <c r="AB121" i="61"/>
  <c r="AB120" i="61"/>
  <c r="AB119" i="61"/>
  <c r="AB118" i="61"/>
  <c r="AB117" i="61"/>
  <c r="AB116" i="61"/>
  <c r="AB115" i="61"/>
  <c r="AB114" i="61"/>
  <c r="AB113" i="61"/>
  <c r="AB112" i="61"/>
  <c r="AB111" i="61"/>
  <c r="AB110" i="61"/>
  <c r="AB109" i="61"/>
  <c r="AB108" i="61"/>
  <c r="AB107" i="61"/>
  <c r="AB106" i="61"/>
  <c r="AB105" i="61"/>
  <c r="AB104" i="61"/>
  <c r="AB103" i="61"/>
  <c r="AB102" i="61"/>
  <c r="AB101" i="61"/>
  <c r="AB100" i="61"/>
  <c r="AB99" i="61"/>
  <c r="AB98" i="61"/>
  <c r="AB97" i="61"/>
  <c r="AB96" i="61"/>
  <c r="AB95" i="61"/>
  <c r="AB94" i="61"/>
  <c r="AB93" i="61"/>
  <c r="AB92" i="61"/>
  <c r="AB91" i="61"/>
  <c r="AB90" i="61"/>
  <c r="AB89" i="61"/>
  <c r="AB88" i="61"/>
  <c r="AB87" i="61"/>
  <c r="AB86" i="61"/>
  <c r="AB85" i="61"/>
  <c r="AB84" i="61"/>
  <c r="AB83" i="61"/>
  <c r="AB82" i="61"/>
  <c r="AB81" i="61"/>
  <c r="AB80" i="61"/>
  <c r="AB79" i="61"/>
  <c r="AB78" i="61"/>
  <c r="AB77" i="61"/>
  <c r="AB76" i="61"/>
  <c r="AB75" i="61"/>
  <c r="AB74" i="61"/>
  <c r="AB73" i="61"/>
  <c r="AB72" i="61"/>
  <c r="AB71" i="61"/>
  <c r="AB70" i="61"/>
  <c r="AB69" i="61"/>
  <c r="AB68" i="61"/>
  <c r="AB67" i="61"/>
  <c r="AB66" i="61"/>
  <c r="AB65" i="61"/>
  <c r="AB64" i="61"/>
  <c r="AB63" i="61"/>
  <c r="AB62" i="61"/>
  <c r="AB61" i="61"/>
  <c r="AB60" i="61"/>
  <c r="AB59" i="61"/>
  <c r="AB58" i="61"/>
  <c r="AB57" i="61"/>
  <c r="AB56" i="61"/>
  <c r="AB55" i="61"/>
  <c r="AB54" i="61"/>
  <c r="AB53" i="61"/>
  <c r="AB52" i="61"/>
  <c r="AB51" i="61"/>
  <c r="AB50" i="61"/>
  <c r="AB49" i="61"/>
  <c r="AB48" i="61"/>
  <c r="AB47" i="61"/>
  <c r="AB46" i="61"/>
  <c r="AB45" i="61"/>
  <c r="AB44" i="61"/>
  <c r="AB43" i="61"/>
  <c r="AB42" i="61"/>
  <c r="AB41" i="61"/>
  <c r="AB40" i="61"/>
  <c r="AB39" i="61"/>
  <c r="AB38" i="61"/>
  <c r="AB37" i="61"/>
  <c r="AB36" i="61"/>
  <c r="AB35" i="61"/>
  <c r="AB34" i="61"/>
  <c r="AB33" i="61"/>
  <c r="AB32" i="61"/>
  <c r="AB31" i="61"/>
  <c r="AB30" i="61"/>
  <c r="AB29" i="61"/>
  <c r="AB28" i="61"/>
  <c r="AB27" i="61"/>
  <c r="AB26" i="61"/>
  <c r="AB25" i="61"/>
  <c r="AB24" i="61"/>
  <c r="AB23" i="61"/>
  <c r="AB22" i="61"/>
  <c r="AB21" i="61"/>
  <c r="AB20" i="61"/>
  <c r="AB19" i="61"/>
  <c r="AB18" i="61"/>
  <c r="AB17" i="61"/>
  <c r="AB16" i="61"/>
  <c r="AB15" i="61"/>
  <c r="AB14" i="61"/>
  <c r="AB13" i="61"/>
  <c r="AB12" i="61"/>
  <c r="AB11" i="61"/>
  <c r="AB10" i="61"/>
  <c r="AB9" i="61"/>
  <c r="AB8" i="61"/>
  <c r="AB7" i="61"/>
  <c r="AA206" i="61"/>
  <c r="AA205" i="61"/>
  <c r="AA204" i="61"/>
  <c r="AA203" i="61"/>
  <c r="AA202" i="61"/>
  <c r="AA201" i="61"/>
  <c r="AA200" i="61"/>
  <c r="AA199" i="61"/>
  <c r="AA198" i="61"/>
  <c r="AA197" i="61"/>
  <c r="AA196" i="61"/>
  <c r="AA195" i="61"/>
  <c r="AA194" i="61"/>
  <c r="AA193" i="61"/>
  <c r="AA192" i="61"/>
  <c r="AA191" i="61"/>
  <c r="AA190" i="61"/>
  <c r="AA189" i="61"/>
  <c r="AA188" i="61"/>
  <c r="AA187" i="61"/>
  <c r="AA186" i="61"/>
  <c r="AA185" i="61"/>
  <c r="AA184" i="61"/>
  <c r="AA183" i="61"/>
  <c r="AA182" i="61"/>
  <c r="AA181" i="61"/>
  <c r="AA180" i="61"/>
  <c r="AA179" i="61"/>
  <c r="AA178" i="61"/>
  <c r="AA177" i="61"/>
  <c r="AA176" i="61"/>
  <c r="AA175" i="61"/>
  <c r="AA174" i="61"/>
  <c r="AA173" i="61"/>
  <c r="AA172" i="61"/>
  <c r="AA171" i="61"/>
  <c r="AA170" i="61"/>
  <c r="AA169" i="61"/>
  <c r="AA168" i="61"/>
  <c r="AA167" i="61"/>
  <c r="AA166" i="61"/>
  <c r="AA165" i="61"/>
  <c r="AA164" i="61"/>
  <c r="AA163" i="61"/>
  <c r="AA162" i="61"/>
  <c r="AA161" i="61"/>
  <c r="AA160" i="61"/>
  <c r="AA159" i="61"/>
  <c r="AA158" i="61"/>
  <c r="AA157" i="61"/>
  <c r="AA156" i="61"/>
  <c r="AA155" i="61"/>
  <c r="AA154" i="61"/>
  <c r="AA153" i="61"/>
  <c r="AA152" i="61"/>
  <c r="AA151" i="61"/>
  <c r="AA150" i="61"/>
  <c r="AA149" i="61"/>
  <c r="AA148" i="61"/>
  <c r="AA147" i="61"/>
  <c r="AA146" i="61"/>
  <c r="AA145" i="61"/>
  <c r="AA144" i="61"/>
  <c r="AA143" i="61"/>
  <c r="AA142" i="61"/>
  <c r="AA141" i="61"/>
  <c r="AA140" i="61"/>
  <c r="AA139" i="61"/>
  <c r="AA138" i="61"/>
  <c r="AA137" i="61"/>
  <c r="AA136" i="61"/>
  <c r="AA135" i="61"/>
  <c r="AA134" i="61"/>
  <c r="AA133" i="61"/>
  <c r="AA132" i="61"/>
  <c r="AA131" i="61"/>
  <c r="AA130" i="61"/>
  <c r="AA129" i="61"/>
  <c r="AA128" i="61"/>
  <c r="AA127" i="61"/>
  <c r="AA126" i="61"/>
  <c r="AA125" i="61"/>
  <c r="AA124" i="61"/>
  <c r="AA123" i="61"/>
  <c r="AA122" i="61"/>
  <c r="AA121" i="61"/>
  <c r="AA120" i="61"/>
  <c r="AA119" i="61"/>
  <c r="AA118" i="61"/>
  <c r="AA117" i="61"/>
  <c r="AA116" i="61"/>
  <c r="AA115" i="61"/>
  <c r="AA114" i="61"/>
  <c r="AA113" i="61"/>
  <c r="AA112" i="61"/>
  <c r="AA111" i="61"/>
  <c r="AA110" i="61"/>
  <c r="AA109" i="61"/>
  <c r="AA108" i="61"/>
  <c r="AA107" i="61"/>
  <c r="AA106" i="61"/>
  <c r="AA105" i="61"/>
  <c r="AA104" i="61"/>
  <c r="AA103" i="61"/>
  <c r="AA102" i="61"/>
  <c r="AA101" i="61"/>
  <c r="AA100" i="61"/>
  <c r="AA99" i="61"/>
  <c r="AA98" i="61"/>
  <c r="AA97" i="61"/>
  <c r="AA96" i="61"/>
  <c r="AA95" i="61"/>
  <c r="AA94" i="61"/>
  <c r="AA93" i="61"/>
  <c r="AA92" i="61"/>
  <c r="AA91" i="61"/>
  <c r="AA90" i="61"/>
  <c r="AA89" i="61"/>
  <c r="AA88" i="61"/>
  <c r="AA87" i="61"/>
  <c r="AA86" i="61"/>
  <c r="AA85" i="61"/>
  <c r="AA84" i="61"/>
  <c r="AA83" i="61"/>
  <c r="AA82" i="61"/>
  <c r="AA81" i="61"/>
  <c r="AA80" i="61"/>
  <c r="AA79" i="61"/>
  <c r="AA78" i="61"/>
  <c r="AA77" i="61"/>
  <c r="AA76" i="61"/>
  <c r="AA75" i="61"/>
  <c r="AA74" i="61"/>
  <c r="AA73" i="61"/>
  <c r="AA72" i="61"/>
  <c r="AA71" i="61"/>
  <c r="AA70" i="61"/>
  <c r="AA69" i="61"/>
  <c r="AA68" i="61"/>
  <c r="AA67" i="61"/>
  <c r="AA66" i="61"/>
  <c r="AA65" i="61"/>
  <c r="AA64" i="61"/>
  <c r="AA63" i="61"/>
  <c r="AA62" i="61"/>
  <c r="AA61" i="61"/>
  <c r="AA60" i="61"/>
  <c r="AA59" i="61"/>
  <c r="AA58" i="61"/>
  <c r="AA57" i="61"/>
  <c r="AA56" i="61"/>
  <c r="AA55" i="61"/>
  <c r="AA54" i="61"/>
  <c r="AA53" i="61"/>
  <c r="AA52" i="61"/>
  <c r="AA51" i="61"/>
  <c r="AA50" i="61"/>
  <c r="AA49" i="61"/>
  <c r="AA48" i="61"/>
  <c r="AA47" i="61"/>
  <c r="AA46" i="61"/>
  <c r="AA45" i="61"/>
  <c r="AA44" i="61"/>
  <c r="AA43" i="61"/>
  <c r="AA42" i="61"/>
  <c r="AA41" i="61"/>
  <c r="AA40" i="61"/>
  <c r="AA39" i="61"/>
  <c r="AA38" i="61"/>
  <c r="AA37" i="61"/>
  <c r="AA36" i="61"/>
  <c r="AA35" i="61"/>
  <c r="AA34" i="61"/>
  <c r="AA33" i="61"/>
  <c r="AA32" i="61"/>
  <c r="AA31" i="61"/>
  <c r="AA30" i="61"/>
  <c r="AA29" i="61"/>
  <c r="AA28" i="61"/>
  <c r="AA27" i="61"/>
  <c r="AA26" i="61"/>
  <c r="AA25" i="61"/>
  <c r="AA24" i="61"/>
  <c r="AA23" i="61"/>
  <c r="AA22" i="61"/>
  <c r="AA21" i="61"/>
  <c r="AA20" i="61"/>
  <c r="AA19" i="61"/>
  <c r="AA18" i="61"/>
  <c r="AA17" i="61"/>
  <c r="AA16" i="61"/>
  <c r="AA15" i="61"/>
  <c r="AA14" i="61"/>
  <c r="AA13" i="61"/>
  <c r="AA12" i="61"/>
  <c r="AA11" i="61"/>
  <c r="AA10" i="61"/>
  <c r="AA9" i="61"/>
  <c r="AA8" i="61"/>
  <c r="AA7" i="61"/>
  <c r="Z206" i="61"/>
  <c r="Z205" i="61"/>
  <c r="Z204" i="61"/>
  <c r="Z203" i="61"/>
  <c r="Z202" i="61"/>
  <c r="Z201" i="61"/>
  <c r="Z200" i="61"/>
  <c r="Z199" i="61"/>
  <c r="Z198" i="61"/>
  <c r="Z197" i="61"/>
  <c r="Z196" i="61"/>
  <c r="Z195" i="61"/>
  <c r="Z194" i="61"/>
  <c r="Z193" i="61"/>
  <c r="Z192" i="61"/>
  <c r="Z191" i="61"/>
  <c r="Z190" i="61"/>
  <c r="Z189" i="61"/>
  <c r="Z188" i="61"/>
  <c r="Z187" i="61"/>
  <c r="Z186" i="61"/>
  <c r="Z185" i="61"/>
  <c r="Z184" i="61"/>
  <c r="Z183" i="61"/>
  <c r="Z182" i="61"/>
  <c r="Z181" i="61"/>
  <c r="Z180" i="61"/>
  <c r="Z179" i="61"/>
  <c r="Z178" i="61"/>
  <c r="Z177" i="61"/>
  <c r="Z176" i="61"/>
  <c r="Z175" i="61"/>
  <c r="Z174" i="61"/>
  <c r="Z173" i="61"/>
  <c r="Z172" i="61"/>
  <c r="Z171" i="61"/>
  <c r="Z170" i="61"/>
  <c r="Z169" i="61"/>
  <c r="Z168" i="61"/>
  <c r="Z167" i="61"/>
  <c r="Z166" i="61"/>
  <c r="Z165" i="61"/>
  <c r="Z164" i="61"/>
  <c r="Z163" i="61"/>
  <c r="Z162" i="61"/>
  <c r="Z161" i="61"/>
  <c r="Z160" i="61"/>
  <c r="Z159" i="61"/>
  <c r="Z158" i="61"/>
  <c r="Z157" i="61"/>
  <c r="Z156" i="61"/>
  <c r="Z155" i="61"/>
  <c r="Z154" i="61"/>
  <c r="Z153" i="61"/>
  <c r="Z152" i="61"/>
  <c r="Z151" i="61"/>
  <c r="Z150" i="61"/>
  <c r="Z149" i="61"/>
  <c r="Z148" i="61"/>
  <c r="Z147" i="61"/>
  <c r="Z146" i="61"/>
  <c r="Z145" i="61"/>
  <c r="Z144" i="61"/>
  <c r="Z143" i="61"/>
  <c r="Z142" i="61"/>
  <c r="Z141" i="61"/>
  <c r="Z140" i="61"/>
  <c r="Z139" i="61"/>
  <c r="Z138" i="61"/>
  <c r="Z137" i="61"/>
  <c r="Z136" i="61"/>
  <c r="Z135" i="61"/>
  <c r="Z134" i="61"/>
  <c r="Z133" i="61"/>
  <c r="Z132" i="61"/>
  <c r="Z131" i="61"/>
  <c r="Z130" i="61"/>
  <c r="Z129" i="61"/>
  <c r="Z128" i="61"/>
  <c r="Z127" i="61"/>
  <c r="Z126" i="61"/>
  <c r="Z125" i="61"/>
  <c r="Z124" i="61"/>
  <c r="Z123" i="61"/>
  <c r="Z122" i="61"/>
  <c r="Z121" i="61"/>
  <c r="Z120" i="61"/>
  <c r="Z119" i="61"/>
  <c r="Z118" i="61"/>
  <c r="Z117" i="61"/>
  <c r="Z116" i="61"/>
  <c r="Z115" i="61"/>
  <c r="Z114" i="61"/>
  <c r="Z113" i="61"/>
  <c r="Z112" i="61"/>
  <c r="Z111" i="61"/>
  <c r="Z110" i="61"/>
  <c r="Z109" i="61"/>
  <c r="Z108" i="61"/>
  <c r="Z107" i="61"/>
  <c r="Z106" i="61"/>
  <c r="Z105" i="61"/>
  <c r="Z104" i="61"/>
  <c r="Z103" i="61"/>
  <c r="Z102" i="61"/>
  <c r="Z101" i="61"/>
  <c r="Z100" i="61"/>
  <c r="Z99" i="61"/>
  <c r="Z98" i="61"/>
  <c r="Z97" i="61"/>
  <c r="Z96" i="61"/>
  <c r="Z95" i="61"/>
  <c r="Z94" i="61"/>
  <c r="Z93" i="61"/>
  <c r="Z92" i="61"/>
  <c r="Z91" i="61"/>
  <c r="Z90" i="61"/>
  <c r="Z89" i="61"/>
  <c r="Z88" i="61"/>
  <c r="Z87" i="61"/>
  <c r="Z86" i="61"/>
  <c r="Z85" i="61"/>
  <c r="Z84" i="61"/>
  <c r="Z83" i="61"/>
  <c r="Z82" i="61"/>
  <c r="Z81" i="61"/>
  <c r="Z80" i="61"/>
  <c r="Z79" i="61"/>
  <c r="Z78" i="61"/>
  <c r="Z77" i="61"/>
  <c r="Z76" i="61"/>
  <c r="Z75" i="61"/>
  <c r="Z74" i="61"/>
  <c r="Z73" i="61"/>
  <c r="Z72" i="61"/>
  <c r="Z71" i="61"/>
  <c r="Z70" i="61"/>
  <c r="Z69" i="61"/>
  <c r="Z68" i="61"/>
  <c r="Z67" i="61"/>
  <c r="Z66" i="61"/>
  <c r="Z65" i="61"/>
  <c r="Z64" i="61"/>
  <c r="Z63" i="61"/>
  <c r="Z62" i="61"/>
  <c r="Z61" i="61"/>
  <c r="Z60" i="61"/>
  <c r="Z59" i="61"/>
  <c r="Z58" i="61"/>
  <c r="Z57" i="61"/>
  <c r="Z56" i="61"/>
  <c r="Z55" i="61"/>
  <c r="Z54" i="61"/>
  <c r="Z53" i="61"/>
  <c r="Z52" i="61"/>
  <c r="Z51" i="61"/>
  <c r="Z50" i="61"/>
  <c r="Z49" i="61"/>
  <c r="Z48" i="61"/>
  <c r="Z47" i="61"/>
  <c r="Z46" i="61"/>
  <c r="Z45" i="61"/>
  <c r="Z44" i="61"/>
  <c r="Z43" i="61"/>
  <c r="Z42" i="61"/>
  <c r="Z41" i="61"/>
  <c r="Z40" i="61"/>
  <c r="Z39" i="61"/>
  <c r="Z38" i="61"/>
  <c r="Z37" i="61"/>
  <c r="Z36" i="61"/>
  <c r="Z35" i="61"/>
  <c r="Z34" i="61"/>
  <c r="Z33" i="61"/>
  <c r="Z32" i="61"/>
  <c r="Z31" i="61"/>
  <c r="Z30" i="61"/>
  <c r="Z29" i="61"/>
  <c r="Z28" i="61"/>
  <c r="Z27" i="61"/>
  <c r="Z26" i="61"/>
  <c r="Z25" i="61"/>
  <c r="Z24" i="61"/>
  <c r="Z23" i="61"/>
  <c r="Z22" i="61"/>
  <c r="Z21" i="61"/>
  <c r="Z20" i="61"/>
  <c r="Z19" i="61"/>
  <c r="Z18" i="61"/>
  <c r="Z17" i="61"/>
  <c r="Z16" i="61"/>
  <c r="Z15" i="61"/>
  <c r="Z14" i="61"/>
  <c r="Z13" i="61"/>
  <c r="Z12" i="61"/>
  <c r="Z11" i="61"/>
  <c r="Z10" i="61"/>
  <c r="Z9" i="61"/>
  <c r="Z8" i="61"/>
  <c r="Z7" i="61"/>
  <c r="Y206" i="61"/>
  <c r="Y205" i="61"/>
  <c r="Y204" i="61"/>
  <c r="Y203" i="61"/>
  <c r="Y202" i="61"/>
  <c r="Y201" i="61"/>
  <c r="Y200" i="61"/>
  <c r="Y199" i="61"/>
  <c r="Y198" i="61"/>
  <c r="Y197" i="61"/>
  <c r="Y196" i="61"/>
  <c r="Y195" i="61"/>
  <c r="Y194" i="61"/>
  <c r="Y193" i="61"/>
  <c r="Y192" i="61"/>
  <c r="Y191" i="61"/>
  <c r="Y190" i="61"/>
  <c r="Y189" i="61"/>
  <c r="Y188" i="61"/>
  <c r="Y187" i="61"/>
  <c r="Y186" i="61"/>
  <c r="Y185" i="61"/>
  <c r="Y184" i="61"/>
  <c r="Y183" i="61"/>
  <c r="Y182" i="61"/>
  <c r="Y181" i="61"/>
  <c r="Y180" i="61"/>
  <c r="Y179" i="61"/>
  <c r="Y178" i="61"/>
  <c r="Y177" i="61"/>
  <c r="Y176" i="61"/>
  <c r="Y175" i="61"/>
  <c r="Y174" i="61"/>
  <c r="Y173" i="61"/>
  <c r="Y172" i="61"/>
  <c r="Y171" i="61"/>
  <c r="Y170" i="61"/>
  <c r="Y169" i="61"/>
  <c r="Y168" i="61"/>
  <c r="Y167" i="61"/>
  <c r="Y166" i="61"/>
  <c r="Y165" i="61"/>
  <c r="Y164" i="61"/>
  <c r="Y163" i="61"/>
  <c r="Y162" i="61"/>
  <c r="Y161" i="61"/>
  <c r="Y160" i="61"/>
  <c r="Y159" i="61"/>
  <c r="Y158" i="61"/>
  <c r="Y157" i="61"/>
  <c r="Y156" i="61"/>
  <c r="Y155" i="61"/>
  <c r="Y154" i="61"/>
  <c r="Y153" i="61"/>
  <c r="Y152" i="61"/>
  <c r="Y151" i="61"/>
  <c r="Y150" i="61"/>
  <c r="Y149" i="61"/>
  <c r="Y148" i="61"/>
  <c r="Y147" i="61"/>
  <c r="Y146" i="61"/>
  <c r="Y145" i="61"/>
  <c r="Y144" i="61"/>
  <c r="Y143" i="61"/>
  <c r="Y142" i="61"/>
  <c r="Y141" i="61"/>
  <c r="Y140" i="61"/>
  <c r="Y139" i="61"/>
  <c r="Y138" i="61"/>
  <c r="Y137" i="61"/>
  <c r="Y136" i="61"/>
  <c r="Y135" i="61"/>
  <c r="Y134" i="61"/>
  <c r="Y133" i="61"/>
  <c r="Y132" i="61"/>
  <c r="Y131" i="61"/>
  <c r="Y130" i="61"/>
  <c r="Y129" i="61"/>
  <c r="Y128" i="61"/>
  <c r="Y127" i="61"/>
  <c r="Y126" i="61"/>
  <c r="Y125" i="61"/>
  <c r="Y124" i="61"/>
  <c r="Y123" i="61"/>
  <c r="Y122" i="61"/>
  <c r="Y121" i="61"/>
  <c r="Y120" i="61"/>
  <c r="Y119" i="61"/>
  <c r="Y118" i="61"/>
  <c r="Y117" i="61"/>
  <c r="Y116" i="61"/>
  <c r="Y115" i="61"/>
  <c r="Y114" i="61"/>
  <c r="Y113" i="61"/>
  <c r="Y112" i="61"/>
  <c r="Y111" i="61"/>
  <c r="Y110" i="61"/>
  <c r="Y109" i="61"/>
  <c r="Y108" i="61"/>
  <c r="Y107" i="61"/>
  <c r="Y106" i="61"/>
  <c r="Y105" i="61"/>
  <c r="Y104" i="61"/>
  <c r="Y103" i="61"/>
  <c r="Y102" i="61"/>
  <c r="Y101" i="61"/>
  <c r="Y100" i="61"/>
  <c r="Y99" i="61"/>
  <c r="Y98" i="61"/>
  <c r="Y97" i="61"/>
  <c r="Y96" i="61"/>
  <c r="Y95" i="61"/>
  <c r="Y94" i="61"/>
  <c r="Y93" i="61"/>
  <c r="Y92" i="61"/>
  <c r="Y91" i="61"/>
  <c r="Y90" i="61"/>
  <c r="Y89" i="61"/>
  <c r="Y88" i="61"/>
  <c r="Y87" i="61"/>
  <c r="Y86" i="61"/>
  <c r="Y85" i="61"/>
  <c r="Y84" i="61"/>
  <c r="Y83" i="61"/>
  <c r="Y82" i="61"/>
  <c r="Y81" i="61"/>
  <c r="Y80" i="61"/>
  <c r="Y79" i="61"/>
  <c r="Y78" i="61"/>
  <c r="Y77" i="61"/>
  <c r="Y76" i="61"/>
  <c r="Y75" i="61"/>
  <c r="Y74" i="61"/>
  <c r="Y73" i="61"/>
  <c r="Y72" i="61"/>
  <c r="Y71" i="61"/>
  <c r="Y70" i="61"/>
  <c r="Y69" i="61"/>
  <c r="Y68" i="61"/>
  <c r="Y67" i="61"/>
  <c r="Y66" i="61"/>
  <c r="Y65" i="61"/>
  <c r="Y64" i="61"/>
  <c r="Y63" i="61"/>
  <c r="Y62" i="61"/>
  <c r="Y61" i="61"/>
  <c r="Y60" i="61"/>
  <c r="Y59" i="61"/>
  <c r="Y58" i="61"/>
  <c r="Y57" i="61"/>
  <c r="Y56" i="61"/>
  <c r="Y55" i="61"/>
  <c r="Y54" i="61"/>
  <c r="Y53" i="61"/>
  <c r="Y52" i="61"/>
  <c r="Y51" i="61"/>
  <c r="Y50" i="61"/>
  <c r="Y49" i="61"/>
  <c r="Y48" i="61"/>
  <c r="Y47" i="61"/>
  <c r="Y46" i="61"/>
  <c r="Y45" i="61"/>
  <c r="Y44" i="61"/>
  <c r="Y43" i="61"/>
  <c r="Y42" i="61"/>
  <c r="Y41" i="61"/>
  <c r="Y40" i="61"/>
  <c r="Y39" i="61"/>
  <c r="Y38" i="61"/>
  <c r="Y37" i="61"/>
  <c r="Y36" i="61"/>
  <c r="Y35" i="61"/>
  <c r="Y34" i="61"/>
  <c r="Y33" i="61"/>
  <c r="Y32" i="61"/>
  <c r="Y31" i="61"/>
  <c r="Y30" i="61"/>
  <c r="Y29" i="61"/>
  <c r="Y28" i="61"/>
  <c r="Y27" i="61"/>
  <c r="Y26" i="61"/>
  <c r="Y25" i="61"/>
  <c r="Y24" i="61"/>
  <c r="Y23" i="61"/>
  <c r="Y22" i="61"/>
  <c r="Y21" i="61"/>
  <c r="Y20" i="61"/>
  <c r="Y19" i="61"/>
  <c r="Y18" i="61"/>
  <c r="Y17" i="61"/>
  <c r="Y16" i="61"/>
  <c r="Y15" i="61"/>
  <c r="Y14" i="61"/>
  <c r="Y13" i="61"/>
  <c r="Y12" i="61"/>
  <c r="Y11" i="61"/>
  <c r="Y10" i="61"/>
  <c r="Y9" i="61"/>
  <c r="Y8" i="61"/>
  <c r="Y7" i="61"/>
  <c r="X206" i="61"/>
  <c r="X205" i="61"/>
  <c r="X204" i="61"/>
  <c r="X203" i="61"/>
  <c r="X202" i="61"/>
  <c r="X201" i="61"/>
  <c r="X200" i="61"/>
  <c r="X199" i="61"/>
  <c r="X198" i="61"/>
  <c r="X197" i="61"/>
  <c r="X196" i="61"/>
  <c r="X195" i="61"/>
  <c r="X194" i="61"/>
  <c r="X193" i="61"/>
  <c r="X192" i="61"/>
  <c r="X191" i="61"/>
  <c r="X190" i="61"/>
  <c r="X189" i="61"/>
  <c r="X188" i="61"/>
  <c r="X187" i="61"/>
  <c r="X186" i="61"/>
  <c r="X185" i="61"/>
  <c r="X184" i="61"/>
  <c r="X183" i="61"/>
  <c r="X182" i="61"/>
  <c r="X181" i="61"/>
  <c r="X180" i="61"/>
  <c r="X179" i="61"/>
  <c r="X178" i="61"/>
  <c r="X177" i="61"/>
  <c r="X176" i="61"/>
  <c r="X175" i="61"/>
  <c r="X174" i="61"/>
  <c r="X173" i="61"/>
  <c r="X172" i="61"/>
  <c r="X171" i="61"/>
  <c r="X170" i="61"/>
  <c r="X169" i="61"/>
  <c r="X168" i="61"/>
  <c r="X167" i="61"/>
  <c r="X166" i="61"/>
  <c r="X165" i="61"/>
  <c r="X164" i="61"/>
  <c r="X163" i="61"/>
  <c r="X162" i="61"/>
  <c r="X161" i="61"/>
  <c r="X160" i="61"/>
  <c r="X159" i="61"/>
  <c r="X158" i="61"/>
  <c r="X157" i="61"/>
  <c r="X156" i="61"/>
  <c r="X155" i="61"/>
  <c r="X154" i="61"/>
  <c r="X153" i="61"/>
  <c r="X152" i="61"/>
  <c r="X151" i="61"/>
  <c r="X150" i="61"/>
  <c r="X149" i="61"/>
  <c r="X148" i="61"/>
  <c r="X147" i="61"/>
  <c r="X146" i="61"/>
  <c r="X145" i="61"/>
  <c r="X144" i="61"/>
  <c r="X143" i="61"/>
  <c r="X142" i="61"/>
  <c r="X141" i="61"/>
  <c r="X140" i="61"/>
  <c r="X139" i="61"/>
  <c r="X138" i="61"/>
  <c r="X137" i="61"/>
  <c r="X136" i="61"/>
  <c r="X135" i="61"/>
  <c r="X134" i="61"/>
  <c r="X133" i="61"/>
  <c r="X132" i="61"/>
  <c r="X131" i="61"/>
  <c r="X130" i="61"/>
  <c r="X129" i="61"/>
  <c r="X128" i="61"/>
  <c r="X127" i="61"/>
  <c r="X126" i="61"/>
  <c r="X125" i="61"/>
  <c r="X124" i="61"/>
  <c r="X123" i="61"/>
  <c r="X122" i="61"/>
  <c r="X121" i="61"/>
  <c r="X120" i="61"/>
  <c r="X119" i="61"/>
  <c r="X118" i="61"/>
  <c r="X117" i="61"/>
  <c r="X116" i="61"/>
  <c r="X115" i="61"/>
  <c r="X114" i="61"/>
  <c r="X113" i="61"/>
  <c r="X112" i="61"/>
  <c r="X111" i="61"/>
  <c r="X110" i="61"/>
  <c r="X109" i="61"/>
  <c r="X108" i="61"/>
  <c r="X107" i="61"/>
  <c r="X106" i="61"/>
  <c r="X105" i="61"/>
  <c r="X104" i="61"/>
  <c r="X103" i="61"/>
  <c r="X102" i="61"/>
  <c r="X101" i="61"/>
  <c r="X100" i="61"/>
  <c r="X99" i="61"/>
  <c r="X98" i="61"/>
  <c r="X97" i="61"/>
  <c r="X96" i="61"/>
  <c r="X95" i="61"/>
  <c r="X94" i="61"/>
  <c r="X93" i="61"/>
  <c r="X92" i="61"/>
  <c r="X91" i="61"/>
  <c r="X90" i="61"/>
  <c r="X89" i="61"/>
  <c r="X88" i="61"/>
  <c r="X87" i="61"/>
  <c r="X86" i="61"/>
  <c r="X85" i="61"/>
  <c r="X84" i="61"/>
  <c r="X83" i="61"/>
  <c r="X82" i="61"/>
  <c r="X81" i="61"/>
  <c r="X80" i="61"/>
  <c r="X79" i="61"/>
  <c r="X78" i="61"/>
  <c r="X77" i="61"/>
  <c r="X76" i="61"/>
  <c r="X75" i="61"/>
  <c r="X74" i="61"/>
  <c r="X73" i="61"/>
  <c r="X72" i="61"/>
  <c r="X71" i="61"/>
  <c r="X70" i="61"/>
  <c r="X69" i="61"/>
  <c r="X68" i="61"/>
  <c r="X67" i="61"/>
  <c r="X66" i="61"/>
  <c r="X65" i="61"/>
  <c r="X64" i="61"/>
  <c r="X63" i="61"/>
  <c r="X62" i="61"/>
  <c r="X61" i="61"/>
  <c r="X60" i="61"/>
  <c r="X59" i="61"/>
  <c r="X58" i="61"/>
  <c r="X57" i="61"/>
  <c r="X56" i="61"/>
  <c r="X55" i="61"/>
  <c r="X54" i="61"/>
  <c r="X53" i="61"/>
  <c r="X52" i="61"/>
  <c r="X51" i="61"/>
  <c r="X50" i="61"/>
  <c r="X49" i="61"/>
  <c r="X48" i="61"/>
  <c r="X47" i="61"/>
  <c r="X46" i="61"/>
  <c r="X45" i="61"/>
  <c r="X44" i="61"/>
  <c r="X43" i="61"/>
  <c r="X42" i="61"/>
  <c r="X41" i="61"/>
  <c r="X40" i="61"/>
  <c r="X39" i="61"/>
  <c r="X38" i="61"/>
  <c r="X37" i="61"/>
  <c r="X36" i="61"/>
  <c r="X35" i="61"/>
  <c r="X34" i="61"/>
  <c r="X33" i="61"/>
  <c r="X32" i="61"/>
  <c r="X31" i="61"/>
  <c r="X30" i="61"/>
  <c r="X29" i="61"/>
  <c r="X28" i="61"/>
  <c r="X27" i="61"/>
  <c r="X26" i="61"/>
  <c r="X25" i="61"/>
  <c r="X24" i="61"/>
  <c r="X23" i="61"/>
  <c r="X22" i="61"/>
  <c r="X21" i="61"/>
  <c r="X20" i="61"/>
  <c r="X19" i="61"/>
  <c r="X18" i="61"/>
  <c r="X17" i="61"/>
  <c r="X16" i="61"/>
  <c r="X15" i="61"/>
  <c r="X14" i="61"/>
  <c r="X13" i="61"/>
  <c r="X12" i="61"/>
  <c r="X11" i="61"/>
  <c r="X10" i="61"/>
  <c r="X9" i="61"/>
  <c r="X8" i="61"/>
  <c r="X7" i="61"/>
  <c r="W206" i="61"/>
  <c r="W205" i="61"/>
  <c r="W204" i="61"/>
  <c r="W203" i="61"/>
  <c r="W202" i="61"/>
  <c r="W201" i="61"/>
  <c r="W200" i="61"/>
  <c r="W199" i="61"/>
  <c r="W198" i="61"/>
  <c r="W197" i="61"/>
  <c r="W196" i="61"/>
  <c r="W195" i="61"/>
  <c r="W194" i="61"/>
  <c r="W193" i="61"/>
  <c r="W192" i="61"/>
  <c r="W191" i="61"/>
  <c r="W190" i="61"/>
  <c r="W189" i="61"/>
  <c r="W188" i="61"/>
  <c r="W187" i="61"/>
  <c r="W186" i="61"/>
  <c r="W185" i="61"/>
  <c r="W184" i="61"/>
  <c r="W183" i="61"/>
  <c r="W182" i="61"/>
  <c r="W181" i="61"/>
  <c r="W180" i="61"/>
  <c r="W179" i="61"/>
  <c r="W178" i="61"/>
  <c r="W177" i="61"/>
  <c r="W176" i="61"/>
  <c r="W175" i="61"/>
  <c r="W174" i="61"/>
  <c r="W173" i="61"/>
  <c r="W172" i="61"/>
  <c r="W171" i="61"/>
  <c r="W170" i="61"/>
  <c r="W169" i="61"/>
  <c r="W168" i="61"/>
  <c r="W167" i="61"/>
  <c r="W166" i="61"/>
  <c r="W165" i="61"/>
  <c r="W164" i="61"/>
  <c r="W163" i="61"/>
  <c r="W162" i="61"/>
  <c r="W161" i="61"/>
  <c r="W160" i="61"/>
  <c r="W159" i="61"/>
  <c r="W158" i="61"/>
  <c r="W157" i="61"/>
  <c r="W156" i="61"/>
  <c r="W155" i="61"/>
  <c r="W154" i="61"/>
  <c r="W153" i="61"/>
  <c r="W152" i="61"/>
  <c r="W151" i="61"/>
  <c r="W150" i="61"/>
  <c r="W149" i="61"/>
  <c r="W148" i="61"/>
  <c r="W147" i="61"/>
  <c r="W146" i="61"/>
  <c r="W145" i="61"/>
  <c r="W144" i="61"/>
  <c r="W143" i="61"/>
  <c r="W142" i="61"/>
  <c r="W141" i="61"/>
  <c r="W140" i="61"/>
  <c r="W139" i="61"/>
  <c r="W138" i="61"/>
  <c r="W137" i="61"/>
  <c r="W136" i="61"/>
  <c r="W135" i="61"/>
  <c r="W134" i="61"/>
  <c r="W133" i="61"/>
  <c r="W132" i="61"/>
  <c r="W131" i="61"/>
  <c r="W130" i="61"/>
  <c r="W129" i="61"/>
  <c r="W128" i="61"/>
  <c r="W127" i="61"/>
  <c r="W126" i="61"/>
  <c r="W125" i="61"/>
  <c r="W124" i="61"/>
  <c r="W123" i="61"/>
  <c r="W122" i="61"/>
  <c r="W121" i="61"/>
  <c r="W120" i="61"/>
  <c r="W119" i="61"/>
  <c r="W118" i="61"/>
  <c r="W117" i="61"/>
  <c r="W116" i="61"/>
  <c r="W115" i="61"/>
  <c r="W114" i="61"/>
  <c r="W113" i="61"/>
  <c r="W112" i="61"/>
  <c r="W111" i="61"/>
  <c r="W110" i="61"/>
  <c r="W109" i="61"/>
  <c r="W108" i="61"/>
  <c r="W107" i="61"/>
  <c r="W106" i="61"/>
  <c r="W105" i="61"/>
  <c r="W104" i="61"/>
  <c r="W103" i="61"/>
  <c r="W102" i="61"/>
  <c r="W101" i="61"/>
  <c r="W100" i="61"/>
  <c r="W99" i="61"/>
  <c r="W98" i="61"/>
  <c r="W97" i="61"/>
  <c r="W96" i="61"/>
  <c r="W95" i="61"/>
  <c r="W94" i="61"/>
  <c r="W93" i="61"/>
  <c r="W92" i="61"/>
  <c r="W91" i="61"/>
  <c r="W90" i="61"/>
  <c r="W89" i="61"/>
  <c r="W88" i="61"/>
  <c r="W87" i="61"/>
  <c r="W86" i="61"/>
  <c r="W85" i="61"/>
  <c r="W84" i="61"/>
  <c r="W83" i="61"/>
  <c r="W82" i="61"/>
  <c r="W81" i="61"/>
  <c r="W80" i="61"/>
  <c r="W79" i="61"/>
  <c r="W78" i="61"/>
  <c r="W77" i="61"/>
  <c r="W76" i="61"/>
  <c r="W75" i="61"/>
  <c r="W74" i="61"/>
  <c r="W73" i="61"/>
  <c r="W72" i="61"/>
  <c r="W71" i="61"/>
  <c r="W70" i="61"/>
  <c r="W69" i="61"/>
  <c r="W68" i="61"/>
  <c r="W67" i="61"/>
  <c r="W66" i="61"/>
  <c r="W65" i="61"/>
  <c r="W64" i="61"/>
  <c r="W63" i="61"/>
  <c r="W62" i="61"/>
  <c r="W61" i="61"/>
  <c r="W60" i="61"/>
  <c r="W59" i="61"/>
  <c r="W58" i="61"/>
  <c r="W57" i="61"/>
  <c r="W56" i="61"/>
  <c r="W55" i="61"/>
  <c r="W54" i="61"/>
  <c r="W53" i="61"/>
  <c r="W52" i="61"/>
  <c r="W51" i="61"/>
  <c r="W50" i="61"/>
  <c r="W49" i="61"/>
  <c r="W48" i="61"/>
  <c r="W47" i="61"/>
  <c r="W46" i="61"/>
  <c r="W45" i="61"/>
  <c r="W44" i="61"/>
  <c r="W43" i="61"/>
  <c r="W42" i="61"/>
  <c r="W41" i="61"/>
  <c r="W40" i="61"/>
  <c r="W39" i="61"/>
  <c r="W38" i="61"/>
  <c r="W37" i="61"/>
  <c r="W36" i="61"/>
  <c r="W35" i="61"/>
  <c r="W34" i="61"/>
  <c r="W33" i="61"/>
  <c r="W32" i="61"/>
  <c r="W31" i="61"/>
  <c r="W30" i="61"/>
  <c r="W29" i="61"/>
  <c r="W28" i="61"/>
  <c r="W27" i="61"/>
  <c r="W26" i="61"/>
  <c r="W25" i="61"/>
  <c r="W24" i="61"/>
  <c r="W23" i="61"/>
  <c r="W22" i="61"/>
  <c r="W21" i="61"/>
  <c r="W20" i="61"/>
  <c r="W19" i="61"/>
  <c r="W18" i="61"/>
  <c r="W17" i="61"/>
  <c r="W16" i="61"/>
  <c r="W15" i="61"/>
  <c r="W14" i="61"/>
  <c r="W13" i="61"/>
  <c r="W12" i="61"/>
  <c r="W11" i="61"/>
  <c r="W10" i="61"/>
  <c r="W9" i="61"/>
  <c r="W8" i="61"/>
  <c r="W7" i="61"/>
  <c r="V206" i="61"/>
  <c r="V205" i="61"/>
  <c r="V204" i="61"/>
  <c r="V203" i="61"/>
  <c r="V202" i="61"/>
  <c r="V201" i="61"/>
  <c r="V200" i="61"/>
  <c r="V199" i="61"/>
  <c r="V198" i="61"/>
  <c r="V197" i="61"/>
  <c r="V196" i="61"/>
  <c r="V195" i="61"/>
  <c r="V194" i="61"/>
  <c r="V193" i="61"/>
  <c r="V192" i="61"/>
  <c r="V191" i="61"/>
  <c r="V190" i="61"/>
  <c r="V189" i="61"/>
  <c r="V188" i="61"/>
  <c r="V187" i="61"/>
  <c r="V186" i="61"/>
  <c r="V185" i="61"/>
  <c r="V184" i="61"/>
  <c r="V183" i="61"/>
  <c r="V182" i="61"/>
  <c r="V181" i="61"/>
  <c r="V180" i="61"/>
  <c r="V179" i="61"/>
  <c r="V178" i="61"/>
  <c r="V177" i="61"/>
  <c r="V176" i="61"/>
  <c r="V175" i="61"/>
  <c r="V174" i="61"/>
  <c r="V173" i="61"/>
  <c r="V172" i="61"/>
  <c r="V171" i="61"/>
  <c r="V170" i="61"/>
  <c r="V169" i="61"/>
  <c r="V168" i="61"/>
  <c r="V167" i="61"/>
  <c r="V166" i="61"/>
  <c r="V165" i="61"/>
  <c r="V164" i="61"/>
  <c r="V163" i="61"/>
  <c r="V162" i="61"/>
  <c r="V161" i="61"/>
  <c r="V160" i="61"/>
  <c r="V159" i="61"/>
  <c r="V158" i="61"/>
  <c r="V157" i="61"/>
  <c r="V156" i="61"/>
  <c r="V155" i="61"/>
  <c r="V154" i="61"/>
  <c r="V153" i="61"/>
  <c r="V152" i="61"/>
  <c r="V151" i="61"/>
  <c r="V150" i="61"/>
  <c r="V149" i="61"/>
  <c r="V148" i="61"/>
  <c r="V147" i="61"/>
  <c r="V146" i="61"/>
  <c r="V145" i="61"/>
  <c r="V144" i="61"/>
  <c r="V143" i="61"/>
  <c r="V142" i="61"/>
  <c r="V141" i="61"/>
  <c r="V140" i="61"/>
  <c r="V139" i="61"/>
  <c r="V138" i="61"/>
  <c r="V137" i="61"/>
  <c r="V136" i="61"/>
  <c r="V135" i="61"/>
  <c r="V134" i="61"/>
  <c r="V133" i="61"/>
  <c r="V132" i="61"/>
  <c r="V131" i="61"/>
  <c r="V130" i="61"/>
  <c r="V129" i="61"/>
  <c r="V128" i="61"/>
  <c r="V127" i="61"/>
  <c r="V126" i="61"/>
  <c r="V125" i="61"/>
  <c r="V124" i="61"/>
  <c r="V123" i="61"/>
  <c r="V122" i="61"/>
  <c r="V121" i="61"/>
  <c r="V120" i="61"/>
  <c r="V119" i="61"/>
  <c r="V118" i="61"/>
  <c r="V117" i="61"/>
  <c r="V116" i="61"/>
  <c r="V115" i="61"/>
  <c r="V114" i="61"/>
  <c r="V113" i="61"/>
  <c r="V112" i="61"/>
  <c r="V111" i="61"/>
  <c r="V110" i="61"/>
  <c r="V109" i="61"/>
  <c r="V108" i="61"/>
  <c r="V107" i="61"/>
  <c r="V106" i="61"/>
  <c r="V105" i="61"/>
  <c r="V104" i="61"/>
  <c r="V103" i="61"/>
  <c r="V102" i="61"/>
  <c r="V101" i="61"/>
  <c r="V100" i="61"/>
  <c r="V99" i="61"/>
  <c r="V98" i="61"/>
  <c r="V97" i="61"/>
  <c r="V96" i="61"/>
  <c r="V95" i="61"/>
  <c r="V94" i="61"/>
  <c r="V93" i="61"/>
  <c r="V92" i="61"/>
  <c r="V91" i="61"/>
  <c r="V90" i="61"/>
  <c r="V89" i="61"/>
  <c r="V88" i="61"/>
  <c r="V87" i="61"/>
  <c r="V86" i="61"/>
  <c r="V85" i="61"/>
  <c r="V84" i="61"/>
  <c r="V83" i="61"/>
  <c r="V82" i="61"/>
  <c r="V81" i="61"/>
  <c r="V80" i="61"/>
  <c r="V79" i="61"/>
  <c r="V78" i="61"/>
  <c r="V77" i="61"/>
  <c r="V76" i="61"/>
  <c r="V75" i="61"/>
  <c r="V74" i="61"/>
  <c r="V73" i="61"/>
  <c r="V72" i="61"/>
  <c r="V71" i="61"/>
  <c r="V70" i="61"/>
  <c r="V69" i="61"/>
  <c r="V68" i="61"/>
  <c r="V67" i="61"/>
  <c r="V66" i="61"/>
  <c r="V65" i="61"/>
  <c r="V64" i="61"/>
  <c r="V63" i="61"/>
  <c r="V62" i="61"/>
  <c r="V61" i="61"/>
  <c r="V60" i="61"/>
  <c r="V59" i="61"/>
  <c r="V58" i="61"/>
  <c r="V57" i="61"/>
  <c r="V56" i="61"/>
  <c r="V55" i="61"/>
  <c r="V54" i="61"/>
  <c r="V53" i="61"/>
  <c r="V52" i="61"/>
  <c r="V51" i="61"/>
  <c r="V50" i="61"/>
  <c r="V49" i="61"/>
  <c r="V48" i="61"/>
  <c r="V47" i="61"/>
  <c r="V46" i="61"/>
  <c r="V45" i="61"/>
  <c r="V44" i="61"/>
  <c r="V43" i="61"/>
  <c r="V42" i="61"/>
  <c r="V41" i="61"/>
  <c r="V40" i="61"/>
  <c r="V39" i="61"/>
  <c r="V38" i="61"/>
  <c r="V37" i="61"/>
  <c r="V36" i="61"/>
  <c r="V35" i="61"/>
  <c r="V34" i="61"/>
  <c r="V33" i="61"/>
  <c r="V32" i="61"/>
  <c r="V31" i="61"/>
  <c r="V30" i="61"/>
  <c r="V29" i="61"/>
  <c r="V28" i="61"/>
  <c r="V27" i="61"/>
  <c r="V26" i="61"/>
  <c r="V25" i="61"/>
  <c r="V24" i="61"/>
  <c r="V23" i="61"/>
  <c r="V22" i="61"/>
  <c r="V21" i="61"/>
  <c r="V20" i="61"/>
  <c r="V19" i="61"/>
  <c r="V18" i="61"/>
  <c r="V17" i="61"/>
  <c r="V16" i="61"/>
  <c r="V15" i="61"/>
  <c r="V14" i="61"/>
  <c r="V13" i="61"/>
  <c r="V12" i="61"/>
  <c r="V11" i="61"/>
  <c r="V10" i="61"/>
  <c r="V9" i="61"/>
  <c r="V8" i="61"/>
  <c r="V7" i="61"/>
  <c r="U206" i="61"/>
  <c r="U205" i="61"/>
  <c r="U204" i="61"/>
  <c r="U203" i="61"/>
  <c r="U202" i="61"/>
  <c r="U201" i="61"/>
  <c r="U200" i="61"/>
  <c r="U199" i="61"/>
  <c r="U198" i="61"/>
  <c r="U197" i="61"/>
  <c r="U196" i="61"/>
  <c r="U195" i="61"/>
  <c r="U194" i="61"/>
  <c r="U193" i="61"/>
  <c r="U192" i="61"/>
  <c r="U191" i="61"/>
  <c r="U190" i="61"/>
  <c r="U189" i="61"/>
  <c r="U188" i="61"/>
  <c r="U187" i="61"/>
  <c r="U186" i="61"/>
  <c r="U185" i="61"/>
  <c r="U184" i="61"/>
  <c r="U183" i="61"/>
  <c r="U182" i="61"/>
  <c r="U181" i="61"/>
  <c r="U180" i="61"/>
  <c r="U179" i="61"/>
  <c r="U178" i="61"/>
  <c r="U177" i="61"/>
  <c r="U176" i="61"/>
  <c r="U175" i="61"/>
  <c r="U174" i="61"/>
  <c r="U173" i="61"/>
  <c r="U172" i="61"/>
  <c r="U171" i="61"/>
  <c r="U170" i="61"/>
  <c r="U169" i="61"/>
  <c r="U168" i="61"/>
  <c r="U167" i="61"/>
  <c r="U166" i="61"/>
  <c r="U165" i="61"/>
  <c r="U164" i="61"/>
  <c r="U163" i="61"/>
  <c r="U162" i="61"/>
  <c r="U161" i="61"/>
  <c r="U160" i="61"/>
  <c r="U159" i="61"/>
  <c r="U158" i="61"/>
  <c r="U157" i="61"/>
  <c r="U156" i="61"/>
  <c r="U155" i="61"/>
  <c r="U154" i="61"/>
  <c r="U153" i="61"/>
  <c r="U152" i="61"/>
  <c r="U151" i="61"/>
  <c r="U150" i="61"/>
  <c r="U149" i="61"/>
  <c r="U148" i="61"/>
  <c r="U147" i="61"/>
  <c r="U146" i="61"/>
  <c r="U145" i="61"/>
  <c r="U144" i="61"/>
  <c r="U143" i="61"/>
  <c r="U142" i="61"/>
  <c r="U141" i="61"/>
  <c r="U140" i="61"/>
  <c r="U139" i="61"/>
  <c r="U138" i="61"/>
  <c r="U137" i="61"/>
  <c r="U136" i="61"/>
  <c r="U135" i="61"/>
  <c r="U134" i="61"/>
  <c r="U133" i="61"/>
  <c r="U132" i="61"/>
  <c r="U131" i="61"/>
  <c r="U130" i="61"/>
  <c r="U129" i="61"/>
  <c r="U128" i="61"/>
  <c r="U127" i="61"/>
  <c r="U126" i="61"/>
  <c r="U125" i="61"/>
  <c r="U124" i="61"/>
  <c r="U123" i="61"/>
  <c r="U122" i="61"/>
  <c r="U121" i="61"/>
  <c r="U120" i="61"/>
  <c r="U119" i="61"/>
  <c r="U118" i="61"/>
  <c r="U117" i="61"/>
  <c r="U116" i="61"/>
  <c r="U115" i="61"/>
  <c r="U114" i="61"/>
  <c r="U113" i="61"/>
  <c r="U112" i="61"/>
  <c r="U111" i="61"/>
  <c r="U110" i="61"/>
  <c r="U109" i="61"/>
  <c r="U108" i="61"/>
  <c r="U107" i="61"/>
  <c r="U106" i="61"/>
  <c r="U105" i="61"/>
  <c r="U104" i="61"/>
  <c r="U103" i="61"/>
  <c r="U102" i="61"/>
  <c r="U101" i="61"/>
  <c r="U100" i="61"/>
  <c r="U99" i="61"/>
  <c r="U98" i="61"/>
  <c r="U97" i="61"/>
  <c r="U96" i="61"/>
  <c r="U95" i="61"/>
  <c r="U94" i="61"/>
  <c r="U93" i="61"/>
  <c r="U92" i="61"/>
  <c r="U91" i="61"/>
  <c r="U90" i="61"/>
  <c r="U89" i="61"/>
  <c r="U88" i="61"/>
  <c r="U87" i="61"/>
  <c r="U86" i="61"/>
  <c r="U85" i="61"/>
  <c r="U84" i="61"/>
  <c r="U83" i="61"/>
  <c r="U82" i="61"/>
  <c r="U81" i="61"/>
  <c r="U80" i="61"/>
  <c r="U79" i="61"/>
  <c r="U78" i="61"/>
  <c r="U77" i="61"/>
  <c r="U76" i="61"/>
  <c r="U75" i="61"/>
  <c r="U74" i="61"/>
  <c r="U73" i="61"/>
  <c r="U72" i="61"/>
  <c r="U71" i="61"/>
  <c r="U70" i="61"/>
  <c r="U69" i="61"/>
  <c r="U68" i="61"/>
  <c r="U67" i="61"/>
  <c r="U66" i="61"/>
  <c r="U65" i="61"/>
  <c r="U64" i="61"/>
  <c r="U63" i="61"/>
  <c r="U62" i="61"/>
  <c r="U61" i="61"/>
  <c r="U60" i="61"/>
  <c r="U59" i="61"/>
  <c r="U58" i="61"/>
  <c r="U57" i="61"/>
  <c r="U56" i="61"/>
  <c r="U55" i="61"/>
  <c r="U54" i="61"/>
  <c r="U53" i="61"/>
  <c r="U52" i="61"/>
  <c r="U51" i="61"/>
  <c r="U50" i="61"/>
  <c r="U49" i="61"/>
  <c r="U48" i="61"/>
  <c r="U47" i="61"/>
  <c r="U46" i="61"/>
  <c r="U45" i="61"/>
  <c r="U44" i="61"/>
  <c r="U43" i="61"/>
  <c r="U42" i="61"/>
  <c r="U41" i="61"/>
  <c r="U40" i="61"/>
  <c r="U39" i="61"/>
  <c r="U38" i="61"/>
  <c r="U37" i="61"/>
  <c r="U36" i="61"/>
  <c r="U35" i="61"/>
  <c r="U34" i="61"/>
  <c r="U33" i="61"/>
  <c r="U32" i="61"/>
  <c r="U31" i="61"/>
  <c r="U30" i="61"/>
  <c r="U29" i="61"/>
  <c r="U28" i="61"/>
  <c r="U27" i="61"/>
  <c r="U26" i="61"/>
  <c r="U25" i="61"/>
  <c r="U24" i="61"/>
  <c r="U23" i="61"/>
  <c r="U22" i="61"/>
  <c r="U21" i="61"/>
  <c r="U20" i="61"/>
  <c r="U19" i="61"/>
  <c r="U18" i="61"/>
  <c r="U17" i="61"/>
  <c r="U16" i="61"/>
  <c r="U15" i="61"/>
  <c r="U14" i="61"/>
  <c r="U13" i="61"/>
  <c r="U12" i="61"/>
  <c r="U11" i="61"/>
  <c r="U10" i="61"/>
  <c r="U9" i="61"/>
  <c r="U8" i="61"/>
  <c r="U7" i="61"/>
  <c r="T206" i="61"/>
  <c r="T205" i="61"/>
  <c r="T204" i="61"/>
  <c r="T203" i="61"/>
  <c r="T202" i="61"/>
  <c r="T201" i="61"/>
  <c r="T200" i="61"/>
  <c r="T199" i="61"/>
  <c r="T198" i="61"/>
  <c r="T197" i="61"/>
  <c r="T196" i="61"/>
  <c r="T195" i="61"/>
  <c r="T194" i="61"/>
  <c r="T193" i="61"/>
  <c r="T192" i="61"/>
  <c r="T191" i="61"/>
  <c r="T190" i="61"/>
  <c r="T189" i="61"/>
  <c r="T188" i="61"/>
  <c r="T187" i="61"/>
  <c r="T186" i="61"/>
  <c r="T185" i="61"/>
  <c r="T184" i="61"/>
  <c r="T183" i="61"/>
  <c r="T182" i="61"/>
  <c r="T181" i="61"/>
  <c r="T180" i="61"/>
  <c r="T179" i="61"/>
  <c r="T178" i="61"/>
  <c r="T177" i="61"/>
  <c r="T176" i="61"/>
  <c r="T175" i="61"/>
  <c r="T174" i="61"/>
  <c r="T173" i="61"/>
  <c r="T172" i="61"/>
  <c r="T171" i="61"/>
  <c r="T170" i="61"/>
  <c r="T169" i="61"/>
  <c r="T168" i="61"/>
  <c r="T167" i="61"/>
  <c r="T166" i="61"/>
  <c r="T165" i="61"/>
  <c r="T164" i="61"/>
  <c r="T163" i="61"/>
  <c r="T162" i="61"/>
  <c r="T161" i="61"/>
  <c r="T160" i="61"/>
  <c r="T159" i="61"/>
  <c r="T158" i="61"/>
  <c r="T157" i="61"/>
  <c r="T156" i="61"/>
  <c r="T155" i="61"/>
  <c r="T154" i="61"/>
  <c r="T153" i="61"/>
  <c r="T152" i="61"/>
  <c r="T151" i="61"/>
  <c r="T150" i="61"/>
  <c r="T149" i="61"/>
  <c r="T148" i="61"/>
  <c r="T147" i="61"/>
  <c r="T146" i="61"/>
  <c r="T145" i="61"/>
  <c r="T144" i="61"/>
  <c r="T143" i="61"/>
  <c r="T142" i="61"/>
  <c r="T141" i="61"/>
  <c r="T140" i="61"/>
  <c r="T139" i="61"/>
  <c r="T138" i="61"/>
  <c r="T137" i="61"/>
  <c r="T136" i="61"/>
  <c r="T135" i="61"/>
  <c r="T134" i="61"/>
  <c r="T133" i="61"/>
  <c r="T132" i="61"/>
  <c r="T131" i="61"/>
  <c r="T130" i="61"/>
  <c r="T129" i="61"/>
  <c r="T128" i="61"/>
  <c r="T127" i="61"/>
  <c r="T126" i="61"/>
  <c r="T125" i="61"/>
  <c r="T124" i="61"/>
  <c r="T123" i="61"/>
  <c r="T122" i="61"/>
  <c r="T121" i="61"/>
  <c r="T120" i="61"/>
  <c r="T119" i="61"/>
  <c r="T118" i="61"/>
  <c r="T117" i="61"/>
  <c r="T116" i="61"/>
  <c r="T115" i="61"/>
  <c r="T114" i="61"/>
  <c r="T113" i="61"/>
  <c r="T112" i="61"/>
  <c r="T111" i="61"/>
  <c r="T110" i="61"/>
  <c r="T109" i="61"/>
  <c r="T108" i="61"/>
  <c r="T107" i="61"/>
  <c r="T106" i="61"/>
  <c r="T105" i="61"/>
  <c r="T104" i="61"/>
  <c r="T103" i="61"/>
  <c r="T102" i="61"/>
  <c r="T101" i="61"/>
  <c r="T100" i="61"/>
  <c r="T99" i="61"/>
  <c r="T98" i="61"/>
  <c r="T97" i="61"/>
  <c r="T96" i="61"/>
  <c r="T95" i="61"/>
  <c r="T94" i="61"/>
  <c r="T93" i="61"/>
  <c r="T92" i="61"/>
  <c r="T91" i="61"/>
  <c r="T90" i="61"/>
  <c r="T89" i="61"/>
  <c r="T88" i="61"/>
  <c r="T87" i="61"/>
  <c r="T86" i="61"/>
  <c r="T85" i="61"/>
  <c r="T84" i="61"/>
  <c r="T83" i="61"/>
  <c r="T82" i="61"/>
  <c r="T81" i="61"/>
  <c r="T80" i="61"/>
  <c r="T79" i="61"/>
  <c r="T78" i="61"/>
  <c r="T77" i="61"/>
  <c r="T76" i="61"/>
  <c r="T75" i="61"/>
  <c r="T74" i="61"/>
  <c r="T73" i="61"/>
  <c r="T72" i="61"/>
  <c r="T71" i="61"/>
  <c r="T70" i="61"/>
  <c r="T69" i="61"/>
  <c r="T68" i="61"/>
  <c r="T67" i="61"/>
  <c r="T66" i="61"/>
  <c r="T65" i="61"/>
  <c r="T64" i="61"/>
  <c r="T63" i="61"/>
  <c r="T62" i="61"/>
  <c r="T61" i="61"/>
  <c r="T60" i="61"/>
  <c r="T59" i="61"/>
  <c r="T58" i="61"/>
  <c r="T57" i="61"/>
  <c r="T56" i="61"/>
  <c r="T55" i="61"/>
  <c r="T54" i="61"/>
  <c r="T53" i="61"/>
  <c r="T52" i="61"/>
  <c r="T51" i="61"/>
  <c r="T50" i="61"/>
  <c r="T49" i="61"/>
  <c r="T48" i="61"/>
  <c r="T47" i="61"/>
  <c r="T46" i="61"/>
  <c r="T45" i="61"/>
  <c r="T44" i="61"/>
  <c r="T43" i="61"/>
  <c r="T42" i="61"/>
  <c r="T41" i="61"/>
  <c r="T40" i="61"/>
  <c r="T39" i="61"/>
  <c r="T38" i="61"/>
  <c r="T37" i="61"/>
  <c r="T36" i="61"/>
  <c r="T35" i="61"/>
  <c r="T34" i="61"/>
  <c r="T33" i="61"/>
  <c r="T32" i="61"/>
  <c r="T31" i="61"/>
  <c r="T30" i="61"/>
  <c r="T29" i="61"/>
  <c r="T28" i="61"/>
  <c r="T27" i="61"/>
  <c r="T26" i="61"/>
  <c r="T25" i="61"/>
  <c r="T24" i="61"/>
  <c r="T23" i="61"/>
  <c r="T22" i="61"/>
  <c r="T21" i="61"/>
  <c r="T20" i="61"/>
  <c r="T19" i="61"/>
  <c r="T18" i="61"/>
  <c r="T17" i="61"/>
  <c r="T16" i="61"/>
  <c r="T15" i="61"/>
  <c r="T14" i="61"/>
  <c r="T13" i="61"/>
  <c r="T12" i="61"/>
  <c r="T11" i="61"/>
  <c r="T10" i="61"/>
  <c r="T9" i="61"/>
  <c r="T8" i="61"/>
  <c r="T7" i="61"/>
  <c r="S206" i="61"/>
  <c r="S205" i="61"/>
  <c r="S204" i="61"/>
  <c r="S203" i="61"/>
  <c r="S202" i="61"/>
  <c r="S201" i="61"/>
  <c r="S200" i="61"/>
  <c r="S199" i="61"/>
  <c r="S198" i="61"/>
  <c r="S197" i="61"/>
  <c r="S196" i="61"/>
  <c r="S195" i="61"/>
  <c r="S194" i="61"/>
  <c r="S193" i="61"/>
  <c r="S192" i="61"/>
  <c r="S191" i="61"/>
  <c r="S190" i="61"/>
  <c r="S189" i="61"/>
  <c r="S188" i="61"/>
  <c r="S187" i="61"/>
  <c r="S186" i="61"/>
  <c r="S185" i="61"/>
  <c r="S184" i="61"/>
  <c r="S183" i="61"/>
  <c r="S182" i="61"/>
  <c r="S181" i="61"/>
  <c r="S180" i="61"/>
  <c r="S179" i="61"/>
  <c r="S178" i="61"/>
  <c r="S177" i="61"/>
  <c r="S176" i="61"/>
  <c r="S175" i="61"/>
  <c r="S174" i="61"/>
  <c r="S173" i="61"/>
  <c r="S172" i="61"/>
  <c r="S171" i="61"/>
  <c r="S170" i="61"/>
  <c r="S169" i="61"/>
  <c r="S168" i="61"/>
  <c r="S167" i="61"/>
  <c r="S166" i="61"/>
  <c r="S165" i="61"/>
  <c r="S164" i="61"/>
  <c r="S163" i="61"/>
  <c r="S162" i="61"/>
  <c r="S161" i="61"/>
  <c r="S160" i="61"/>
  <c r="S159" i="61"/>
  <c r="S158" i="61"/>
  <c r="S157" i="61"/>
  <c r="S156" i="61"/>
  <c r="S155" i="61"/>
  <c r="S154" i="61"/>
  <c r="S153" i="61"/>
  <c r="S152" i="61"/>
  <c r="S151" i="61"/>
  <c r="S150" i="61"/>
  <c r="S149" i="61"/>
  <c r="S148" i="61"/>
  <c r="S147" i="61"/>
  <c r="S146" i="61"/>
  <c r="S145" i="61"/>
  <c r="S144" i="61"/>
  <c r="S143" i="61"/>
  <c r="S142" i="61"/>
  <c r="S141" i="61"/>
  <c r="S140" i="61"/>
  <c r="S139" i="61"/>
  <c r="S138" i="61"/>
  <c r="S137" i="61"/>
  <c r="S136" i="61"/>
  <c r="S135" i="61"/>
  <c r="S134" i="61"/>
  <c r="S133" i="61"/>
  <c r="S132" i="61"/>
  <c r="S131" i="61"/>
  <c r="S130" i="61"/>
  <c r="S129" i="61"/>
  <c r="S128" i="61"/>
  <c r="S127" i="61"/>
  <c r="S126" i="61"/>
  <c r="S125" i="61"/>
  <c r="S124" i="61"/>
  <c r="S123" i="61"/>
  <c r="S122" i="61"/>
  <c r="S121" i="61"/>
  <c r="S120" i="61"/>
  <c r="S119" i="61"/>
  <c r="S118" i="61"/>
  <c r="S117" i="61"/>
  <c r="S116" i="61"/>
  <c r="S115" i="61"/>
  <c r="S114" i="61"/>
  <c r="S113" i="61"/>
  <c r="S112" i="61"/>
  <c r="S111" i="61"/>
  <c r="S110" i="61"/>
  <c r="S109" i="61"/>
  <c r="S108" i="61"/>
  <c r="S107" i="61"/>
  <c r="S106" i="61"/>
  <c r="S105" i="61"/>
  <c r="S104" i="61"/>
  <c r="S103" i="61"/>
  <c r="S102" i="61"/>
  <c r="S101" i="61"/>
  <c r="S100" i="61"/>
  <c r="S99" i="61"/>
  <c r="S98" i="61"/>
  <c r="S97" i="61"/>
  <c r="S96" i="61"/>
  <c r="S95" i="61"/>
  <c r="S94" i="61"/>
  <c r="S93" i="61"/>
  <c r="S92" i="61"/>
  <c r="S91" i="61"/>
  <c r="S90" i="61"/>
  <c r="S89" i="61"/>
  <c r="S88" i="61"/>
  <c r="S87" i="61"/>
  <c r="S86" i="61"/>
  <c r="S85" i="61"/>
  <c r="S84" i="61"/>
  <c r="S83" i="61"/>
  <c r="S82" i="61"/>
  <c r="S81" i="61"/>
  <c r="S80" i="61"/>
  <c r="S79" i="61"/>
  <c r="S78" i="61"/>
  <c r="S77" i="61"/>
  <c r="S76" i="61"/>
  <c r="S75" i="61"/>
  <c r="S74" i="61"/>
  <c r="S73" i="61"/>
  <c r="S72" i="61"/>
  <c r="S71" i="61"/>
  <c r="S70" i="61"/>
  <c r="S69" i="61"/>
  <c r="S68" i="61"/>
  <c r="S67" i="61"/>
  <c r="S66" i="61"/>
  <c r="S65" i="61"/>
  <c r="S64" i="61"/>
  <c r="S63" i="61"/>
  <c r="S62" i="61"/>
  <c r="S61" i="61"/>
  <c r="S60" i="61"/>
  <c r="S59" i="61"/>
  <c r="S58" i="61"/>
  <c r="S57" i="61"/>
  <c r="S56" i="61"/>
  <c r="S55" i="61"/>
  <c r="S54" i="61"/>
  <c r="S53" i="61"/>
  <c r="S52" i="61"/>
  <c r="S51" i="61"/>
  <c r="S50" i="61"/>
  <c r="S49" i="61"/>
  <c r="S48" i="61"/>
  <c r="S47" i="61"/>
  <c r="S46" i="61"/>
  <c r="S45" i="61"/>
  <c r="S44" i="61"/>
  <c r="S43" i="61"/>
  <c r="S42" i="61"/>
  <c r="S41" i="61"/>
  <c r="S40" i="61"/>
  <c r="S39" i="61"/>
  <c r="S38" i="61"/>
  <c r="S37" i="61"/>
  <c r="S36" i="61"/>
  <c r="S35" i="61"/>
  <c r="S34" i="61"/>
  <c r="S33" i="61"/>
  <c r="S32" i="61"/>
  <c r="S31" i="61"/>
  <c r="S30" i="61"/>
  <c r="S29" i="61"/>
  <c r="S28" i="61"/>
  <c r="S27" i="61"/>
  <c r="S26" i="61"/>
  <c r="S25" i="61"/>
  <c r="S24" i="61"/>
  <c r="S23" i="61"/>
  <c r="S22" i="61"/>
  <c r="S21" i="61"/>
  <c r="S20" i="61"/>
  <c r="S19" i="61"/>
  <c r="S18" i="61"/>
  <c r="S17" i="61"/>
  <c r="S16" i="61"/>
  <c r="S15" i="61"/>
  <c r="S14" i="61"/>
  <c r="S13" i="61"/>
  <c r="S12" i="61"/>
  <c r="S11" i="61"/>
  <c r="S10" i="61"/>
  <c r="S9" i="61"/>
  <c r="S8" i="61"/>
  <c r="S7" i="61"/>
  <c r="R206" i="61"/>
  <c r="R205" i="61"/>
  <c r="R204" i="61"/>
  <c r="R203" i="61"/>
  <c r="R202" i="61"/>
  <c r="R201" i="61"/>
  <c r="R200" i="61"/>
  <c r="R199" i="61"/>
  <c r="R198" i="61"/>
  <c r="R197" i="61"/>
  <c r="R196" i="61"/>
  <c r="R195" i="61"/>
  <c r="R194" i="61"/>
  <c r="R193" i="61"/>
  <c r="R192" i="61"/>
  <c r="R191" i="61"/>
  <c r="R190" i="61"/>
  <c r="R189" i="61"/>
  <c r="R188" i="61"/>
  <c r="R187" i="61"/>
  <c r="R186" i="61"/>
  <c r="R185" i="61"/>
  <c r="R184" i="61"/>
  <c r="R183" i="61"/>
  <c r="R182" i="61"/>
  <c r="R181" i="61"/>
  <c r="R180" i="61"/>
  <c r="R179" i="61"/>
  <c r="R178" i="61"/>
  <c r="R177" i="61"/>
  <c r="R176" i="61"/>
  <c r="R175" i="61"/>
  <c r="R174" i="61"/>
  <c r="R173" i="61"/>
  <c r="R172" i="61"/>
  <c r="R171" i="61"/>
  <c r="R170" i="61"/>
  <c r="R169" i="61"/>
  <c r="R168" i="61"/>
  <c r="R167" i="61"/>
  <c r="R166" i="61"/>
  <c r="R165" i="61"/>
  <c r="R164" i="61"/>
  <c r="R163" i="61"/>
  <c r="R162" i="61"/>
  <c r="R161" i="61"/>
  <c r="R160" i="61"/>
  <c r="R159" i="61"/>
  <c r="R158" i="61"/>
  <c r="R157" i="61"/>
  <c r="R156" i="61"/>
  <c r="R155" i="61"/>
  <c r="R154" i="61"/>
  <c r="R153" i="61"/>
  <c r="R152" i="61"/>
  <c r="R151" i="61"/>
  <c r="R150" i="61"/>
  <c r="R149" i="61"/>
  <c r="R148" i="61"/>
  <c r="R147" i="61"/>
  <c r="R146" i="61"/>
  <c r="R145" i="61"/>
  <c r="R144" i="61"/>
  <c r="R143" i="61"/>
  <c r="R142" i="61"/>
  <c r="R141" i="61"/>
  <c r="R140" i="61"/>
  <c r="R139" i="61"/>
  <c r="R138" i="61"/>
  <c r="R137" i="61"/>
  <c r="R136" i="61"/>
  <c r="R135" i="61"/>
  <c r="R134" i="61"/>
  <c r="R133" i="61"/>
  <c r="R132" i="61"/>
  <c r="R131" i="61"/>
  <c r="R130" i="61"/>
  <c r="R129" i="61"/>
  <c r="R128" i="61"/>
  <c r="R127" i="61"/>
  <c r="R126" i="61"/>
  <c r="R125" i="61"/>
  <c r="R124" i="61"/>
  <c r="R123" i="61"/>
  <c r="R122" i="61"/>
  <c r="R121" i="61"/>
  <c r="R120" i="61"/>
  <c r="R119" i="61"/>
  <c r="R118" i="61"/>
  <c r="R117" i="61"/>
  <c r="R116" i="61"/>
  <c r="R115" i="61"/>
  <c r="R114" i="61"/>
  <c r="R113" i="61"/>
  <c r="R112" i="61"/>
  <c r="R111" i="61"/>
  <c r="R110" i="61"/>
  <c r="R109" i="61"/>
  <c r="R108" i="61"/>
  <c r="R107" i="61"/>
  <c r="R106" i="61"/>
  <c r="R105" i="61"/>
  <c r="R104" i="61"/>
  <c r="R103" i="61"/>
  <c r="R102" i="61"/>
  <c r="R101" i="61"/>
  <c r="R100" i="61"/>
  <c r="R99" i="61"/>
  <c r="R98" i="61"/>
  <c r="R97" i="61"/>
  <c r="R96" i="61"/>
  <c r="R95" i="61"/>
  <c r="R94" i="61"/>
  <c r="R93" i="61"/>
  <c r="R92" i="61"/>
  <c r="R91" i="61"/>
  <c r="R90" i="61"/>
  <c r="R89" i="61"/>
  <c r="R88" i="61"/>
  <c r="R87" i="61"/>
  <c r="R86" i="61"/>
  <c r="R85" i="61"/>
  <c r="R84" i="61"/>
  <c r="R83" i="61"/>
  <c r="R82" i="61"/>
  <c r="R81" i="61"/>
  <c r="R80" i="61"/>
  <c r="R79" i="61"/>
  <c r="R78" i="61"/>
  <c r="R77" i="61"/>
  <c r="R76" i="61"/>
  <c r="R75" i="61"/>
  <c r="R74" i="61"/>
  <c r="R73" i="61"/>
  <c r="R72" i="61"/>
  <c r="R71" i="61"/>
  <c r="R70" i="61"/>
  <c r="R69" i="61"/>
  <c r="R68" i="61"/>
  <c r="R67" i="61"/>
  <c r="R66" i="61"/>
  <c r="R65" i="61"/>
  <c r="R64" i="61"/>
  <c r="R63" i="61"/>
  <c r="R62" i="61"/>
  <c r="R61" i="61"/>
  <c r="R60" i="61"/>
  <c r="R59" i="61"/>
  <c r="R58" i="61"/>
  <c r="R57" i="61"/>
  <c r="R56" i="61"/>
  <c r="R55" i="61"/>
  <c r="R54" i="61"/>
  <c r="R53" i="61"/>
  <c r="R52" i="61"/>
  <c r="R51" i="61"/>
  <c r="R50" i="61"/>
  <c r="R49" i="61"/>
  <c r="R48" i="61"/>
  <c r="R47" i="61"/>
  <c r="R46" i="61"/>
  <c r="R45" i="61"/>
  <c r="R44" i="61"/>
  <c r="R43" i="61"/>
  <c r="R42" i="61"/>
  <c r="R41" i="61"/>
  <c r="R40" i="61"/>
  <c r="R39" i="61"/>
  <c r="R38" i="61"/>
  <c r="R37" i="61"/>
  <c r="R36" i="61"/>
  <c r="R35" i="61"/>
  <c r="R34" i="61"/>
  <c r="R33" i="61"/>
  <c r="R32" i="61"/>
  <c r="R31" i="61"/>
  <c r="R30" i="61"/>
  <c r="R29" i="61"/>
  <c r="R28" i="61"/>
  <c r="R27" i="61"/>
  <c r="R26" i="61"/>
  <c r="R25" i="61"/>
  <c r="R24" i="61"/>
  <c r="R23" i="61"/>
  <c r="R22" i="61"/>
  <c r="R21" i="61"/>
  <c r="R20" i="61"/>
  <c r="R19" i="61"/>
  <c r="R18" i="61"/>
  <c r="R17" i="61"/>
  <c r="R16" i="61"/>
  <c r="R15" i="61"/>
  <c r="R14" i="61"/>
  <c r="R13" i="61"/>
  <c r="R12" i="61"/>
  <c r="R11" i="61"/>
  <c r="R10" i="61"/>
  <c r="R9" i="61"/>
  <c r="R8" i="61"/>
  <c r="R7" i="61"/>
  <c r="Q206" i="61"/>
  <c r="Q205" i="61"/>
  <c r="Q204" i="61"/>
  <c r="Q203" i="61"/>
  <c r="Q202" i="61"/>
  <c r="Q201" i="61"/>
  <c r="Q200" i="61"/>
  <c r="Q199" i="61"/>
  <c r="Q198" i="61"/>
  <c r="Q197" i="61"/>
  <c r="Q196" i="61"/>
  <c r="Q195" i="61"/>
  <c r="Q194" i="61"/>
  <c r="Q193" i="61"/>
  <c r="Q192" i="61"/>
  <c r="Q191" i="61"/>
  <c r="Q190" i="61"/>
  <c r="Q189" i="61"/>
  <c r="Q188" i="61"/>
  <c r="Q187" i="61"/>
  <c r="Q186" i="61"/>
  <c r="Q185" i="61"/>
  <c r="Q184" i="61"/>
  <c r="Q183" i="61"/>
  <c r="Q182" i="61"/>
  <c r="Q181" i="61"/>
  <c r="Q180" i="61"/>
  <c r="Q179" i="61"/>
  <c r="Q178" i="61"/>
  <c r="Q177" i="61"/>
  <c r="Q176" i="61"/>
  <c r="Q175" i="61"/>
  <c r="Q174" i="61"/>
  <c r="Q173" i="61"/>
  <c r="Q172" i="61"/>
  <c r="Q171" i="61"/>
  <c r="Q170" i="61"/>
  <c r="Q169" i="61"/>
  <c r="Q168" i="61"/>
  <c r="Q167" i="61"/>
  <c r="Q166" i="61"/>
  <c r="Q165" i="61"/>
  <c r="Q164" i="61"/>
  <c r="Q163" i="61"/>
  <c r="Q162" i="61"/>
  <c r="Q161" i="61"/>
  <c r="Q160" i="61"/>
  <c r="Q159" i="61"/>
  <c r="Q158" i="61"/>
  <c r="Q157" i="61"/>
  <c r="Q156" i="61"/>
  <c r="Q155" i="61"/>
  <c r="Q154" i="61"/>
  <c r="Q153" i="61"/>
  <c r="Q152" i="61"/>
  <c r="Q151" i="61"/>
  <c r="Q150" i="61"/>
  <c r="Q149" i="61"/>
  <c r="Q148" i="61"/>
  <c r="Q147" i="61"/>
  <c r="Q146" i="61"/>
  <c r="Q145" i="61"/>
  <c r="Q144" i="61"/>
  <c r="Q143" i="61"/>
  <c r="Q142" i="61"/>
  <c r="Q141" i="61"/>
  <c r="Q140" i="61"/>
  <c r="Q139" i="61"/>
  <c r="Q138" i="61"/>
  <c r="Q137" i="61"/>
  <c r="Q136" i="61"/>
  <c r="Q135" i="61"/>
  <c r="Q134" i="61"/>
  <c r="Q133" i="61"/>
  <c r="Q132" i="61"/>
  <c r="Q131" i="61"/>
  <c r="Q130" i="61"/>
  <c r="Q129" i="61"/>
  <c r="Q128" i="61"/>
  <c r="Q127" i="61"/>
  <c r="Q126" i="61"/>
  <c r="Q125" i="61"/>
  <c r="Q124" i="61"/>
  <c r="Q123" i="61"/>
  <c r="Q122" i="61"/>
  <c r="Q121" i="61"/>
  <c r="Q120" i="61"/>
  <c r="Q119" i="61"/>
  <c r="Q118" i="61"/>
  <c r="Q117" i="61"/>
  <c r="Q116" i="61"/>
  <c r="Q115" i="61"/>
  <c r="Q114" i="61"/>
  <c r="Q113" i="61"/>
  <c r="Q112" i="61"/>
  <c r="Q111" i="61"/>
  <c r="Q110" i="61"/>
  <c r="Q109" i="61"/>
  <c r="Q108" i="61"/>
  <c r="Q107" i="61"/>
  <c r="Q106" i="61"/>
  <c r="Q105" i="61"/>
  <c r="Q104" i="61"/>
  <c r="Q103" i="61"/>
  <c r="Q102" i="61"/>
  <c r="Q101" i="61"/>
  <c r="Q100" i="61"/>
  <c r="Q99" i="61"/>
  <c r="Q98" i="61"/>
  <c r="Q97" i="61"/>
  <c r="Q96" i="61"/>
  <c r="Q95" i="61"/>
  <c r="Q94" i="61"/>
  <c r="Q93" i="61"/>
  <c r="Q92" i="61"/>
  <c r="Q91" i="61"/>
  <c r="Q90" i="61"/>
  <c r="Q89" i="61"/>
  <c r="Q88" i="61"/>
  <c r="Q87" i="61"/>
  <c r="Q86" i="61"/>
  <c r="Q85" i="61"/>
  <c r="Q84" i="61"/>
  <c r="Q83" i="61"/>
  <c r="Q82" i="61"/>
  <c r="Q81" i="61"/>
  <c r="Q80" i="61"/>
  <c r="Q79" i="61"/>
  <c r="Q78" i="61"/>
  <c r="Q77" i="61"/>
  <c r="Q76" i="61"/>
  <c r="Q75" i="61"/>
  <c r="Q74" i="61"/>
  <c r="Q73" i="61"/>
  <c r="Q72" i="61"/>
  <c r="Q71" i="61"/>
  <c r="Q70" i="61"/>
  <c r="Q69" i="61"/>
  <c r="Q68" i="61"/>
  <c r="Q67" i="61"/>
  <c r="Q66" i="61"/>
  <c r="Q65" i="61"/>
  <c r="Q64" i="61"/>
  <c r="Q63" i="61"/>
  <c r="Q62" i="61"/>
  <c r="Q61" i="61"/>
  <c r="Q60" i="61"/>
  <c r="Q59" i="61"/>
  <c r="Q58" i="61"/>
  <c r="Q57" i="61"/>
  <c r="Q56" i="61"/>
  <c r="Q55" i="61"/>
  <c r="Q54" i="61"/>
  <c r="Q53" i="61"/>
  <c r="Q52" i="61"/>
  <c r="Q51" i="61"/>
  <c r="Q50" i="61"/>
  <c r="Q49" i="61"/>
  <c r="Q48" i="61"/>
  <c r="Q47" i="61"/>
  <c r="Q46" i="61"/>
  <c r="Q45" i="61"/>
  <c r="Q44" i="61"/>
  <c r="Q43" i="61"/>
  <c r="Q42" i="61"/>
  <c r="Q41" i="61"/>
  <c r="Q40" i="61"/>
  <c r="Q39" i="61"/>
  <c r="Q38" i="61"/>
  <c r="Q37" i="61"/>
  <c r="Q36" i="61"/>
  <c r="Q35" i="61"/>
  <c r="Q34" i="61"/>
  <c r="Q33" i="61"/>
  <c r="Q32" i="61"/>
  <c r="Q31" i="61"/>
  <c r="Q30" i="61"/>
  <c r="Q29" i="61"/>
  <c r="Q28" i="61"/>
  <c r="Q27" i="61"/>
  <c r="Q26" i="61"/>
  <c r="Q25" i="61"/>
  <c r="Q24" i="61"/>
  <c r="Q23" i="61"/>
  <c r="Q22" i="61"/>
  <c r="Q21" i="61"/>
  <c r="Q20" i="61"/>
  <c r="Q19" i="61"/>
  <c r="Q18" i="61"/>
  <c r="Q17" i="61"/>
  <c r="Q16" i="61"/>
  <c r="Q15" i="61"/>
  <c r="Q14" i="61"/>
  <c r="Q13" i="61"/>
  <c r="Q12" i="61"/>
  <c r="Q11" i="61"/>
  <c r="Q10" i="61"/>
  <c r="Q9" i="61"/>
  <c r="Q8" i="61"/>
  <c r="Q7" i="61"/>
  <c r="P206" i="61"/>
  <c r="P205" i="61"/>
  <c r="P204" i="61"/>
  <c r="P203" i="61"/>
  <c r="P202" i="61"/>
  <c r="P201" i="61"/>
  <c r="P200" i="61"/>
  <c r="P199" i="61"/>
  <c r="P198" i="61"/>
  <c r="P197" i="61"/>
  <c r="P196" i="61"/>
  <c r="P195" i="61"/>
  <c r="P194" i="61"/>
  <c r="P193" i="61"/>
  <c r="P192" i="61"/>
  <c r="P191" i="61"/>
  <c r="P190" i="61"/>
  <c r="P189" i="61"/>
  <c r="P188" i="61"/>
  <c r="P187" i="61"/>
  <c r="P186" i="61"/>
  <c r="P185" i="61"/>
  <c r="P184" i="61"/>
  <c r="P183" i="61"/>
  <c r="P182" i="61"/>
  <c r="P181" i="61"/>
  <c r="P180" i="61"/>
  <c r="P179" i="61"/>
  <c r="P178" i="61"/>
  <c r="P177" i="61"/>
  <c r="P176" i="61"/>
  <c r="P175" i="61"/>
  <c r="P174" i="61"/>
  <c r="P173" i="61"/>
  <c r="P172" i="61"/>
  <c r="P171" i="61"/>
  <c r="P170" i="61"/>
  <c r="P169" i="61"/>
  <c r="P168" i="61"/>
  <c r="P167" i="61"/>
  <c r="P166" i="61"/>
  <c r="P165" i="61"/>
  <c r="P164" i="61"/>
  <c r="P163" i="61"/>
  <c r="P162" i="61"/>
  <c r="P161" i="61"/>
  <c r="P160" i="61"/>
  <c r="P159" i="61"/>
  <c r="P158" i="61"/>
  <c r="P157" i="61"/>
  <c r="P156" i="61"/>
  <c r="P155" i="61"/>
  <c r="P154" i="61"/>
  <c r="P153" i="61"/>
  <c r="P152" i="61"/>
  <c r="P151" i="61"/>
  <c r="P150" i="61"/>
  <c r="P149" i="61"/>
  <c r="P148" i="61"/>
  <c r="P147" i="61"/>
  <c r="P146" i="61"/>
  <c r="P145" i="61"/>
  <c r="P144" i="61"/>
  <c r="P143" i="61"/>
  <c r="P142" i="61"/>
  <c r="P141" i="61"/>
  <c r="P140" i="61"/>
  <c r="P139" i="61"/>
  <c r="P138" i="61"/>
  <c r="P137" i="61"/>
  <c r="P136" i="61"/>
  <c r="P135" i="61"/>
  <c r="P134" i="61"/>
  <c r="P133" i="61"/>
  <c r="P132" i="61"/>
  <c r="P131" i="61"/>
  <c r="P130" i="61"/>
  <c r="P129" i="61"/>
  <c r="P128" i="61"/>
  <c r="P127" i="61"/>
  <c r="P126" i="61"/>
  <c r="P125" i="61"/>
  <c r="P124" i="61"/>
  <c r="P123" i="61"/>
  <c r="P122" i="61"/>
  <c r="P121" i="61"/>
  <c r="P120" i="61"/>
  <c r="P119" i="61"/>
  <c r="P118" i="61"/>
  <c r="P117" i="61"/>
  <c r="P116" i="61"/>
  <c r="P115" i="61"/>
  <c r="P114" i="61"/>
  <c r="P113" i="61"/>
  <c r="P112" i="61"/>
  <c r="P111" i="61"/>
  <c r="P110" i="61"/>
  <c r="P109" i="61"/>
  <c r="P108" i="61"/>
  <c r="P107" i="61"/>
  <c r="P106" i="61"/>
  <c r="P105" i="61"/>
  <c r="P104" i="61"/>
  <c r="P103" i="61"/>
  <c r="P102" i="61"/>
  <c r="P101" i="61"/>
  <c r="P100" i="61"/>
  <c r="P99" i="61"/>
  <c r="P98" i="61"/>
  <c r="P97" i="61"/>
  <c r="P96" i="61"/>
  <c r="P95" i="61"/>
  <c r="P94" i="61"/>
  <c r="P93" i="61"/>
  <c r="P92" i="61"/>
  <c r="P91" i="61"/>
  <c r="P90" i="61"/>
  <c r="P89" i="61"/>
  <c r="P88" i="61"/>
  <c r="P87" i="61"/>
  <c r="P86" i="61"/>
  <c r="P85" i="61"/>
  <c r="P84" i="61"/>
  <c r="P83" i="61"/>
  <c r="P82" i="61"/>
  <c r="P81" i="61"/>
  <c r="P80" i="61"/>
  <c r="P79" i="61"/>
  <c r="P78" i="61"/>
  <c r="P77" i="61"/>
  <c r="P76" i="61"/>
  <c r="P75" i="61"/>
  <c r="P74" i="61"/>
  <c r="P73" i="61"/>
  <c r="P72" i="61"/>
  <c r="P71" i="61"/>
  <c r="P70" i="61"/>
  <c r="P69" i="61"/>
  <c r="P68" i="61"/>
  <c r="P67" i="61"/>
  <c r="P66" i="61"/>
  <c r="P65" i="61"/>
  <c r="P64" i="61"/>
  <c r="P63" i="61"/>
  <c r="P62" i="61"/>
  <c r="P61" i="61"/>
  <c r="P60" i="61"/>
  <c r="P59" i="61"/>
  <c r="P58" i="61"/>
  <c r="P57" i="61"/>
  <c r="P56" i="61"/>
  <c r="P55" i="61"/>
  <c r="P54" i="61"/>
  <c r="P53" i="61"/>
  <c r="P52" i="61"/>
  <c r="P51" i="61"/>
  <c r="P50" i="61"/>
  <c r="P49" i="61"/>
  <c r="P48" i="61"/>
  <c r="P47" i="61"/>
  <c r="P46" i="61"/>
  <c r="P45" i="61"/>
  <c r="P44" i="61"/>
  <c r="P43" i="61"/>
  <c r="P42" i="61"/>
  <c r="P41" i="61"/>
  <c r="P40" i="61"/>
  <c r="P39" i="61"/>
  <c r="P38" i="61"/>
  <c r="P37" i="61"/>
  <c r="P36" i="61"/>
  <c r="P35" i="61"/>
  <c r="P34" i="61"/>
  <c r="P33" i="61"/>
  <c r="P32" i="61"/>
  <c r="P31" i="61"/>
  <c r="P30" i="61"/>
  <c r="P29" i="61"/>
  <c r="P28" i="61"/>
  <c r="P27" i="61"/>
  <c r="P26" i="61"/>
  <c r="P25" i="61"/>
  <c r="P24" i="61"/>
  <c r="P23" i="61"/>
  <c r="P22" i="61"/>
  <c r="P21" i="61"/>
  <c r="P20" i="61"/>
  <c r="P19" i="61"/>
  <c r="P18" i="61"/>
  <c r="P17" i="61"/>
  <c r="P16" i="61"/>
  <c r="P15" i="61"/>
  <c r="P14" i="61"/>
  <c r="P13" i="61"/>
  <c r="P12" i="61"/>
  <c r="P11" i="61"/>
  <c r="P10" i="61"/>
  <c r="P9" i="61"/>
  <c r="P8" i="61"/>
  <c r="P7" i="61"/>
  <c r="O206" i="61"/>
  <c r="O205" i="61"/>
  <c r="O204" i="61"/>
  <c r="O203" i="61"/>
  <c r="O202" i="61"/>
  <c r="O201" i="61"/>
  <c r="O200" i="61"/>
  <c r="O199" i="61"/>
  <c r="O198" i="61"/>
  <c r="O197" i="61"/>
  <c r="O196" i="61"/>
  <c r="O195" i="61"/>
  <c r="O194" i="61"/>
  <c r="O193" i="61"/>
  <c r="O192" i="61"/>
  <c r="O191" i="61"/>
  <c r="O190" i="61"/>
  <c r="O189" i="61"/>
  <c r="O188" i="61"/>
  <c r="O187" i="61"/>
  <c r="O186" i="61"/>
  <c r="O185" i="61"/>
  <c r="O184" i="61"/>
  <c r="O183" i="61"/>
  <c r="O182" i="61"/>
  <c r="O181" i="61"/>
  <c r="O180" i="61"/>
  <c r="O179" i="61"/>
  <c r="O178" i="61"/>
  <c r="O177" i="61"/>
  <c r="O176" i="61"/>
  <c r="O175" i="61"/>
  <c r="O174" i="61"/>
  <c r="O173" i="61"/>
  <c r="O172" i="61"/>
  <c r="O171" i="61"/>
  <c r="O170" i="61"/>
  <c r="O169" i="61"/>
  <c r="O168" i="61"/>
  <c r="O167" i="61"/>
  <c r="O166" i="61"/>
  <c r="O165" i="61"/>
  <c r="O164" i="61"/>
  <c r="O163" i="61"/>
  <c r="O162" i="61"/>
  <c r="O161" i="61"/>
  <c r="O160" i="61"/>
  <c r="O159" i="61"/>
  <c r="O158" i="61"/>
  <c r="O157" i="61"/>
  <c r="O156" i="61"/>
  <c r="O155" i="61"/>
  <c r="O154" i="61"/>
  <c r="O153" i="61"/>
  <c r="O152" i="61"/>
  <c r="O151" i="61"/>
  <c r="O150" i="61"/>
  <c r="O149" i="61"/>
  <c r="O148" i="61"/>
  <c r="O147" i="61"/>
  <c r="O146" i="61"/>
  <c r="O145" i="61"/>
  <c r="O144" i="61"/>
  <c r="O143" i="61"/>
  <c r="O142" i="61"/>
  <c r="O141" i="61"/>
  <c r="O140" i="61"/>
  <c r="O139" i="61"/>
  <c r="O138" i="61"/>
  <c r="O137" i="61"/>
  <c r="O136" i="61"/>
  <c r="O135" i="61"/>
  <c r="O134" i="61"/>
  <c r="O133" i="61"/>
  <c r="O132" i="61"/>
  <c r="O131" i="61"/>
  <c r="O130" i="61"/>
  <c r="O129" i="61"/>
  <c r="O128" i="61"/>
  <c r="O127" i="61"/>
  <c r="O126" i="61"/>
  <c r="O125" i="61"/>
  <c r="O124" i="61"/>
  <c r="O123" i="61"/>
  <c r="O122" i="61"/>
  <c r="O121" i="61"/>
  <c r="O120" i="61"/>
  <c r="O119" i="61"/>
  <c r="O118" i="61"/>
  <c r="O117" i="61"/>
  <c r="O116" i="61"/>
  <c r="O115" i="61"/>
  <c r="O114" i="61"/>
  <c r="O113" i="61"/>
  <c r="O112" i="61"/>
  <c r="O111" i="61"/>
  <c r="O110" i="61"/>
  <c r="O109" i="61"/>
  <c r="O108" i="61"/>
  <c r="O107" i="61"/>
  <c r="O106" i="61"/>
  <c r="O105" i="61"/>
  <c r="O104" i="61"/>
  <c r="O103" i="61"/>
  <c r="O102" i="61"/>
  <c r="O101" i="61"/>
  <c r="O100" i="61"/>
  <c r="O99" i="61"/>
  <c r="O98" i="61"/>
  <c r="O97" i="61"/>
  <c r="O96" i="61"/>
  <c r="O95" i="61"/>
  <c r="O94" i="61"/>
  <c r="O93" i="61"/>
  <c r="O92" i="61"/>
  <c r="O91" i="61"/>
  <c r="O90" i="61"/>
  <c r="O89" i="61"/>
  <c r="O88" i="61"/>
  <c r="O87" i="61"/>
  <c r="O86" i="61"/>
  <c r="O85" i="61"/>
  <c r="O84" i="61"/>
  <c r="O83" i="61"/>
  <c r="O82" i="61"/>
  <c r="O81" i="61"/>
  <c r="O80" i="61"/>
  <c r="O79" i="61"/>
  <c r="O78" i="61"/>
  <c r="O77" i="61"/>
  <c r="O76" i="61"/>
  <c r="O75" i="61"/>
  <c r="O74" i="61"/>
  <c r="O73" i="61"/>
  <c r="O72" i="61"/>
  <c r="O71" i="61"/>
  <c r="O70" i="61"/>
  <c r="O69" i="61"/>
  <c r="O68" i="61"/>
  <c r="O67" i="61"/>
  <c r="O66" i="61"/>
  <c r="O65" i="61"/>
  <c r="O64" i="61"/>
  <c r="O63" i="61"/>
  <c r="O62" i="61"/>
  <c r="O61" i="61"/>
  <c r="O60" i="61"/>
  <c r="O59" i="61"/>
  <c r="O58" i="61"/>
  <c r="O57" i="61"/>
  <c r="O56" i="61"/>
  <c r="O55" i="61"/>
  <c r="O54" i="61"/>
  <c r="O53" i="61"/>
  <c r="O52" i="61"/>
  <c r="O51" i="61"/>
  <c r="O50" i="61"/>
  <c r="O49" i="61"/>
  <c r="O48" i="61"/>
  <c r="O47" i="61"/>
  <c r="O46" i="61"/>
  <c r="O45" i="61"/>
  <c r="O44" i="61"/>
  <c r="O43" i="61"/>
  <c r="O42" i="61"/>
  <c r="O41" i="61"/>
  <c r="O40" i="61"/>
  <c r="O39" i="61"/>
  <c r="O38" i="61"/>
  <c r="O37" i="61"/>
  <c r="O36" i="61"/>
  <c r="O35" i="61"/>
  <c r="O34" i="61"/>
  <c r="O33" i="61"/>
  <c r="O32" i="61"/>
  <c r="O31" i="61"/>
  <c r="O30" i="61"/>
  <c r="O29" i="61"/>
  <c r="O28" i="61"/>
  <c r="O27" i="61"/>
  <c r="O26" i="61"/>
  <c r="O25" i="61"/>
  <c r="O24" i="61"/>
  <c r="O23" i="61"/>
  <c r="O22" i="61"/>
  <c r="O21" i="61"/>
  <c r="O20" i="61"/>
  <c r="O19" i="61"/>
  <c r="O18" i="61"/>
  <c r="O17" i="61"/>
  <c r="O16" i="61"/>
  <c r="O15" i="61"/>
  <c r="O14" i="61"/>
  <c r="O13" i="61"/>
  <c r="O12" i="61"/>
  <c r="O11" i="61"/>
  <c r="O10" i="61"/>
  <c r="O9" i="61"/>
  <c r="O8" i="61"/>
  <c r="O7" i="61"/>
  <c r="N206" i="61"/>
  <c r="N205" i="61"/>
  <c r="N204" i="61"/>
  <c r="N203" i="61"/>
  <c r="N202" i="61"/>
  <c r="N201" i="61"/>
  <c r="N200" i="61"/>
  <c r="N199" i="61"/>
  <c r="N198" i="61"/>
  <c r="N197" i="61"/>
  <c r="N196" i="61"/>
  <c r="N195" i="61"/>
  <c r="N194" i="61"/>
  <c r="N193" i="61"/>
  <c r="N192" i="61"/>
  <c r="N191" i="61"/>
  <c r="N190" i="61"/>
  <c r="N189" i="61"/>
  <c r="N188" i="61"/>
  <c r="N187" i="61"/>
  <c r="N186" i="61"/>
  <c r="N185" i="61"/>
  <c r="N184" i="61"/>
  <c r="N183" i="61"/>
  <c r="N182" i="61"/>
  <c r="N181" i="61"/>
  <c r="N180" i="61"/>
  <c r="N179" i="61"/>
  <c r="N178" i="61"/>
  <c r="N177" i="61"/>
  <c r="N176" i="61"/>
  <c r="N175" i="61"/>
  <c r="N174" i="61"/>
  <c r="N173" i="61"/>
  <c r="N172" i="61"/>
  <c r="N171" i="61"/>
  <c r="N170" i="61"/>
  <c r="N169" i="61"/>
  <c r="N168" i="61"/>
  <c r="N167" i="61"/>
  <c r="N166" i="61"/>
  <c r="N165" i="61"/>
  <c r="N164" i="61"/>
  <c r="N163" i="61"/>
  <c r="N162" i="61"/>
  <c r="N161" i="61"/>
  <c r="N160" i="61"/>
  <c r="N159" i="61"/>
  <c r="N158" i="61"/>
  <c r="N157" i="61"/>
  <c r="N156" i="61"/>
  <c r="N155" i="61"/>
  <c r="N154" i="61"/>
  <c r="N153" i="61"/>
  <c r="N152" i="61"/>
  <c r="N151" i="61"/>
  <c r="N150" i="61"/>
  <c r="N149" i="61"/>
  <c r="N148" i="61"/>
  <c r="N147" i="61"/>
  <c r="N146" i="61"/>
  <c r="N145" i="61"/>
  <c r="N144" i="61"/>
  <c r="N143" i="61"/>
  <c r="N142" i="61"/>
  <c r="N141" i="61"/>
  <c r="N140" i="61"/>
  <c r="N139" i="61"/>
  <c r="N138" i="61"/>
  <c r="N137" i="61"/>
  <c r="N136" i="61"/>
  <c r="N135" i="61"/>
  <c r="N134" i="61"/>
  <c r="N133" i="61"/>
  <c r="N132" i="61"/>
  <c r="N131" i="61"/>
  <c r="N130" i="61"/>
  <c r="N129" i="61"/>
  <c r="N128" i="61"/>
  <c r="N127" i="61"/>
  <c r="N126" i="61"/>
  <c r="N125" i="61"/>
  <c r="N124" i="61"/>
  <c r="N123" i="61"/>
  <c r="N122" i="61"/>
  <c r="N121" i="61"/>
  <c r="N120" i="61"/>
  <c r="N119" i="61"/>
  <c r="N118" i="61"/>
  <c r="N117" i="61"/>
  <c r="N116" i="61"/>
  <c r="N115" i="61"/>
  <c r="N114" i="61"/>
  <c r="N113" i="61"/>
  <c r="N112" i="61"/>
  <c r="N111" i="61"/>
  <c r="N110" i="61"/>
  <c r="N109" i="61"/>
  <c r="N108" i="61"/>
  <c r="N107" i="61"/>
  <c r="N106" i="61"/>
  <c r="N105" i="61"/>
  <c r="N104" i="61"/>
  <c r="N103" i="61"/>
  <c r="N102" i="61"/>
  <c r="N101" i="61"/>
  <c r="N100" i="61"/>
  <c r="N99" i="61"/>
  <c r="N98" i="61"/>
  <c r="N97" i="61"/>
  <c r="N96" i="61"/>
  <c r="N95" i="61"/>
  <c r="N94" i="61"/>
  <c r="N93" i="61"/>
  <c r="N92" i="61"/>
  <c r="N91" i="61"/>
  <c r="N90" i="61"/>
  <c r="N89" i="61"/>
  <c r="N88" i="61"/>
  <c r="N87" i="61"/>
  <c r="N86" i="61"/>
  <c r="N85" i="61"/>
  <c r="N84" i="61"/>
  <c r="N83" i="61"/>
  <c r="N82" i="61"/>
  <c r="N81" i="61"/>
  <c r="N80" i="61"/>
  <c r="N79" i="61"/>
  <c r="N78" i="61"/>
  <c r="N77" i="61"/>
  <c r="N76" i="61"/>
  <c r="N75" i="61"/>
  <c r="N74" i="61"/>
  <c r="N73" i="61"/>
  <c r="N72" i="61"/>
  <c r="N71" i="61"/>
  <c r="N70" i="61"/>
  <c r="N69" i="61"/>
  <c r="N68" i="61"/>
  <c r="N67" i="61"/>
  <c r="N66" i="61"/>
  <c r="N65" i="61"/>
  <c r="N64" i="61"/>
  <c r="N63" i="61"/>
  <c r="N62" i="61"/>
  <c r="N61" i="61"/>
  <c r="N60" i="61"/>
  <c r="N59" i="61"/>
  <c r="N58" i="61"/>
  <c r="N57" i="61"/>
  <c r="N56" i="61"/>
  <c r="N55" i="61"/>
  <c r="N54" i="61"/>
  <c r="N53" i="61"/>
  <c r="N52" i="61"/>
  <c r="N51" i="61"/>
  <c r="N50" i="61"/>
  <c r="N49" i="61"/>
  <c r="N48" i="61"/>
  <c r="N47" i="61"/>
  <c r="N46" i="61"/>
  <c r="N45" i="61"/>
  <c r="N44" i="61"/>
  <c r="N43" i="61"/>
  <c r="N42" i="61"/>
  <c r="N41" i="61"/>
  <c r="N40" i="61"/>
  <c r="N39" i="61"/>
  <c r="N38" i="61"/>
  <c r="N37" i="61"/>
  <c r="N36" i="61"/>
  <c r="N35" i="61"/>
  <c r="N34" i="61"/>
  <c r="N33" i="61"/>
  <c r="N32" i="61"/>
  <c r="N31" i="61"/>
  <c r="N30" i="61"/>
  <c r="N29" i="61"/>
  <c r="N28" i="61"/>
  <c r="N27" i="61"/>
  <c r="N26" i="61"/>
  <c r="N25" i="61"/>
  <c r="N24" i="61"/>
  <c r="N23" i="61"/>
  <c r="N22" i="61"/>
  <c r="N21" i="61"/>
  <c r="N20" i="61"/>
  <c r="N19" i="61"/>
  <c r="N18" i="61"/>
  <c r="N17" i="61"/>
  <c r="N16" i="61"/>
  <c r="N15" i="61"/>
  <c r="N14" i="61"/>
  <c r="N13" i="61"/>
  <c r="N12" i="61"/>
  <c r="N11" i="61"/>
  <c r="N10" i="61"/>
  <c r="N9" i="61"/>
  <c r="N8" i="61"/>
  <c r="N7" i="61"/>
  <c r="M206" i="61"/>
  <c r="M205" i="61"/>
  <c r="M204" i="61"/>
  <c r="M203" i="61"/>
  <c r="M202" i="61"/>
  <c r="M201" i="61"/>
  <c r="M200" i="61"/>
  <c r="M199" i="61"/>
  <c r="M198" i="61"/>
  <c r="M197" i="61"/>
  <c r="M196" i="61"/>
  <c r="M195" i="61"/>
  <c r="M194" i="61"/>
  <c r="M193" i="61"/>
  <c r="M192" i="61"/>
  <c r="M191" i="61"/>
  <c r="M190" i="61"/>
  <c r="M189" i="61"/>
  <c r="M188" i="61"/>
  <c r="M187" i="61"/>
  <c r="M186" i="61"/>
  <c r="M185" i="61"/>
  <c r="M184" i="61"/>
  <c r="M183" i="61"/>
  <c r="M182" i="61"/>
  <c r="M181" i="61"/>
  <c r="M180" i="61"/>
  <c r="M179" i="61"/>
  <c r="M178" i="61"/>
  <c r="M177" i="61"/>
  <c r="M176" i="61"/>
  <c r="M175" i="61"/>
  <c r="M174" i="61"/>
  <c r="M173" i="61"/>
  <c r="M172" i="61"/>
  <c r="M171" i="61"/>
  <c r="M170" i="61"/>
  <c r="M169" i="61"/>
  <c r="M168" i="61"/>
  <c r="M167" i="61"/>
  <c r="M166" i="61"/>
  <c r="M165" i="61"/>
  <c r="M164" i="61"/>
  <c r="M163" i="61"/>
  <c r="M162" i="61"/>
  <c r="M161" i="61"/>
  <c r="M160" i="61"/>
  <c r="M159" i="61"/>
  <c r="M158" i="61"/>
  <c r="M157" i="61"/>
  <c r="M156" i="61"/>
  <c r="M155" i="61"/>
  <c r="M154" i="61"/>
  <c r="M153" i="61"/>
  <c r="M152" i="61"/>
  <c r="M151" i="61"/>
  <c r="M150" i="61"/>
  <c r="M149" i="61"/>
  <c r="M148" i="61"/>
  <c r="M147" i="61"/>
  <c r="M146" i="61"/>
  <c r="M145" i="61"/>
  <c r="M144" i="61"/>
  <c r="M143" i="61"/>
  <c r="M142" i="61"/>
  <c r="M141" i="61"/>
  <c r="M140" i="61"/>
  <c r="M139" i="61"/>
  <c r="M138" i="61"/>
  <c r="M137" i="61"/>
  <c r="M136" i="61"/>
  <c r="M135" i="61"/>
  <c r="M134" i="61"/>
  <c r="M133" i="61"/>
  <c r="M132" i="61"/>
  <c r="M131" i="61"/>
  <c r="M130" i="61"/>
  <c r="M129" i="61"/>
  <c r="M128" i="61"/>
  <c r="M127" i="61"/>
  <c r="M126" i="61"/>
  <c r="M125" i="61"/>
  <c r="M124" i="61"/>
  <c r="M123" i="61"/>
  <c r="M122" i="61"/>
  <c r="M121" i="61"/>
  <c r="M120" i="61"/>
  <c r="M119" i="61"/>
  <c r="M118" i="61"/>
  <c r="M117" i="61"/>
  <c r="M116" i="61"/>
  <c r="M115" i="61"/>
  <c r="M114" i="61"/>
  <c r="M113" i="61"/>
  <c r="M112" i="61"/>
  <c r="M111" i="61"/>
  <c r="M110" i="61"/>
  <c r="M109" i="61"/>
  <c r="M108" i="61"/>
  <c r="M107" i="61"/>
  <c r="M106" i="61"/>
  <c r="M105" i="61"/>
  <c r="M104" i="61"/>
  <c r="M103" i="61"/>
  <c r="M102" i="61"/>
  <c r="M101" i="61"/>
  <c r="M100" i="61"/>
  <c r="M99" i="61"/>
  <c r="M98" i="61"/>
  <c r="M97" i="61"/>
  <c r="M96" i="61"/>
  <c r="M95" i="61"/>
  <c r="M94" i="61"/>
  <c r="M93" i="61"/>
  <c r="M92" i="61"/>
  <c r="M91" i="61"/>
  <c r="M90" i="61"/>
  <c r="M89" i="61"/>
  <c r="M88" i="61"/>
  <c r="M87" i="61"/>
  <c r="M86" i="61"/>
  <c r="M85" i="61"/>
  <c r="M84" i="61"/>
  <c r="M83" i="61"/>
  <c r="M82" i="61"/>
  <c r="M81" i="61"/>
  <c r="M80" i="61"/>
  <c r="M79" i="61"/>
  <c r="M78" i="61"/>
  <c r="M77" i="61"/>
  <c r="M76" i="61"/>
  <c r="M75" i="61"/>
  <c r="M74" i="61"/>
  <c r="M73" i="61"/>
  <c r="M72" i="61"/>
  <c r="M71" i="61"/>
  <c r="M70" i="61"/>
  <c r="M69" i="61"/>
  <c r="M68" i="61"/>
  <c r="M67" i="61"/>
  <c r="M66" i="61"/>
  <c r="M65" i="61"/>
  <c r="M64" i="61"/>
  <c r="M63" i="61"/>
  <c r="M62" i="61"/>
  <c r="M61" i="61"/>
  <c r="M60" i="61"/>
  <c r="M59" i="61"/>
  <c r="M58" i="61"/>
  <c r="M57" i="61"/>
  <c r="M56" i="61"/>
  <c r="M55" i="61"/>
  <c r="M54" i="61"/>
  <c r="M53" i="61"/>
  <c r="M52" i="61"/>
  <c r="M51" i="61"/>
  <c r="M50" i="61"/>
  <c r="M49" i="61"/>
  <c r="M48" i="61"/>
  <c r="M47" i="61"/>
  <c r="M46" i="61"/>
  <c r="M45" i="61"/>
  <c r="M44" i="61"/>
  <c r="M43" i="61"/>
  <c r="M42" i="61"/>
  <c r="M41" i="61"/>
  <c r="M40" i="61"/>
  <c r="M39" i="61"/>
  <c r="M38" i="61"/>
  <c r="M37" i="61"/>
  <c r="M36" i="61"/>
  <c r="M35" i="61"/>
  <c r="M34" i="61"/>
  <c r="M33" i="61"/>
  <c r="M32" i="61"/>
  <c r="M31" i="61"/>
  <c r="M30" i="61"/>
  <c r="M29" i="61"/>
  <c r="M28" i="61"/>
  <c r="M27" i="61"/>
  <c r="M26" i="61"/>
  <c r="M25" i="61"/>
  <c r="M24" i="61"/>
  <c r="M23" i="61"/>
  <c r="M22" i="61"/>
  <c r="M21" i="61"/>
  <c r="M20" i="61"/>
  <c r="M19" i="61"/>
  <c r="M18" i="61"/>
  <c r="M17" i="61"/>
  <c r="M16" i="61"/>
  <c r="M15" i="61"/>
  <c r="M14" i="61"/>
  <c r="M13" i="61"/>
  <c r="M12" i="61"/>
  <c r="M11" i="61"/>
  <c r="M10" i="61"/>
  <c r="M9" i="61"/>
  <c r="M8" i="61"/>
  <c r="M7" i="61"/>
  <c r="L206" i="61"/>
  <c r="L205" i="61"/>
  <c r="L204" i="61"/>
  <c r="L203" i="61"/>
  <c r="L202" i="61"/>
  <c r="L201" i="61"/>
  <c r="L200" i="61"/>
  <c r="L199" i="61"/>
  <c r="L198" i="61"/>
  <c r="L197" i="61"/>
  <c r="L196" i="61"/>
  <c r="L195" i="61"/>
  <c r="L194" i="61"/>
  <c r="L193" i="61"/>
  <c r="L192" i="61"/>
  <c r="L191" i="61"/>
  <c r="L190" i="61"/>
  <c r="L189" i="61"/>
  <c r="L188" i="61"/>
  <c r="L187" i="61"/>
  <c r="L186" i="61"/>
  <c r="L185" i="61"/>
  <c r="L184" i="61"/>
  <c r="L183" i="61"/>
  <c r="L182" i="61"/>
  <c r="L181" i="61"/>
  <c r="L180" i="61"/>
  <c r="L179" i="61"/>
  <c r="L178" i="61"/>
  <c r="L177" i="61"/>
  <c r="L176" i="61"/>
  <c r="L175" i="61"/>
  <c r="L174" i="61"/>
  <c r="L173" i="61"/>
  <c r="L172" i="61"/>
  <c r="L171" i="61"/>
  <c r="L170" i="61"/>
  <c r="L169" i="61"/>
  <c r="L168" i="61"/>
  <c r="L167" i="61"/>
  <c r="L166" i="61"/>
  <c r="L165" i="61"/>
  <c r="L164" i="61"/>
  <c r="L163" i="61"/>
  <c r="L162" i="61"/>
  <c r="L161" i="61"/>
  <c r="L160" i="61"/>
  <c r="L159" i="61"/>
  <c r="L158" i="61"/>
  <c r="L157" i="61"/>
  <c r="L156" i="61"/>
  <c r="L155" i="61"/>
  <c r="L154" i="61"/>
  <c r="L153" i="61"/>
  <c r="L152" i="61"/>
  <c r="L151" i="61"/>
  <c r="L150" i="61"/>
  <c r="L149" i="61"/>
  <c r="L148" i="61"/>
  <c r="L147" i="61"/>
  <c r="L146" i="61"/>
  <c r="L145" i="61"/>
  <c r="L144" i="61"/>
  <c r="L143" i="61"/>
  <c r="L142" i="61"/>
  <c r="L141" i="61"/>
  <c r="L140" i="61"/>
  <c r="L139" i="61"/>
  <c r="L138" i="61"/>
  <c r="L137" i="61"/>
  <c r="L136" i="61"/>
  <c r="L135" i="61"/>
  <c r="L134" i="61"/>
  <c r="L133" i="61"/>
  <c r="L132" i="61"/>
  <c r="L131" i="61"/>
  <c r="L130" i="61"/>
  <c r="L129" i="61"/>
  <c r="L128" i="61"/>
  <c r="L127" i="61"/>
  <c r="L126" i="61"/>
  <c r="L125" i="61"/>
  <c r="L124" i="61"/>
  <c r="L123" i="61"/>
  <c r="L122" i="61"/>
  <c r="L121" i="61"/>
  <c r="L120" i="61"/>
  <c r="L119" i="61"/>
  <c r="L118" i="61"/>
  <c r="L117" i="61"/>
  <c r="L116" i="61"/>
  <c r="L115" i="61"/>
  <c r="L114" i="61"/>
  <c r="L113" i="61"/>
  <c r="L112" i="61"/>
  <c r="L111" i="61"/>
  <c r="L110" i="61"/>
  <c r="L109" i="61"/>
  <c r="L108" i="61"/>
  <c r="L107" i="61"/>
  <c r="L106" i="61"/>
  <c r="L105" i="61"/>
  <c r="L104" i="61"/>
  <c r="L103" i="61"/>
  <c r="L102" i="61"/>
  <c r="L101" i="61"/>
  <c r="L100" i="61"/>
  <c r="L99" i="61"/>
  <c r="L98" i="61"/>
  <c r="L97" i="61"/>
  <c r="L96" i="61"/>
  <c r="L95" i="61"/>
  <c r="L94" i="61"/>
  <c r="L93" i="61"/>
  <c r="L92" i="61"/>
  <c r="L91" i="61"/>
  <c r="L90" i="61"/>
  <c r="L89" i="61"/>
  <c r="L88" i="61"/>
  <c r="L87" i="61"/>
  <c r="L86" i="61"/>
  <c r="L85" i="61"/>
  <c r="L84" i="61"/>
  <c r="L83" i="61"/>
  <c r="L82" i="61"/>
  <c r="L81" i="61"/>
  <c r="L80" i="61"/>
  <c r="L79" i="61"/>
  <c r="L78" i="61"/>
  <c r="L77" i="61"/>
  <c r="L76" i="61"/>
  <c r="L75" i="61"/>
  <c r="L74" i="61"/>
  <c r="L73" i="61"/>
  <c r="L72" i="61"/>
  <c r="L71" i="61"/>
  <c r="L70" i="61"/>
  <c r="L69" i="61"/>
  <c r="L68" i="61"/>
  <c r="L67" i="61"/>
  <c r="L66" i="61"/>
  <c r="L65" i="61"/>
  <c r="L64" i="61"/>
  <c r="L63" i="61"/>
  <c r="L62" i="61"/>
  <c r="L61" i="61"/>
  <c r="L60" i="61"/>
  <c r="L59" i="61"/>
  <c r="L58" i="61"/>
  <c r="L57" i="61"/>
  <c r="L56" i="61"/>
  <c r="L55" i="61"/>
  <c r="L54" i="61"/>
  <c r="L53" i="61"/>
  <c r="L52" i="61"/>
  <c r="L51" i="61"/>
  <c r="L50" i="61"/>
  <c r="L49" i="61"/>
  <c r="L48" i="61"/>
  <c r="L47" i="61"/>
  <c r="L46" i="61"/>
  <c r="L45" i="61"/>
  <c r="L44" i="61"/>
  <c r="L43" i="61"/>
  <c r="L42" i="61"/>
  <c r="L41" i="61"/>
  <c r="L40" i="61"/>
  <c r="L39" i="61"/>
  <c r="L38" i="61"/>
  <c r="L37" i="61"/>
  <c r="L36" i="61"/>
  <c r="L35" i="61"/>
  <c r="L34" i="61"/>
  <c r="L33" i="61"/>
  <c r="L32" i="61"/>
  <c r="L31" i="61"/>
  <c r="L30" i="61"/>
  <c r="L29" i="61"/>
  <c r="L28" i="61"/>
  <c r="L27" i="61"/>
  <c r="L26" i="61"/>
  <c r="L25" i="61"/>
  <c r="L24" i="61"/>
  <c r="L23" i="61"/>
  <c r="L22" i="61"/>
  <c r="L21" i="61"/>
  <c r="L20" i="61"/>
  <c r="L19" i="61"/>
  <c r="L18" i="61"/>
  <c r="L17" i="61"/>
  <c r="L16" i="61"/>
  <c r="L15" i="61"/>
  <c r="L14" i="61"/>
  <c r="L13" i="61"/>
  <c r="L12" i="61"/>
  <c r="L11" i="61"/>
  <c r="L10" i="61"/>
  <c r="L9" i="61"/>
  <c r="L8" i="61"/>
  <c r="L7" i="61"/>
  <c r="K206" i="61"/>
  <c r="K205" i="61"/>
  <c r="K204" i="61"/>
  <c r="K203" i="61"/>
  <c r="K202" i="61"/>
  <c r="K201" i="61"/>
  <c r="K200" i="61"/>
  <c r="K199" i="61"/>
  <c r="K198" i="61"/>
  <c r="K197" i="61"/>
  <c r="K196" i="61"/>
  <c r="K195" i="61"/>
  <c r="K194" i="61"/>
  <c r="K193" i="61"/>
  <c r="K192" i="61"/>
  <c r="K191" i="61"/>
  <c r="K190" i="61"/>
  <c r="K189" i="61"/>
  <c r="K188" i="61"/>
  <c r="K187" i="61"/>
  <c r="K186" i="61"/>
  <c r="K185" i="61"/>
  <c r="K184" i="61"/>
  <c r="K183" i="61"/>
  <c r="K182" i="61"/>
  <c r="K181" i="61"/>
  <c r="K180" i="61"/>
  <c r="K179" i="61"/>
  <c r="K178" i="61"/>
  <c r="K177" i="61"/>
  <c r="K176" i="61"/>
  <c r="K175" i="61"/>
  <c r="K174" i="61"/>
  <c r="K173" i="61"/>
  <c r="K172" i="61"/>
  <c r="K171" i="61"/>
  <c r="K170" i="61"/>
  <c r="K169" i="61"/>
  <c r="K168" i="61"/>
  <c r="K167" i="61"/>
  <c r="K166" i="61"/>
  <c r="K165" i="61"/>
  <c r="K164" i="61"/>
  <c r="K163" i="61"/>
  <c r="K162" i="61"/>
  <c r="K161" i="61"/>
  <c r="K160" i="61"/>
  <c r="K159" i="61"/>
  <c r="K158" i="61"/>
  <c r="K157" i="61"/>
  <c r="K156" i="61"/>
  <c r="K155" i="61"/>
  <c r="K154" i="61"/>
  <c r="K153" i="61"/>
  <c r="K152" i="61"/>
  <c r="K151" i="61"/>
  <c r="K150" i="61"/>
  <c r="K149" i="61"/>
  <c r="K148" i="61"/>
  <c r="K147" i="61"/>
  <c r="K146" i="61"/>
  <c r="K145" i="61"/>
  <c r="K144" i="61"/>
  <c r="K143" i="61"/>
  <c r="K142" i="61"/>
  <c r="K141" i="61"/>
  <c r="K140" i="61"/>
  <c r="K139" i="61"/>
  <c r="K138" i="61"/>
  <c r="K137" i="61"/>
  <c r="K136" i="61"/>
  <c r="K135" i="61"/>
  <c r="K134" i="61"/>
  <c r="K133" i="61"/>
  <c r="K132" i="61"/>
  <c r="K131" i="61"/>
  <c r="K130" i="61"/>
  <c r="K129" i="61"/>
  <c r="K128" i="61"/>
  <c r="K127" i="61"/>
  <c r="K126" i="61"/>
  <c r="K125" i="61"/>
  <c r="K124" i="61"/>
  <c r="K123" i="61"/>
  <c r="K122" i="61"/>
  <c r="K121" i="61"/>
  <c r="K120" i="61"/>
  <c r="K119" i="61"/>
  <c r="K118" i="61"/>
  <c r="K117" i="61"/>
  <c r="K116" i="61"/>
  <c r="K115" i="61"/>
  <c r="K114" i="61"/>
  <c r="K113" i="61"/>
  <c r="K112" i="61"/>
  <c r="K111" i="61"/>
  <c r="K110" i="61"/>
  <c r="K109" i="61"/>
  <c r="K108" i="61"/>
  <c r="K107" i="61"/>
  <c r="K106" i="61"/>
  <c r="K105" i="61"/>
  <c r="K104" i="61"/>
  <c r="K103" i="61"/>
  <c r="K102" i="61"/>
  <c r="K101" i="61"/>
  <c r="K100" i="61"/>
  <c r="K99" i="61"/>
  <c r="K98" i="61"/>
  <c r="K97" i="61"/>
  <c r="K96" i="61"/>
  <c r="K95" i="61"/>
  <c r="K94" i="61"/>
  <c r="K93" i="61"/>
  <c r="K92" i="61"/>
  <c r="K91" i="61"/>
  <c r="K90" i="61"/>
  <c r="K89" i="61"/>
  <c r="K88" i="61"/>
  <c r="K87" i="61"/>
  <c r="K86" i="61"/>
  <c r="K85" i="61"/>
  <c r="K84" i="61"/>
  <c r="K83" i="61"/>
  <c r="K82" i="61"/>
  <c r="K81" i="61"/>
  <c r="K80" i="61"/>
  <c r="K79" i="61"/>
  <c r="K78" i="61"/>
  <c r="K77" i="61"/>
  <c r="K76" i="61"/>
  <c r="K75" i="61"/>
  <c r="K74" i="61"/>
  <c r="K73" i="61"/>
  <c r="K72" i="61"/>
  <c r="K71" i="61"/>
  <c r="K70" i="61"/>
  <c r="K69" i="61"/>
  <c r="K68" i="61"/>
  <c r="K67" i="61"/>
  <c r="K66" i="61"/>
  <c r="K65" i="61"/>
  <c r="K64" i="61"/>
  <c r="K63" i="61"/>
  <c r="K62" i="61"/>
  <c r="K61" i="61"/>
  <c r="K60" i="61"/>
  <c r="K59" i="61"/>
  <c r="K58" i="61"/>
  <c r="K57" i="61"/>
  <c r="K56" i="61"/>
  <c r="K55" i="61"/>
  <c r="K54" i="61"/>
  <c r="K53" i="61"/>
  <c r="K52" i="61"/>
  <c r="K51" i="61"/>
  <c r="K50" i="61"/>
  <c r="K49" i="61"/>
  <c r="K48" i="61"/>
  <c r="K47" i="61"/>
  <c r="K46" i="61"/>
  <c r="K45" i="61"/>
  <c r="K44" i="61"/>
  <c r="K43" i="61"/>
  <c r="K42" i="61"/>
  <c r="K41" i="61"/>
  <c r="K40" i="61"/>
  <c r="K39" i="61"/>
  <c r="K38" i="61"/>
  <c r="K37" i="61"/>
  <c r="K36" i="61"/>
  <c r="K35" i="61"/>
  <c r="K34" i="61"/>
  <c r="K33" i="61"/>
  <c r="K32" i="61"/>
  <c r="K31" i="61"/>
  <c r="K30" i="61"/>
  <c r="K29" i="61"/>
  <c r="K28" i="61"/>
  <c r="K27" i="61"/>
  <c r="K26" i="61"/>
  <c r="K25" i="61"/>
  <c r="K24" i="61"/>
  <c r="K23" i="61"/>
  <c r="K22" i="61"/>
  <c r="K21" i="61"/>
  <c r="K20" i="61"/>
  <c r="K19" i="61"/>
  <c r="K18" i="61"/>
  <c r="K17" i="61"/>
  <c r="K16" i="61"/>
  <c r="K15" i="61"/>
  <c r="K14" i="61"/>
  <c r="K13" i="61"/>
  <c r="K12" i="61"/>
  <c r="K11" i="61"/>
  <c r="K10" i="61"/>
  <c r="K9" i="61"/>
  <c r="K8" i="61"/>
  <c r="K7" i="61"/>
  <c r="J206" i="61"/>
  <c r="J205" i="61"/>
  <c r="J204" i="61"/>
  <c r="J203" i="61"/>
  <c r="J202" i="61"/>
  <c r="J201" i="61"/>
  <c r="J200" i="61"/>
  <c r="J199" i="61"/>
  <c r="J198" i="61"/>
  <c r="J197" i="61"/>
  <c r="J196" i="61"/>
  <c r="J195" i="61"/>
  <c r="J194" i="61"/>
  <c r="J193" i="61"/>
  <c r="J192" i="61"/>
  <c r="J191" i="61"/>
  <c r="J190" i="61"/>
  <c r="J189" i="61"/>
  <c r="J188" i="61"/>
  <c r="J187" i="61"/>
  <c r="J186" i="61"/>
  <c r="J185" i="61"/>
  <c r="J184" i="61"/>
  <c r="J183" i="61"/>
  <c r="J182" i="61"/>
  <c r="J181" i="61"/>
  <c r="J180" i="61"/>
  <c r="J179" i="61"/>
  <c r="J178" i="61"/>
  <c r="J177" i="61"/>
  <c r="J176" i="61"/>
  <c r="J175" i="61"/>
  <c r="J174" i="61"/>
  <c r="J173" i="61"/>
  <c r="J172" i="61"/>
  <c r="J171" i="61"/>
  <c r="J170" i="61"/>
  <c r="J169" i="61"/>
  <c r="J168" i="61"/>
  <c r="J167" i="61"/>
  <c r="J166" i="61"/>
  <c r="J165" i="61"/>
  <c r="J164" i="61"/>
  <c r="J163" i="61"/>
  <c r="J162" i="61"/>
  <c r="J161" i="61"/>
  <c r="J160" i="61"/>
  <c r="J159" i="61"/>
  <c r="J158" i="61"/>
  <c r="J157" i="61"/>
  <c r="J156" i="61"/>
  <c r="J155" i="61"/>
  <c r="J154" i="61"/>
  <c r="J153" i="61"/>
  <c r="J152" i="61"/>
  <c r="J151" i="61"/>
  <c r="J150" i="61"/>
  <c r="J149" i="61"/>
  <c r="J148" i="61"/>
  <c r="J147" i="61"/>
  <c r="J146" i="61"/>
  <c r="J145" i="61"/>
  <c r="J144" i="61"/>
  <c r="J143" i="61"/>
  <c r="J142" i="61"/>
  <c r="J141" i="61"/>
  <c r="J140" i="61"/>
  <c r="J139" i="61"/>
  <c r="J138" i="61"/>
  <c r="J137" i="61"/>
  <c r="J136" i="61"/>
  <c r="J135" i="61"/>
  <c r="J134" i="61"/>
  <c r="J133" i="61"/>
  <c r="J132" i="61"/>
  <c r="J131" i="61"/>
  <c r="J130" i="61"/>
  <c r="J129" i="61"/>
  <c r="J128" i="61"/>
  <c r="J127" i="61"/>
  <c r="J126" i="61"/>
  <c r="J125" i="61"/>
  <c r="J124" i="61"/>
  <c r="J123" i="61"/>
  <c r="J122" i="61"/>
  <c r="J121" i="61"/>
  <c r="J120" i="61"/>
  <c r="J119" i="61"/>
  <c r="J118" i="61"/>
  <c r="J117" i="61"/>
  <c r="J116" i="61"/>
  <c r="J115" i="61"/>
  <c r="J114" i="61"/>
  <c r="J113" i="61"/>
  <c r="J112" i="61"/>
  <c r="J111" i="61"/>
  <c r="J110" i="61"/>
  <c r="J109" i="61"/>
  <c r="J108" i="61"/>
  <c r="J107" i="61"/>
  <c r="J106" i="61"/>
  <c r="J105" i="61"/>
  <c r="J104" i="61"/>
  <c r="J103" i="61"/>
  <c r="J102" i="61"/>
  <c r="J101" i="61"/>
  <c r="J100" i="61"/>
  <c r="J99" i="61"/>
  <c r="J98" i="61"/>
  <c r="J97" i="61"/>
  <c r="J96" i="61"/>
  <c r="J95" i="61"/>
  <c r="J94" i="61"/>
  <c r="J93" i="61"/>
  <c r="J92" i="61"/>
  <c r="J91" i="61"/>
  <c r="J90" i="61"/>
  <c r="J89" i="61"/>
  <c r="J88" i="61"/>
  <c r="J87" i="61"/>
  <c r="J86" i="61"/>
  <c r="J85" i="61"/>
  <c r="J84" i="61"/>
  <c r="J83" i="61"/>
  <c r="J82" i="61"/>
  <c r="J81" i="61"/>
  <c r="J80" i="61"/>
  <c r="J79" i="61"/>
  <c r="J78" i="61"/>
  <c r="J77" i="61"/>
  <c r="J76" i="61"/>
  <c r="J75" i="61"/>
  <c r="J74" i="61"/>
  <c r="J73" i="61"/>
  <c r="J72" i="61"/>
  <c r="J71" i="61"/>
  <c r="J70" i="61"/>
  <c r="J69" i="61"/>
  <c r="J68" i="61"/>
  <c r="J67" i="61"/>
  <c r="J66" i="61"/>
  <c r="J65" i="61"/>
  <c r="J64" i="61"/>
  <c r="J63" i="61"/>
  <c r="J62" i="61"/>
  <c r="J61" i="61"/>
  <c r="J60" i="61"/>
  <c r="J59" i="61"/>
  <c r="J58" i="61"/>
  <c r="J57" i="61"/>
  <c r="J56" i="61"/>
  <c r="J55" i="61"/>
  <c r="J54" i="61"/>
  <c r="J53" i="61"/>
  <c r="J52" i="61"/>
  <c r="J51" i="61"/>
  <c r="J50" i="61"/>
  <c r="J49" i="61"/>
  <c r="J48" i="61"/>
  <c r="J47" i="61"/>
  <c r="J46" i="61"/>
  <c r="J45" i="61"/>
  <c r="J44" i="61"/>
  <c r="J43" i="61"/>
  <c r="J42" i="61"/>
  <c r="J41" i="61"/>
  <c r="J40" i="61"/>
  <c r="J39" i="61"/>
  <c r="J38" i="61"/>
  <c r="J37" i="61"/>
  <c r="J36" i="61"/>
  <c r="J35" i="61"/>
  <c r="J34" i="61"/>
  <c r="J33" i="61"/>
  <c r="J32" i="61"/>
  <c r="J31" i="61"/>
  <c r="J30" i="61"/>
  <c r="J29" i="61"/>
  <c r="J28" i="61"/>
  <c r="J27" i="61"/>
  <c r="J26" i="61"/>
  <c r="J25" i="61"/>
  <c r="J24" i="61"/>
  <c r="J23" i="61"/>
  <c r="J22" i="61"/>
  <c r="J21" i="61"/>
  <c r="J20" i="61"/>
  <c r="J19" i="61"/>
  <c r="J18" i="61"/>
  <c r="J17" i="61"/>
  <c r="J16" i="61"/>
  <c r="J15" i="61"/>
  <c r="J14" i="61"/>
  <c r="J13" i="61"/>
  <c r="J12" i="61"/>
  <c r="J11" i="61"/>
  <c r="J10" i="61"/>
  <c r="J9" i="61"/>
  <c r="J8" i="61"/>
  <c r="J7" i="61"/>
  <c r="I206" i="61"/>
  <c r="I205" i="61"/>
  <c r="I204" i="61"/>
  <c r="I203" i="61"/>
  <c r="I202" i="61"/>
  <c r="I201" i="61"/>
  <c r="I200" i="61"/>
  <c r="I199" i="61"/>
  <c r="I198" i="61"/>
  <c r="I197" i="61"/>
  <c r="I196" i="61"/>
  <c r="I195" i="61"/>
  <c r="I194" i="61"/>
  <c r="I193" i="61"/>
  <c r="I192" i="61"/>
  <c r="I191" i="61"/>
  <c r="I190" i="61"/>
  <c r="I189" i="61"/>
  <c r="I188" i="61"/>
  <c r="I187" i="61"/>
  <c r="I186" i="61"/>
  <c r="I185" i="61"/>
  <c r="I184" i="61"/>
  <c r="I183" i="61"/>
  <c r="I182" i="61"/>
  <c r="I181" i="61"/>
  <c r="I180" i="61"/>
  <c r="I179" i="61"/>
  <c r="I178" i="61"/>
  <c r="I177" i="61"/>
  <c r="I176" i="61"/>
  <c r="I175" i="61"/>
  <c r="I174" i="61"/>
  <c r="I173" i="61"/>
  <c r="I172" i="61"/>
  <c r="I171" i="61"/>
  <c r="I170" i="61"/>
  <c r="I169" i="61"/>
  <c r="I168" i="61"/>
  <c r="I167" i="61"/>
  <c r="I166" i="61"/>
  <c r="I165" i="61"/>
  <c r="I164" i="61"/>
  <c r="I163" i="61"/>
  <c r="I162" i="61"/>
  <c r="I161" i="61"/>
  <c r="I160" i="61"/>
  <c r="I159" i="61"/>
  <c r="I158" i="61"/>
  <c r="I157" i="61"/>
  <c r="I156" i="61"/>
  <c r="I155" i="61"/>
  <c r="I154" i="61"/>
  <c r="I153" i="61"/>
  <c r="I152" i="61"/>
  <c r="I151" i="61"/>
  <c r="I150" i="61"/>
  <c r="I149" i="61"/>
  <c r="I148" i="61"/>
  <c r="I147" i="61"/>
  <c r="I146" i="61"/>
  <c r="I145" i="61"/>
  <c r="I144" i="61"/>
  <c r="I143" i="61"/>
  <c r="I142" i="61"/>
  <c r="I141" i="61"/>
  <c r="I140" i="61"/>
  <c r="I139" i="61"/>
  <c r="I138" i="61"/>
  <c r="I137" i="61"/>
  <c r="I136" i="61"/>
  <c r="I135" i="61"/>
  <c r="I134" i="61"/>
  <c r="I133" i="61"/>
  <c r="I132" i="61"/>
  <c r="I131" i="61"/>
  <c r="I130" i="61"/>
  <c r="I129" i="61"/>
  <c r="I128" i="61"/>
  <c r="I127" i="61"/>
  <c r="I126" i="61"/>
  <c r="I125" i="61"/>
  <c r="I124" i="61"/>
  <c r="I123" i="61"/>
  <c r="I122" i="61"/>
  <c r="I121" i="61"/>
  <c r="I120" i="61"/>
  <c r="I119" i="61"/>
  <c r="I118" i="61"/>
  <c r="I117" i="61"/>
  <c r="I116" i="61"/>
  <c r="I115" i="61"/>
  <c r="I114" i="61"/>
  <c r="I113" i="61"/>
  <c r="I112" i="61"/>
  <c r="I111" i="61"/>
  <c r="I110" i="61"/>
  <c r="I109" i="61"/>
  <c r="I108" i="61"/>
  <c r="I107" i="61"/>
  <c r="I106" i="61"/>
  <c r="I105" i="61"/>
  <c r="I104" i="61"/>
  <c r="I103" i="61"/>
  <c r="I102" i="61"/>
  <c r="I101" i="61"/>
  <c r="I100" i="61"/>
  <c r="I99" i="61"/>
  <c r="I98" i="61"/>
  <c r="I97" i="61"/>
  <c r="I96" i="61"/>
  <c r="I95" i="61"/>
  <c r="I94" i="61"/>
  <c r="I93" i="61"/>
  <c r="I92" i="61"/>
  <c r="I91" i="61"/>
  <c r="I90" i="61"/>
  <c r="I89" i="61"/>
  <c r="I88" i="61"/>
  <c r="I87" i="61"/>
  <c r="I86" i="61"/>
  <c r="I85" i="61"/>
  <c r="I84" i="61"/>
  <c r="I83" i="61"/>
  <c r="I82" i="61"/>
  <c r="I81" i="61"/>
  <c r="I80" i="61"/>
  <c r="I79" i="61"/>
  <c r="I78" i="61"/>
  <c r="I77" i="61"/>
  <c r="I76" i="61"/>
  <c r="I75" i="61"/>
  <c r="I74" i="61"/>
  <c r="I73" i="61"/>
  <c r="I72" i="61"/>
  <c r="I71" i="61"/>
  <c r="I70" i="61"/>
  <c r="I69" i="61"/>
  <c r="I68" i="61"/>
  <c r="I67" i="61"/>
  <c r="I66" i="61"/>
  <c r="I65" i="61"/>
  <c r="I64" i="61"/>
  <c r="I63" i="61"/>
  <c r="I62" i="61"/>
  <c r="I61" i="61"/>
  <c r="I60" i="61"/>
  <c r="I59" i="61"/>
  <c r="I58" i="61"/>
  <c r="I57" i="61"/>
  <c r="I56" i="61"/>
  <c r="I55" i="61"/>
  <c r="I54" i="61"/>
  <c r="I53" i="61"/>
  <c r="I52" i="61"/>
  <c r="I51" i="61"/>
  <c r="I50" i="61"/>
  <c r="I49" i="61"/>
  <c r="I48" i="61"/>
  <c r="I47" i="61"/>
  <c r="I46" i="61"/>
  <c r="I45" i="61"/>
  <c r="I44" i="61"/>
  <c r="I43" i="61"/>
  <c r="I42" i="61"/>
  <c r="I41" i="61"/>
  <c r="I40" i="61"/>
  <c r="I39" i="61"/>
  <c r="I38" i="61"/>
  <c r="I37" i="61"/>
  <c r="I36" i="61"/>
  <c r="I35" i="61"/>
  <c r="I34" i="61"/>
  <c r="I33" i="61"/>
  <c r="I32" i="61"/>
  <c r="I31" i="61"/>
  <c r="I30" i="61"/>
  <c r="I29" i="61"/>
  <c r="I28" i="61"/>
  <c r="I27" i="61"/>
  <c r="I26" i="61"/>
  <c r="I25" i="61"/>
  <c r="I24" i="61"/>
  <c r="I23" i="61"/>
  <c r="I22" i="61"/>
  <c r="I21" i="61"/>
  <c r="I20" i="61"/>
  <c r="I19" i="61"/>
  <c r="I18" i="61"/>
  <c r="I17" i="61"/>
  <c r="I16" i="61"/>
  <c r="I15" i="61"/>
  <c r="I14" i="61"/>
  <c r="I13" i="61"/>
  <c r="I12" i="61"/>
  <c r="I11" i="61"/>
  <c r="I10" i="61"/>
  <c r="I9" i="61"/>
  <c r="I8" i="61"/>
  <c r="I7" i="61"/>
  <c r="H206" i="61"/>
  <c r="H205" i="61"/>
  <c r="H204" i="61"/>
  <c r="H203" i="61"/>
  <c r="H202" i="61"/>
  <c r="H201" i="61"/>
  <c r="H200" i="61"/>
  <c r="H199" i="61"/>
  <c r="H198" i="61"/>
  <c r="H197" i="61"/>
  <c r="H196" i="61"/>
  <c r="H195" i="61"/>
  <c r="H194" i="61"/>
  <c r="H193" i="61"/>
  <c r="H192" i="61"/>
  <c r="H191" i="61"/>
  <c r="H190" i="61"/>
  <c r="H189" i="61"/>
  <c r="H188" i="61"/>
  <c r="H187" i="61"/>
  <c r="H186" i="61"/>
  <c r="H185" i="61"/>
  <c r="H184" i="61"/>
  <c r="H183" i="61"/>
  <c r="H182" i="61"/>
  <c r="H181" i="61"/>
  <c r="H180" i="61"/>
  <c r="H179" i="61"/>
  <c r="H178" i="61"/>
  <c r="H177" i="61"/>
  <c r="H176" i="61"/>
  <c r="H175" i="61"/>
  <c r="H174" i="61"/>
  <c r="H173" i="61"/>
  <c r="H172" i="61"/>
  <c r="H171" i="61"/>
  <c r="H170" i="61"/>
  <c r="H169" i="61"/>
  <c r="H168" i="61"/>
  <c r="H167" i="61"/>
  <c r="H166" i="61"/>
  <c r="H165" i="61"/>
  <c r="H164" i="61"/>
  <c r="H163" i="61"/>
  <c r="H162" i="61"/>
  <c r="H161" i="61"/>
  <c r="H160" i="61"/>
  <c r="H159" i="61"/>
  <c r="H158" i="61"/>
  <c r="H157" i="61"/>
  <c r="H156" i="61"/>
  <c r="H155" i="61"/>
  <c r="H154" i="61"/>
  <c r="H153" i="61"/>
  <c r="H152" i="61"/>
  <c r="H151" i="61"/>
  <c r="H150" i="61"/>
  <c r="H149" i="61"/>
  <c r="H148" i="61"/>
  <c r="H147" i="61"/>
  <c r="H146" i="61"/>
  <c r="H145" i="61"/>
  <c r="H144" i="61"/>
  <c r="H143" i="61"/>
  <c r="H142" i="61"/>
  <c r="H141" i="61"/>
  <c r="H140" i="61"/>
  <c r="H139" i="61"/>
  <c r="H138" i="61"/>
  <c r="H137" i="61"/>
  <c r="H136" i="61"/>
  <c r="H135" i="61"/>
  <c r="H134" i="61"/>
  <c r="H133" i="61"/>
  <c r="H132" i="61"/>
  <c r="H131" i="61"/>
  <c r="H130" i="61"/>
  <c r="H129" i="61"/>
  <c r="H128" i="61"/>
  <c r="H127" i="61"/>
  <c r="H126" i="61"/>
  <c r="H125" i="61"/>
  <c r="H124" i="61"/>
  <c r="H123" i="61"/>
  <c r="H122" i="61"/>
  <c r="H121" i="61"/>
  <c r="H120" i="61"/>
  <c r="H119" i="61"/>
  <c r="H118" i="61"/>
  <c r="H117" i="61"/>
  <c r="H116" i="61"/>
  <c r="H115" i="61"/>
  <c r="H114" i="61"/>
  <c r="H113" i="61"/>
  <c r="H112" i="61"/>
  <c r="H111" i="61"/>
  <c r="H110" i="61"/>
  <c r="H109" i="61"/>
  <c r="H108" i="61"/>
  <c r="H107" i="61"/>
  <c r="H106" i="61"/>
  <c r="H105" i="61"/>
  <c r="H104" i="61"/>
  <c r="H103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8" i="61"/>
  <c r="H87" i="61"/>
  <c r="H86" i="61"/>
  <c r="H85" i="61"/>
  <c r="H84" i="61"/>
  <c r="H83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70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H16" i="61"/>
  <c r="H15" i="61"/>
  <c r="H14" i="61"/>
  <c r="H13" i="61"/>
  <c r="H12" i="61"/>
  <c r="H11" i="61"/>
  <c r="H10" i="61"/>
  <c r="H9" i="61"/>
  <c r="H8" i="61"/>
  <c r="H7" i="61"/>
  <c r="G206" i="61"/>
  <c r="G205" i="61"/>
  <c r="G204" i="61"/>
  <c r="G203" i="61"/>
  <c r="G202" i="61"/>
  <c r="G201" i="61"/>
  <c r="G200" i="61"/>
  <c r="G199" i="61"/>
  <c r="G198" i="61"/>
  <c r="G197" i="61"/>
  <c r="G196" i="61"/>
  <c r="G195" i="61"/>
  <c r="G194" i="61"/>
  <c r="G193" i="61"/>
  <c r="G192" i="61"/>
  <c r="G191" i="61"/>
  <c r="G190" i="61"/>
  <c r="G189" i="61"/>
  <c r="G188" i="61"/>
  <c r="G187" i="61"/>
  <c r="G186" i="61"/>
  <c r="G185" i="61"/>
  <c r="G184" i="61"/>
  <c r="G183" i="61"/>
  <c r="G182" i="61"/>
  <c r="G181" i="61"/>
  <c r="G180" i="61"/>
  <c r="G179" i="61"/>
  <c r="G178" i="61"/>
  <c r="G177" i="61"/>
  <c r="G176" i="61"/>
  <c r="G175" i="61"/>
  <c r="G174" i="61"/>
  <c r="G173" i="61"/>
  <c r="G172" i="61"/>
  <c r="G171" i="61"/>
  <c r="G170" i="61"/>
  <c r="G169" i="61"/>
  <c r="G168" i="61"/>
  <c r="G167" i="61"/>
  <c r="G166" i="61"/>
  <c r="G165" i="61"/>
  <c r="G164" i="61"/>
  <c r="G163" i="61"/>
  <c r="G162" i="61"/>
  <c r="G161" i="61"/>
  <c r="G160" i="61"/>
  <c r="G159" i="61"/>
  <c r="G158" i="61"/>
  <c r="G157" i="61"/>
  <c r="G156" i="61"/>
  <c r="G155" i="61"/>
  <c r="G154" i="61"/>
  <c r="G153" i="61"/>
  <c r="G152" i="61"/>
  <c r="G151" i="61"/>
  <c r="G150" i="61"/>
  <c r="G149" i="61"/>
  <c r="G148" i="61"/>
  <c r="G147" i="61"/>
  <c r="G146" i="61"/>
  <c r="G145" i="61"/>
  <c r="G144" i="61"/>
  <c r="G143" i="61"/>
  <c r="G142" i="61"/>
  <c r="G141" i="61"/>
  <c r="G140" i="61"/>
  <c r="G139" i="61"/>
  <c r="G138" i="61"/>
  <c r="G137" i="61"/>
  <c r="G136" i="61"/>
  <c r="G135" i="61"/>
  <c r="G134" i="61"/>
  <c r="G133" i="61"/>
  <c r="G132" i="61"/>
  <c r="G131" i="61"/>
  <c r="G130" i="61"/>
  <c r="G129" i="61"/>
  <c r="G128" i="61"/>
  <c r="G127" i="61"/>
  <c r="G126" i="61"/>
  <c r="G125" i="61"/>
  <c r="G124" i="61"/>
  <c r="G123" i="61"/>
  <c r="G122" i="61"/>
  <c r="G121" i="61"/>
  <c r="G120" i="61"/>
  <c r="G119" i="61"/>
  <c r="G118" i="61"/>
  <c r="G117" i="61"/>
  <c r="G116" i="61"/>
  <c r="G115" i="61"/>
  <c r="G114" i="61"/>
  <c r="G113" i="61"/>
  <c r="G112" i="61"/>
  <c r="G111" i="61"/>
  <c r="G110" i="61"/>
  <c r="G109" i="61"/>
  <c r="G108" i="61"/>
  <c r="G107" i="61"/>
  <c r="G106" i="61"/>
  <c r="G105" i="61"/>
  <c r="G104" i="61"/>
  <c r="G103" i="61"/>
  <c r="G102" i="61"/>
  <c r="G101" i="61"/>
  <c r="G100" i="61"/>
  <c r="G99" i="61"/>
  <c r="G98" i="61"/>
  <c r="G97" i="61"/>
  <c r="G96" i="61"/>
  <c r="G95" i="61"/>
  <c r="G94" i="61"/>
  <c r="G93" i="61"/>
  <c r="G92" i="61"/>
  <c r="G91" i="61"/>
  <c r="G90" i="61"/>
  <c r="G89" i="61"/>
  <c r="G88" i="61"/>
  <c r="G87" i="61"/>
  <c r="G86" i="61"/>
  <c r="G85" i="61"/>
  <c r="G84" i="61"/>
  <c r="G83" i="61"/>
  <c r="G82" i="61"/>
  <c r="G81" i="61"/>
  <c r="G80" i="61"/>
  <c r="G79" i="61"/>
  <c r="G78" i="61"/>
  <c r="G77" i="61"/>
  <c r="G76" i="61"/>
  <c r="G75" i="61"/>
  <c r="G74" i="61"/>
  <c r="G73" i="61"/>
  <c r="G72" i="61"/>
  <c r="G71" i="61"/>
  <c r="G70" i="61"/>
  <c r="G69" i="61"/>
  <c r="G68" i="61"/>
  <c r="G67" i="61"/>
  <c r="G66" i="61"/>
  <c r="G65" i="61"/>
  <c r="G64" i="61"/>
  <c r="G63" i="61"/>
  <c r="G62" i="61"/>
  <c r="G61" i="61"/>
  <c r="G60" i="61"/>
  <c r="G59" i="61"/>
  <c r="G58" i="61"/>
  <c r="G57" i="61"/>
  <c r="G56" i="61"/>
  <c r="G55" i="61"/>
  <c r="G54" i="61"/>
  <c r="G53" i="61"/>
  <c r="G52" i="61"/>
  <c r="G51" i="61"/>
  <c r="G50" i="61"/>
  <c r="G49" i="61"/>
  <c r="G48" i="61"/>
  <c r="G47" i="61"/>
  <c r="G46" i="61"/>
  <c r="G45" i="61"/>
  <c r="G44" i="61"/>
  <c r="G43" i="61"/>
  <c r="G42" i="61"/>
  <c r="G41" i="61"/>
  <c r="G40" i="61"/>
  <c r="G39" i="61"/>
  <c r="G38" i="61"/>
  <c r="G37" i="61"/>
  <c r="G36" i="61"/>
  <c r="G35" i="61"/>
  <c r="G34" i="61"/>
  <c r="G33" i="61"/>
  <c r="G32" i="61"/>
  <c r="G31" i="61"/>
  <c r="G30" i="61"/>
  <c r="G29" i="61"/>
  <c r="G28" i="61"/>
  <c r="G27" i="61"/>
  <c r="G26" i="61"/>
  <c r="G25" i="61"/>
  <c r="G24" i="61"/>
  <c r="G23" i="61"/>
  <c r="G22" i="61"/>
  <c r="G21" i="61"/>
  <c r="G20" i="61"/>
  <c r="G19" i="61"/>
  <c r="G18" i="61"/>
  <c r="G17" i="61"/>
  <c r="G16" i="61"/>
  <c r="G15" i="61"/>
  <c r="G14" i="61"/>
  <c r="G13" i="61"/>
  <c r="G12" i="61"/>
  <c r="G11" i="61"/>
  <c r="G10" i="61"/>
  <c r="G9" i="61"/>
  <c r="G8" i="61"/>
  <c r="G7" i="61"/>
  <c r="F206" i="61"/>
  <c r="F205" i="61"/>
  <c r="F204" i="61"/>
  <c r="F203" i="61"/>
  <c r="F202" i="61"/>
  <c r="F201" i="61"/>
  <c r="F200" i="61"/>
  <c r="F199" i="61"/>
  <c r="F198" i="61"/>
  <c r="F197" i="61"/>
  <c r="F196" i="61"/>
  <c r="F195" i="61"/>
  <c r="F194" i="61"/>
  <c r="F193" i="61"/>
  <c r="F192" i="61"/>
  <c r="F191" i="61"/>
  <c r="F190" i="61"/>
  <c r="F189" i="61"/>
  <c r="F188" i="61"/>
  <c r="F187" i="61"/>
  <c r="F186" i="61"/>
  <c r="F185" i="61"/>
  <c r="F184" i="61"/>
  <c r="F183" i="61"/>
  <c r="F182" i="61"/>
  <c r="F181" i="61"/>
  <c r="F180" i="61"/>
  <c r="F179" i="61"/>
  <c r="F178" i="61"/>
  <c r="F177" i="61"/>
  <c r="F176" i="61"/>
  <c r="F175" i="61"/>
  <c r="F174" i="61"/>
  <c r="F173" i="61"/>
  <c r="F172" i="61"/>
  <c r="F171" i="61"/>
  <c r="F170" i="61"/>
  <c r="F169" i="61"/>
  <c r="F168" i="61"/>
  <c r="F167" i="61"/>
  <c r="F166" i="61"/>
  <c r="F165" i="61"/>
  <c r="F164" i="61"/>
  <c r="F163" i="61"/>
  <c r="F162" i="61"/>
  <c r="F161" i="61"/>
  <c r="F160" i="61"/>
  <c r="F159" i="61"/>
  <c r="F158" i="61"/>
  <c r="F157" i="61"/>
  <c r="F156" i="61"/>
  <c r="F155" i="61"/>
  <c r="F154" i="61"/>
  <c r="F153" i="61"/>
  <c r="F152" i="61"/>
  <c r="F151" i="61"/>
  <c r="F150" i="61"/>
  <c r="F149" i="61"/>
  <c r="F148" i="61"/>
  <c r="F147" i="61"/>
  <c r="F146" i="61"/>
  <c r="F145" i="61"/>
  <c r="F144" i="61"/>
  <c r="F143" i="61"/>
  <c r="F142" i="61"/>
  <c r="F141" i="61"/>
  <c r="F140" i="61"/>
  <c r="F139" i="61"/>
  <c r="F138" i="61"/>
  <c r="F137" i="61"/>
  <c r="F136" i="61"/>
  <c r="F135" i="61"/>
  <c r="F134" i="61"/>
  <c r="F133" i="61"/>
  <c r="F132" i="61"/>
  <c r="F131" i="61"/>
  <c r="F130" i="61"/>
  <c r="F129" i="61"/>
  <c r="F128" i="61"/>
  <c r="F127" i="61"/>
  <c r="F126" i="61"/>
  <c r="F125" i="61"/>
  <c r="F124" i="61"/>
  <c r="F123" i="61"/>
  <c r="F122" i="61"/>
  <c r="F121" i="61"/>
  <c r="F120" i="61"/>
  <c r="F119" i="61"/>
  <c r="F118" i="61"/>
  <c r="F117" i="61"/>
  <c r="F116" i="61"/>
  <c r="F115" i="61"/>
  <c r="F114" i="61"/>
  <c r="F113" i="61"/>
  <c r="F112" i="61"/>
  <c r="F111" i="61"/>
  <c r="F110" i="61"/>
  <c r="F109" i="61"/>
  <c r="F108" i="61"/>
  <c r="F107" i="61"/>
  <c r="F106" i="61"/>
  <c r="F105" i="61"/>
  <c r="F104" i="61"/>
  <c r="F103" i="61"/>
  <c r="F102" i="61"/>
  <c r="F101" i="61"/>
  <c r="F100" i="61"/>
  <c r="F99" i="61"/>
  <c r="F98" i="61"/>
  <c r="F97" i="61"/>
  <c r="F96" i="61"/>
  <c r="F95" i="61"/>
  <c r="F94" i="61"/>
  <c r="F93" i="61"/>
  <c r="F92" i="61"/>
  <c r="F91" i="61"/>
  <c r="F90" i="61"/>
  <c r="F89" i="61"/>
  <c r="F88" i="61"/>
  <c r="F87" i="61"/>
  <c r="F86" i="61"/>
  <c r="F85" i="61"/>
  <c r="F84" i="61"/>
  <c r="F83" i="61"/>
  <c r="F82" i="61"/>
  <c r="F81" i="61"/>
  <c r="F80" i="61"/>
  <c r="F79" i="61"/>
  <c r="F78" i="61"/>
  <c r="F77" i="61"/>
  <c r="F76" i="61"/>
  <c r="F75" i="61"/>
  <c r="F74" i="61"/>
  <c r="F73" i="61"/>
  <c r="F72" i="61"/>
  <c r="F71" i="61"/>
  <c r="F70" i="61"/>
  <c r="F69" i="61"/>
  <c r="F68" i="61"/>
  <c r="F67" i="61"/>
  <c r="F66" i="61"/>
  <c r="F65" i="61"/>
  <c r="F64" i="61"/>
  <c r="F63" i="61"/>
  <c r="F62" i="61"/>
  <c r="F61" i="61"/>
  <c r="F60" i="61"/>
  <c r="F59" i="61"/>
  <c r="F58" i="61"/>
  <c r="F57" i="61"/>
  <c r="F56" i="61"/>
  <c r="F55" i="61"/>
  <c r="F54" i="61"/>
  <c r="F53" i="61"/>
  <c r="F52" i="61"/>
  <c r="F51" i="61"/>
  <c r="F50" i="61"/>
  <c r="F49" i="61"/>
  <c r="F48" i="61"/>
  <c r="F47" i="61"/>
  <c r="F46" i="61"/>
  <c r="F45" i="61"/>
  <c r="F44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F31" i="61"/>
  <c r="F30" i="61"/>
  <c r="F29" i="61"/>
  <c r="F28" i="61"/>
  <c r="F27" i="61"/>
  <c r="F26" i="61"/>
  <c r="F25" i="61"/>
  <c r="F24" i="61"/>
  <c r="F23" i="61"/>
  <c r="F22" i="61"/>
  <c r="F21" i="61"/>
  <c r="F20" i="61"/>
  <c r="F19" i="61"/>
  <c r="F18" i="61"/>
  <c r="F17" i="61"/>
  <c r="F16" i="61"/>
  <c r="F15" i="61"/>
  <c r="F14" i="61"/>
  <c r="F13" i="61"/>
  <c r="F12" i="61"/>
  <c r="F11" i="61"/>
  <c r="F10" i="61"/>
  <c r="F9" i="61"/>
  <c r="F8" i="61"/>
  <c r="F7" i="61"/>
  <c r="E206" i="61"/>
  <c r="E205" i="61"/>
  <c r="E204" i="61"/>
  <c r="E203" i="61"/>
  <c r="E202" i="61"/>
  <c r="E201" i="61"/>
  <c r="E200" i="61"/>
  <c r="E199" i="61"/>
  <c r="E198" i="61"/>
  <c r="E197" i="61"/>
  <c r="E196" i="61"/>
  <c r="E195" i="61"/>
  <c r="E194" i="61"/>
  <c r="E193" i="61"/>
  <c r="E192" i="61"/>
  <c r="E191" i="61"/>
  <c r="E190" i="61"/>
  <c r="E189" i="61"/>
  <c r="E188" i="61"/>
  <c r="E187" i="61"/>
  <c r="E186" i="61"/>
  <c r="E185" i="61"/>
  <c r="E184" i="61"/>
  <c r="E183" i="61"/>
  <c r="E182" i="61"/>
  <c r="E181" i="61"/>
  <c r="E180" i="61"/>
  <c r="E179" i="61"/>
  <c r="E178" i="61"/>
  <c r="E177" i="61"/>
  <c r="E176" i="61"/>
  <c r="E175" i="61"/>
  <c r="E174" i="61"/>
  <c r="E173" i="61"/>
  <c r="E172" i="61"/>
  <c r="E171" i="61"/>
  <c r="E170" i="61"/>
  <c r="E169" i="61"/>
  <c r="E168" i="61"/>
  <c r="E167" i="61"/>
  <c r="E166" i="61"/>
  <c r="E165" i="61"/>
  <c r="E164" i="61"/>
  <c r="E163" i="61"/>
  <c r="E162" i="61"/>
  <c r="E161" i="61"/>
  <c r="E160" i="61"/>
  <c r="E159" i="61"/>
  <c r="E158" i="61"/>
  <c r="E157" i="61"/>
  <c r="E156" i="61"/>
  <c r="E155" i="61"/>
  <c r="E154" i="61"/>
  <c r="E153" i="61"/>
  <c r="E152" i="61"/>
  <c r="E151" i="61"/>
  <c r="E150" i="61"/>
  <c r="E149" i="61"/>
  <c r="E148" i="61"/>
  <c r="E147" i="61"/>
  <c r="E146" i="61"/>
  <c r="E145" i="61"/>
  <c r="E144" i="61"/>
  <c r="E143" i="61"/>
  <c r="E142" i="61"/>
  <c r="E141" i="61"/>
  <c r="E140" i="61"/>
  <c r="E139" i="61"/>
  <c r="E138" i="61"/>
  <c r="E137" i="61"/>
  <c r="E136" i="61"/>
  <c r="E135" i="61"/>
  <c r="E134" i="61"/>
  <c r="E133" i="61"/>
  <c r="E132" i="61"/>
  <c r="E131" i="61"/>
  <c r="E130" i="61"/>
  <c r="E129" i="61"/>
  <c r="E128" i="61"/>
  <c r="E127" i="61"/>
  <c r="E126" i="61"/>
  <c r="E125" i="61"/>
  <c r="E124" i="61"/>
  <c r="E123" i="61"/>
  <c r="E122" i="61"/>
  <c r="E121" i="61"/>
  <c r="E120" i="61"/>
  <c r="E119" i="61"/>
  <c r="E118" i="61"/>
  <c r="E117" i="61"/>
  <c r="E116" i="61"/>
  <c r="E115" i="61"/>
  <c r="E114" i="61"/>
  <c r="E113" i="61"/>
  <c r="E112" i="61"/>
  <c r="E111" i="61"/>
  <c r="E110" i="61"/>
  <c r="E109" i="61"/>
  <c r="E108" i="61"/>
  <c r="E107" i="61"/>
  <c r="E106" i="61"/>
  <c r="E105" i="61"/>
  <c r="E104" i="61"/>
  <c r="E103" i="61"/>
  <c r="E102" i="61"/>
  <c r="E101" i="61"/>
  <c r="E100" i="61"/>
  <c r="E99" i="61"/>
  <c r="E98" i="61"/>
  <c r="E97" i="61"/>
  <c r="E96" i="61"/>
  <c r="E95" i="61"/>
  <c r="E94" i="61"/>
  <c r="E93" i="61"/>
  <c r="E92" i="61"/>
  <c r="E91" i="61"/>
  <c r="E90" i="61"/>
  <c r="E89" i="61"/>
  <c r="E88" i="61"/>
  <c r="E87" i="61"/>
  <c r="E86" i="61"/>
  <c r="E85" i="61"/>
  <c r="E84" i="61"/>
  <c r="E83" i="61"/>
  <c r="E82" i="61"/>
  <c r="E81" i="61"/>
  <c r="E80" i="61"/>
  <c r="E79" i="61"/>
  <c r="E78" i="61"/>
  <c r="E77" i="61"/>
  <c r="E76" i="61"/>
  <c r="E75" i="61"/>
  <c r="E74" i="61"/>
  <c r="E73" i="61"/>
  <c r="E72" i="61"/>
  <c r="E71" i="61"/>
  <c r="E70" i="61"/>
  <c r="E69" i="61"/>
  <c r="E68" i="61"/>
  <c r="E67" i="61"/>
  <c r="E66" i="61"/>
  <c r="E65" i="61"/>
  <c r="E64" i="61"/>
  <c r="E63" i="61"/>
  <c r="E62" i="61"/>
  <c r="E61" i="61"/>
  <c r="E60" i="61"/>
  <c r="E59" i="61"/>
  <c r="E58" i="61"/>
  <c r="E57" i="61"/>
  <c r="E56" i="61"/>
  <c r="E55" i="61"/>
  <c r="E54" i="61"/>
  <c r="E53" i="61"/>
  <c r="E52" i="61"/>
  <c r="E51" i="61"/>
  <c r="E50" i="61"/>
  <c r="E49" i="61"/>
  <c r="E48" i="61"/>
  <c r="E47" i="61"/>
  <c r="E46" i="61"/>
  <c r="E45" i="61"/>
  <c r="E44" i="61"/>
  <c r="E43" i="61"/>
  <c r="E42" i="61"/>
  <c r="E41" i="61"/>
  <c r="E40" i="61"/>
  <c r="E39" i="61"/>
  <c r="E38" i="61"/>
  <c r="E37" i="61"/>
  <c r="E36" i="61"/>
  <c r="E35" i="61"/>
  <c r="E34" i="61"/>
  <c r="E33" i="61"/>
  <c r="E32" i="61"/>
  <c r="E31" i="61"/>
  <c r="E30" i="61"/>
  <c r="E29" i="61"/>
  <c r="E28" i="61"/>
  <c r="E27" i="61"/>
  <c r="E26" i="61"/>
  <c r="E25" i="61"/>
  <c r="E24" i="61"/>
  <c r="E23" i="61"/>
  <c r="E22" i="61"/>
  <c r="E21" i="61"/>
  <c r="E20" i="61"/>
  <c r="E19" i="61"/>
  <c r="E18" i="61"/>
  <c r="E17" i="61"/>
  <c r="E16" i="61"/>
  <c r="E15" i="61"/>
  <c r="E14" i="61"/>
  <c r="E13" i="61"/>
  <c r="E12" i="61"/>
  <c r="E11" i="61"/>
  <c r="E10" i="61"/>
  <c r="E9" i="61"/>
  <c r="E8" i="61"/>
  <c r="E7" i="61"/>
  <c r="D206" i="61"/>
  <c r="D205" i="61"/>
  <c r="D204" i="61"/>
  <c r="D203" i="61"/>
  <c r="D202" i="61"/>
  <c r="D201" i="61"/>
  <c r="D200" i="61"/>
  <c r="D199" i="61"/>
  <c r="D198" i="61"/>
  <c r="D197" i="61"/>
  <c r="D196" i="61"/>
  <c r="D195" i="61"/>
  <c r="D194" i="61"/>
  <c r="D193" i="61"/>
  <c r="D192" i="61"/>
  <c r="D191" i="61"/>
  <c r="D190" i="61"/>
  <c r="D189" i="61"/>
  <c r="D188" i="61"/>
  <c r="D187" i="61"/>
  <c r="D186" i="61"/>
  <c r="D185" i="61"/>
  <c r="D184" i="61"/>
  <c r="D183" i="61"/>
  <c r="D182" i="61"/>
  <c r="D181" i="61"/>
  <c r="D180" i="61"/>
  <c r="D179" i="61"/>
  <c r="D178" i="61"/>
  <c r="D177" i="61"/>
  <c r="D176" i="61"/>
  <c r="D175" i="61"/>
  <c r="D174" i="61"/>
  <c r="D173" i="61"/>
  <c r="D172" i="61"/>
  <c r="D171" i="61"/>
  <c r="D170" i="61"/>
  <c r="D169" i="61"/>
  <c r="D168" i="61"/>
  <c r="D167" i="61"/>
  <c r="D166" i="61"/>
  <c r="D165" i="61"/>
  <c r="D164" i="61"/>
  <c r="D163" i="61"/>
  <c r="D162" i="61"/>
  <c r="D161" i="61"/>
  <c r="D160" i="61"/>
  <c r="D159" i="61"/>
  <c r="D158" i="61"/>
  <c r="D157" i="61"/>
  <c r="D156" i="61"/>
  <c r="D155" i="61"/>
  <c r="D154" i="61"/>
  <c r="D153" i="61"/>
  <c r="D152" i="61"/>
  <c r="D151" i="61"/>
  <c r="D150" i="61"/>
  <c r="D149" i="61"/>
  <c r="D148" i="61"/>
  <c r="D147" i="61"/>
  <c r="D146" i="61"/>
  <c r="D145" i="61"/>
  <c r="D144" i="61"/>
  <c r="D143" i="61"/>
  <c r="D142" i="61"/>
  <c r="D141" i="61"/>
  <c r="D140" i="61"/>
  <c r="D139" i="61"/>
  <c r="D138" i="61"/>
  <c r="D137" i="61"/>
  <c r="D136" i="61"/>
  <c r="D135" i="61"/>
  <c r="D134" i="61"/>
  <c r="D133" i="61"/>
  <c r="D132" i="61"/>
  <c r="D131" i="61"/>
  <c r="D130" i="61"/>
  <c r="D129" i="61"/>
  <c r="D128" i="61"/>
  <c r="D127" i="61"/>
  <c r="D126" i="61"/>
  <c r="D125" i="61"/>
  <c r="D124" i="61"/>
  <c r="D123" i="61"/>
  <c r="D122" i="61"/>
  <c r="D121" i="61"/>
  <c r="D120" i="61"/>
  <c r="D119" i="61"/>
  <c r="D118" i="61"/>
  <c r="D117" i="61"/>
  <c r="D116" i="61"/>
  <c r="D115" i="61"/>
  <c r="D114" i="61"/>
  <c r="D113" i="61"/>
  <c r="D112" i="61"/>
  <c r="D111" i="61"/>
  <c r="D110" i="61"/>
  <c r="D109" i="61"/>
  <c r="D108" i="61"/>
  <c r="D107" i="61"/>
  <c r="D106" i="61"/>
  <c r="D105" i="61"/>
  <c r="D104" i="61"/>
  <c r="D103" i="61"/>
  <c r="D102" i="61"/>
  <c r="D101" i="61"/>
  <c r="D100" i="61"/>
  <c r="D99" i="61"/>
  <c r="D98" i="61"/>
  <c r="D97" i="61"/>
  <c r="D96" i="61"/>
  <c r="D95" i="61"/>
  <c r="D94" i="61"/>
  <c r="D93" i="61"/>
  <c r="D92" i="61"/>
  <c r="D91" i="61"/>
  <c r="D90" i="61"/>
  <c r="D89" i="61"/>
  <c r="D88" i="61"/>
  <c r="D87" i="61"/>
  <c r="D86" i="61"/>
  <c r="D85" i="61"/>
  <c r="D84" i="61"/>
  <c r="D83" i="61"/>
  <c r="D82" i="61"/>
  <c r="D81" i="61"/>
  <c r="D80" i="61"/>
  <c r="D79" i="61"/>
  <c r="D78" i="61"/>
  <c r="D77" i="61"/>
  <c r="D76" i="61"/>
  <c r="D75" i="61"/>
  <c r="D74" i="61"/>
  <c r="D73" i="61"/>
  <c r="D72" i="61"/>
  <c r="D71" i="61"/>
  <c r="D70" i="61"/>
  <c r="D69" i="61"/>
  <c r="D68" i="61"/>
  <c r="D67" i="61"/>
  <c r="D66" i="61"/>
  <c r="D65" i="61"/>
  <c r="D64" i="61"/>
  <c r="D63" i="61"/>
  <c r="D62" i="61"/>
  <c r="D61" i="61"/>
  <c r="D60" i="61"/>
  <c r="D59" i="61"/>
  <c r="D58" i="61"/>
  <c r="D57" i="61"/>
  <c r="D56" i="61"/>
  <c r="D55" i="61"/>
  <c r="D54" i="61"/>
  <c r="D53" i="61"/>
  <c r="D52" i="61"/>
  <c r="D51" i="61"/>
  <c r="D50" i="61"/>
  <c r="D49" i="61"/>
  <c r="D48" i="61"/>
  <c r="D47" i="61"/>
  <c r="D46" i="61"/>
  <c r="D45" i="61"/>
  <c r="D44" i="61"/>
  <c r="D43" i="61"/>
  <c r="D42" i="61"/>
  <c r="D41" i="61"/>
  <c r="D40" i="61"/>
  <c r="D39" i="61"/>
  <c r="D38" i="61"/>
  <c r="D37" i="61"/>
  <c r="D36" i="61"/>
  <c r="D35" i="61"/>
  <c r="D34" i="61"/>
  <c r="D33" i="61"/>
  <c r="D32" i="61"/>
  <c r="D31" i="61"/>
  <c r="D30" i="61"/>
  <c r="D29" i="61"/>
  <c r="D28" i="61"/>
  <c r="D27" i="61"/>
  <c r="D26" i="61"/>
  <c r="D25" i="61"/>
  <c r="D24" i="61"/>
  <c r="D23" i="61"/>
  <c r="D22" i="61"/>
  <c r="D21" i="61"/>
  <c r="D20" i="61"/>
  <c r="D19" i="61"/>
  <c r="D18" i="61"/>
  <c r="D17" i="61"/>
  <c r="D16" i="61"/>
  <c r="D15" i="61"/>
  <c r="D14" i="61"/>
  <c r="D13" i="61"/>
  <c r="D12" i="61"/>
  <c r="D11" i="61"/>
  <c r="D10" i="61"/>
  <c r="D9" i="61"/>
  <c r="D8" i="61"/>
  <c r="D7" i="61"/>
  <c r="C206" i="61"/>
  <c r="C205" i="61"/>
  <c r="C204" i="61"/>
  <c r="C203" i="61"/>
  <c r="C202" i="61"/>
  <c r="C201" i="61"/>
  <c r="C200" i="61"/>
  <c r="C199" i="61"/>
  <c r="C198" i="61"/>
  <c r="C197" i="61"/>
  <c r="C196" i="61"/>
  <c r="C195" i="61"/>
  <c r="C194" i="61"/>
  <c r="C193" i="61"/>
  <c r="C192" i="61"/>
  <c r="C191" i="61"/>
  <c r="C190" i="61"/>
  <c r="C189" i="61"/>
  <c r="C188" i="61"/>
  <c r="C187" i="61"/>
  <c r="C186" i="61"/>
  <c r="C185" i="61"/>
  <c r="C184" i="61"/>
  <c r="C183" i="61"/>
  <c r="C182" i="61"/>
  <c r="C181" i="61"/>
  <c r="C180" i="61"/>
  <c r="C179" i="61"/>
  <c r="C178" i="61"/>
  <c r="C177" i="61"/>
  <c r="C176" i="61"/>
  <c r="C175" i="61"/>
  <c r="C174" i="61"/>
  <c r="C173" i="61"/>
  <c r="C172" i="61"/>
  <c r="C171" i="61"/>
  <c r="C170" i="61"/>
  <c r="C169" i="61"/>
  <c r="C168" i="61"/>
  <c r="C167" i="61"/>
  <c r="C166" i="61"/>
  <c r="C165" i="61"/>
  <c r="C164" i="61"/>
  <c r="C163" i="61"/>
  <c r="C162" i="61"/>
  <c r="C161" i="61"/>
  <c r="C160" i="61"/>
  <c r="C159" i="61"/>
  <c r="C158" i="61"/>
  <c r="C157" i="61"/>
  <c r="C156" i="61"/>
  <c r="C155" i="61"/>
  <c r="C154" i="61"/>
  <c r="C153" i="61"/>
  <c r="C152" i="61"/>
  <c r="C151" i="61"/>
  <c r="C150" i="61"/>
  <c r="C149" i="61"/>
  <c r="C148" i="61"/>
  <c r="C147" i="61"/>
  <c r="C146" i="61"/>
  <c r="C145" i="61"/>
  <c r="C144" i="61"/>
  <c r="C143" i="61"/>
  <c r="C142" i="61"/>
  <c r="C141" i="61"/>
  <c r="C140" i="61"/>
  <c r="C139" i="61"/>
  <c r="C138" i="61"/>
  <c r="C137" i="61"/>
  <c r="C136" i="61"/>
  <c r="C135" i="61"/>
  <c r="C134" i="61"/>
  <c r="C133" i="61"/>
  <c r="C132" i="61"/>
  <c r="C131" i="61"/>
  <c r="C130" i="61"/>
  <c r="C129" i="61"/>
  <c r="C128" i="61"/>
  <c r="C127" i="61"/>
  <c r="C126" i="61"/>
  <c r="C125" i="61"/>
  <c r="C124" i="61"/>
  <c r="C123" i="61"/>
  <c r="C122" i="61"/>
  <c r="C121" i="61"/>
  <c r="C120" i="61"/>
  <c r="C119" i="61"/>
  <c r="C118" i="61"/>
  <c r="C117" i="61"/>
  <c r="C116" i="61"/>
  <c r="C115" i="61"/>
  <c r="C114" i="61"/>
  <c r="C113" i="61"/>
  <c r="C112" i="61"/>
  <c r="C111" i="61"/>
  <c r="C110" i="61"/>
  <c r="C109" i="61"/>
  <c r="C108" i="61"/>
  <c r="C107" i="61"/>
  <c r="C106" i="61"/>
  <c r="C105" i="61"/>
  <c r="C104" i="61"/>
  <c r="C103" i="61"/>
  <c r="C102" i="61"/>
  <c r="C101" i="61"/>
  <c r="C100" i="61"/>
  <c r="C99" i="61"/>
  <c r="C98" i="61"/>
  <c r="C97" i="61"/>
  <c r="C96" i="61"/>
  <c r="C95" i="61"/>
  <c r="C94" i="61"/>
  <c r="C93" i="61"/>
  <c r="C92" i="61"/>
  <c r="C91" i="61"/>
  <c r="C90" i="61"/>
  <c r="C89" i="61"/>
  <c r="C88" i="61"/>
  <c r="C87" i="61"/>
  <c r="C86" i="61"/>
  <c r="C85" i="61"/>
  <c r="C84" i="61"/>
  <c r="C83" i="61"/>
  <c r="C82" i="61"/>
  <c r="C81" i="61"/>
  <c r="C80" i="61"/>
  <c r="C79" i="61"/>
  <c r="C78" i="61"/>
  <c r="C77" i="61"/>
  <c r="C76" i="61"/>
  <c r="C75" i="61"/>
  <c r="C74" i="61"/>
  <c r="C73" i="61"/>
  <c r="C72" i="61"/>
  <c r="C71" i="61"/>
  <c r="C70" i="61"/>
  <c r="C69" i="61"/>
  <c r="C68" i="61"/>
  <c r="C67" i="61"/>
  <c r="C66" i="61"/>
  <c r="C65" i="61"/>
  <c r="C64" i="61"/>
  <c r="C63" i="61"/>
  <c r="C62" i="61"/>
  <c r="C61" i="61"/>
  <c r="C60" i="61"/>
  <c r="C59" i="61"/>
  <c r="C58" i="61"/>
  <c r="C57" i="61"/>
  <c r="C56" i="61"/>
  <c r="C55" i="61"/>
  <c r="C54" i="61"/>
  <c r="C53" i="61"/>
  <c r="C52" i="61"/>
  <c r="C51" i="61"/>
  <c r="C50" i="61"/>
  <c r="C49" i="61"/>
  <c r="C48" i="61"/>
  <c r="C47" i="61"/>
  <c r="C46" i="61"/>
  <c r="C45" i="61"/>
  <c r="C44" i="61"/>
  <c r="C43" i="61"/>
  <c r="C42" i="61"/>
  <c r="C41" i="61"/>
  <c r="C40" i="61"/>
  <c r="C39" i="61"/>
  <c r="C38" i="61"/>
  <c r="C37" i="61"/>
  <c r="C36" i="61"/>
  <c r="C35" i="61"/>
  <c r="C34" i="61"/>
  <c r="C33" i="61"/>
  <c r="C32" i="61"/>
  <c r="C31" i="61"/>
  <c r="C30" i="61"/>
  <c r="C29" i="61"/>
  <c r="C28" i="61"/>
  <c r="C27" i="61"/>
  <c r="C26" i="61"/>
  <c r="C25" i="61"/>
  <c r="C24" i="61"/>
  <c r="C23" i="61"/>
  <c r="C22" i="61"/>
  <c r="C21" i="61"/>
  <c r="C20" i="61"/>
  <c r="C19" i="61"/>
  <c r="C18" i="61"/>
  <c r="C17" i="61"/>
  <c r="C16" i="61"/>
  <c r="C15" i="61"/>
  <c r="C14" i="61"/>
  <c r="C13" i="61"/>
  <c r="C12" i="61"/>
  <c r="C11" i="61"/>
  <c r="C10" i="61"/>
  <c r="C9" i="61"/>
  <c r="C8" i="61"/>
  <c r="C7" i="61"/>
  <c r="B206" i="61"/>
  <c r="B205" i="61"/>
  <c r="B204" i="61"/>
  <c r="B203" i="61"/>
  <c r="B202" i="61"/>
  <c r="B201" i="61"/>
  <c r="B200" i="61"/>
  <c r="B199" i="61"/>
  <c r="B198" i="61"/>
  <c r="B197" i="61"/>
  <c r="B196" i="61"/>
  <c r="B195" i="61"/>
  <c r="B194" i="61"/>
  <c r="B193" i="61"/>
  <c r="B192" i="61"/>
  <c r="B191" i="61"/>
  <c r="B190" i="61"/>
  <c r="B189" i="61"/>
  <c r="B188" i="61"/>
  <c r="B187" i="61"/>
  <c r="B186" i="61"/>
  <c r="B185" i="61"/>
  <c r="B184" i="61"/>
  <c r="B183" i="61"/>
  <c r="B182" i="61"/>
  <c r="B181" i="61"/>
  <c r="B180" i="61"/>
  <c r="B179" i="61"/>
  <c r="B178" i="61"/>
  <c r="B177" i="61"/>
  <c r="B176" i="61"/>
  <c r="B175" i="61"/>
  <c r="B174" i="61"/>
  <c r="B173" i="61"/>
  <c r="B172" i="61"/>
  <c r="B171" i="61"/>
  <c r="B170" i="61"/>
  <c r="B169" i="61"/>
  <c r="B168" i="61"/>
  <c r="B167" i="61"/>
  <c r="B166" i="61"/>
  <c r="B165" i="61"/>
  <c r="B164" i="61"/>
  <c r="B163" i="61"/>
  <c r="B162" i="61"/>
  <c r="B161" i="61"/>
  <c r="B160" i="61"/>
  <c r="B159" i="61"/>
  <c r="B158" i="61"/>
  <c r="B157" i="61"/>
  <c r="B156" i="61"/>
  <c r="B155" i="61"/>
  <c r="B154" i="61"/>
  <c r="B153" i="61"/>
  <c r="B152" i="61"/>
  <c r="B151" i="61"/>
  <c r="B150" i="61"/>
  <c r="B149" i="61"/>
  <c r="B148" i="61"/>
  <c r="B147" i="61"/>
  <c r="B146" i="61"/>
  <c r="B145" i="61"/>
  <c r="B144" i="61"/>
  <c r="B143" i="61"/>
  <c r="B142" i="61"/>
  <c r="B141" i="61"/>
  <c r="B140" i="61"/>
  <c r="B139" i="61"/>
  <c r="B138" i="61"/>
  <c r="B137" i="61"/>
  <c r="B136" i="61"/>
  <c r="B135" i="61"/>
  <c r="B134" i="61"/>
  <c r="B133" i="61"/>
  <c r="B132" i="61"/>
  <c r="B131" i="61"/>
  <c r="B130" i="61"/>
  <c r="B129" i="61"/>
  <c r="B128" i="61"/>
  <c r="B127" i="61"/>
  <c r="B126" i="61"/>
  <c r="B125" i="61"/>
  <c r="B124" i="61"/>
  <c r="B123" i="61"/>
  <c r="B122" i="61"/>
  <c r="B121" i="61"/>
  <c r="B120" i="61"/>
  <c r="B119" i="61"/>
  <c r="B118" i="61"/>
  <c r="B117" i="61"/>
  <c r="B116" i="61"/>
  <c r="B115" i="61"/>
  <c r="B114" i="61"/>
  <c r="B113" i="61"/>
  <c r="B112" i="61"/>
  <c r="B111" i="61"/>
  <c r="B110" i="61"/>
  <c r="B109" i="61"/>
  <c r="B108" i="61"/>
  <c r="B107" i="61"/>
  <c r="B106" i="61"/>
  <c r="B105" i="61"/>
  <c r="B104" i="61"/>
  <c r="B103" i="61"/>
  <c r="B102" i="61"/>
  <c r="B101" i="61"/>
  <c r="B100" i="61"/>
  <c r="B99" i="61"/>
  <c r="B98" i="61"/>
  <c r="B97" i="61"/>
  <c r="B96" i="61"/>
  <c r="B95" i="61"/>
  <c r="B94" i="61"/>
  <c r="B93" i="61"/>
  <c r="B92" i="61"/>
  <c r="B91" i="61"/>
  <c r="B90" i="61"/>
  <c r="B89" i="61"/>
  <c r="B88" i="61"/>
  <c r="B87" i="61"/>
  <c r="B86" i="61"/>
  <c r="B85" i="61"/>
  <c r="B84" i="61"/>
  <c r="B83" i="61"/>
  <c r="B82" i="61"/>
  <c r="B81" i="61"/>
  <c r="B80" i="61"/>
  <c r="B79" i="61"/>
  <c r="B78" i="61"/>
  <c r="B77" i="61"/>
  <c r="B76" i="61"/>
  <c r="B75" i="61"/>
  <c r="B74" i="61"/>
  <c r="B73" i="61"/>
  <c r="B72" i="61"/>
  <c r="B71" i="61"/>
  <c r="B70" i="61"/>
  <c r="B69" i="61"/>
  <c r="B68" i="61"/>
  <c r="B67" i="61"/>
  <c r="B66" i="61"/>
  <c r="B65" i="61"/>
  <c r="B64" i="61"/>
  <c r="B63" i="61"/>
  <c r="B62" i="61"/>
  <c r="B61" i="61"/>
  <c r="B60" i="61"/>
  <c r="B59" i="61"/>
  <c r="B58" i="61"/>
  <c r="B57" i="61"/>
  <c r="B56" i="61"/>
  <c r="B55" i="61"/>
  <c r="B54" i="61"/>
  <c r="B53" i="61"/>
  <c r="B52" i="61"/>
  <c r="B51" i="61"/>
  <c r="B50" i="61"/>
  <c r="B49" i="61"/>
  <c r="B48" i="61"/>
  <c r="B47" i="61"/>
  <c r="B46" i="61"/>
  <c r="B45" i="61"/>
  <c r="B44" i="61"/>
  <c r="B43" i="61"/>
  <c r="B42" i="61"/>
  <c r="B41" i="61"/>
  <c r="B40" i="61"/>
  <c r="B39" i="61"/>
  <c r="B38" i="61"/>
  <c r="B37" i="61"/>
  <c r="B36" i="61"/>
  <c r="B35" i="61"/>
  <c r="B34" i="61"/>
  <c r="B33" i="61"/>
  <c r="B32" i="61"/>
  <c r="B31" i="61"/>
  <c r="B30" i="61"/>
  <c r="B29" i="61"/>
  <c r="B28" i="61"/>
  <c r="B27" i="61"/>
  <c r="B26" i="61"/>
  <c r="B25" i="61"/>
  <c r="B24" i="61"/>
  <c r="B23" i="61"/>
  <c r="B22" i="61"/>
  <c r="B21" i="61"/>
  <c r="B20" i="61"/>
  <c r="B19" i="61"/>
  <c r="B18" i="61"/>
  <c r="B17" i="61"/>
  <c r="B16" i="61"/>
  <c r="B15" i="61"/>
  <c r="B14" i="61"/>
  <c r="B13" i="61"/>
  <c r="B12" i="61"/>
  <c r="B11" i="61"/>
  <c r="B10" i="61"/>
  <c r="B9" i="61"/>
  <c r="B8" i="61"/>
  <c r="B7" i="6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09027C54-5119-4712-855D-04DA6AC4587B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Timestamp="1707998737"&gt;&lt;FQL&gt;&lt;Q&gt;RWR^P_PRICE(0,-200D)&lt;/Q&gt;&lt;R&gt;201&lt;/R&gt;&lt;C&gt;1&lt;/C&gt;&lt;D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xsi:type="xsd:double"&gt;81.46&lt;/D&gt;&lt;D xsi:type="xsd:double"&gt;82.94&lt;/D&gt;&lt;D xsi:type="xsd:double"&gt;82.74&lt;/D&gt;&lt;D xsi:type="xsd:double"&gt;81.95&lt;/D&gt;&lt;D xsi:type="xsd:double"&gt;82.43&lt;/D&gt;&lt;D xsi:type="xsd:double"&gt;84.01&lt;/D&gt;&lt;D xsi:type="xsd:double"&gt;84.16&lt;/D&gt;&lt;D xsi:type="xsd:double"&gt;84.75&lt;/D&gt;&lt;D xsi:type="xsd:double"&gt;87.77&lt;/D&gt;&lt;D xsi:type="xsd:double"&gt;87.63&lt;/D&gt;&lt;D xsi:type="xsd:double"&gt;87.95&lt;/D&gt;&lt;D xsi:type="xsd:double"&gt;89.77&lt;/D&gt;&lt;D xsi:type="xsd:double"&gt;89.98&lt;/D&gt;&lt;D xsi:type="xsd:double"&gt;88.31&lt;/D&gt;&lt;D xsi:type="xsd:double"&gt;89.15&lt;/D&gt;&lt;D xsi:type="xsd:double"&gt;89.04&lt;/D&gt;&lt;D xsi:type="xsd:double"&gt;88.97&lt;/D&gt;&lt;D xsi:type="xsd:double"&gt;89.26&lt;/D&gt;&lt;D xsi:type="xsd:double"&gt;88.81&lt;/D&gt;&lt;D xsi:type="xsd:double"&gt;88.88&lt;/D&gt;&lt;D xsi:type="xsd:double"&gt;90.02&lt;/D&gt;&lt;D xsi:type="xsd:double"&gt;90.09&lt;/D&gt;&lt;D xsi:type="xsd:double"&gt;90.7392&lt;/D&gt;&lt;D xsi:type="xsd:double"&gt;90.42&lt;/D&gt;&lt;D xsi:type="xsd:double"&gt;89.36&lt;/D&gt;&lt;D xsi:type="xsd:double"&gt;88.59&lt;/D&gt;&lt;D xsi:type="xsd:double"&gt;88.38&lt;/D&gt;&lt;D xsi:type="xsd:double"&gt;88.78&lt;/D&gt;&lt;D xsi:type="xsd:double"&gt;87.45&lt;/D&gt;&lt;D xsi:type="xsd:double"&gt;87.16&lt;/D&gt;&lt;D xsi:type="xsd:double"&gt;87.99&lt;/D&gt;&lt;D xsi:type="xsd:double"&gt;87.69&lt;/D&gt;&lt;D xsi:type="xsd:double"&gt;88.43&lt;/D&gt;&lt;D xsi:type="xsd:double"&gt;89.1&lt;/D&gt;&lt;D xsi:type="xsd:double"&gt;90.1&lt;/D&gt;&lt;D xsi:type="xsd:double"&gt;90.88&lt;/D&gt;&lt;D xsi:type="xsd:double"&gt;90.57&lt;/D&gt;&lt;D xsi:type="xsd:double"&gt;91.05&lt;/D&gt;&lt;D xsi:type="xsd:double"&gt;91.03&lt;/D&gt;&lt;D xsi:type="xsd:double"&gt;91.96&lt;/D&gt;&lt;D xsi:type="xsd:double"&gt;90.48&lt;/D&gt;&lt;D xsi:type="xsd:double"&gt;91.34&lt;/D&gt;&lt;D xsi:type="xsd:double"&gt;92.28&lt;/D&gt;&lt;D xsi:type="xsd:double"&gt;92.64&lt;/D&gt;&lt;D xsi:type="xsd:double"&gt;93.1&lt;/D&gt;&lt;D xsi:type="xsd:double"&gt;92.5&lt;/D&gt;&lt;D xsi:type="xsd:double"&gt;92.38&lt;/D&gt;&lt;D xsi:type="xsd:double"&gt;94.63&lt;/D&gt;&lt;D xsi:type="xsd:double"&gt;94.09&lt;/D&gt;&lt;D xsi:type="xsd:double"&gt;94.77&lt;/D&gt;&lt;D xsi:type="xsd:double"&gt;94.15&lt;/D&gt;&lt;D xsi:type="xsd:double"&gt;93.68&lt;/D&gt;&lt;D xsi:type="xsd:double"&gt;93.36&lt;/D&gt;&lt;D xsi:type="xsd:double"&gt;92.4&lt;/D&gt;&lt;D xsi:type="xsd:double"&gt;93.27&lt;/D&gt;&lt;D xsi:type="xsd:double"&gt;93.51&lt;/D&gt;&lt;D xsi:type="xsd:double"&gt;93.58&lt;/D&gt;&lt;D xsi:type="xsd:double"&gt;92.84&lt;/D&gt;&lt;D xsi:type="xsd:double"&gt;92.4&lt;/D&gt;&lt;D xsi:type="xsd:double"&gt;91.11&lt;/D&gt;&lt;D xsi:type="xsd:double"&gt;90.69&lt;/D&gt;&lt;D xsi:type="xsd:double"&gt;91.08&lt;/D&gt;&lt;D xsi:type="xsd:double"&gt;91.54&lt;/D&gt;&lt;D xsi:type="xsd:double"&gt;91.49&lt;/D&gt;&lt;D xsi:type="xsd:double"&gt;90.44&lt;/D&gt;&lt;D xsi:type="xsd:double"&gt;89.94&lt;/D&gt;&lt;D xsi:type="xsd:double"&gt;88.85&lt;/D&gt;&lt;D xsi:type="xsd:double"&gt;89.27&lt;/D&gt;&lt;D xsi:type="xsd:double"&gt;88.13&lt;/D&gt;&lt;D xsi:type="xsd:double"&gt;85.8&lt;/D&gt;&lt;D xsi:type="xsd:double"&gt;87.15&lt;/D&gt;&lt;D xsi:type="xsd:double"&gt;88.62&lt;/D&gt;&lt;D xsi:type="xsd:double"&gt;89.13&lt;/D&gt;&lt;D xsi:type="xsd:double"&gt;91.11&lt;/D&gt;&lt;D xsi:type="xsd:double"&gt;90.86&lt;/D&gt;&lt;D xsi:type="xsd:double"&gt;90.62&lt;/D&gt;&lt;D xsi:type="xsd:double"&gt;90.26&lt;/D&gt;&lt;D xsi:type="xsd:double"&gt;89.74&lt;/D&gt;&lt;D xsi:type="xsd:double"&gt;89.88&lt;/D&gt;&lt;D xsi:type="xsd:double"&gt;90.35&lt;/D&gt;&lt;D xsi:type="xsd:double"&gt;90.96&lt;/D&gt;&lt;D xsi:type="xsd:double"&gt;89.23&lt;/D&gt;&lt;D xsi:type="xsd:double"&gt;88.38&lt;/D&gt;&lt;D xsi:type="xsd:double"&gt;88.9&lt;/D&gt;&lt;D xsi:type="xsd:double"&gt;86.87&lt;/D&gt;&lt;D xsi:type="xsd:double"&gt;86.9&lt;/D&gt;&lt;D xsi:type="xsd:double"&gt;86.56&lt;/D&gt;&lt;D xsi:type="xsd:double"&gt;86.09&lt;/D&gt;&lt;D xsi:type="xsd:double"&gt;84.86&lt;/D&gt;&lt;D xsi:type="xsd:double"&gt;84.89&lt;/D&gt;&lt;D xsi:type="xsd:double"&gt;86.7&lt;/D&gt;&lt;D xsi:type="xsd:double"&gt;87.24&lt;/D&gt;&lt;D xsi:type="xsd:double"&gt;86.72&lt;/D&gt;&lt;D xsi:type="xsd:double"&gt;86.87&lt;/D&gt;&lt;D xsi:type="xsd:double"&gt;87.48&lt;/D&gt;&lt;D xsi:type="xsd:double"&gt;86.44&lt;/D&gt;&lt;D xsi:type="xsd:double"&gt;88.9&lt;/D&gt;&lt;D xsi:type="xsd:double"&gt;88.76&lt;/D&gt;&lt;D xsi:type="xsd:double"&gt;88.96&lt;/D&gt;&lt;D xsi:type="xsd:double"&gt;89.93&lt;/D&gt;&lt;D xsi:type="xsd:double"&gt;89.03&lt;/D&gt;&lt;D xsi:type="xsd:double"&gt;89.61&lt;/D&gt;&lt;D xsi:type="xsd:double"&gt;90.03&lt;/D&gt;&lt;D xsi:type="xsd:double"&gt;88.37&lt;/D&gt;&lt;D xsi:type="xsd:double"&gt;87.41&lt;/D&gt;&lt;D xsi:type="xsd:double"&gt;87.5&lt;/D&gt;&lt;D xsi:type="xsd:double"&gt;88.78&lt;/D&gt;&lt;D xsi:type="xsd:double"&gt;89.41&lt;/D&gt;&lt;/FQL&gt;&lt;FQL&gt;&lt;Q&gt;VNQ^P_PRICE(0,-200D)&lt;/Q&gt;&lt;R&gt;201&lt;/R&gt;&lt;C&gt;1&lt;/C&gt;&lt;D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xsi:type="xsd:double"&gt;74.27&lt;/D&gt;&lt;D xsi:type="xsd:double"&gt;75.66&lt;/D&gt;&lt;D xsi:type="xsd:double"&gt;75.44&lt;/D&gt;&lt;D xsi:type="xsd:double"&gt;75.45&lt;/D&gt;&lt;D xsi:type="xsd:double"&gt;75.96&lt;/D&gt;&lt;D xsi:type="xsd:double"&gt;77.37&lt;/D&gt;&lt;D xsi:type="xsd:double"&gt;77.44&lt;/D&gt;&lt;D xsi:type="xsd:double"&gt;78.03&lt;/D&gt;&lt;D xsi:type="xsd:double"&gt;80.78&lt;/D&gt;&lt;D xsi:type="xsd:double"&gt;80.71&lt;/D&gt;&lt;D xsi:type="xsd:double"&gt;81.08&lt;/D&gt;&lt;D xsi:type="xsd:double"&gt;81.81&lt;/D&gt;&lt;D xsi:type="xsd:double"&gt;82.12&lt;/D&gt;&lt;D xsi:type="xsd:double"&gt;80.66&lt;/D&gt;&lt;D xsi:type="xsd:double"&gt;81.55&lt;/D&gt;&lt;D xsi:type="xsd:double"&gt;81.59&lt;/D&gt;&lt;D xsi:type="xsd:double"&gt;81.58&lt;/D&gt;&lt;D xsi:type="xsd:double"&gt;81.9&lt;/D&gt;&lt;D xsi:type="xsd:double"&gt;81.39&lt;/D&gt;&lt;D xsi:type="xsd:double"&gt;81.56&lt;/D&gt;&lt;D xsi:type="xsd:double"&gt;82.52&lt;/D&gt;&lt;D xsi:type="xsd:double"&gt;82.38&lt;/D&gt;&lt;D xsi:type="xsd:double"&gt;82.99&lt;/D&gt;&lt;D xsi:type="xsd:double"&gt;82.69&lt;/D&gt;&lt;D xsi:type="xsd:double"&gt;81.7&lt;/D&gt;&lt;D xsi:type="xsd:double"&gt;80.94&lt;/D&gt;&lt;D xsi:type="xsd:double"&gt;80.88&lt;/D&gt;&lt;D xsi:type="xsd:double"&gt;81.19&lt;/D&gt;&lt;D xsi:type="xsd:double"&gt;79.93&lt;/D&gt;&lt;D xsi:type="xsd:double"&gt;79.7&lt;/D&gt;&lt;D xsi:type="xsd:double"&gt;80.44&lt;/D&gt;&lt;D xsi:type="xsd:double"&gt;80.19&lt;/D&gt;&lt;D xsi:type="xsd:double"&gt;80.84&lt;/D&gt;&lt;D xsi:type="xsd:double"&gt;81.85&lt;/D&gt;&lt;D xsi:type="xsd:double"&gt;82.78&lt;/D&gt;&lt;D xsi:type="xsd:double"&gt;83.33&lt;/D&gt;&lt;D xsi:type="xsd:double"&gt;83.2&lt;/D&gt;&lt;D xsi:type="xsd:double"&gt;83.52&lt;/D&gt;&lt;D xsi:type="xsd:double"&gt;83.53&lt;/D&gt;&lt;D xsi:type="xsd:double"&gt;84.07&lt;/D&gt;&lt;D xsi:type="xsd:double"&gt;83.03&lt;/D&gt;&lt;D xsi:type="xsd:double"&gt;83.71&lt;/D&gt;&lt;D xsi:type="xsd:double"&gt;84.63&lt;/D&gt;&lt;D xsi:type="xsd:double"&gt;85.12&lt;/D&gt;&lt;D xsi:type="xsd:double"&gt;85.26&lt;/D&gt;&lt;D xsi:type="xsd:double"&gt;84.71&lt;/D&gt;&lt;D xsi:type="xsd:double"&gt;84.78&lt;/D&gt;&lt;D xsi:type="xsd:double"&gt;86.66&lt;/D&gt;&lt;D xsi:type="xsd:double"&gt;86.27&lt;/D&gt;&lt;D xsi:type="xsd:double"&gt;86.89&lt;/D&gt;&lt;D xsi:type="xsd:double"&gt;86.18&lt;/D&gt;&lt;D xsi:type="xsd:double"&gt;85.78&lt;/D&gt;&lt;D xsi:type="xsd:double"&gt;86.06&lt;/D&gt;&lt;D xsi:type="xsd:double"&gt;85.1&lt;/D&gt;&lt;D xsi:type="xsd:double"&gt;85.57&lt;/D&gt;&lt;D xsi:type="xsd:double"&gt;86.13&lt;/D&gt;&lt;D xsi:type="xsd:double"&gt;86.3&lt;/D&gt;&lt;D xsi:type="xsd:double"&gt;85.75&lt;/D&gt;&lt;D xsi:type="xsd:double"&gt;85.29&lt;/D&gt;&lt;D xsi:type="xsd:double"&gt;84.09&lt;/D&gt;&lt;D xsi:type="xsd:double"&gt;83.73&lt;/D&gt;&lt;D xsi:type="xsd:double"&gt;83.92&lt;/D&gt;&lt;D xsi:type="xsd:double"&gt;84.57&lt;/D&gt;&lt;D xsi:type="xsd:double"&gt;84.38&lt;/D&gt;&lt;D xsi:type="xsd:double"&gt;83.56&lt;/D&gt;&lt;D xsi:type="xsd:double"&gt;83.1&lt;/D&gt;&lt;D xsi:type="xsd:double"&gt;83.11&lt;/D&gt;&lt;D xsi:type="xsd:double"&gt;82.99&lt;/D&gt;&lt;D xsi:type="xsd:double"&gt;81.98&lt;/D&gt;&lt;D xsi:type="xsd:double"&gt;80.13&lt;/D&gt;&lt;D xsi:type="xsd:double"&gt;81.25&lt;/D&gt;&lt;D xsi:type="xsd:double"&gt;82.43&lt;/D&gt;&lt;D xsi:type="xsd:double"&gt;82.93&lt;/D&gt;&lt;D xsi:type="xsd:double"&gt;83.92&lt;/D&gt;&lt;D xsi:type="xsd:double"&gt;83.98&lt;/D&gt;&lt;D xsi:type="xsd:double"&gt;83.54&lt;/D&gt;&lt;D xsi:type="xsd:double"&gt;83.23&lt;/D&gt;&lt;D xsi:type="xsd:double"&gt;82.7&lt;/D&gt;&lt;D xsi:type="xsd:double"&gt;82.68&lt;/D&gt;&lt;D xsi:type="xsd:double"&gt;83.16&lt;/D&gt;&lt;D xsi:type="xsd:double"&gt;83.68&lt;/D&gt;&lt;D xsi:type="xsd:double"&gt;82.17&lt;/D&gt;&lt;D xsi:type="xsd:double"&gt;81.39&lt;/D&gt;&lt;D xsi:type="xsd:double"&gt;81.96&lt;/D&gt;&lt;D xsi:type="xsd:double"&gt;80.01&lt;/D&gt;&lt;D xsi:type="xsd:double"&gt;80&lt;/D&gt;&lt;D xsi:type="xsd:double"&gt;79.6&lt;/D&gt;&lt;D xsi:type="xsd:double"&gt;79.3&lt;/D&gt;&lt;D xsi:type="xsd:double"&gt;78.4&lt;/D&gt;&lt;D xsi:type="xsd:double"&gt;78.41&lt;/D&gt;&lt;D xsi:type="xsd:double"&gt;80.13&lt;/D&gt;&lt;D xsi:type="xsd:double"&gt;80.89&lt;/D&gt;&lt;D xsi:type="xsd:double"&gt;80.4&lt;/D&gt;&lt;D xsi:type="xsd:double"&gt;80.53&lt;/D&gt;&lt;D xsi:type="xsd:double"&gt;80.92&lt;/D&gt;&lt;D xsi:type="xsd:double"&gt;79.84&lt;/D&gt;&lt;D xsi:type="xsd:double"&gt;81.89&lt;/D&gt;&lt;D xsi:type="xsd:double"&gt;82.03&lt;/D&gt;&lt;D xsi:type="xsd:double"&gt;82.04&lt;/D&gt;&lt;D xsi:type="xsd:double"&gt;82.95&lt;/D&gt;&lt;D xsi:type="xsd:double"&gt;82.16&lt;/D&gt;&lt;D xsi:type="xsd:double"&gt;82.51&lt;/D&gt;&lt;D xsi:type="xsd:double"&gt;82.99&lt;/D&gt;&lt;D xsi:type="xsd:double"&gt;81.63&lt;/D&gt;&lt;D xsi:type="xsd:double"&gt;80.96&lt;/D&gt;&lt;D xsi:type="xsd:double"&gt;81.28&lt;/D&gt;&lt;D xsi:type="xsd:double"&gt;82.68&lt;/D&gt;&lt;D xsi:type="xsd:double"&gt;83.3&lt;/D&gt;&lt;/FQL&gt;&lt;FQL&gt;&lt;Q&gt;XTL^P_PRICE(0,-200D)&lt;/Q&gt;&lt;R&gt;201&lt;/R&gt;&lt;C&gt;1&lt;/C&gt;&lt;D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xsi:type="xsd:double"&gt;69.9795&lt;/D&gt;&lt;D xsi:type="xsd:double"&gt;70.93&lt;/D&gt;&lt;D xsi:type="xsd:double"&gt;70.7297&lt;/D&gt;&lt;D xsi:type="xsd:double"&gt;69.7378&lt;/D&gt;&lt;D xsi:type="xsd:double"&gt;69.3842&lt;/D&gt;&lt;D xsi:type="xsd:double"&gt;70.7122&lt;/D&gt;&lt;D xsi:type="xsd:double"&gt;71.4721&lt;/D&gt;&lt;D xsi:type="xsd:double"&gt;71.5458&lt;/D&gt;&lt;D xsi:type="xsd:double"&gt;73.086&lt;/D&gt;&lt;D xsi:type="xsd:double"&gt;73.52&lt;/D&gt;&lt;D xsi:type="xsd:double"&gt;73.3711&lt;/D&gt;&lt;D xsi:type="xsd:double"&gt;73.36&lt;/D&gt;&lt;D xsi:type="xsd:double"&gt;74.0967&lt;/D&gt;&lt;D xsi:type="xsd:double"&gt;72.97&lt;/D&gt;&lt;D xsi:type="xsd:double"&gt;73.29&lt;/D&gt;&lt;D xsi:type="xsd:double"&gt;73.53&lt;/D&gt;&lt;D xsi:type="xsd:double"&gt;73.9241&lt;/D&gt;&lt;D xsi:type="xsd:double"&gt;74.1926&lt;/D&gt;&lt;D xsi:type="xsd:double"&gt;75.65&lt;/D&gt;&lt;D xsi:type="xsd:double"&gt;76.071&lt;/D&gt;&lt;D xsi:type="xsd:double"&gt;77.6349&lt;/D&gt;&lt;D xsi:type="xsd:double"&gt;77.83&lt;/D&gt;&lt;D xsi:type="xsd:double"&gt;76.0528&lt;/D&gt;&lt;D xsi:type="xsd:double"&gt;75.1518&lt;/D&gt;&lt;D xsi:type="xsd:double"&gt;73.47&lt;/D&gt;&lt;D xsi:type="xsd:double"&gt;72.8829&lt;/D&gt;&lt;D xsi:type="xsd:double"&gt;72.72&lt;/D&gt;&lt;D xsi:type="xsd:double"&gt;74.04&lt;/D&gt;&lt;D xsi:type="xsd:double"&gt;73.63&lt;/D&gt;&lt;D xsi:type="xsd:double"&gt;73.218&lt;/D&gt;&lt;D xsi:type="xsd:double"&gt;73.7543&lt;/D&gt;&lt;D xsi:type="xsd:double"&gt;74.0757&lt;/D&gt;&lt;D xsi:type="xsd:double"&gt;74.1265&lt;/D&gt;&lt;D xsi:type="xsd:double"&gt;75.3911&lt;/D&gt;&lt;D xsi:type="xsd:double"&gt;75.92&lt;/D&gt;&lt;D xsi:type="xsd:double"&gt;75.74&lt;/D&gt;&lt;D xsi:type="xsd:double"&gt;75.565&lt;/D&gt;&lt;D xsi:type="xsd:double"&gt;74.13&lt;/D&gt;&lt;D xsi:type="xsd:double"&gt;74.2932&lt;/D&gt;&lt;D xsi:type="xsd:double"&gt;72.79&lt;/D&gt;&lt;D xsi:type="xsd:double"&gt;73.5389&lt;/D&gt;&lt;D xsi:type="xsd:double"&gt;71.47&lt;/D&gt;&lt;D xsi:type="xsd:double"&gt;72.9828&lt;/D&gt;&lt;D xsi:type="xsd:double"&gt;73.8302&lt;/D&gt;&lt;D xsi:type="xsd:double"&gt;73.52&lt;/D&gt;&lt;D xsi:type="xsd:double"&gt;73.2&lt;/D&gt;&lt;D xsi:type="xsd:double"&gt;73.6819&lt;/D&gt;&lt;D xsi:type="xsd:double"&gt;74.51&lt;/D&gt;&lt;D xsi:type="xsd:double"&gt;74.88&lt;/D&gt;&lt;D xsi:type="xsd:double"&gt;75.1885&lt;/D&gt;&lt;D xsi:type="xsd:double"&gt;75.2791&lt;/D&gt;&lt;D xsi:type="xsd:double"&gt;75.3866&lt;/D&gt;&lt;D xsi:type="xsd:double"&gt;75.4142&lt;/D&gt;&lt;D xsi:type="xsd:double"&gt;73.7397&lt;/D&gt;&lt;D xsi:type="xsd:double"&gt;73.3004&lt;/D&gt;&lt;D xsi:type="xsd:double"&gt;74.33&lt;/D&gt;&lt;D xsi:type="xsd:double"&gt;77.21&lt;/D&gt;&lt;D xsi:type="xsd:double"&gt;77.7718&lt;/D&gt;&lt;D xsi:type="xsd:double"&gt;77.839&lt;/D&gt;&lt;D xsi:type="xsd:double"&gt;77.3&lt;/D&gt;&lt;D xsi:type="xsd:double"&gt;77.19&lt;/D&gt;&lt;D xsi:type="xsd:double"&gt;76.44&lt;/D&gt;&lt;D xsi:type="xsd:double"&gt;77.26&lt;/D&gt;&lt;D xsi:type="xsd:double"&gt;77.81&lt;/D&gt;&lt;D xsi:type="xsd:double"&gt;77.59&lt;/D&gt;&lt;D xsi:type="xsd:double"&gt;77.18&lt;/D&gt;&lt;D xsi:type="xsd:double"&gt;76.1&lt;/D&gt;&lt;D xsi:type="xsd:double"&gt;75.6375&lt;/D&gt;&lt;D xsi:type="xsd:double"&gt;73.99&lt;/D&gt;&lt;D xsi:type="xsd:double"&gt;73.1359&lt;/D&gt;&lt;D xsi:type="xsd:double"&gt;74.23&lt;/D&gt;&lt;D xsi:type="xsd:double"&gt;74.6944&lt;/D&gt;&lt;D xsi:type="xsd:double"&gt;76.1&lt;/D&gt;&lt;D xsi:type="xsd:double"&gt;77.1&lt;/D&gt;&lt;D xsi:type="xsd:double"&gt;77.3728&lt;/D&gt;&lt;D xsi:type="xsd:double"&gt;76.597&lt;/D&gt;&lt;D xsi:type="xsd:double"&gt;76.4555&lt;/D&gt;&lt;D xsi:type="xsd:double"&gt;75.896&lt;/D&gt;&lt;D xsi:type="xsd:double"&gt;74.5598&lt;/D&gt;&lt;D xsi:type="xsd:double"&gt;74.803&lt;/D&gt;&lt;D xsi:type="xsd:double"&gt;74.8574&lt;/D&gt;&lt;D xsi:type="xsd:double"&gt;73.55&lt;/D&gt;&lt;D xsi:type="xsd:double"&gt;73.21&lt;/D&gt;&lt;D xsi:type="xsd:double"&gt;74.42&lt;/D&gt;&lt;D xsi:type="xsd:double"&gt;73.0267&lt;/D&gt;&lt;D xsi:type="xsd:double"&gt;72.94&lt;/D&gt;&lt;D xsi:type="xsd:double"&gt;73.4928&lt;/D&gt;&lt;D xsi:type="xsd:double"&gt;73.0573&lt;/D&gt;&lt;D xsi:type="xsd:double"&gt;71.0609&lt;/D&gt;&lt;D xsi:type="xsd:double"&gt;71&lt;/D&gt;&lt;D xsi:type="xsd:double"&gt;72.207&lt;/D&gt;&lt;D xsi:type="xsd:double"&gt;72.9&lt;/D&gt;&lt;D xsi:type="xsd:double"&gt;72.2349&lt;/D&gt;&lt;D xsi:type="xsd:double"&gt;72.3388&lt;/D&gt;&lt;D xsi:type="xsd:double"&gt;71.7885&lt;/D&gt;&lt;D xsi:type="xsd:double"&gt;70.69&lt;/D&gt;&lt;D xsi:type="xsd:double"&gt;71.6837&lt;/D&gt;&lt;D xsi:type="xsd:double"&gt;70.8099&lt;/D&gt;&lt;D xsi:type="xsd:double"&gt;70.5938&lt;/D&gt;&lt;D xsi:type="xsd:double"&gt;71.1717&lt;/D&gt;&lt;D xsi:type="xsd:double"&gt;71.2945&lt;/D&gt;&lt;D xsi:type="xsd:double"&gt;71.155&lt;/D&gt;&lt;D xsi:type="xsd:double"&gt;71.64&lt;/D&gt;&lt;D xsi:type="xsd:double"&gt;72.2666&lt;/D&gt;&lt;D xsi:type="xsd:double"&gt;72.7947&lt;/D&gt;&lt;D xsi:type="xsd:double"&gt;72.97&lt;/D&gt;&lt;D xsi:type="xsd:double"&gt;75.07&lt;/D&gt;&lt;D xsi:type="xsd:double"&gt;75.08&lt;/D&gt;&lt;/FQL&gt;&lt;FQL&gt;&lt;Q&gt;XLU^P_PRICE(0,-200D)&lt;/Q&gt;&lt;R&gt;201&lt;/R&gt;&lt;C&gt;1&lt;/C&gt;&lt;D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xsi:type="xsd:double"&gt;56.19&lt;/D&gt;&lt;D xsi:type="xsd:double"&gt;58.93&lt;/D&gt;&lt;D xsi:type="xsd:double"&gt;58.83&lt;/D&gt;&lt;D xsi:type="xsd:double"&gt;60.13&lt;/D&gt;&lt;D xsi:type="xsd:double"&gt;61.31&lt;/D&gt;&lt;D xsi:type="xsd:double"&gt;63.2&lt;/D&gt;&lt;D xsi:type="xsd:double"&gt;63.29&lt;/D&gt;&lt;D xsi:type="xsd:double"&gt;63.41&lt;/D&gt;&lt;D xsi:type="xsd:double"&gt;64.08&lt;/D&gt;&lt;D xsi:type="xsd:double"&gt;64.02&lt;/D&gt;&lt;D xsi:type="xsd:double"&gt;64.37&lt;/D&gt;&lt;D xsi:type="xsd:double"&gt;64.94&lt;/D&gt;&lt;D xsi:type="xsd:double"&gt;65.22&lt;/D&gt;&lt;D xsi:type="xsd:double"&gt;64.28&lt;/D&gt;&lt;D xsi:type="xsd:double"&gt;63.52&lt;/D&gt;&lt;D xsi:type="xsd:double"&gt;63.44&lt;/D&gt;&lt;D xsi:type="xsd:double"&gt;63.18&lt;/D&gt;&lt;D xsi:type="xsd:double"&gt;62.63&lt;/D&gt;&lt;D xsi:type="xsd:double"&gt;61.82&lt;/D&gt;&lt;D xsi:type="xsd:double"&gt;61.68&lt;/D&gt;&lt;D xsi:type="xsd:double"&gt;62.64&lt;/D&gt;&lt;D xsi:type="xsd:double"&gt;62.96&lt;/D&gt;&lt;D xsi:type="xsd:double"&gt;63.57&lt;/D&gt;&lt;D xsi:type="xsd:double"&gt;63.86&lt;/D&gt;&lt;D xsi:type="xsd:double"&gt;63.62&lt;/D&gt;&lt;D xsi:type="xsd:double"&gt;63.63&lt;/D&gt;&lt;D xsi:type="xsd:double"&gt;63.15&lt;/D&gt;&lt;D xsi:type="xsd:double"&gt;63.52&lt;/D&gt;&lt;D xsi:type="xsd:double"&gt;63.27&lt;/D&gt;&lt;D xsi:type="xsd:double"&gt;63.09&lt;/D&gt;&lt;D xsi:type="xsd:double"&gt;63.49&lt;/D&gt;&lt;D xsi:type="xsd:double"&gt;63.16&lt;/D&gt;&lt;D xsi:type="xsd:double"&gt;63.3&lt;/D&gt;&lt;D xsi:type="xsd:double"&gt;63.02&lt;/D&gt;&lt;D xsi:type="xsd:double"&gt;64.06&lt;/D&gt;&lt;D xsi:type="xsd:double"&gt;64.57&lt;/D&gt;&lt;D xsi:type="xsd:double"&gt;64.22&lt;/D&gt;&lt;D xsi:type="xsd:double"&gt;64.42&lt;/D&gt;&lt;D xsi:type="xsd:double"&gt;64.28&lt;/D&gt;&lt;D xsi:type="xsd:double"&gt;63.98&lt;/D&gt;&lt;D xsi:type="xsd:double"&gt;63.99&lt;/D&gt;&lt;D xsi:type="xsd:double"&gt;64.74&lt;/D&gt;&lt;D xsi:type="xsd:double"&gt;66.25&lt;/D&gt;&lt;D xsi:type="xsd:double"&gt;66.25&lt;/D&gt;&lt;D xsi:type="xsd:double"&gt;67.07&lt;/D&gt;&lt;D xsi:type="xsd:double"&gt;67.04&lt;/D&gt;&lt;D xsi:type="xsd:double"&gt;67.19&lt;/D&gt;&lt;D xsi:type="xsd:double"&gt;68.4&lt;/D&gt;&lt;D xsi:type="xsd:double"&gt;68.4&lt;/D&gt;&lt;D xsi:type="xsd:double"&gt;68.28&lt;/D&gt;&lt;D xsi:type="xsd:double"&gt;68.46&lt;/D&gt;&lt;D xsi:type="xsd:double"&gt;67.45&lt;/D&gt;&lt;D xsi:type="xsd:double"&gt;66.24&lt;/D&gt;&lt;D xsi:type="xsd:double"&gt;65.57&lt;/D&gt;&lt;D xsi:type="xsd:double"&gt;66.08&lt;/D&gt;&lt;D xsi:type="xsd:double"&gt;66.85&lt;/D&gt;&lt;D xsi:type="xsd:double"&gt;67.11&lt;/D&gt;&lt;D xsi:type="xsd:double"&gt;66.88&lt;/D&gt;&lt;D xsi:type="xsd:double"&gt;65.92&lt;/D&gt;&lt;D xsi:type="xsd:double"&gt;65.11&lt;/D&gt;&lt;D xsi:type="xsd:double"&gt;65.39&lt;/D&gt;&lt;D xsi:type="xsd:double"&gt;65.87&lt;/D&gt;&lt;D xsi:type="xsd:double"&gt;66.68&lt;/D&gt;&lt;D xsi:type="xsd:double"&gt;65.93&lt;/D&gt;&lt;D xsi:type="xsd:double"&gt;65.44&lt;/D&gt;&lt;D xsi:type="xsd:double"&gt;64.72&lt;/D&gt;&lt;D xsi:type="xsd:double"&gt;64.72&lt;/D&gt;&lt;D xsi:type="xsd:double"&gt;65.69&lt;/D&gt;&lt;D xsi:type="xsd:double"&gt;65.67&lt;/D&gt;&lt;D xsi:type="xsd:double"&gt;65.03&lt;/D&gt;&lt;D xsi:type="xsd:double"&gt;66&lt;/D&gt;&lt;D xsi:type="xsd:double"&gt;66.51&lt;/D&gt;&lt;D xsi:type="xsd:double"&gt;65.98&lt;/D&gt;&lt;D xsi:type="xsd:double"&gt;67.3&lt;/D&gt;&lt;D xsi:type="xsd:double"&gt;66.94&lt;/D&gt;&lt;D xsi:type="xsd:double"&gt;66.22&lt;/D&gt;&lt;D xsi:type="xsd:double"&gt;66.26&lt;/D&gt;&lt;D xsi:type="xsd:double"&gt;66.27&lt;/D&gt;&lt;D xsi:type="xsd:double"&gt;66.39&lt;/D&gt;&lt;D xsi:type="xsd:double"&gt;66.78&lt;/D&gt;&lt;D xsi:type="xsd:double"&gt;66.49&lt;/D&gt;&lt;D xsi:type="xsd:double"&gt;65.38&lt;/D&gt;&lt;D xsi:type="xsd:double"&gt;65.43&lt;/D&gt;&lt;D xsi:type="xsd:double"&gt;65.12&lt;/D&gt;&lt;D xsi:type="xsd:double"&gt;64.45&lt;/D&gt;&lt;D xsi:type="xsd:double"&gt;64.93&lt;/D&gt;&lt;D xsi:type="xsd:double"&gt;64.34&lt;/D&gt;&lt;D xsi:type="xsd:double"&gt;64.59&lt;/D&gt;&lt;D xsi:type="xsd:double"&gt;64.59&lt;/D&gt;&lt;D xsi:type="xsd:double"&gt;65.47&lt;/D&gt;&lt;D xsi:type="xsd:double"&gt;65.9&lt;/D&gt;&lt;D xsi:type="xsd:double"&gt;66.13&lt;/D&gt;&lt;D xsi:type="xsd:double"&gt;66.11&lt;/D&gt;&lt;D xsi:type="xsd:double"&gt;66.21&lt;/D&gt;&lt;D xsi:type="xsd:double"&gt;66.41&lt;/D&gt;&lt;D xsi:type="xsd:double"&gt;66.65&lt;/D&gt;&lt;D xsi:type="xsd:double"&gt;68.16&lt;/D&gt;&lt;D xsi:type="xsd:double"&gt;69.03&lt;/D&gt;&lt;D xsi:type="xsd:double"&gt;68.65&lt;/D&gt;&lt;D xsi:type="xsd:double"&gt;69.36&lt;/D&gt;&lt;D xsi:type="xsd:double"&gt;68.73&lt;/D&gt;&lt;D xsi:type="xsd:double"&gt;68.82&lt;/D&gt;&lt;D xsi:type="xsd:double"&gt;69.03&lt;/D&gt;&lt;D xsi:type="xsd:double"&gt;68.59&lt;/D&gt;&lt;D xsi:type="xsd:double"&gt;68.07&lt;/D&gt;&lt;D xsi:type="xsd:double"&gt;68.26&lt;/D&gt;&lt;D xsi:type="xsd:double"&gt;69.1&lt;/D&gt;&lt;D xsi:type="xsd:double"&gt;68.98&lt;/D&gt;&lt;/FQL&gt;&lt;FQL&gt;&lt;Q&gt;TAN^P_PRICE(0,-200D)&lt;/Q&gt;&lt;R&gt;201&lt;/R&gt;&lt;C&gt;1&lt;/C&gt;&lt;D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xsi:type="xsd:double"&gt;47.59&lt;/D&gt;&lt;D xsi:type="xsd:double"&gt;49.43&lt;/D&gt;&lt;D xsi:type="xsd:double"&gt;51.79&lt;/D&gt;&lt;D xsi:type="xsd:double"&gt;51.85&lt;/D&gt;&lt;D xsi:type="xsd:double"&gt;51.68&lt;/D&gt;&lt;D xsi:type="xsd:double"&gt;51.74&lt;/D&gt;&lt;D xsi:type="xsd:double"&gt;52.57&lt;/D&gt;&lt;D xsi:type="xsd:double"&gt;52.82&lt;/D&gt;&lt;D xsi:type="xsd:double"&gt;53.59&lt;/D&gt;&lt;D xsi:type="xsd:double"&gt;54.54&lt;/D&gt;&lt;D xsi:type="xsd:double"&gt;54.6&lt;/D&gt;&lt;D xsi:type="xsd:double"&gt;54.24&lt;/D&gt;&lt;D xsi:type="xsd:double"&gt;55.92&lt;/D&gt;&lt;D xsi:type="xsd:double"&gt;57.1&lt;/D&gt;&lt;D xsi:type="xsd:double"&gt;55.62&lt;/D&gt;&lt;D xsi:type="xsd:double"&gt;56.79&lt;/D&gt;&lt;D xsi:type="xsd:double"&gt;55.73&lt;/D&gt;&lt;D xsi:type="xsd:double"&gt;55.57&lt;/D&gt;&lt;D xsi:type="xsd:double"&gt;55.56&lt;/D&gt;&lt;D xsi:type="xsd:double"&gt;56.81&lt;/D&gt;&lt;D xsi:type="xsd:double"&gt;58.02&lt;/D&gt;&lt;D xsi:type="xsd:double"&gt;58.41&lt;/D&gt;&lt;D xsi:type="xsd:double"&gt;58.23&lt;/D&gt;&lt;D xsi:type="xsd:double"&gt;58.28&lt;/D&gt;&lt;D xsi:type="xsd:double"&gt;58.72&lt;/D&gt;&lt;D xsi:type="xsd:double"&gt;56.48&lt;/D&gt;&lt;D xsi:type="xsd:double"&gt;56.17&lt;/D&gt;&lt;D xsi:type="xsd:double"&gt;55.5&lt;/D&gt;&lt;D xsi:type="xsd:double"&gt;56.76&lt;/D&gt;&lt;D xsi:type="xsd:double"&gt;55.79&lt;/D&gt;&lt;D xsi:type="xsd:double"&gt;56.38&lt;/D&gt;&lt;D xsi:type="xsd:double"&gt;57.01&lt;/D&gt;&lt;D xsi:type="xsd:double"&gt;57.27&lt;/D&gt;&lt;D xsi:type="xsd:double"&gt;58.19&lt;/D&gt;&lt;D xsi:type="xsd:double"&gt;59.58&lt;/D&gt;&lt;D xsi:type="xsd:double"&gt;62.02&lt;/D&gt;&lt;D xsi:type="xsd:double"&gt;61.82&lt;/D&gt;&lt;D xsi:type="xsd:double"&gt;62.78&lt;/D&gt;&lt;D xsi:type="xsd:double"&gt;63.4&lt;/D&gt;&lt;D xsi:type="xsd:double"&gt;62.04&lt;/D&gt;&lt;D xsi:type="xsd:double"&gt;62.21&lt;/D&gt;&lt;D xsi:type="xsd:double"&gt;62.72&lt;/D&gt;&lt;D xsi:type="xsd:double"&gt;63.63&lt;/D&gt;&lt;D xsi:type="xsd:double"&gt;63.38&lt;/D&gt;&lt;D xsi:type="xsd:double"&gt;67.06&lt;/D&gt;&lt;D xsi:type="xsd:double"&gt;68.54&lt;/D&gt;&lt;D xsi:type="xsd:double"&gt;68.26&lt;/D&gt;&lt;D xsi:type="xsd:double"&gt;68.13&lt;/D&gt;&lt;D xsi:type="xsd:double"&gt;70.02&lt;/D&gt;&lt;D xsi:type="xsd:double"&gt;71.04&lt;/D&gt;&lt;D xsi</t>
        </r>
      </text>
    </comment>
    <comment ref="A2" authorId="0" shapeId="0" xr:uid="{F4CF8F34-3A6D-4C4F-82E3-26E80BA119AF}">
      <text>
        <r>
          <rPr>
            <b/>
            <sz val="9"/>
            <color indexed="81"/>
            <rFont val="Tahoma"/>
            <family val="2"/>
          </rPr>
          <t>:type="xsd:double"&gt;70.92&lt;/D&gt;&lt;D xsi:type="xsd:double"&gt;71.15&lt;/D&gt;&lt;D xsi:type="xsd:double"&gt;71.44&lt;/D&gt;&lt;D xsi:type="xsd:double"&gt;73.01&lt;/D&gt;&lt;D xsi:type="xsd:double"&gt;72.89&lt;/D&gt;&lt;D xsi:type="xsd:double"&gt;73.55&lt;/D&gt;&lt;D xsi:type="xsd:double"&gt;70.72&lt;/D&gt;&lt;D xsi:type="xsd:double"&gt;72.12&lt;/D&gt;&lt;D xsi:type="xsd:double"&gt;71.32&lt;/D&gt;&lt;D xsi:type="xsd:double"&gt;69.36&lt;/D&gt;&lt;D xsi:type="xsd:double"&gt;69.37&lt;/D&gt;&lt;D xsi:type="xsd:double"&gt;68.05&lt;/D&gt;&lt;D xsi:type="xsd:double"&gt;67.36&lt;/D&gt;&lt;D xsi:type="xsd:double"&gt;69.79&lt;/D&gt;&lt;D xsi:type="xsd:double"&gt;71.42&lt;/D&gt;&lt;D xsi:type="xsd:double"&gt;71.42&lt;/D&gt;&lt;D xsi:type="xsd:double"&gt;68.92&lt;/D&gt;&lt;D xsi:type="xsd:double"&gt;69.63&lt;/D&gt;&lt;D xsi:type="xsd:double"&gt;69.2&lt;/D&gt;&lt;D xsi:type="xsd:double"&gt;68.41&lt;/D&gt;&lt;D xsi:type="xsd:double"&gt;68.04&lt;/D&gt;&lt;D xsi:type="xsd:double"&gt;68.93&lt;/D&gt;&lt;D xsi:type="xsd:double"&gt;69.64&lt;/D&gt;&lt;D xsi:type="xsd:double"&gt;70.5&lt;/D&gt;&lt;D xsi:type="xsd:double"&gt;72.79&lt;/D&gt;&lt;D xsi:type="xsd:double"&gt;73.2&lt;/D&gt;&lt;D xsi:type="xsd:double"&gt;71.62&lt;/D&gt;&lt;D xsi:type="xsd:double"&gt;72.31&lt;/D&gt;&lt;D xsi:type="xsd:double"&gt;71.54&lt;/D&gt;&lt;D xsi:type="xsd:double"&gt;70.39&lt;/D&gt;&lt;D xsi:type="xsd:double"&gt;70.82&lt;/D&gt;&lt;D xsi:type="xsd:double"&gt;71.02&lt;/D&gt;&lt;D xsi:type="xsd:double"&gt;71.24&lt;/D&gt;&lt;D xsi:type="xsd:double"&gt;71.81&lt;/D&gt;&lt;D xsi:type="xsd:double"&gt;72.07&lt;/D&gt;&lt;D xsi:type="xsd:double"&gt;71.48&lt;/D&gt;&lt;D xsi:type="xsd:double"&gt;69.98&lt;/D&gt;&lt;D xsi:type="xsd:double"&gt;70.81&lt;/D&gt;&lt;D xsi:type="xsd:double"&gt;70.77&lt;/D&gt;&lt;D xsi:type="xsd:double"&gt;70.62&lt;/D&gt;&lt;D xsi:type="xsd:double"&gt;70.82&lt;/D&gt;&lt;D xsi:type="xsd:double"&gt;71.14&lt;/D&gt;&lt;D xsi:type="xsd:double"&gt;71.34&lt;/D&gt;&lt;D xsi:type="xsd:double"&gt;70.11&lt;/D&gt;&lt;D xsi:type="xsd:double"&gt;70.77&lt;/D&gt;&lt;D xsi:type="xsd:double"&gt;71.66&lt;/D&gt;&lt;D xsi:type="xsd:double"&gt;70.99&lt;/D&gt;&lt;D xsi:type="xsd:double"&gt;72.69&lt;/D&gt;&lt;D xsi:type="xsd:double"&gt;71.94&lt;/D&gt;&lt;D xsi:type="xsd:double"&gt;69.81&lt;/D&gt;&lt;D xsi:type="xsd:double"&gt;69.89&lt;/D&gt;&lt;D xsi:type="xsd:double"&gt;69.25&lt;/D&gt;&lt;D xsi:type="xsd:double"&gt;69.95&lt;/D&gt;&lt;D xsi:type="xsd:double"&gt;70.21&lt;/D&gt;&lt;D xsi:type="xsd:double"&gt;68.27&lt;/D&gt;&lt;D xsi:type="xsd:double"&gt;68.71&lt;/D&gt;&lt;D xsi:type="xsd:double"&gt;68.81&lt;/D&gt;&lt;D xsi:type="xsd:double"&gt;71.13&lt;/D&gt;&lt;D xsi:type="xsd:double"&gt;71.99&lt;/D&gt;&lt;/FQL&gt;&lt;FQL&gt;&lt;Q&gt;ICLN^P_PRICE(0,-200D)&lt;/Q&gt;&lt;R&gt;201&lt;/R&gt;&lt;C&gt;1&lt;/C&gt;&lt;D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xsi:type="xsd:double"&gt;13.82&lt;/D&gt;&lt;D xsi:type="xsd:double"&gt;13.61&lt;/D&gt;&lt;D xsi:type="xsd:double"&gt;13.75&lt;/D&gt;&lt;D xsi:type="xsd:double"&gt;13.67&lt;/D&gt;&lt;D xsi:type="xsd:double"&gt;14.06&lt;/D&gt;&lt;D xsi:type="xsd:double"&gt;14.62&lt;/D&gt;&lt;D xsi:type="xsd:double"&gt;14.62&lt;/D&gt;&lt;D xsi:type="xsd:double"&gt;14.59&lt;/D&gt;&lt;D xsi:type="xsd:double"&gt;14.68&lt;/D&gt;&lt;D xsi:type="xsd:double"&gt;14.98&lt;/D&gt;&lt;D xsi:type="xsd:double"&gt;15.09&lt;/D&gt;&lt;D xsi:type="xsd:double"&gt;15.22&lt;/D&gt;&lt;D xsi:type="xsd:double"&gt;15.52&lt;/D&gt;&lt;D xsi:type="xsd:double"&gt;15.49&lt;/D&gt;&lt;D xsi:type="xsd:double"&gt;15.43&lt;/D&gt;&lt;D xsi:type="xsd:double"&gt;15.65&lt;/D&gt;&lt;D xsi:type="xsd:double"&gt;15.87&lt;/D&gt;&lt;D xsi:type="xsd:double"&gt;15.49&lt;/D&gt;&lt;D xsi:type="xsd:double"&gt;15.63&lt;/D&gt;&lt;D xsi:type="xsd:double"&gt;15.53&lt;/D&gt;&lt;D xsi:type="xsd:double"&gt;15.45&lt;/D&gt;&lt;D xsi:type="xsd:double"&gt;15.44&lt;/D&gt;&lt;D xsi:type="xsd:double"&gt;15.55&lt;/D&gt;&lt;D xsi:type="xsd:double"&gt;15.82&lt;/D&gt;&lt;D xsi:type="xsd:double"&gt;16.07&lt;/D&gt;&lt;D xsi:type="xsd:double"&gt;16.08&lt;/D&gt;&lt;D xsi:type="xsd:double"&gt;16.18&lt;/D&gt;&lt;D xsi:type="xsd:double"&gt;16.54&lt;/D&gt;&lt;D xsi:type="xsd:double"&gt;16.09&lt;/D&gt;&lt;D xsi:type="xsd:double"&gt;16.04&lt;/D&gt;&lt;D xsi:type="xsd:double"&gt;15.86&lt;/D&gt;&lt;D xsi:type="xsd:double"&gt;16.14&lt;/D&gt;&lt;D xsi:type="xsd:double"&gt;15.88&lt;/D&gt;&lt;D xsi:type="xsd:double"&gt;15.93&lt;/D&gt;&lt;D xsi:type="xsd:double"&gt;15.96&lt;/D&gt;&lt;D xsi:type="xsd:double"&gt;15.97&lt;/D&gt;&lt;D xsi:type="xsd:double"&gt;16.17&lt;/D&gt;&lt;D xsi:type="xsd:double"&gt;16.35&lt;/D&gt;&lt;D xsi:type="xsd:double"&gt;16.85&lt;/D&gt;&lt;D xsi:type="xsd:double"&gt;16.86&lt;/D&gt;&lt;D xsi:type="xsd:double"&gt;16.94&lt;/D&gt;&lt;D xsi:type="xsd:double"&gt;17.16&lt;/D&gt;&lt;D xsi:type="xsd:double"&gt;16.99&lt;/D&gt;&lt;D xsi:type="xsd:double"&gt;17.01&lt;/D&gt;&lt;D xsi:type="xsd:double"&gt;17.1&lt;/D&gt;&lt;D xsi:type="xsd:double"&gt;17.23&lt;/D&gt;&lt;D xsi:type="xsd:double"&gt;17.28&lt;/D&gt;&lt;D xsi:type="xsd:double"&gt;18.02&lt;/D&gt;&lt;D xsi:type="xsd:double"&gt;18.28&lt;/D&gt;&lt;D xsi:type="xsd:double"&gt;18.18&lt;/D&gt;&lt;D xsi:type="xsd:double"&gt;18.2&lt;/D&gt;&lt;D xsi:type="xsd:double"&gt;18.64&lt;/D&gt;&lt;D xsi:type="xsd:double"&gt;18.73&lt;/D&gt;&lt;D xsi:type="xsd:double"&gt;18.72&lt;/D&gt;&lt;D xsi:type="xsd:double"&gt;18.74&lt;/D&gt;&lt;D xsi:type="xsd:double"&gt;18.73&lt;/D&gt;&lt;D xsi:type="xsd:double"&gt;18.98&lt;/D&gt;&lt;D xsi:type="xsd:double"&gt;18.92&lt;/D&gt;&lt;D xsi:type="xsd:double"&gt;19.04&lt;/D&gt;&lt;D xsi:type="xsd:double"&gt;18.62&lt;/D&gt;&lt;D xsi:type="xsd:double"&gt;18.89&lt;/D&gt;&lt;D xsi:type="xsd:double"&gt;18.63&lt;/D&gt;&lt;D xsi:type="xsd:double"&gt;18.22&lt;/D&gt;&lt;D xsi:type="xsd:double"&gt;18.15&lt;/D&gt;&lt;D xsi:type="xsd:double"&gt;17.91&lt;/D&gt;&lt;D xsi:type="xsd:double"&gt;17.7&lt;/D&gt;&lt;D xsi:type="xsd:double"&gt;18.11&lt;/D&gt;&lt;D xsi:type="xsd:double"&gt;18.4&lt;/D&gt;&lt;D xsi:type="xsd:double"&gt;18.4&lt;/D&gt;&lt;D xsi:type="xsd:double"&gt;17.95&lt;/D&gt;&lt;D xsi:type="xsd:double"&gt;18.03&lt;/D&gt;&lt;D xsi:type="xsd:double"&gt;17.98&lt;/D&gt;&lt;D xsi:type="xsd:double"&gt;17.82&lt;/D&gt;&lt;D xsi:type="xsd:double"&gt;17.78&lt;/D&gt;&lt;D xsi:type="xsd:double"&gt;18.08&lt;/D&gt;&lt;D xsi:type="xsd:double"&gt;18.27&lt;/D&gt;&lt;D xsi:type="xsd:double"&gt;18.37&lt;/D&gt;&lt;D xsi:type="xsd:double"&gt;18.76&lt;/D&gt;&lt;D xsi:type="xsd:double"&gt;18.87&lt;/D&gt;&lt;D xsi:type="xsd:double"&gt;18.57&lt;/D&gt;&lt;D xsi:type="xsd:double"&gt;18.72&lt;/D&gt;&lt;D xsi:type="xsd:double"&gt;18.7&lt;/D&gt;&lt;D xsi:type="xsd:double"&gt;18.5&lt;/D&gt;&lt;D xsi:type="xsd:double"&gt;18.58&lt;/D&gt;&lt;D xsi:type="xsd:double"&gt;18.53&lt;/D&gt;&lt;D xsi:type="xsd:double"&gt;18.71&lt;/D&gt;&lt;D xsi:type="xsd:double"&gt;18.7&lt;/D&gt;&lt;D xsi:type="xsd:double"&gt;18.77&lt;/D&gt;&lt;D xsi:type="xsd:double"&gt;18.67&lt;/D&gt;&lt;D xsi:type="xsd:double"&gt;18.34&lt;/D&gt;&lt;D xsi:type="xsd:double"&gt;18.54&lt;/D&gt;&lt;D xsi:type="xsd:double"&gt;18.5&lt;/D&gt;&lt;D xsi:type="xsd:double"&gt;18.55&lt;/D&gt;&lt;D xsi:type="xsd:double"&gt;18.57&lt;/D&gt;&lt;D xsi:type="xsd:double"&gt;18.65&lt;/D&gt;&lt;D xsi:type="xsd:double"&gt;18.83&lt;/D&gt;&lt;D xsi:type="xsd:double"&gt;18.63&lt;/D&gt;&lt;D xsi:type="xsd:double"&gt;18.73&lt;/D&gt;&lt;D xsi:type="xsd:double"&gt;18.95&lt;/D&gt;&lt;D xsi:type="xsd:double"&gt;18.84&lt;/D&gt;&lt;D xsi:type="xsd:double"&gt;19.24&lt;/D&gt;&lt;D xsi:type="xsd:double"&gt;19.07&lt;/D&gt;&lt;D xsi:type="xsd:double"&gt;18.5&lt;/D&gt;&lt;D xsi:type="xsd:double"&gt;18.58&lt;/D&gt;&lt;D xsi:type="xsd:double"&gt;18.47&lt;/D&gt;&lt;D xsi:type="xsd:double"&gt;18.58&lt;/D&gt;&lt;D xsi:type="xsd:double"&gt;18.63&lt;/D&gt;&lt;D xsi:type="xsd:double"&gt;18.28&lt;/D&gt;&lt;D xsi:type="xsd:double"&gt;18.16&lt;/D&gt;&lt;D xsi:type="xsd:double"&gt;18.18&lt;/D&gt;&lt;D xsi:type="xsd:double"&gt;18.52&lt;/D&gt;&lt;D xsi:type="xsd:double"&gt;18.71&lt;/D&gt;&lt;/FQL&gt;&lt;FQL&gt;&lt;Q&gt;XOP^P_PRICE(0,-200D)&lt;/Q&gt;&lt;R&gt;201&lt;/R&gt;&lt;C&gt;1&lt;/C&gt;&lt;D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xsi:type="xsd:double"&gt;139.45&lt;/D&gt;&lt;D xsi:type="xsd:double"&gt;136.95&lt;/D&gt;&lt;D xsi:type="xsd:double"&gt;136.78&lt;/D&gt;&lt;D xsi:type="xsd:double"&gt;142.44&lt;/D&gt;&lt;D xsi:type="xsd:double"&gt;142.98&lt;/D&gt;&lt;D xsi:type="xsd:double"&gt;147.91&lt;/D&gt;&lt;D xsi:type="xsd:double"&gt;150.54&lt;/D&gt;&lt;D xsi:type="xsd:double"&gt;149.73&lt;/D&gt;&lt;D xsi:type="xsd:double"&gt;145.43&lt;/D&gt;&lt;D xsi:type="xsd:double"&gt;146.06&lt;/D&gt;&lt;D xsi:type="xsd:double"&gt;143.42&lt;/D&gt;&lt;D xsi:type="xsd:double"&gt;143.84&lt;/D&gt;&lt;D xsi:type="xsd:double"&gt;145.53&lt;/D&gt;&lt;D xsi:type="xsd:double"&gt;147.8&lt;/D&gt;&lt;D xsi:type="xsd:double"&gt;149.45&lt;/D&gt;&lt;D xsi:type="xsd:double"&gt;150.18&lt;/D&gt;&lt;D xsi:type="xsd:double"&gt;152.78&lt;/D&gt;&lt;D xsi:type="xsd:double"&gt;152.03&lt;/D&gt;&lt;D xsi:type="xsd:double"&gt;153.81&lt;/D&gt;&lt;D xsi:type="xsd:double"&gt;150.18&lt;/D&gt;&lt;D xsi:type="xsd:double"&gt;153.19&lt;/D&gt;&lt;D xsi:type="xsd:double"&gt;151.45&lt;/D&gt;&lt;D xsi:type="xsd:double"&gt;151.46&lt;/D&gt;&lt;D xsi:type="xsd:double"&gt;151.5&lt;/D&gt;&lt;D xsi:type="xsd:double"&gt;152.35&lt;/D&gt;&lt;D xsi:type="xsd:double"&gt;148.68&lt;/D&gt;&lt;D xsi:type="xsd:double"&gt;148.55&lt;/D&gt;&lt;D xsi:type="xsd:double"&gt;147.55&lt;/D&gt;&lt;D xsi:type="xsd:double"&gt;146.81&lt;/D&gt;&lt;D xsi:type="xsd:double"&gt;145.96&lt;/D&gt;&lt;D xsi:type="xsd:double"&gt;144.1&lt;/D&gt;&lt;D xsi:type="xsd:double"&gt;145.05&lt;/D&gt;&lt;D xsi:type="xsd:double"&gt;146.54&lt;/D&gt;&lt;D xsi:type="xsd:double"&gt;148.05&lt;/D&gt;&lt;D xsi:type="xsd:double"&gt;147.89&lt;/D&gt;&lt;D xsi:type="xsd:double"&gt;146.36&lt;/D&gt;&lt;D xsi:type="xsd:double"&gt;144.35&lt;/D&gt;&lt;D xsi:type="xsd:double"&gt;145&lt;/D&gt;&lt;D xsi:type="xsd:double"&gt;147.77&lt;/D&gt;&lt;D xsi:type="xsd:double"&gt;148.81&lt;/D&gt;&lt;D xsi:type="xsd:double"&gt;147.07&lt;/D&gt;&lt;D xsi:type="xsd:double"&gt;148.34&lt;/D&gt;&lt;D xsi:type="xsd:double"&gt;146.39&lt;/D&gt;&lt;D xsi:type="xsd:double"&gt;145.04&lt;/D&gt;&lt;D xsi:type="xsd:double"&gt;144.24&lt;/D&gt;&lt;D xsi:type="xsd:double"&gt;143.16&lt;/D&gt;&lt;D xsi:type="xsd:double"&gt;140.24&lt;/D&gt;&lt;D xsi:type="xsd:double"&gt;142.56&lt;/D&gt;&lt;D xsi:type="xsd:double"&gt;143.03&lt;/D&gt;&lt;D xsi:type="xsd:double"&gt;140.92&lt;/D&gt;&lt;D xsi:type="xsd:double"&gt;138.14&lt;/D&gt;&lt;D xsi:type="xsd:double"&gt;139.15&lt;/D&gt;&lt;D xsi:type="xsd:double"&gt;138.75&lt;/D&gt;&lt;D xsi:type="xsd:double"&gt;138.29&lt;/D&gt;&lt;D xsi:type="xsd:double"&gt;136.08&lt;/D&gt;&lt;D xsi:type="xsd:double"&gt;135.36&lt;/D&gt;&lt;D xsi:type="xsd:double"&gt;133.94&lt;/D&gt;&lt;D xsi:type="xsd:double"&gt;133.26&lt;/D&gt;&lt;D xsi:type="xsd:double"&gt;129.62&lt;/D&gt;&lt;D xsi:type="xsd:double"&gt;129.07&lt;/D&gt;&lt;D xsi:type="xsd:double"&gt;133.86&lt;/D&gt;&lt;D xsi:type="xsd:double"&gt;133.51&lt;/D&gt;&lt;D xsi:type="xsd:double"&gt;133.03&lt;/D&gt;&lt;D xsi:type="xsd:double"&gt;129.81&lt;/D&gt;&lt;D xsi:type="xsd:double"&gt;128.72&lt;/D&gt;&lt;D xsi:type="xsd:double"&gt;125.17&lt;/D&gt;&lt;D xsi:type="xsd:double"&gt;128.4&lt;/D&gt;&lt;D xsi:type="xsd:double"&gt;129.01&lt;/D&gt;&lt;D xsi:type="xsd:double"&gt;128.83&lt;/D&gt;&lt;D xsi:type="xsd:double"&gt;128.07&lt;/D&gt;&lt;D xsi:type="xsd:double"&gt;125.64&lt;/D&gt;&lt;D xsi:type="xsd:double"&gt;124.23&lt;/D&gt;&lt;D xsi:type="xsd:double"&gt;123.56&lt;/D&gt;&lt;D xsi:type="xsd:double"&gt;121.68&lt;/D&gt;&lt;D xsi:type="xsd:double"&gt;122.72&lt;/D&gt;&lt;D xsi:type="xsd:double"&gt;125.09&lt;/D&gt;&lt;D xsi:type="xsd:double"&gt;123.83&lt;/D&gt;&lt;D xsi:type="xsd:double"&gt;127.74&lt;/D&gt;&lt;D xsi:type="xsd:double"&gt;127.19&lt;/D&gt;&lt;D xsi:type="xsd:double"&gt;124.7&lt;/D&gt;&lt;D xsi:type="xsd:double"&gt;126.46&lt;/D&gt;&lt;D xsi:type="xsd:double"&gt;125.16&lt;/D&gt;&lt;D xsi:type="xsd:double"&gt;127.29&lt;/D&gt;&lt;D xsi:type="xsd:double"&gt;128.41&lt;/D&gt;&lt;D xsi:type="xsd:double"&gt;129.08&lt;/D&gt;&lt;D xsi:type="xsd:double"&gt;124.5&lt;/D&gt;&lt;D xsi:type="xsd:double"&gt;122.13&lt;/D&gt;&lt;D xsi:type="xsd:double"&gt;123.86&lt;/D&gt;&lt;D xsi:type="xsd:double"&gt;118.97&lt;/D&gt;&lt;D xsi:type="xsd:double"&gt;118.09&lt;/D&gt;&lt;D xsi:type="xsd:double"&gt;119.92&lt;/D&gt;&lt;D xsi:type="xsd:double"&gt;122.34&lt;/D&gt;&lt;D xsi:type="xsd:double"&gt;122.76&lt;/D&gt;&lt;D xsi:type="xsd:double"&gt;126.16&lt;/D&gt;&lt;D xsi:type="xsd:double"&gt;125.5&lt;/D&gt;&lt;D xsi:type="xsd:double"&gt;125.18&lt;/D&gt;&lt;D xsi:type="xsd:double"&gt;123.04&lt;/D&gt;&lt;D xsi:type="xsd:double"&gt;122.81&lt;/D&gt;&lt;D xsi:type="xsd:double"&gt;120.39&lt;/D&gt;&lt;D xsi:type="xsd:double"&gt;117.81&lt;/D&gt;&lt;D xsi:type="xsd:double"&gt;121.27&lt;/D&gt;&lt;D xsi:type="xsd:double"&gt;119.02&lt;/D&gt;&lt;D xsi:type="xsd:double"&gt;117.92&lt;/D&gt;&lt;D xsi:type="xsd:double"&gt;119.31&lt;/D&gt;&lt;D xsi:type="xsd:double"&gt;120&lt;/D&gt;&lt;D xsi:type="xsd:double"&gt;120.66&lt;/D&gt;&lt;D xsi:type="xsd:double"&gt;120.33&lt;/D&gt;&lt;D xsi:type="xsd:double"&gt;116.28&lt;/D&gt;&lt;D xsi:type="xsd:double"&gt;118.05&lt;/D&gt;&lt;D xsi:type="xsd:double"&gt;120.4&lt;/D&gt;&lt;D xsi:type="xsd:double"&gt;126.22&lt;/D&gt;&lt;D xsi:type="xsd:double"&gt;127.11&lt;/D&gt;&lt;/FQL&gt;&lt;FQL&gt;&lt;Q&gt;XLE^P_PRICE(0,-200D)&lt;/Q&gt;&lt;R&gt;201&lt;/R&gt;&lt;C&gt;1&lt;/C&gt;&lt;D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xsi:type="xsd:double"&gt;85.22&lt;/D&gt;&lt;D xsi:type="xsd:double"&gt;85.75&lt;/D&gt;&lt;D xsi:type="xsd:double"&gt;88.53&lt;/D&gt;&lt;D xsi:type="xsd:double"&gt;88.59&lt;/D&gt;&lt;D xsi:type="xsd:double"&gt;90.39&lt;/D&gt;&lt;D xsi:type="xsd:double"&gt;92.25&lt;/D&gt;&lt;D xsi:type="xsd:double"&gt;92.15&lt;/D&gt;&lt;D xsi:type="xsd:double"&gt;89.91&lt;/D&gt;&lt;D xsi:type="xsd:double"&gt;90.43&lt;/D&gt;&lt;D xsi:type="xsd:double"&gt;89.31&lt;/D&gt;&lt;D xsi:type="xsd:double"&gt;89.16&lt;/D&gt;&lt;D xsi:type="xsd:double"&gt;90.4&lt;/D&gt;&lt;D xsi:type="xsd:double"&gt;91.25&lt;/D&gt;&lt;D xsi:type="xsd:double"&gt;92.11&lt;/D&gt;&lt;D xsi:type="xsd:double"&gt;92.01&lt;/D&gt;&lt;D xsi:type="xsd:double"&gt;93.36&lt;/D&gt;&lt;D xsi:type="xsd:double"&gt;92.28&lt;/D&gt;&lt;D xsi:type="xsd:double"&gt;92.98&lt;/D&gt;&lt;D xsi:type="xsd:double"&gt;90.84&lt;/D&gt;&lt;D xsi:type="xsd:double"&gt;92.05&lt;/D&gt;&lt;D xsi:type="xsd:double"&gt;91.17&lt;/D&gt;&lt;D xsi:type="xsd:double"&gt;91.26&lt;/D&gt;&lt;D xsi:type="xsd:double"&gt;91.22&lt;/D&gt;&lt;D xsi:type="xsd:double"&gt;90.74&lt;/D&gt;&lt;D xsi:type="xsd:double"&gt;88.92&lt;/D&gt;&lt;D xsi:type="xsd:double"&gt;88.86&lt;/D&gt;&lt;D xsi:type="xsd:double"&gt;88.42&lt;/D&gt;&lt;D xsi:type="xsd:double"&gt;88.18&lt;/D&gt;&lt;D xsi:type="xsd:double"&gt;87.59&lt;/D&gt;&lt;D xsi:type="xsd:double"&gt;86.75&lt;/D&gt;&lt;D xsi:type="xsd:double"&gt;87.35&lt;/D&gt;&lt;D xsi:type="xsd:double"&gt;87.57&lt;/D&gt;&lt;D xsi:type="xsd:double"&gt;88.25&lt;/D&gt;&lt;D xsi:type="xsd:double"&gt;88.81&lt;/D&gt;&lt;D xsi:type="xsd:double"&gt;87.94&lt;/D&gt;&lt;D xsi:type="xsd:double"&gt;86.9&lt;/D&gt;&lt;D xsi:type="xsd:double"&gt;87.66&lt;/D&gt;&lt;D xsi:type="xsd:double"&gt;89.52&lt;/D&gt;&lt;D xsi:type="xsd:double"&gt;89.9&lt;/D&gt;&lt;D xsi:type="xsd:double"&gt;88.54&lt;/D&gt;&lt;D xsi:type="xsd:double"&gt;88.55&lt;/D&gt;&lt;D xsi:type="xsd:double"&gt;87.45&lt;/D&gt;&lt;D xsi:type="xsd:double"&gt;87.02&lt;/D&gt;&lt;D xsi:type="xsd:double"&gt;86.92&lt;/D&gt;&lt;D xsi:type="xsd:double"&gt;86.8&lt;/D&gt;&lt;D xsi:type="xsd:double"&gt;85.93&lt;/D&gt;&lt;D xsi:type="xsd:double"&gt;87.07&lt;/D&gt;&lt;D xsi:type="xsd:double"&gt;87.48&lt;/D&gt;&lt;D xsi:type="xsd:double"&gt;85.85&lt;/D&gt;&lt;D xsi:type="xsd:double"&gt;85.59&lt;/D&gt;&lt;D xsi:type="xsd:double"&gt;86.14&lt;/D&gt;&lt;D xsi:type="xsd:double"&gt;86.11&lt;/D&gt;&lt;D xsi:type="xsd:double"&gt;85.66&lt;/D&gt;&lt;D xsi:type="xsd:double"&gt;84.3&lt;/D&gt;&lt;D xsi:type="xsd:double"&gt;83.56&lt;/D&gt;&lt;D xsi:type="xsd:double"&gt;82.59&lt;/D&gt;&lt;D xsi:type="xsd:double"&gt;82.11&lt;/D&gt;&lt;D xsi:type="xsd:double"&gt;81.29&lt;/D&gt;&lt;D xsi:type="xsd:double"&gt;81.45&lt;/D&gt;&lt;D xsi:type="xsd:double"&gt;83.66&lt;/D&gt;&lt;D xsi:type="xsd:double"&gt;83.98&lt;/D&gt;&lt;D xsi:type="xsd:double"&gt;83.21&lt;/D&gt;&lt;D xsi:type="xsd:double"&gt;81.42&lt;/D&gt;&lt;D xsi:type="xsd:double"&gt;80.79&lt;/D&gt;&lt;D xsi:type="xsd:double"&gt;79.09&lt;/D&gt;&lt;D xsi:type="xsd:double"&gt;80.91&lt;/D&gt;&lt;D xsi:type="xsd:double"&gt;81.36&lt;/D&gt;&lt;D xsi:type="xsd:double"&gt;81.17&lt;/D&gt;&lt;D xsi:type="xsd:double"&gt;80.65&lt;/D&gt;&lt;D xsi:type="xsd:double"&gt;79.73&lt;/D&gt;&lt;D xsi:type="xsd:double"&gt;78.93&lt;/D&gt;&lt;D xsi:type="xsd:double"&gt;78.75&lt;/D&gt;&lt;D xsi:type="xsd:double"&gt;77.36&lt;/D&gt;&lt;D xsi:type="xsd:double"&gt;77.92&lt;/D&gt;&lt;D xsi:type="xsd:double"&gt;78.98&lt;/D&gt;&lt;D xsi:type="xsd:double"&gt;78.36&lt;/D&gt;&lt;D xsi:type="xsd:double"&gt;80.86&lt;/D&gt;&lt;D xsi:type="xsd:double"&gt;80.98&lt;/D&gt;&lt;D xsi:type="xsd:double"&gt;80.1&lt;/D&gt;&lt;D xsi:type="xsd:double"&gt;80.93&lt;/D&gt;&lt;D xsi:type="xsd:double"&gt;80.55&lt;/D&gt;&lt;D xsi:type="xsd:double"&gt;81.33&lt;/D&gt;&lt;D xsi:type="xsd:double"&gt;81.78&lt;/D&gt;&lt;D xsi:type="xsd:double"&gt;82.13&lt;/D&gt;&lt;D xsi:type="xsd:double"&gt;80.01&lt;/D&gt;&lt;D xsi:type="xsd:double"&gt;79.37&lt;/D&gt;&lt;D xsi:type="xsd:double"&gt;79.9&lt;/D&gt;&lt;D xsi:type="xsd:double"&gt;77.54&lt;/D&gt;&lt;D xsi:type="xsd:double"&gt;76.59&lt;/D&gt;&lt;D xsi:type="xsd:double"&gt;77.96&lt;/D&gt;&lt;D xsi:type="xsd:double"&gt;78.77&lt;/D&gt;&lt;D xsi:type="xsd:double"&gt;79.08&lt;/D&gt;&lt;D xsi:type="xsd:double"&gt;80.51&lt;/D&gt;&lt;D xsi:type="xsd:double"&gt;80.16&lt;/D&gt;&lt;D xsi:type="xsd:double"&gt;79.31&lt;/D&gt;&lt;D xsi:type="xsd:double"&gt;79.64&lt;/D&gt;&lt;D xsi:type="xsd:double"&gt;79.03&lt;/D&gt;&lt;D xsi:type="xsd:double"&gt;78.46&lt;/D&gt;&lt;D xsi:type="xsd:double"&gt;76.98&lt;/D&gt;&lt;D xsi:type="xsd:double"&gt;78.92&lt;/D&gt;&lt;D xsi:type="xsd:double"&gt;78.52&lt;/D&gt;&lt;D xsi:type="xsd:double"&gt;78.4&lt;/D&gt;&lt;D xsi:type="xsd:double"&gt;79.35&lt;/D&gt;&lt;D xsi:type="xsd:double"&gt;80.26&lt;/D&gt;&lt;D xsi:type="xsd:double"&gt;80.23&lt;/D&gt;&lt;D xsi:type="xsd:double"&gt;80.23&lt;/D&gt;&lt;D xsi:type="xsd:double"&gt;78.11&lt;/D&gt;&lt;D xsi:type="xsd:double"&gt;78.99&lt;/D&gt;&lt;D xsi:type="xsd:double"&gt;80.51&lt;/D&gt;&lt;D xsi:type="xsd:double"&gt;84.17&lt;/D&gt;&lt;D xsi:type="xsd:double"&gt;85.13&lt;/D&gt;&lt;/FQL&gt;&lt;FQL&gt;&lt;Q&gt;MOO^P_PRICE(0,-200D)&lt;/Q&gt;&lt;R&gt;201&lt;/R&gt;&lt;C&gt;1&lt;/C&gt;&lt;D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xsi:type="xsd:double"&gt;77.21&lt;/D&gt;&lt;D xsi:type="xsd:double"&gt;78.7&lt;/D&gt;&lt;D xsi:type="xsd:double"&gt;78.88&lt;/D&gt;&lt;D xsi:type="xsd:double"&gt;78.41&lt;/D&gt;&lt;D xsi:type="xsd:double"&gt;78.6&lt;/D&gt;&lt;D xsi:type="xsd:double"&gt;79.38&lt;/D&gt;&lt;D xsi:type="xsd:double"&gt;79.54&lt;/D&gt;&lt;D xsi:type="xsd:double"&gt;80.2&lt;/D&gt;&lt;D xsi:type="xsd:double"&gt;81.33&lt;/D&gt;&lt;D xsi:type="xsd:double"&gt;81.72&lt;/D&gt;&lt;D xsi:type="xsd:double"&gt;81.86&lt;/D&gt;&lt;D xsi:type="xsd:double"&gt;82.5&lt;/D&gt;&lt;D xsi:type="xsd:double"&gt;83.01&lt;/D&gt;&lt;D xsi:type="xsd:double"&gt;81.76&lt;/D&gt;&lt;D xsi:type="xsd:double"&gt;82.36&lt;/D&gt;&lt;D xsi:type="xsd:double"&gt;82.03&lt;/D&gt;&lt;D xsi:type="xsd:double"&gt;81.44&lt;/D&gt;&lt;D xsi:type="xsd:double"&gt;81.81&lt;/D&gt;&lt;D xsi:type="xsd:double"&gt;82.6&lt;/D&gt;&lt;D xsi:type="xsd:double"&gt;83.44&lt;/D&gt;&lt;D xsi:type="xsd:double"&gt;84.29&lt;/D&gt;&lt;D xsi:type="xsd:double"&gt;83.59&lt;/D&gt;&lt;D xsi:type="xsd:double"&gt;83.9&lt;/D&gt;&lt;D xsi:type="xsd:double"&gt;83.78&lt;/D&gt;&lt;D xsi:type="xsd:double"&gt;82.44&lt;/D&gt;&lt;D xsi:type="xsd:double"&gt;81.59&lt;/D&gt;&lt;D xsi:type="xsd:double"&gt;81.27&lt;/D&gt;&lt;D xsi:type="xsd:double"&gt;81.83&lt;/D&gt;&lt;D xsi:type="xsd:double"&gt;81.37&lt;/D&gt;&lt;D xsi:type="xsd:double"&gt;82.12&lt;/D&gt;&lt;D xsi:type="xsd:double"&gt;82.19&lt;/D&gt;&lt;D xsi:type="xsd:double"&gt;82.63&lt;/D&gt;&lt;D xsi:type="xsd:double"&gt;82.75&lt;/D&gt;&lt;D xsi:type="xsd:double"&gt;83.57&lt;/D&gt;&lt;D xsi:type="xsd:double"&gt;85.06&lt;/D&gt;&lt;D xsi:type="xsd:double"&gt;85.72&lt;/D&gt;&lt;D xsi:type="xsd:double"&gt;85.94&lt;/D&gt;&lt;D xsi:type="xsd:double"&gt;86.35&lt;/D&gt;&lt;D xsi:type="xsd:double"&gt;86.36&lt;/D&gt;&lt;D xsi:type="xsd:double"&gt;86.5&lt;/D&gt;&lt;D xsi:type="xsd:double"&gt;85.89&lt;/D&gt;&lt;D xsi:type="xsd:double"&gt;85.72&lt;/D&gt;&lt;D xsi:type="xsd:double"&gt;86.1&lt;/D&gt;&lt;D xsi:type="xsd:double"&gt;86.85&lt;/D&gt;&lt;D xsi:type="xsd:double"&gt;87.43&lt;/D&gt;&lt;D xsi:type="xsd:double"&gt;87.26&lt;/D&gt;&lt;D xsi:type="xsd:double"&gt;86.89&lt;/D&gt;&lt;D xsi:type="xsd:double"&gt;87.66&lt;/D&gt;&lt;D xsi:type="xsd:double"&gt;87.54&lt;/D&gt;&lt;D xsi:type="xsd:double"&gt;86.63&lt;/D&gt;&lt;D xsi:type="xsd:double"&gt;86.21&lt;/D&gt;&lt;D xsi:type="xsd:double"&gt;85.98&lt;/D&gt;&lt;D xsi:type="xsd:double"&gt;85.56&lt;/D&gt;&lt;D xsi:type="xsd:double"&gt;84.88&lt;/D&gt;&lt;D xsi:type="xsd:double"&gt;83.73&lt;/D&gt;&lt;D xsi:type="xsd:double"&gt;83.64&lt;/D&gt;&lt;D xsi:type="xsd:double"&gt;83.94&lt;/D&gt;&lt;D xsi:type="xsd:double"&gt;83.14&lt;/D&gt;&lt;D xsi:type="xsd:double"&gt;82.79&lt;/D&gt;&lt;D xsi:type="xsd:double"&gt;81.54&lt;/D&gt;&lt;D xsi:type="xsd:double"&gt;82.15&lt;/D&gt;&lt;D xsi:type="xsd:double"&gt;80.79&lt;/D&gt;&lt;D xsi:type="xsd:double"&gt;81.92&lt;/D&gt;&lt;D xsi:type="xsd:double"&gt;82.37&lt;/D&gt;&lt;D xsi:type="xsd:double"&gt;81.73&lt;/D&gt;&lt;D xsi:type="xsd:double"&gt;81.1&lt;/D&gt;&lt;D xsi:type="xsd:double"&gt;80.71&lt;/D&gt;&lt;D xsi:type="xsd:double"&gt;81.16&lt;/D&gt;&lt;D xsi:type="xsd:double"&gt;81.01&lt;/D&gt;&lt;D xsi:type="xsd:double"&gt;80.53&lt;/D&gt;&lt;D xsi:type="xsd:double"&gt;81.82&lt;/D&gt;&lt;D xsi:type="xsd:double"&gt;82.41&lt;/D&gt;&lt;D xsi:type="xsd:double"&gt;81.55&lt;/D&gt;&lt;D xsi:type="xsd:double"&gt;82.97&lt;/D&gt;&lt;D xsi:type="xsd:double"&gt;82.8&lt;/D&gt;&lt;D xsi:type="xsd:double"&gt;81.5&lt;/D&gt;&lt;D xsi:type="xsd:double"&gt;82.02&lt;/D&gt;&lt;D xsi:type="xsd:double"&gt;80.73&lt;/D&gt;&lt;D xsi:type="xsd:double"&gt;80.11&lt;/D&gt;&lt;D xsi:type="xsd:double"&gt;80.61&lt;/D&gt;&lt;D xsi:type="xsd:double"&gt;80.8581&lt;/D&gt;&lt;D xsi:type="xsd:double"&gt;80.41&lt;/D&gt;&lt;D xsi:type="xsd:double"&gt;79.38&lt;/D&gt;&lt;D xsi:type="xsd:double"&gt;79.89&lt;/D&gt;&lt;D xsi:type="xsd:double"&gt;77.82&lt;/D&gt;&lt;D xsi:type="xsd:double"&gt;77.15&lt;/D&gt;&lt;D xsi:type="xsd:double"&gt;78.16&lt;/D&gt;&lt;D xsi:type="xsd:double"&gt;79.28&lt;/D&gt;&lt;D xsi:type="xsd:double"&gt;79.34&lt;/D&gt;&lt;D xsi:type="xsd:double"&gt;79.71&lt;/D&gt;&lt;D xsi:type="xsd:double"&gt;81.11&lt;/D&gt;&lt;D xsi:type="xsd:double"&gt;81.57&lt;/D&gt;&lt;D xsi:type="xsd:double"&gt;81.65&lt;/D&gt;&lt;D xsi:type="xsd:double"&gt;81.6&lt;/D&gt;&lt;D xsi:type="xsd:double"&gt;81.39&lt;/D&gt;&lt;D xsi:type="xsd:double"&gt;81.34&lt;/D&gt;&lt;D xsi:type="xsd:double"&gt;82.79&lt;/D&gt;&lt;D xsi:type="xsd:double"&gt;82.1&lt;/D&gt;&lt;D xsi:type="xsd:double"&gt;82.5&lt;/D&gt;&lt;D xsi:type="xsd:double"&gt;83.51&lt;/D&gt;&lt;D xsi:type="xsd:double"&gt;83.32&lt;/D&gt;&lt;D xsi:type="xsd:double"&gt;83.86&lt;/D&gt;&lt;D xsi:type="xsd:double"&gt;84.7&lt;/D&gt;&lt;D xsi:type="xsd:double"&gt;83.05&lt;/D&gt;&lt;D xsi:type="xsd:double"&gt;84.33&lt;/D&gt;&lt;D xsi:type="xsd:double"&gt;84.56&lt;/D&gt;&lt;D xsi:type="xsd:double"&gt;85.53&lt;/D&gt;&lt;D xsi:type="xsd:double"&gt;85.4&lt;/D&gt;&lt;/FQL&gt;&lt;FQL&gt;&lt;Q&gt;LIT^P_PRICE(0,-200D)&lt;/Q&gt;&lt;R&gt;201&lt;/R&gt;&lt;C&gt;1&lt;/C&gt;&lt;D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</t>
        </r>
      </text>
    </comment>
    <comment ref="A3" authorId="0" shapeId="0" xr:uid="{93FC7F1C-4CC8-4AB3-908E-B552B0FAC375}">
      <text>
        <r>
          <rPr>
            <b/>
            <sz val="9"/>
            <color indexed="81"/>
            <rFont val="Tahoma"/>
            <family val="2"/>
          </rPr>
          <t>D&gt;&lt;D xsi:type="xsd:double"&gt;51.67&lt;/D&gt;&lt;D xsi:type="xsd:double"&gt;53.02&lt;/D&gt;&lt;D xsi:type="xsd:double"&gt;52.71&lt;/D&gt;&lt;D xsi:type="xsd:double"&gt;54.17&lt;/D&gt;&lt;D xsi:type="xsd:double"&gt;55.17&lt;/D&gt;&lt;D xsi:type="xsd:double"&gt;54.99&lt;/D&gt;&lt;D xsi:type="xsd:double"&gt;53.84&lt;/D&gt;&lt;D xsi:type="xsd:double"&gt;53.74&lt;/D&gt;&lt;D xsi:type="xsd:double"&gt;54.74&lt;/D&gt;&lt;D xsi:type="xsd:double"&gt;54.77&lt;/D&gt;&lt;D xsi:type="xsd:double"&gt;54.36&lt;/D&gt;&lt;D xsi:type="xsd:double"&gt;55.99&lt;/D&gt;&lt;D xsi:type="xsd:double"&gt;56.95&lt;/D&gt;&lt;D xsi:type="xsd:double"&gt;57.58&lt;/D&gt;&lt;D xsi:type="xsd:double"&gt;57.89&lt;/D&gt;&lt;D xsi:type="xsd:double"&gt;58.18&lt;/D&gt;&lt;D xsi:type="xsd:double"&gt;57.53&lt;/D&gt;&lt;D xsi:type="xsd:double"&gt;58.04&lt;/D&gt;&lt;D xsi:type="xsd:double"&gt;58.06&lt;/D&gt;&lt;D xsi:type="xsd:double"&gt;57.17&lt;/D&gt;&lt;D xsi:type="xsd:double"&gt;57.94&lt;/D&gt;&lt;D xsi:type="xsd:double"&gt;59.02&lt;/D&gt;&lt;D xsi:type="xsd:double"&gt;59.87&lt;/D&gt;&lt;D xsi:type="xsd:double"&gt;59.4&lt;/D&gt;&lt;D xsi:type="xsd:double"&gt;59.26&lt;/D&gt;&lt;D xsi:type="xsd:double"&gt;59.39&lt;/D&gt;&lt;D xsi:type="xsd:double"&gt;59.77&lt;/D&gt;&lt;D xsi:type="xsd:double"&gt;57.44&lt;/D&gt;&lt;D xsi:type="xsd:double"&gt;57.2&lt;/D&gt;&lt;D xsi:type="xsd:double"&gt;57.12&lt;/D&gt;&lt;D xsi:type="xsd:double"&gt;57.74&lt;/D&gt;&lt;D xsi:type="xsd:double"&gt;57.14&lt;/D&gt;&lt;D xsi:type="xsd:double"&gt;57.72&lt;/D&gt;&lt;D xsi:type="xsd:double"&gt;56.97&lt;/D&gt;&lt;D xsi:type="xsd:double"&gt;57.63&lt;/D&gt;&lt;D xsi:type="xsd:double"&gt;57.65&lt;/D&gt;&lt;D xsi:type="xsd:double"&gt;58.37&lt;/D&gt;&lt;D xsi:type="xsd:double"&gt;59.68&lt;/D&gt;&lt;D xsi:type="xsd:double"&gt;60.73&lt;/D&gt;&lt;D xsi:type="xsd:double"&gt;61.94&lt;/D&gt;&lt;D xsi:type="xsd:double"&gt;62.04&lt;/D&gt;&lt;D xsi:type="xsd:double"&gt;62.63&lt;/D&gt;&lt;D xsi:type="xsd:double"&gt;62.99&lt;/D&gt;&lt;D xsi:type="xsd:double"&gt;63.6&lt;/D&gt;&lt;D xsi:type="xsd:double"&gt;63.98&lt;/D&gt;&lt;D xsi:type="xsd:double"&gt;63.58&lt;/D&gt;&lt;D xsi:type="xsd:double"&gt;65.32&lt;/D&gt;&lt;D xsi:type="xsd:double"&gt;66.67&lt;/D&gt;&lt;D xsi:type="xsd:double"&gt;66.05&lt;/D&gt;&lt;D xsi:type="xsd:double"&gt;64.43&lt;/D&gt;&lt;D xsi:type="xsd:double"&gt;66.19&lt;/D&gt;&lt;D xsi:type="xsd:double"&gt;65.82&lt;/D&gt;&lt;D xsi:type="xsd:double"&gt;65.11&lt;/D&gt;&lt;D xsi:type="xsd:double"&gt;65.1&lt;/D&gt;&lt;D xsi:type="xsd:double"&gt;66.4&lt;/D&gt;&lt;D xsi:type="xsd:double"&gt;67.32&lt;/D&gt;&lt;D xsi:type="xsd:double"&gt;67.74&lt;/D&gt;&lt;D xsi:type="xsd:double"&gt;67.43&lt;/D&gt;&lt;D xsi:type="xsd:double"&gt;67.94&lt;/D&gt;&lt;D xsi:type="xsd:double"&gt;68.84&lt;/D&gt;&lt;D xsi:type="xsd:double"&gt;68.06&lt;/D&gt;&lt;D xsi:type="xsd:double"&gt;67.7&lt;/D&gt;&lt;D xsi:type="xsd:double"&gt;67.49&lt;/D&gt;&lt;D xsi:type="xsd:double"&gt;66.73&lt;/D&gt;&lt;D xsi:type="xsd:double"&gt;65.52&lt;/D&gt;&lt;D xsi:type="xsd:double"&gt;66.72&lt;/D&gt;&lt;D xsi:type="xsd:double"&gt;66.85&lt;/D&gt;&lt;D xsi:type="xsd:double"&gt;65.02&lt;/D&gt;&lt;D xsi:type="xsd:double"&gt;63.6&lt;/D&gt;&lt;D xsi:type="xsd:double"&gt;63.55&lt;/D&gt;&lt;D xsi:type="xsd:double"&gt;63.72&lt;/D&gt;&lt;D xsi:type="xsd:double"&gt;62.7&lt;/D&gt;&lt;D xsi:type="xsd:double"&gt;62.46&lt;/D&gt;&lt;D xsi:type="xsd:double"&gt;64.01&lt;/D&gt;&lt;D xsi:type="xsd:double"&gt;64.58&lt;/D&gt;&lt;D xsi:type="xsd:double"&gt;65.35&lt;/D&gt;&lt;D xsi:type="xsd:double"&gt;66.31&lt;/D&gt;&lt;D xsi:type="xsd:double"&gt;66.27&lt;/D&gt;&lt;D xsi:type="xsd:double"&gt;64.96&lt;/D&gt;&lt;D xsi:type="xsd:double"&gt;65.27&lt;/D&gt;&lt;D xsi:type="xsd:double"&gt;64.06&lt;/D&gt;&lt;D xsi:type="xsd:double"&gt;63.63&lt;/D&gt;&lt;D xsi:type="xsd:double"&gt;63.44&lt;/D&gt;&lt;D xsi:type="xsd:double"&gt;63.13&lt;/D&gt;&lt;D xsi:type="xsd:double"&gt;63.89&lt;/D&gt;&lt;D xsi:type="xsd:double"&gt;62.95&lt;/D&gt;&lt;D xsi:type="xsd:double"&gt;63.34&lt;/D&gt;&lt;D xsi:type="xsd:double"&gt;61.3&lt;/D&gt;&lt;D xsi:type="xsd:double"&gt;60.84&lt;/D&gt;&lt;D xsi:type="xsd:double"&gt;61.51&lt;/D&gt;&lt;D xsi:type="xsd:double"&gt;61.9&lt;/D&gt;&lt;D xsi:type="xsd:double"&gt;61.56&lt;/D&gt;&lt;D xsi:type="xsd:double"&gt;62.19&lt;/D&gt;&lt;D xsi:type="xsd:double"&gt;62.92&lt;/D&gt;&lt;D xsi:type="xsd:double"&gt;63.69&lt;/D&gt;&lt;D xsi:type="xsd:double"&gt;62.86&lt;/D&gt;&lt;D xsi:type="xsd:double"&gt;62.96&lt;/D&gt;&lt;D xsi:type="xsd:double"&gt;63.09&lt;/D&gt;&lt;D xsi:type="xsd:double"&gt;62.48&lt;/D&gt;&lt;D xsi:type="xsd:double"&gt;63&lt;/D&gt;&lt;D xsi:type="xsd:double"&gt;61.3&lt;/D&gt;&lt;D xsi:type="xsd:double"&gt;62.04&lt;/D&gt;&lt;D xsi:type="xsd:double"&gt;61.61&lt;/D&gt;&lt;D xsi:type="xsd:double"&gt;60.76&lt;/D&gt;&lt;D xsi:type="xsd:double"&gt;60.96&lt;/D&gt;&lt;D xsi:type="xsd:double"&gt;60.71&lt;/D&gt;&lt;D xsi:type="xsd:double"&gt;59.17&lt;/D&gt;&lt;D xsi:type="xsd:double"&gt;59.11&lt;/D&gt;&lt;D xsi:type="xsd:double"&gt;59.03&lt;/D&gt;&lt;D xsi:type="xsd:double"&gt;59.33&lt;/D&gt;&lt;D xsi:type="xsd:double"&gt;60.23&lt;/D&gt;&lt;/FQL&gt;&lt;FQL&gt;&lt;Q&gt;PICK^P_PRICE(0,-200D)&lt;/Q&gt;&lt;R&gt;201&lt;/R&gt;&lt;C&gt;1&lt;/C&gt;&lt;D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xsi:type="xsd:double"&gt;38.95&lt;/D&gt;&lt;D xsi:type="xsd:double"&gt;39.76&lt;/D&gt;&lt;D xsi:type="xsd:double"&gt;39.895&lt;/D&gt;&lt;D xsi:type="xsd:double"&gt;38.89&lt;/D&gt;&lt;D xsi:type="xsd:double"&gt;38.8&lt;/D&gt;&lt;D xsi:type="xsd:double"&gt;39.52&lt;/D&gt;&lt;D xsi:type="xsd:double"&gt;39.76&lt;/D&gt;&lt;D xsi:type="xsd:double"&gt;39.4719&lt;/D&gt;&lt;D xsi:type="xsd:double"&gt;40.53&lt;/D&gt;&lt;D xsi:type="xsd:double"&gt;40.72&lt;/D&gt;&lt;D xsi:type="xsd:double"&gt;40.81&lt;/D&gt;&lt;D xsi:type="xsd:double"&gt;40.94&lt;/D&gt;&lt;D xsi:type="xsd:double"&gt;41.07&lt;/D&gt;&lt;D xsi:type="xsd:double"&gt;39.73&lt;/D&gt;&lt;D xsi:type="xsd:double"&gt;39.92&lt;/D&gt;&lt;D xsi:type="xsd:double"&gt;40.09&lt;/D&gt;&lt;D xsi:type="xsd:double"&gt;39.33&lt;/D&gt;&lt;D xsi:type="xsd:double"&gt;39.56&lt;/D&gt;&lt;D xsi:type="xsd:double"&gt;40.3&lt;/D&gt;&lt;D xsi:type="xsd:double"&gt;40.66&lt;/D&gt;&lt;D xsi:type="xsd:double"&gt;40.86&lt;/D&gt;&lt;D xsi:type="xsd:double"&gt;40.14&lt;/D&gt;&lt;D xsi:type="xsd:double"&gt;40.24&lt;/D&gt;&lt;D xsi:type="xsd:double"&gt;40.26&lt;/D&gt;&lt;D xsi:type="xsd:double"&gt;39.42&lt;/D&gt;&lt;D xsi:type="xsd:double"&gt;38.98&lt;/D&gt;&lt;D xsi:type="xsd:double"&gt;38.92&lt;/D&gt;&lt;D xsi:type="xsd:double"&gt;39.61&lt;/D&gt;&lt;D xsi:type="xsd:double"&gt;39.14&lt;/D&gt;&lt;D xsi:type="xsd:double"&gt;38.94&lt;/D&gt;&lt;D xsi:type="xsd:double"&gt;38.64&lt;/D&gt;&lt;D xsi:type="xsd:double"&gt;38.76&lt;/D&gt;&lt;D xsi:type="xsd:double"&gt;38.65&lt;/D&gt;&lt;D xsi:type="xsd:double"&gt;39.14&lt;/D&gt;&lt;D xsi:type="xsd:double"&gt;40.01&lt;/D&gt;&lt;D xsi:type="xsd:double"&gt;40.43&lt;/D&gt;&lt;D xsi:type="xsd:double"&gt;40.8&lt;/D&gt;&lt;D xsi:type="xsd:double"&gt;41.11&lt;/D&gt;&lt;D xsi:type="xsd:double"&gt;41.14&lt;/D&gt;&lt;D xsi:type="xsd:double"&gt;41.64&lt;/D&gt;&lt;D xsi:type="xsd:double"&gt;41.63&lt;/D&gt;&lt;D xsi:type="xsd:double"&gt;41.68&lt;/D&gt;&lt;D xsi:type="xsd:double"&gt;41.54&lt;/D&gt;&lt;D xsi:type="xsd:double"&gt;42.71&lt;/D&gt;&lt;D xsi:type="xsd:double"&gt;43.53&lt;/D&gt;&lt;D xsi:type="xsd:double"&gt;42.91&lt;/D&gt;&lt;D xsi:type="xsd:double"&gt;42.87&lt;/D&gt;&lt;D xsi:type="xsd:double"&gt;43.67&lt;/D&gt;&lt;D xsi:type="xsd:double"&gt;44.07&lt;/D&gt;&lt;D xsi:type="xsd:double"&gt;42.46&lt;/D&gt;&lt;D xsi:type="xsd:double"&gt;41.87&lt;/D&gt;&lt;D xsi:type="xsd:double"&gt;42.22&lt;/D&gt;&lt;D xsi:type="xsd:double"&gt;42.01&lt;/D&gt;&lt;D xsi:type="xsd:double"&gt;42.35&lt;/D&gt;&lt;D xsi:type="xsd:double"&gt;42.2&lt;/D&gt;&lt;D xsi:type="xsd:double"&gt;42.47&lt;/D&gt;&lt;D xsi:type="xsd:double"&gt;42.88&lt;/D&gt;&lt;D xsi:type="xsd:double"&gt;41.93&lt;/D&gt;&lt;D xsi:type="xsd:double"&gt;40.72&lt;/D&gt;&lt;D xsi:type="xsd:double"&gt;40.11&lt;/D&gt;&lt;D xsi:type="xsd:double"&gt;40.11&lt;/D&gt;&lt;D xsi:type="xsd:double"&gt;39.47&lt;/D&gt;&lt;D xsi:type="xsd:double"&gt;40.4&lt;/D&gt;&lt;D xsi:type="xsd:double"&gt;41.08&lt;/D&gt;&lt;D xsi:type="xsd:double"&gt;40.46&lt;/D&gt;&lt;D xsi:type="xsd:double"&gt;40.2&lt;/D&gt;&lt;D xsi:type="xsd:double"&gt;40.01&lt;/D&gt;&lt;D xsi:type="xsd:double"&gt;40.55&lt;/D&gt;&lt;D xsi:type="xsd:double"&gt;40.03&lt;/D&gt;&lt;D xsi:type="xsd:double"&gt;39.75&lt;/D&gt;&lt;D xsi:type="xsd:double"&gt;40.59&lt;/D&gt;&lt;D xsi:type="xsd:double"&gt;40.98&lt;/D&gt;&lt;D xsi:type="xsd:double"&gt;40.98&lt;/D&gt;&lt;D xsi:type="xsd:double"&gt;41.99&lt;/D&gt;&lt;D xsi:type="xsd:double"&gt;42.28&lt;/D&gt;&lt;D xsi:type="xsd:double"&gt;41.81&lt;/D&gt;&lt;D xsi:type="xsd:double"&gt;41.16&lt;/D&gt;&lt;D xsi:type="xsd:double"&gt;40.11&lt;/D&gt;&lt;D xsi:type="xsd:double"&gt;40.23&lt;/D&gt;&lt;D xsi:type="xsd:double"&gt;40.34&lt;/D&gt;&lt;D xsi:type="xsd:double"&gt;39.84&lt;/D&gt;&lt;D xsi:type="xsd:double"&gt;40.73&lt;/D&gt;&lt;D xsi:type="xsd:double"&gt;40&lt;/D&gt;&lt;D xsi:type="xsd:double"&gt;40.17&lt;/D&gt;&lt;D xsi:type="xsd:double"&gt;38.65&lt;/D&gt;&lt;D xsi:type="xsd:double"&gt;37.7&lt;/D&gt;&lt;D xsi:type="xsd:double"&gt;38.12&lt;/D&gt;&lt;D xsi:type="xsd:double"&gt;38.77&lt;/D&gt;&lt;D xsi:type="xsd:double"&gt;37.97&lt;/D&gt;&lt;D xsi:type="xsd:double"&gt;38.25&lt;/D&gt;&lt;D xsi:type="xsd:double"&gt;39.17&lt;/D&gt;&lt;D xsi:type="xsd:double"&gt;39.84&lt;/D&gt;&lt;D xsi:type="xsd:double"&gt;39.9381&lt;/D&gt;&lt;D xsi:type="xsd:double"&gt;40.01&lt;/D&gt;&lt;D xsi:type="xsd:double"&gt;40.26&lt;/D&gt;&lt;D xsi:type="xsd:double"&gt;39.7&lt;/D&gt;&lt;D xsi:type="xsd:double"&gt;40.58&lt;/D&gt;&lt;D xsi:type="xsd:double"&gt;39.79&lt;/D&gt;&lt;D xsi:type="xsd:double"&gt;39.58&lt;/D&gt;&lt;D xsi:type="xsd:double"&gt;40.79&lt;/D&gt;&lt;D xsi:type="xsd:double"&gt;41.27&lt;/D&gt;&lt;D xsi:type="xsd:double"&gt;41.4&lt;/D&gt;&lt;D xsi:type="xsd:double"&gt;41.15&lt;/D&gt;&lt;D xsi:type="xsd:double"&gt;39.96&lt;/D&gt;&lt;D xsi:type="xsd:double"&gt;40.35&lt;/D&gt;&lt;D xsi:type="xsd:double"&gt;40.4&lt;/D&gt;&lt;D xsi:type="xsd:double"&gt;41&lt;/D&gt;&lt;D xsi:type="xsd:double"&gt;41.25&lt;/D&gt;&lt;/FQL&gt;&lt;FQL&gt;&lt;Q&gt;COPX^P_PRICE(0,-200D)&lt;/Q&gt;&lt;R&gt;201&lt;/R&gt;&lt;C&gt;1&lt;/C&gt;&lt;D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xsi:type="xsd:double"&gt;35.13&lt;/D&gt;&lt;D xsi:type="xsd:double"&gt;36.41&lt;/D&gt;&lt;D xsi:type="xsd:double"&gt;36.15&lt;/D&gt;&lt;D xsi:type="xsd:double"&gt;35.4&lt;/D&gt;&lt;D xsi:type="xsd:double"&gt;35.6&lt;/D&gt;&lt;D xsi:type="xsd:double"&gt;36.32&lt;/D&gt;&lt;D xsi:type="xsd:double"&gt;36.45&lt;/D&gt;&lt;D xsi:type="xsd:double"&gt;36.5&lt;/D&gt;&lt;D xsi:type="xsd:double"&gt;37.4&lt;/D&gt;&lt;D xsi:type="xsd:double"&gt;37.52&lt;/D&gt;&lt;D xsi:type="xsd:double"&gt;37.92&lt;/D&gt;&lt;D xsi:type="xsd:double"&gt;38.3&lt;/D&gt;&lt;D xsi:type="xsd:double"&gt;38.14&lt;/D&gt;&lt;D xsi:type="xsd:double"&gt;36.95&lt;/D&gt;&lt;D xsi:type="xsd:double"&gt;37.2&lt;/D&gt;&lt;D xsi:type="xsd:double"&gt;37.71&lt;/D&gt;&lt;D xsi:type="xsd:double"&gt;36.67&lt;/D&gt;&lt;D xsi:type="xsd:double"&gt;36.99&lt;/D&gt;&lt;D xsi:type="xsd:double"&gt;37.8&lt;/D&gt;&lt;D xsi:type="xsd:double"&gt;37.91&lt;/D&gt;&lt;D xsi:type="xsd:double"&gt;38.3&lt;/D&gt;&lt;D xsi:type="xsd:double"&gt;37.86&lt;/D&gt;&lt;D xsi:type="xsd:double"&gt;37.92&lt;/D&gt;&lt;D xsi:type="xsd:double"&gt;37.93&lt;/D&gt;&lt;D xsi:type="xsd:double"&gt;36.93&lt;/D&gt;&lt;D xsi:type="xsd:double"&gt;36.43&lt;/D&gt;&lt;D xsi:type="xsd:double"&gt;36.41&lt;/D&gt;&lt;D xsi:type="xsd:double"&gt;37.31&lt;/D&gt;&lt;D xsi:type="xsd:double"&gt;36.76&lt;/D&gt;&lt;D xsi:type="xsd:double"&gt;36.47&lt;/D&gt;&lt;D xsi:type="xsd:double"&gt;35.97&lt;/D&gt;&lt;D xsi:type="xsd:double"&gt;36.23&lt;/D&gt;&lt;D xsi:type="xsd:double"&gt;36.14&lt;/D&gt;&lt;D xsi:type="xsd:double"&gt;36.54&lt;/D&gt;&lt;D xsi:type="xsd:double"&gt;37.87&lt;/D&gt;&lt;D xsi:type="xsd:double"&gt;38.45&lt;/D&gt;&lt;D xsi:type="xsd:double"&gt;38.87&lt;/D&gt;&lt;D xsi:type="xsd:double"&gt;39.18&lt;/D&gt;&lt;D xsi:type="xsd:double"&gt;39.4&lt;/D&gt;&lt;D xsi:type="xsd:double"&gt;39.98&lt;/D&gt;&lt;D xsi:type="xsd:double"&gt;40.04&lt;/D&gt;&lt;D xsi:type="xsd:double"&gt;40.08&lt;/D&gt;&lt;D xsi:type="xsd:double"&gt;39.66&lt;/D&gt;&lt;D xsi:type="xsd:double"&gt;40.84&lt;/D&gt;&lt;D xsi:type="xsd:double"&gt;41.75&lt;/D&gt;&lt;D xsi:type="xsd:double"&gt;40.99&lt;/D&gt;&lt;D xsi:type="xsd:double"&gt;40.36&lt;/D&gt;&lt;D xsi:type="xsd:double"&gt;40.69&lt;/D&gt;&lt;D xsi:type="xsd:double"&gt;41.11&lt;/D&gt;&lt;D xsi:type="xsd:double"&gt;39.31&lt;/D&gt;&lt;D xsi:type="xsd:double"&gt;38.98&lt;/D&gt;&lt;D xsi:type="xsd:double"&gt;39.39&lt;/D&gt;&lt;D xsi:type="xsd:double"&gt;39.46&lt;/D&gt;&lt;D xsi:type="xsd:double"&gt;39.63&lt;/D&gt;&lt;D xsi:type="xsd:double"&gt;39.39&lt;/D&gt;&lt;D xsi:type="xsd:double"&gt;39.86&lt;/D&gt;&lt;D xsi:type="xsd:double"&gt;40.57&lt;/D&gt;&lt;D xsi:type="xsd:double"&gt;39.51&lt;/D&gt;&lt;D xsi:type="xsd:double"&gt;38.12&lt;/D&gt;&lt;D xsi:type="xsd:double"&gt;37.73&lt;/D&gt;&lt;D xsi:type="xsd:double"&gt;37.3&lt;/D&gt;&lt;D xsi:type="xsd:double"&gt;36.47&lt;/D&gt;&lt;D xsi:type="xsd:double"&gt;37.69&lt;/D&gt;&lt;D xsi:type="xsd:double"&gt;38.21&lt;/D&gt;&lt;D xsi:type="xsd:double"&gt;37.65&lt;/D&gt;&lt;D xsi:type="xsd:double"&gt;37.01&lt;/D&gt;&lt;D xsi:type="xsd:double"&gt;37.49&lt;/D&gt;&lt;D xsi:type="xsd:double"&gt;38.09&lt;/D&gt;&lt;D xsi:type="xsd:double"&gt;37.99&lt;/D&gt;&lt;D xsi:type="xsd:double"&gt;37.39&lt;/D&gt;&lt;D xsi:type="xsd:double"&gt;38.45&lt;/D&gt;&lt;D xsi:type="xsd:double"&gt;38.64&lt;/D&gt;&lt;D xsi:type="xsd:double"&gt;38.46&lt;/D&gt;&lt;D xsi:type="xsd:double"&gt;39.56&lt;/D&gt;&lt;D xsi:type="xsd:double"&gt;39.71&lt;/D&gt;&lt;D xsi:type="xsd:double"&gt;39.27&lt;/D&gt;&lt;D xsi:type="xsd:double"&gt;38.33&lt;/D&gt;&lt;D xsi:type="xsd:double"&gt;37.37&lt;/D&gt;&lt;D xsi:type="xsd:double"&gt;37.6&lt;/D&gt;&lt;D xsi:type="xsd:double"&gt;37.68&lt;/D&gt;&lt;D xsi:type="xsd:double"&gt;37.11&lt;/D&gt;&lt;D xsi:type="xsd:double"&gt;37.39&lt;/D&gt;&lt;D xsi:type="xsd:double"&gt;36.81&lt;/D&gt;&lt;D xsi:type="xsd:double"&gt;37.33&lt;/D&gt;&lt;D xsi:type="xsd:double"&gt;35.8&lt;/D&gt;&lt;D xsi:type="xsd:double"&gt;34.6&lt;/D&gt;&lt;D xsi:type="xsd:double"&gt;35.03&lt;/D&gt;&lt;D xsi:type="xsd:double"&gt;35.62&lt;/D&gt;&lt;D xsi:type="xsd:double"&gt;34.9&lt;/D&gt;&lt;D xsi:type="xsd:double"&gt;35.1&lt;/D&gt;&lt;D xsi:type="xsd:double"&gt;35.97&lt;/D&gt;&lt;D xsi:type="xsd:double"&gt;36.94&lt;/D&gt;&lt;D xsi:type="xsd:double"&gt;37.02&lt;/D&gt;&lt;D xsi:type="xsd:double"&gt;37.01&lt;/D&gt;&lt;D xsi:type="xsd:double"&gt;37.65&lt;/D&gt;&lt;D xsi:type="xsd:double"&gt;37.45&lt;/D&gt;&lt;D xsi:type="xsd:double"&gt;38.26&lt;/D&gt;&lt;D xsi:type="xsd:double"&gt;37.12&lt;/D&gt;&lt;D xsi:type="xsd:double"&gt;37.02&lt;/D&gt;&lt;D xsi:type="xsd:double"&gt;39.17&lt;/D&gt;&lt;D xsi:type="xsd:double"&gt;40.26&lt;/D&gt;&lt;D xsi:type="xsd:double"&gt;40.48&lt;/D&gt;&lt;D xsi:type="xsd:double"&gt;40.09&lt;/D&gt;&lt;D xsi:type="xsd:double"&gt;38.76&lt;/D&gt;&lt;D xsi:type="xsd:double"&gt;38.93&lt;/D&gt;&lt;D xsi:type="xsd:double"&gt;38.97&lt;/D&gt;&lt;D xsi:type="xsd:double"&gt;39.5&lt;/D&gt;&lt;D xsi:type="xsd:double"&gt;39.49&lt;/D&gt;&lt;/FQL&gt;&lt;FQL&gt;&lt;Q&gt;GDX^P_PRICE(0,-200D)&lt;/Q&gt;&lt;R&gt;201&lt;/R&gt;&lt;C&gt;1&lt;/C&gt;&lt;D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xsi:type="xsd:double"&gt;27.54&lt;/D&gt;&lt;D xsi:type="xsd:double"&gt;26.89&lt;/D&gt;&lt;D xsi:type="xsd:double"&gt;26.32&lt;/D&gt;&lt;D xsi:type="xsd:double"&gt;25.91&lt;/D&gt;&lt;D xsi:type="xsd:double"&gt;26.07&lt;/D&gt;&lt;D xsi:type="xsd:double"&gt;25.99&lt;/D&gt;&lt;D xsi:type="xsd:double"&gt;26.91&lt;/D&gt;&lt;D xsi:type="xsd:double"&gt;27.05&lt;/D&gt;&lt;D xsi:type="xsd:double"&gt;26.91&lt;/D&gt;&lt;D xsi:type="xsd:double"&gt;27.74&lt;/D&gt;&lt;D xsi:type="xsd:double"&gt;28.51&lt;/D&gt;&lt;D xsi:type="xsd:double"&gt;28.87&lt;/D&gt;&lt;D xsi:type="xsd:double"&gt;28.91&lt;/D&gt;&lt;D xsi:type="xsd:double"&gt;29.71&lt;/D&gt;&lt;D xsi:type="xsd:double"&gt;29.4&lt;/D&gt;&lt;D xsi:type="xsd:double"&gt;29.75&lt;/D&gt;&lt;D xsi:type="xsd:double"&gt;29.72&lt;/D&gt;&lt;D xsi:type="xsd:double"&gt;29.11&lt;/D&gt;&lt;D xsi:type="xsd:double"&gt;28.72&lt;/D&gt;&lt;D xsi:type="xsd:double"&gt;28.79&lt;/D&gt;&lt;D xsi:type="xsd:double"&gt;28.77&lt;/D&gt;&lt;D xsi:type="xsd:double"&gt;28.34&lt;/D&gt;&lt;D xsi:type="xsd:double"&gt;28.28&lt;/D&gt;&lt;D xsi:type="xsd:double"&gt;28.47&lt;/D&gt;&lt;D xsi:type="xsd:double"&gt;28.49&lt;/D&gt;&lt;D xsi:type="xsd:double"&gt;29.09&lt;/D&gt;&lt;D xsi:type="xsd:double"&gt;29.26&lt;/D&gt;&lt;D xsi:type="xsd:double"&gt;29.52&lt;/D&gt;&lt;D xsi:type="xsd:double"&gt;29.53&lt;/D&gt;&lt;D xsi:type="xsd:double"&gt;29&lt;/D&gt;&lt;D xsi:type="xsd:double"&gt;28.4&lt;/D&gt;&lt;D xsi:type="xsd:double"&gt;28.68&lt;/D&gt;&lt;D xsi:type="xsd:double"&gt;28.74&lt;/D&gt;&lt;D xsi:type="xsd:double"&gt;27.95&lt;/D&gt;&lt;D xsi:type="xsd:double"&gt;27.71&lt;/D&gt;&lt;D xsi:type="xsd:double"&gt;27.45&lt;/D&gt;&lt;D xsi:type="xsd:double"&gt;27.61&lt;/D&gt;&lt;D xsi:type="xsd:double"&gt;27.83&lt;/D&gt;&lt;D xsi:type="xsd:double"&gt;28.21&lt;/D&gt;&lt;D xsi:type="xsd:double"&gt;28.95&lt;/D&gt;&lt;D xsi:type="xsd:double"&gt;29.46&lt;/D&gt;&lt;D xsi:type="xsd:double"&gt;29.17&lt;/D&gt;&lt;D xsi:type="xsd:double"&gt;29.13&lt;/D&gt;&lt;D xsi:type="xsd:double"&gt;29.08&lt;/D&gt;&lt;D xsi:type="xsd:double"&gt;29.33&lt;/D&gt;&lt;D xsi:type="xsd:double"&gt;29.56&lt;/D&gt;&lt;D xsi:type="xsd:double"&gt;29.28&lt;/D&gt;&lt;D xsi:type="xsd:double"&gt;29.28&lt;/D&gt;&lt;D xsi:type="xsd:double"&gt;30.23&lt;/D&gt;&lt;D xsi:type="xsd:double"&gt;31.41&lt;/D&gt;&lt;D xsi:type="xsd:double"&gt;30.72&lt;/D&gt;&lt;D xsi:type="xsd:double"&gt;30.35&lt;/D&gt;&lt;D xsi:type="xsd:double"&gt;31.65&lt;/D&gt;&lt;D xsi:type="xsd:double"&gt;31.78&lt;/D&gt;&lt;D xsi:type="xsd:double"&gt;31.29&lt;/D&gt;&lt;D xsi:type="xsd:double"&gt;31.49&lt;/D&gt;&lt;D xsi:type="xsd:double"&gt;31.39&lt;/D&gt;&lt;D xsi:type="xsd:double"&gt;32.36&lt;/D&gt;&lt;D xsi:type="xsd:double"&gt;32.63&lt;/D&gt;&lt;D xsi:type="xsd:double"&gt;31.97&lt;/D&gt;&lt;D xsi:type="xsd:double"&gt;31.96&lt;/D&gt;&lt;D xsi:type="xsd:double"&gt;32.19&lt;/D&gt;&lt;D xsi:type="xsd:double"&gt;31.82&lt;/D&gt;&lt;D xsi:type="xsd:double"&gt;30.24&lt;/D&gt;&lt;D xsi:type="xsd:double"&gt;30.04&lt;/D&gt;&lt;D xsi:type="xsd:double"&gt;29.45&lt;/D&gt;&lt;D xsi:type="xsd:double"&gt;29.07&lt;/D&gt;&lt;D xsi:type="xsd:double"&gt;29.83&lt;/D&gt;&lt;D xsi:type="xsd:double"&gt;30.69&lt;/D&gt;&lt;D xsi:type="xsd:double"&gt;30.11&lt;/D&gt;&lt;D xsi:type="xsd:double"&gt;29.62&lt;/D&gt;&lt;D xsi:type="xsd:double"&gt;29.22&lt;/D&gt;&lt;D xsi:type="xsd:double"&gt;29.65&lt;/D&gt;&lt;D xsi:type="xsd:double"&gt;30.07&lt;/D&gt;&lt;D xsi:type="xsd:double"&gt;29.79&lt;/D&gt;&lt;D xsi:type="xsd:double"&gt;29.85&lt;/D&gt;&lt;D xsi:type="xsd:double"&gt;30.06&lt;/D&gt;&lt;D xsi:type="xsd:double"&gt;30.14&lt;/D&gt;&lt;D xsi:type="xsd:double"&gt;31.39&lt;/D&gt;&lt;D xsi:type="xsd:double"&gt;31&lt;/D&gt;&lt;D xsi:type="xsd:double"&gt;30.87&lt;/D&gt;&lt;D xsi:type="xsd:double"&gt;30.89&lt;/D&gt;&lt;D xsi:type="xsd:double"&gt;31.24&lt;/D&gt;&lt;D xsi:type="xsd:double"&gt;31.08&lt;/D&gt;&lt;D xsi:type="xsd:double"&gt;31.54&lt;/D&gt;&lt;D xsi:type="xsd:double"&gt;31.05&lt;/D&gt;&lt;D xsi:type="xsd:double"&gt;31.63&lt;/D&gt;&lt;D xsi:type="xsd:double"&gt;31.56&lt;/D&gt;&lt;D xsi:type="xsd:double"&gt;31.41&lt;/D&gt;&lt;D xsi:type="xsd:double"&gt;32.01&lt;/D&gt;&lt;D xsi:type="xsd:double"&gt;30.91&lt;/D&gt;&lt;D xsi:type="xsd:double"&gt;30.2&lt;/D&gt;&lt;D xsi:type="xsd:double"&gt;30.41&lt;/D&gt;&lt;D xsi:type="xsd:double"&gt;30.26&lt;/D&gt;&lt;D xsi:type="xsd:double"&gt;30.92&lt;/D&gt;&lt;D xsi:type="xsd:double"&gt;31.65&lt;/D&gt;&lt;D xsi:type="xsd:double"&gt;31.87&lt;/D&gt;&lt;D xsi:type="xsd:double"&gt;32.16&lt;/D&gt;&lt;D xsi:type="xsd:double"&gt;31.88&lt;/D&gt;&lt;D xsi:type="xsd:double"&gt;32.73&lt;/D&gt;&lt;D xsi:type="xsd:double"&gt;33.01&lt;/D&gt;&lt;D xsi:type="xsd:double"&gt;33.91&lt;/D&gt;&lt;D xsi:type="xsd:double"&gt;33.6&lt;/D&gt;&lt;D xsi:type="xsd:double"&gt;33.52&lt;/D&gt;&lt;D xsi:type="xsd:double"&gt;35&lt;/D&gt;&lt;D xsi:type="xsd:double"&gt;35.25&lt;/D&gt;&lt;D xsi:type="xsd:double"&gt;35.36&lt;/D&gt;&lt;D xsi:type="xsd:double"&gt;35.4&lt;/D&gt;&lt;D xsi:type="xsd:double"&gt;35.69&lt;/D&gt;&lt;D xsi:type="xsd:double"&gt;34.86&lt;/D&gt;&lt;D xsi:type="xsd:double"&gt;34.74&lt;/D&gt;&lt;D xsi:type="xsd:double"&gt;33.41&lt;/D&gt;&lt;D xsi:type="xsd:double"&gt;33.58&lt;/D&gt;&lt;/FQL&gt;&lt;FQL&gt;&lt;Q&gt;XLB^P_PRICE(0,-200D)&lt;/Q&gt;&lt;R&gt;201&lt;/R&gt;&lt;C&gt;1&lt;/C&gt;&lt;D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xsi:type="xsd:double"&gt;77.51&lt;/D&gt;&lt;D xsi:type="xsd:double"&gt;78.55&lt;/D&gt;&lt;D xsi:type="xsd:double"&gt;78.68&lt;/D&gt;&lt;D xsi:type="xsd:double"&gt;77.84&lt;/D&gt;&lt;D xsi:type="xsd:double"&gt;77.85&lt;/D&gt;&lt;D xsi:type="xsd:double"&gt;78.99&lt;/D&gt;&lt;D xsi:type="xsd:double"&gt;78.37&lt;/D&gt;&lt;D xsi:type="xsd:double"&gt;78.45&lt;/D&gt;&lt;D xsi:type="xsd:double"&gt;80.06&lt;/D&gt;&lt;D xsi:type="xsd:double"&gt;80.91&lt;/D&gt;&lt;D xsi:type="xsd:double"&gt;80.98&lt;/D&gt;&lt;D xsi:type="xsd:double"&gt;81.71&lt;/D&gt;&lt;D xsi:type="xsd:double"&gt;82.63&lt;/D&gt;&lt;D xsi:type="xsd:double"&gt;81.48&lt;/D&gt;&lt;D xsi:type="xsd:double"&gt;81.96&lt;/D&gt;&lt;D xsi:type="xsd:double"&gt;82.15&lt;/D&gt;&lt;D xsi:type="xsd:double"&gt;81.8&lt;/D&gt;&lt;D xsi:type="xsd:double"&gt;81.72&lt;/D&gt;&lt;D xsi:type="xsd:double"&gt;82.09&lt;/D&gt;&lt;D xsi:type="xsd:double"&gt;82.27&lt;/D&gt;&lt;D xsi:type="xsd:double"&gt;83.82&lt;/D&gt;&lt;D xsi:type="xsd:double"&gt;82.89&lt;/D&gt;&lt;D xsi:type="xsd:double"&gt;82.93&lt;/D&gt;&lt;D xsi:type="xsd:double"&gt;82.74&lt;/D&gt;&lt;D xsi:type="xsd:double"&gt;81.39&lt;/D&gt;&lt;D xsi:type="xsd:double"&gt;80.8&lt;/D&gt;&lt;D xsi:type="xsd:double"&gt;80.56&lt;/D&gt;&lt;D xsi:type="xsd:double"&gt;80.9&lt;/D&gt;&lt;D xsi:type="xsd:double"&gt;80.77&lt;/D&gt;&lt;D xsi:type="xsd:double"&gt;80.84&lt;/D&gt;&lt;D xsi:type="xsd:double"&gt;80.83&lt;/D&gt;&lt;D xsi:type="xsd:double"&gt;80.84&lt;/D&gt;&lt;D xsi:type="xsd:double"&gt;81&lt;/D&gt;&lt;D xsi:type="xsd:double"&gt;81.55&lt;/D&gt;&lt;D xsi:type="xsd:double"&gt;82.9&lt;/D&gt;&lt;D xsi:type="xsd:double"&gt;82.72&lt;/D&gt;&lt;D xsi:type="xsd:double"&gt;82.95&lt;/D&gt;&lt;D xsi:type="xsd:double"&gt;82.89&lt;/D&gt;&lt;D xsi:type="xsd:double"&gt;83.23&lt;/D&gt;&lt;D xsi:type="xsd:double"&gt;84.12&lt;/D&gt;&lt;D xsi:type="xsd:double"&gt;83.57&lt;/D&gt;&lt;D xsi:type="xsd:double"&gt;83.76&lt;/D&gt;&lt;D xsi:type="xsd:double"&gt;84.28&lt;/D&gt;&lt;D xsi:type="xsd:double"&gt;85.34&lt;/D&gt;&lt;D xsi:type="xsd:double"&gt;85.72&lt;/D&gt;&lt;D xsi:type="xsd:double"&gt;85.27&lt;/D&gt;&lt;D xsi:type="xsd:double"&gt;84.68&lt;/D&gt;&lt;D xsi:type="xsd:double"&gt;85.23&lt;/D&gt;&lt;D xsi:type="xsd:double"&gt;85.52&lt;/D&gt;&lt;D xsi:type="xsd:double"&gt;84.01&lt;/D&gt;&lt;D xsi:type="xsd:double"&gt;83.75&lt;/D&gt;&lt;D xsi:type="xsd:double"&gt;83.74&lt;/D&gt;&lt;D xsi:type="xsd:double"&gt;83.54&lt;/D&gt;&lt;D xsi:type="xsd:double"&gt;83.99&lt;/D&gt;&lt;D xsi:type="xsd:double"&gt;83.34&lt;/D&gt;&lt;D xsi:type="xsd:double"&gt;83.26&lt;/D&gt;&lt;D xsi:type="xsd:double"&gt;83.75&lt;/D&gt;&lt;D xsi:type="xsd:double"&gt;83.1&lt;/D&gt;&lt;D xsi:type="xsd:double"&gt;82.02&lt;/D&gt;&lt;D xsi:type="xsd:double"&gt;81.22&lt;/D&gt;&lt;D xsi:type="xsd:double"&gt;81.24&lt;/D&gt;&lt;D xsi:type="xsd:double"&gt;80.54&lt;/D&gt;&lt;D xsi:type="xsd:double"&gt;81.13&lt;/D&gt;&lt;D xsi:type="xsd:double"&gt;83.18&lt;/D&gt;&lt;D xsi:type="xsd:double"&gt;82.87&lt;/D&gt;&lt;D xsi:type="xsd:double"&gt;82.1&lt;/D&gt;&lt;D xsi:type="xsd:double"&gt;81.08&lt;/D&gt;&lt;D xsi:type="xsd:double"&gt;81.64&lt;/D&gt;&lt;D xsi:type="xsd:double"&gt;80.5&lt;/D&gt;&lt;D xsi:type="xsd:double"&gt;79.67&lt;/D&gt;&lt;D xsi:type="xsd:double"&gt;80.32&lt;/D&gt;&lt;D xsi:type="xsd:double"&gt;80.51&lt;/D&gt;&lt;D xsi:type="xsd:double"&gt;80.25&lt;/D&gt;&lt;D xsi:type="xsd:double"&gt;81.75&lt;/D&gt;&lt;D xsi:type="xsd:double"&gt;81.55&lt;/D&gt;&lt;D xsi:type="xsd:double"&gt;80.86&lt;/D&gt;&lt;D xsi:type="xsd:double"&gt;81.2&lt;/D&gt;&lt;D xsi:type="xsd:double"&gt;79.36&lt;/D&gt;&lt;D xsi:type="xsd:double"&gt;79&lt;/D&gt;&lt;D xsi:type="xsd:double"&gt;79.66&lt;/D&gt;&lt;D xsi:type="xsd:double"&gt;79.95&lt;/D&gt;&lt;D xsi:type="xsd:double"&gt;79.01&lt;/D&gt;&lt;D xsi:type="xsd:double"&gt;78.51&lt;/D&gt;&lt;D xsi:type="xsd:double"&gt;78.57&lt;/D&gt;&lt;D xsi:type="xsd:double"&gt;76.02&lt;/D&gt;&lt;D xsi:type="xsd:double"&gt;75.02&lt;/D&gt;&lt;D xsi:type="xsd:double"&gt;75.83&lt;/D&gt;&lt;D xsi:type="xsd:double"&gt;76.24&lt;/D&gt;&lt;D xsi:type="xsd:double"&gt;75.86&lt;/D&gt;&lt;D xsi:type="xsd:double"&gt;76.13&lt;/D&gt;&lt;D xsi:type="xsd:double"&gt;77.01&lt;/D&gt;&lt;D xsi:type="xsd:double"&gt;78.22&lt;/D&gt;&lt;D xsi:type="xsd:double"&gt;78.63&lt;/D&gt;&lt;D xsi:type="xsd:double"&gt;78.43&lt;/D&gt;&lt;D xsi:type="xsd:double"&gt;77.97&lt;/D&gt;&lt;D xsi:type="xsd:double"&gt;77.46&lt;/D&gt;&lt;D xsi:type="xsd:double"&gt;78.76&lt;/D&gt;&lt;D xsi:type="xsd:double"&gt;78.1&lt;/D&gt;&lt;D xsi:type="xsd:double"&gt;77.96&lt;/D&gt;&lt;D xsi:type="xsd:double"&gt;78.73&lt;/D&gt;&lt;D xsi:type="xsd:double"&gt;78.68&lt;/D&gt;&lt;D xsi:type="xsd:double"&gt;79.4&lt;/D&gt;&lt;D xsi:type="xsd:double"&gt;79.66&lt;/D&gt;&lt;D xsi:type="xsd:double"&gt;78.34&lt;/D&gt;&lt;D xsi:type="xsd:double"&gt;78.85&lt;/D&gt;&lt;D xsi:type="xsd:double"&gt;79.73&lt;/D&gt;&lt;D xsi:type="xsd:double"&gt;80.51&lt;/D&gt;&lt;D xsi:type="xsd:double"&gt;80.55&lt;/D&gt;&lt;/FQL&gt;&lt;FQL&gt;&lt;Q&gt;XLP^P_PRICE(0,-200D)&lt;/Q&gt;&lt;R&gt;201&lt;/R&gt;&lt;C&gt;1&lt;/C&gt;&lt;D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</t>
        </r>
      </text>
    </comment>
    <comment ref="A4" authorId="0" shapeId="0" xr:uid="{7BC2017A-651D-4729-AF67-90F4D37840AC}">
      <text>
        <r>
          <rPr>
            <b/>
            <sz val="9"/>
            <color indexed="81"/>
            <rFont val="Tahoma"/>
            <family val="2"/>
          </rPr>
          <t>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xsi:type="xsd:double"&gt;68.34&lt;/D&gt;&lt;D xsi:type="xsd:double"&gt;68.81&lt;/D&gt;&lt;D xsi:type="xsd:double"&gt;69.01&lt;/D&gt;&lt;D xsi:type="xsd:double"&gt;68.8&lt;/D&gt;&lt;D xsi:type="xsd:double"&gt;69.37&lt;/D&gt;&lt;D xsi:type="xsd:double"&gt;69.89&lt;/D&gt;&lt;D xsi:type="xsd:double"&gt;70.14&lt;/D&gt;&lt;D xsi:type="xsd:double"&gt;70.52&lt;/D&gt;&lt;D xsi:type="xsd:double"&gt;71.44&lt;/D&gt;&lt;D xsi:type="xsd:double"&gt;71.37&lt;/D&gt;&lt;D xsi:type="xsd:double"&gt;71.54&lt;/D&gt;&lt;D xsi:type="xsd:double"&gt;72.05&lt;/D&gt;&lt;D xsi:type="xsd:double"&gt;72.65&lt;/D&gt;&lt;D xsi:type="xsd:double"&gt;71.92&lt;/D&gt;&lt;D xsi:type="xsd:double"&gt;71.7&lt;/D&gt;&lt;D xsi:type="xsd:double"&gt;72.32&lt;/D&gt;&lt;D xsi:type="xsd:double"&gt;71.7&lt;/D&gt;&lt;D xsi:type="xsd:double"&gt;71.61&lt;/D&gt;&lt;D xsi:type="xsd:double"&gt;71.44&lt;/D&gt;&lt;D xsi:type="xsd:double"&gt;71.52&lt;/D&gt;&lt;D xsi:type="xsd:double"&gt;72.14&lt;/D&gt;&lt;D xsi:type="xsd:double"&gt;72.76&lt;/D&gt;&lt;D xsi:type="xsd:double"&gt;73.13&lt;/D&gt;&lt;D xsi:type="xsd:double"&gt;73.01&lt;/D&gt;&lt;D xsi:type="xsd:double"&gt;72.75&lt;/D&gt;&lt;D xsi:type="xsd:double"&gt;72.42&lt;/D&gt;&lt;D xsi:type="xsd:double"&gt;72.02&lt;/D&gt;&lt;D xsi:type="xsd:double"&gt;72.6&lt;/D&gt;&lt;D xsi:type="xsd:double"&gt;72.12&lt;/D&gt;&lt;D xsi:type="xsd:double"&gt;72.53&lt;/D&gt;&lt;D xsi:type="xsd:double"&gt;73.02&lt;/D&gt;&lt;D xsi:type="xsd:double"&gt;72.75&lt;/D&gt;&lt;D xsi:type="xsd:double"&gt;73.46&lt;/D&gt;&lt;D xsi:type="xsd:double"&gt;73.63&lt;/D&gt;&lt;D xsi:type="xsd:double"&gt;74.43&lt;/D&gt;&lt;D xsi:type="xsd:double"&gt;74.8&lt;/D&gt;&lt;D xsi:type="xsd:double"&gt;74.68&lt;/D&gt;&lt;D xsi:type="xsd:double"&gt;74.83&lt;/D&gt;&lt;D xsi:type="xsd:double"&gt;74.72&lt;/D&gt;&lt;D xsi:type="xsd:double"&gt;75.26&lt;/D&gt;&lt;D xsi:type="xsd:double"&gt;74.65&lt;/D&gt;&lt;D xsi:type="xsd:double"&gt;75.4&lt;/D&gt;&lt;D xsi:type="xsd:double"&gt;75.61&lt;/D&gt;&lt;D xsi:type="xsd:double"&gt;75.34&lt;/D&gt;&lt;D xsi:type="xsd:double"&gt;75.75&lt;/D&gt;&lt;D xsi:type="xsd:double"&gt;76.1&lt;/D&gt;&lt;D xsi:type="xsd:double"&gt;75.32&lt;/D&gt;&lt;D xsi:type="xsd:double"&gt;75.99&lt;/D&gt;&lt;D xsi:type="xsd:double"&gt;75.9&lt;/D&gt;&lt;D xsi:type="xsd:double"&gt;75.92&lt;/D&gt;&lt;D xsi:type="xsd:double"&gt;75.63&lt;/D&gt;&lt;D xsi:type="xsd:double"&gt;75.37&lt;/D&gt;&lt;D xsi:type="xsd:double"&gt;74.73&lt;/D&gt;&lt;D xsi:type="xsd:double"&gt;73.98&lt;/D&gt;&lt;D xsi:type="xsd:double"&gt;74.06&lt;/D&gt;&lt;D xsi:type="xsd:double"&gt;74.28&lt;/D&gt;&lt;D xsi:type="xsd:double"&gt;74.03&lt;/D&gt;&lt;D xsi:type="xsd:double"&gt;73.72&lt;/D&gt;&lt;D xsi:type="xsd:double"&gt;73.55&lt;/D&gt;&lt;D xsi:type="xsd:double"&gt;73.44&lt;/D&gt;&lt;D xsi:type="xsd:double"&gt;73.46&lt;/D&gt;&lt;D xsi:type="xsd:double"&gt;74.43&lt;/D&gt;&lt;D xsi:type="xsd:double"&gt;74.62&lt;/D&gt;&lt;D xsi:type="xsd:double"&gt;74.75&lt;/D&gt;&lt;D xsi:type="xsd:double"&gt;74.17&lt;/D&gt;&lt;D xsi:type="xsd:double"&gt;73.53&lt;/D&gt;&lt;D xsi:type="xsd:double"&gt;73.6&lt;/D&gt;&lt;D xsi:type="xsd:double"&gt;74.1&lt;/D&gt;&lt;D xsi:type="xsd:double"&gt;73.88&lt;/D&gt;&lt;D xsi:type="xsd:double"&gt;73.78&lt;/D&gt;&lt;D xsi:type="xsd:double"&gt;74.27&lt;/D&gt;&lt;D xsi:type="xsd:double"&gt;73.84&lt;/D&gt;&lt;D xsi:type="xsd:double"&gt;73.58&lt;/D&gt;&lt;D xsi:type="xsd:double"&gt;74.67&lt;/D&gt;&lt;D xsi:type="xsd:double"&gt;74.58&lt;/D&gt;&lt;D xsi:type="xsd:double"&gt;73.84&lt;/D&gt;&lt;D xsi:type="xsd:double"&gt;73.39&lt;/D&gt;&lt;D xsi:type="xsd:double"&gt;73.09&lt;/D&gt;&lt;D xsi:type="xsd:double"&gt;73.11&lt;/D&gt;&lt;D xsi:type="xsd:double"&gt;73.23&lt;/D&gt;&lt;D xsi:type="xsd:double"&gt;72.73&lt;/D&gt;&lt;D xsi:type="xsd:double"&gt;72.97&lt;/D&gt;&lt;D xsi:type="xsd:double"&gt;73.34&lt;/D&gt;&lt;D xsi:type="xsd:double"&gt;73.61&lt;/D&gt;&lt;D xsi:type="xsd:double"&gt;72.61&lt;/D&gt;&lt;D xsi:type="xsd:double"&gt;72.67&lt;/D&gt;&lt;D xsi:type="xsd:double"&gt;72.59&lt;/D&gt;&lt;D xsi:type="xsd:double"&gt;73.43&lt;/D&gt;&lt;D xsi:type="xsd:double"&gt;73.18&lt;/D&gt;&lt;D xsi:type="xsd:double"&gt;73.74&lt;/D&gt;&lt;D xsi:type="xsd:double"&gt;74.22&lt;/D&gt;&lt;D xsi:type="xsd:double"&gt;74.77&lt;/D&gt;&lt;D xsi:type="xsd:double"&gt;75.92&lt;/D&gt;&lt;D xsi:type="xsd:double"&gt;75.87&lt;/D&gt;&lt;D xsi:type="xsd:double"&gt;76.24&lt;/D&gt;&lt;D xsi:type="xsd:double"&gt;76.28&lt;/D&gt;&lt;D xsi:type="xsd:double"&gt;76.93&lt;/D&gt;&lt;D xsi:type="xsd:double"&gt;77.12&lt;/D&gt;&lt;D xsi:type="xsd:double"&gt;76.82&lt;/D&gt;&lt;D xsi:type="xsd:double"&gt;76.59&lt;/D&gt;&lt;D xsi:type="xsd:double"&gt;76.71&lt;/D&gt;&lt;D xsi:type="xsd:double"&gt;76.95&lt;/D&gt;&lt;D xsi:type="xsd:double"&gt;77.18&lt;/D&gt;&lt;D xsi:type="xsd:double"&gt;76.47&lt;/D&gt;&lt;D xsi:type="xsd:double"&gt;76.66&lt;/D&gt;&lt;D xsi:type="xsd:double"&gt;77.29&lt;/D&gt;&lt;D xsi:type="xsd:double"&gt;77.5&lt;/D&gt;&lt;D xsi:type="xsd:double"&gt;77.44&lt;/D&gt;&lt;/FQL&gt;&lt;FQL&gt;&lt;Q&gt;XRT^P_PRICE(0,-200D)&lt;/Q&gt;&lt;R&gt;201&lt;/R&gt;&lt;C&gt;1&lt;/C&gt;&lt;D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xsi:type="xsd:double"&gt;59.19&lt;/D&gt;&lt;D xsi:type="xsd:double"&gt;58.82&lt;/D&gt;&lt;D xsi:type="xsd:double"&gt;58.5&lt;/D&gt;&lt;D xsi:type="xsd:double"&gt;59.42&lt;/D&gt;&lt;D xsi:type="xsd:double"&gt;59.22&lt;/D&gt;&lt;D xsi:type="xsd:double"&gt;60.35&lt;/D&gt;&lt;D xsi:type="xsd:double"&gt;60.86&lt;/D&gt;&lt;D xsi:type="xsd:double"&gt;60.44&lt;/D&gt;&lt;D xsi:type="xsd:double"&gt;59.34&lt;/D&gt;&lt;D xsi:type="xsd:double"&gt;58.99&lt;/D&gt;&lt;D xsi:type="xsd:double"&gt;59.88&lt;/D&gt;&lt;D xsi:type="xsd:double"&gt;59.59&lt;/D&gt;&lt;D xsi:type="xsd:double"&gt;59.87&lt;/D&gt;&lt;D xsi:type="xsd:double"&gt;60.62&lt;/D&gt;&lt;D xsi:type="xsd:double"&gt;60.91&lt;/D&gt;&lt;D xsi:type="xsd:double"&gt;61.07&lt;/D&gt;&lt;D xsi:type="xsd:double"&gt;62.23&lt;/D&gt;&lt;D xsi:type="xsd:double"&gt;63.04&lt;/D&gt;&lt;D xsi:type="xsd:double"&gt;61.6&lt;/D&gt;&lt;D xsi:type="xsd:double"&gt;61.91&lt;/D&gt;&lt;D xsi:type="xsd:double"&gt;62&lt;/D&gt;&lt;D xsi:type="xsd:double"&gt;61.98&lt;/D&gt;&lt;D xsi:type="xsd:double"&gt;62.31&lt;/D&gt;&lt;D xsi:type="xsd:double"&gt;62.71&lt;/D&gt;&lt;D xsi:type="xsd:double"&gt;63.2&lt;/D&gt;&lt;D xsi:type="xsd:double"&gt;64.61&lt;/D&gt;&lt;D xsi:type="xsd:double"&gt;64.27&lt;/D&gt;&lt;D xsi:type="xsd:double"&gt;64.18&lt;/D&gt;&lt;D xsi:type="xsd:double"&gt;63.76&lt;/D&gt;&lt;D xsi:type="xsd:double"&gt;62.77&lt;/D&gt;&lt;D xsi:type="xsd:double"&gt;62&lt;/D&gt;&lt;D xsi:type="xsd:double"&gt;61.75&lt;/D&gt;&lt;D xsi:type="xsd:double"&gt;63.07&lt;/D&gt;&lt;D xsi:type="xsd:double"&gt;62.56&lt;/D&gt;&lt;D xsi:type="xsd:double"&gt;64.35&lt;/D&gt;&lt;D xsi:type="xsd:double"&gt;64.83&lt;/D&gt;&lt;D xsi:type="xsd:double"&gt;64&lt;/D&gt;&lt;D xsi:type="xsd:double"&gt;64.83&lt;/D&gt;&lt;D xsi:type="xsd:double"&gt;65.42&lt;/D&gt;&lt;D xsi:type="xsd:double"&gt;66.12&lt;/D&gt;&lt;D xsi:type="xsd:double"&gt;65.96&lt;/D&gt;&lt;D xsi:type="xsd:double"&gt;65.93&lt;/D&gt;&lt;D xsi:type="xsd:double"&gt;65.99&lt;/D&gt;&lt;D xsi:type="xsd:double"&gt;66.24&lt;/D&gt;&lt;D xsi:type="xsd:double"&gt;66.78&lt;/D&gt;&lt;D xsi:type="xsd:double"&gt;66.73&lt;/D&gt;&lt;D xsi:type="xsd:double"&gt;66.95&lt;/D&gt;&lt;D xsi:type="xsd:double"&gt;66.81&lt;/D&gt;&lt;D xsi:type="xsd:double"&gt;67.44&lt;/D&gt;&lt;D xsi:type="xsd:double"&gt;67.78&lt;/D&gt;&lt;D xsi:type="xsd:double"&gt;67.2&lt;/D&gt;&lt;D xsi:type="xsd:double"&gt;66.42&lt;/D&gt;&lt;D xsi:type="xsd:double"&gt;67.16&lt;/D&gt;&lt;D xsi:type="xsd:double"&gt;66.16&lt;/D&gt;&lt;D xsi:type="xsd:double"&gt;66.45&lt;/D&gt;&lt;D xsi:type="xsd:double"&gt;66.04&lt;/D&gt;&lt;D xsi:type="xsd:double"&gt;66.69&lt;/D&gt;&lt;D xsi:type="xsd:double"&gt;67.62&lt;/D&gt;&lt;D xsi:type="xsd:double"&gt;66.28&lt;/D&gt;&lt;D xsi:type="xsd:double"&gt;65.58&lt;/D&gt;&lt;D xsi:type="xsd:double"&gt;65.21&lt;/D&gt;&lt;D xsi:type="xsd:double"&gt;65.82&lt;/D&gt;&lt;D xsi:type="xsd:double"&gt;66.31&lt;/D&gt;&lt;D xsi:type="xsd:double"&gt;66.39&lt;/D&gt;&lt;D xsi:type="xsd:double"&gt;65.05&lt;/D&gt;&lt;D xsi:type="xsd:double"&gt;63.87&lt;/D&gt;&lt;D xsi:type="xsd:double"&gt;63.26&lt;/D&gt;&lt;D xsi:type="xsd:double"&gt;64.07&lt;/D&gt;&lt;D xsi:type="xsd:double"&gt;64.32&lt;/D&gt;&lt;D xsi:type="xsd:double"&gt;63.75&lt;/D&gt;&lt;D xsi:type="xsd:double"&gt;63.44&lt;/D&gt;&lt;D xsi:type="xsd:double"&gt;63.08&lt;/D&gt;&lt;D xsi:type="xsd:double"&gt;63.02&lt;/D&gt;&lt;D xsi:type="xsd:double"&gt;61.96&lt;/D&gt;&lt;D xsi:type="xsd:double"&gt;61.83&lt;/D&gt;&lt;D xsi:type="xsd:double"&gt;62.3&lt;/D&gt;&lt;D xsi:type="xsd:double"&gt;62.23&lt;/D&gt;&lt;D xsi:type="xsd:double"&gt;62.07&lt;/D&gt;&lt;D xsi:type="xsd:double"&gt;62.66&lt;/D&gt;&lt;D xsi:type="xsd:double"&gt;63.71&lt;/D&gt;&lt;D xsi:type="xsd:double"&gt;62.65&lt;/D&gt;&lt;D xsi:type="xsd:double"&gt;63.55&lt;/D&gt;&lt;D xsi:type="xsd:double"&gt;62.28&lt;/D&gt;&lt;D xsi:type="xsd:double"&gt;61.36&lt;/D&gt;&lt;D xsi:type="xsd:double"&gt;62.43&lt;/D&gt;&lt;D xsi:type="xsd:double"&gt;61.65&lt;/D&gt;&lt;D xsi:type="xsd:double"&gt;60.43&lt;/D&gt;&lt;D xsi:type="xsd:double"&gt;58.6&lt;/D&gt;&lt;D xsi:type="xsd:double"&gt;59.48&lt;/D&gt;&lt;D xsi:type="xsd:double"&gt;56.99&lt;/D&gt;&lt;D xsi:type="xsd:double"&gt;56.84&lt;/D&gt;&lt;D xsi:type="xsd:double"&gt;58.57&lt;/D&gt;&lt;D xsi:type="xsd:double"&gt;58.55&lt;/D&gt;&lt;D xsi:type="xsd:double"&gt;58.07&lt;/D&gt;&lt;D xsi:type="xsd:double"&gt;59.25&lt;/D&gt;&lt;D xsi:type="xsd:double"&gt;59.38&lt;/D&gt;&lt;D xsi:type="xsd:double"&gt;59.65&lt;/D&gt;&lt;D xsi:type="xsd:double"&gt;59.48&lt;/D&gt;&lt;D xsi:type="xsd:double"&gt;61.69&lt;/D&gt;&lt;D xsi:type="xsd:double"&gt;61.53&lt;/D&gt;&lt;D xsi:type="xsd:double"&gt;59.85&lt;/D&gt;&lt;D xsi:type="xsd:double"&gt;61.29&lt;/D&gt;&lt;D xsi:type="xsd:double"&gt;60.75&lt;/D&gt;&lt;D xsi:type="xsd:double"&gt;61.15&lt;/D&gt;&lt;D xsi:type="xsd:double"&gt;61.34&lt;/D&gt;&lt;D xsi:type="xsd:double"&gt;61.36&lt;/D&gt;&lt;D xsi:type="xsd:double"&gt;61.53&lt;/D&gt;&lt;D xsi:type="xsd:double"&gt;61.17&lt;/D&gt;&lt;D xsi:type="xsd:double"&gt;59.42&lt;/D&gt;&lt;D xsi:type="xsd:double"&gt;60.33&lt;/D&gt;&lt;D xsi:type="xsd:double"&gt;60.77&lt;/D&gt;&lt;D xsi:type="xsd:double"&gt;61.08&lt;/D&gt;&lt;D xsi:type="xsd:double"&gt;61.43&lt;/D&gt;&lt;/FQL&gt;&lt;FQL&gt;&lt;Q&gt;XLY^P_PRICE(0,-200D)&lt;/Q&gt;&lt;R&gt;201&lt;/R&gt;&lt;C&gt;1&lt;/C&gt;&lt;D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xsi:type="xsd:double"&gt;161.11&lt;/D&gt;&lt;D xsi:type="xsd:double"&gt;160.98&lt;/D&gt;&lt;D xsi:type="xsd:double"&gt;160.13&lt;/D&gt;&lt;D xsi:type="xsd:double"&gt;158.36&lt;/D&gt;&lt;D xsi:type="xsd:double"&gt;158.97&lt;/D&gt;&lt;D xsi:type="xsd:double"&gt;161.92&lt;/D&gt;&lt;D xsi:type="xsd:double"&gt;160.93&lt;/D&gt;&lt;D xsi:type="xsd:double"&gt;162.53&lt;/D&gt;&lt;D xsi:type="xsd:double"&gt;167.09&lt;/D&gt;&lt;D xsi:type="xsd:double"&gt;168.77&lt;/D&gt;&lt;D xsi:type="xsd:double"&gt;169.62&lt;/D&gt;&lt;D xsi:type="xsd:double"&gt;171.79&lt;/D&gt;&lt;D xsi:type="xsd:double"&gt;174.78&lt;/D&gt;&lt;D xsi:type="xsd:double"&gt;173.08&lt;/D&gt;&lt;D xsi:type="xsd:double"&gt;171.72&lt;/D&gt;&lt;D xsi:type="xsd:double"&gt;173.29&lt;/D&gt;&lt;D xsi:type="xsd:double"&gt;168.75&lt;/D&gt;&lt;D xsi:type="xsd:double"&gt;168.75&lt;/D&gt;&lt;D xsi:type="xsd:double"&gt;168.28&lt;/D&gt;&lt;D xsi:type="xsd:double"&gt;169.79&lt;/D&gt;&lt;D xsi:type="xsd:double"&gt;169.67&lt;/D&gt;&lt;D xsi:type="xsd:double"&gt;170.71&lt;/D&gt;&lt;D xsi:type="xsd:double"&gt;170.18&lt;/D&gt;&lt;D xsi:type="xsd:double"&gt;169.45&lt;/D&gt;&lt;D xsi:type="xsd:double"&gt;165.32&lt;/D&gt;&lt;D xsi:type="xsd:double"&gt;164.66&lt;/D&gt;&lt;D xsi:type="xsd:double"&gt;162.84&lt;/D&gt;&lt;D xsi:type="xsd:double"&gt;166.09&lt;/D&gt;&lt;D xsi:type="xsd:double"&gt;164.77&lt;/D&gt;&lt;D xsi:type="xsd:double"&gt;164.53&lt;/D&gt;&lt;D xsi:type="xsd:double"&gt;162.66&lt;/D&gt;&lt;D xsi:type="xsd:double"&gt;163.03&lt;/D&gt;&lt;D xsi:type="xsd:double"&gt;165.84&lt;/D&gt;&lt;D xsi:type="xsd:double"&gt;167.92&lt;/D&gt;&lt;D xsi:type="xsd:double"&gt;170.24&lt;/D&gt;&lt;D xsi:type="xsd:double"&gt;169.72&lt;/D&gt;&lt;D xsi:type="xsd:double"&gt;170.3&lt;/D&gt;&lt;D xsi:type="xsd:double"&gt;169.89&lt;/D&gt;&lt;D xsi:type="xsd:double"&gt;171.93&lt;/D&gt;&lt;D xsi:type="xsd:double"&gt;173.31&lt;/D&gt;&lt;D xsi:type="xsd:double"&gt;171.55&lt;/D&gt;&lt;D xsi:type="xsd:double"&gt;169.09&lt;/D&gt;&lt;D xsi:type="xsd:double"&gt;168.69&lt;/D&gt;&lt;D xsi:type="xsd:double"&gt;171.77&lt;/D&gt;&lt;D xsi:type="xsd:double"&gt;173.74&lt;/D&gt;&lt;D xsi:type="xsd:double"&gt;172.76&lt;/D&gt;&lt;D xsi:type="xsd:double"&gt;169.88&lt;/D&gt;&lt;D xsi:type="xsd:double"&gt;171.66&lt;/D&gt;&lt;D xsi:type="xsd:double"&gt;171.7&lt;/D&gt;&lt;D xsi:type="xsd:double"&gt;172.1&lt;/D&gt;&lt;D xsi:type="xsd:double"&gt;170.98&lt;/D&gt;&lt;D xsi:type="xsd:double"&gt;170.94&lt;/D&gt;&lt;D xsi:type="xsd:double"&gt;176.97&lt;/D&gt;&lt;D xsi:type="xsd:double"&gt;176.35&lt;/D&gt;&lt;D xsi:type="xsd:double"&gt;175.63&lt;/D&gt;&lt;D xsi:type="xsd:double"&gt;174.92&lt;/D&gt;&lt;D xsi:type="xsd:double"&gt;174.47&lt;/D&gt;&lt;D xsi:type="xsd:double"&gt;172.85&lt;/D&gt;&lt;D xsi:type="xsd:double"&gt;171.31&lt;/D&gt;&lt;D xsi:type="xsd:double"&gt;169.89&lt;/D&gt;&lt;D xsi:type="xsd:double"&gt;169.37&lt;/D&gt;&lt;D xsi:type="xsd:double"&gt;169.16&lt;/D&gt;&lt;D xsi:type="xsd:double"&gt;171.93&lt;/D&gt;&lt;D xsi:type="xsd:double"&gt;171.86&lt;/D&gt;&lt;D xsi:type="xsd:double"&gt;169.81&lt;/D&gt;&lt;D xsi:type="xsd:double"&gt;167.68&lt;/D&gt;&lt;D xsi:type="xsd:double"&gt;167.5&lt;/D&gt;&lt;D xsi:type="xsd:double"&gt;166.84&lt;/D&gt;&lt;D xsi:type="xsd:double"&gt;163.33&lt;/D&gt;&lt;D xsi:type="xsd:double"&gt;165.45&lt;/D&gt;&lt;D xsi:type="xsd:double"&gt;167.39&lt;/D&gt;&lt;D xsi:type="xsd:double"&gt;165.28&lt;/D&gt;&lt;D xsi:type="xsd:double"&gt;167.29&lt;/D&gt;&lt;D xsi:type="xsd:double"&gt;166.38&lt;/D&gt;&lt;D xsi:type="xsd:double"&gt;166.63&lt;/D&gt;&lt;D xsi:type="xsd:double"&gt;165.55&lt;/D&gt;&lt;D xsi:type="xsd:double"&gt;165.67&lt;/D&gt;&lt;D xsi:type="xsd:double"&gt;163.97&lt;/D&gt;&lt;D xsi:type="xsd:double"&gt;161.2&lt;/D&gt;&lt;D xsi:type="xsd:double"&gt;160.37&lt;/D&gt;&lt;D xsi:type="xsd:double"&gt;158.03&lt;/D&gt;&lt;D xsi:type="xsd:double"&gt;159.11&lt;/D&gt;&lt;D xsi:type="xsd:double"&gt;157.47&lt;/D&gt;&lt;D xsi:type="xsd:double"&gt;157&lt;/D&gt;&lt;D xsi:type="xsd:double"&gt;153.4&lt;/D&gt;&lt;D xsi:type="xsd:double"&gt;151.61&lt;/D&gt;&lt;D xsi:type="xsd:double"&gt;152.99&lt;/D&gt;&lt;D xsi:type="xsd:double"&gt;151.97&lt;/D&gt;&lt;D xsi:type="xsd:double"&gt;148.48&lt;/D&gt;&lt;D xsi:type="xsd:double"&gt;149.15&lt;/D&gt;&lt;D xsi:type="xsd:double"&gt;149.7&lt;/D&gt;&lt;D xsi:type="xsd:double"&gt;151.08&lt;/D&gt;&lt;D xsi:type="xsd:double"&gt;151.55&lt;/D&gt;&lt;D xsi:type="xsd:double"&gt;152.83&lt;/D&gt;&lt;D xsi:type="xsd:double"&gt;150.49&lt;/D&gt;&lt;D xsi:type="xsd:double"&gt;147.42&lt;/D&gt;&lt;D xsi:type="xsd:double"&gt;148.02&lt;/D&gt;&lt;D xsi:type="xsd:double"&gt;147.83&lt;/D&gt;&lt;D xsi:type="xsd:double"&gt;149.09&lt;/D&gt;&lt;D xsi:type="xsd:double"&gt;148.4&lt;/D&gt;&lt;D xsi:type="xsd:double"&gt;147.65&lt;/D&gt;&lt;D xsi:type="xsd:double"&gt;147.69&lt;/D&gt;&lt;D xsi:type="xsd:double"&gt;147.19&lt;/D&gt;&lt;D xsi:type="xsd:double"&gt;144.27&lt;/D&gt;&lt;D xsi:type="xsd:double"&gt;145.39&lt;/D&gt;&lt;D xsi:type="xsd:double"&gt;146.55&lt;/D&gt;&lt;D xsi:type="xsd:double"&gt;146.4&lt;/D&gt;&lt;D xsi:type="xsd:double"&gt;147.86&lt;/D&gt;&lt;/FQL&gt;&lt;FQL&gt;&lt;Q&gt;IBB^P_PRICE(0,-200D)&lt;/Q&gt;&lt;R&gt;201&lt;/R&gt;&lt;C&gt;1&lt;/C&gt;&lt;D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xsi:type="xsd:double"&gt;120.64&lt;/D&gt;&lt;D xsi:type="xsd:double"&gt;122.29&lt;/D&gt;&lt;D xsi:type="xsd:double"&gt;122.84&lt;/D&gt;&lt;D xsi:type="xsd:double"&gt;123.11&lt;/D&gt;&lt;D xsi:type="xsd:double"&gt;122.54&lt;/D&gt;&lt;D xsi:type="xsd:double"&gt;122.27&lt;/D&gt;&lt;D xsi:type="xsd:double"&gt;122.56&lt;/D&gt;&lt;D xsi:type="xsd:double"&gt;123.05&lt;/D&gt;&lt;D xsi:type="xsd:double"&gt;124.63&lt;/D&gt;&lt;D xsi:type="xsd:double"&gt;125.71&lt;/D&gt;&lt;D xsi:type="xsd:double"&gt;125.25&lt;/D&gt;&lt;D xsi:type="xsd:double"&gt;126.61&lt;/D&gt;&lt;D xsi:type="xsd:double"&gt;127.58&lt;/D&gt;&lt;D xsi:type="xsd:double"&gt;127.1&lt;/D&gt;&lt;D xsi:type="xsd:double"&gt;127.48&lt;/D&gt;&lt;D xsi:type="xsd:double"&gt;127.68&lt;/D&gt;&lt;D xsi:type="xsd:double"&gt;126.85&lt;/D&gt;&lt;D xsi:type="xsd:double"&gt;126.88&lt;/D&gt;&lt;D xsi:type="xsd:double"&gt;127.31&lt;/D&gt;&lt;D xsi:type="xsd:double"&gt;128.14&lt;/D&gt;&lt;D xsi:type="xsd:double"&gt;130.01&lt;/D&gt;&lt;D xsi:type="xsd:double"&gt;128.71&lt;/D&gt;&lt;D xsi:type="xsd:double"&gt;129.85&lt;/D&gt;&lt;D xsi:type="xsd:double"&gt;129.47&lt;/D&gt;&lt;D xsi:type="xsd:double"&gt;128.1&lt;/D&gt;&lt;D xsi:type="xsd:double"&gt;127.58&lt;/D&gt;&lt;D xsi:type="xsd:double"&gt;126.86&lt;/D&gt;&lt;D xsi:type="xsd:double"&gt;128.03&lt;/D&gt;&lt;D xsi:type="xsd:double"&gt;127.29&lt;/D&gt;&lt;D xsi:type="xsd:double"&gt;127.23&lt;/D&gt;&lt;D xsi:type="xsd:double"&gt;125.405&lt;/D&gt;&lt;D xsi:type="xsd:double"&gt;125.56&lt;/D&gt;&lt;D xsi:type="xsd:double"&gt;126.18&lt;/D&gt;&lt;D xsi:type="xsd:double"&gt;128.01&lt;/D&gt;&lt;D xsi:type="xsd:double"&gt;128.42&lt;/D&gt;&lt;D xsi:type="xsd:double"&gt;128.57&lt;/D&gt;&lt;D xsi:type="xsd:double"&gt;128.17&lt;/D&gt;&lt;D xsi:type="xsd:double"&gt;127.75&lt;/D&gt;&lt;D xsi:type="xsd:double"&gt;127.33&lt;/D&gt;&lt;D xsi:type="xsd:double"&gt;126.55&lt;/D&gt;&lt;D xsi:type="xsd:double"&gt;127.35&lt;/D&gt;&lt;D xsi:type="xsd:double"&gt;126.89&lt;/D&gt;&lt;D xsi:type="xsd:double"&gt;127.36&lt;/D&gt;&lt;D xsi:type="xsd:double"&gt;128.05&lt;/D&gt;&lt;D xsi:type="xsd:double"&gt;129.31&lt;/D&gt;&lt;D xsi:type="xsd:double"&gt;129.86&lt;/D&gt;&lt;D xsi:type="xsd:double"&gt;127.91&lt;/D&gt;&lt;D xsi:type="xsd:double"&gt;128.84&lt;/D&gt;&lt;D xsi:type="xsd:double"&gt;129.11&lt;/D&gt;&lt;D xsi:type="xsd:double"&gt;129.42&lt;/D&gt;&lt;D xsi:type="xsd:double"&gt;131.47&lt;/D&gt;&lt;D xsi:type="xsd:double"&gt;130.26&lt;/D&gt;&lt;D xsi:type="xsd:double"&gt;130.41&lt;/D&gt;&lt;D xsi:type="xsd:double"&gt;129.72&lt;/D&gt;&lt;D xsi:type="xsd:double"&gt;129.24&lt;/D&gt;&lt;D xsi:type="xsd:double"&gt;128.24&lt;/D&gt;&lt;D xsi:type="xsd:double"&gt;128.3&lt;/D&gt;&lt;D xsi:type="xsd:double"&gt;127.96&lt;/D&gt;&lt;D xsi:type="xsd:double"&gt;126.72&lt;/D&gt;&lt;D xsi:type="xsd:double"&gt;126.65&lt;/D&gt;&lt;D xsi:type="xsd:double"&gt;124.38&lt;/D&gt;&lt;D xsi:type="xsd:double"&gt;125.45&lt;/D&gt;&lt;D xsi:type="xsd:double"&gt;127.03&lt;/D&gt;&lt;D xsi:type="xsd:double"&gt;126.81&lt;/D&gt;&lt;D xsi:type="xsd:double"&gt;126.96&lt;/D&gt;&lt;D xsi:type="xsd:double"&gt;125.95&lt;/D&gt;&lt;D xsi:type="xsd:double"&gt;126.25&lt;/D&gt;&lt;D xsi:type="xsd:double"&gt;125.53&lt;/D&gt;&lt;D xsi:type="xsd:double"&gt;127.07&lt;/D&gt;&lt;D xsi:type="xsd:double"&gt;128.5&lt;/D&gt;&lt;D xsi:type="xsd:double"&gt;129.85&lt;/D&gt;&lt;D xsi:type="xsd:double"&gt;129.82&lt;/D&gt;&lt;D xsi:type="xsd:double"&gt;130.38&lt;/D&gt;&lt;D xsi:type="xsd:double"&gt;131.3&lt;/D&gt;&lt;D xsi:type="xsd:double"&gt;131.81&lt;/D&gt;&lt;D xsi:type="xsd:double"&gt;130.3&lt;/D&gt;&lt;D xsi:type="xsd:double"&gt;131.35&lt;/D&gt;&lt;D xsi:type="xsd:double"&gt;129.87&lt;/D&gt;&lt;D xsi:type="xsd:double"&gt;128.84&lt;/D&gt;&lt;D xsi:type="xsd:double"&gt;129.03&lt;/D&gt;&lt;D xsi:type="xsd:double"&gt;128.83&lt;/D&gt;&lt;D xsi:type="xsd:double"&gt;129.08&lt;/D&gt;&lt;D xsi:type="xsd:double"&gt;129.47&lt;/D&gt;&lt;D xsi:type="xsd:double"&gt;128.98&lt;/D&gt;&lt;D xsi:type="xsd:double"&gt;126.77&lt;/D&gt;&lt;D xsi:type="xsd:double"&gt;126.28&lt;/D&gt;&lt;D xsi:type="xsd:double"&gt;126.17&lt;/D&gt;&lt;D xsi:type="xsd:double"&gt;127.09&lt;/D&gt;&lt;D xsi:type="xsd:double"&gt;126.84&lt;/D&gt;&lt;D xsi:type="xsd:double"&gt;129.28&lt;/D&gt;&lt;D xsi:type="xsd:double"&gt;131.11&lt;/D&gt;&lt;D xsi:type="xsd:double"&gt;131.15&lt;/D&gt;&lt;D xsi:type="xsd:double"&gt;130.08&lt;/D&gt;&lt;D xsi:type="xsd:double"&gt;128.97&lt;/D&gt;&lt;D xsi:type="xsd:double"&gt;129.33&lt;/D&gt;&lt;D xsi:type="xsd:double"&gt;129.04&lt;/D&gt;&lt;D xsi:type="xsd:double"&gt;131.74&lt;/D&gt;&lt;D xsi:type="xsd:double"&gt;130.18&lt;/D&gt;&lt;D xsi:type="xsd:double"&gt;130.43&lt;/D&gt;&lt;D xsi:type="xsd:double"&gt;131.03&lt;/D&gt;&lt;D xsi:type="xsd:double"&gt;130.6&lt;/D&gt;&lt;D xsi:type="xsd:double"&gt;130.85&lt;/D&gt;&lt;D xsi:type="xsd:double"&gt;131.92&lt;/D&gt;&lt;D xsi:type="xsd:double"&gt;130.3&lt;/D&gt;&lt;D xsi:type="xsd:double"&gt;130.68&lt;/D&gt;&lt;D xsi:type="xsd:double"&gt;129.81&lt;/D&gt;&lt;D xsi:type="xsd:double"&gt;131.54&lt;/D&gt;&lt;D xsi:type="xsd:double"&gt;130.51&lt;/D&gt;&lt;/FQL&gt;&lt;FQL&gt;&lt;Q&gt;XLV^P_PRICE(0,-200D)&lt;/Q&gt;&lt;R&gt;201&lt;/R&gt;&lt;C&gt;1&lt;/C&gt;&lt;D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xsi:type="xsd:double"&gt;128.56&lt;/D&gt;&lt;D xsi:type="xsd:double"&gt;128.74&lt;/D&gt;&lt;D xsi:type="xsd:double"&gt;129.72&lt;/D&gt;&lt;D xsi:type="xsd:double"&gt;129.1&lt;/D&gt;&lt;D xsi:type="xsd:double"&gt;129.75&lt;/D&gt;&lt;D xsi:type="xsd:double"&gt;130.86&lt;/D&gt;&lt;D xsi:type="xsd:double"&gt;130.15&lt;/D&gt;&lt;D xsi:type="xsd:double"&gt;130.42&lt;/D&gt;&lt;D xsi:type="xsd:double"&gt;131.57&lt;/D&gt;&lt;D xsi:type="xsd:double"&gt;131.56&lt;/D&gt;&lt;D xsi:type="xsd:double"&gt;131.45&lt;/D&gt;&lt;D xsi:type="xsd:double"&gt;132.19&lt;/D&gt;&lt;D xsi:type="xsd:double"&gt;133.24&lt;/D&gt;&lt;D xsi:type="xsd:double"&gt;132.82&lt;/D&gt;&lt;D xsi:type="xsd:double"&gt;132.8&lt;/D&gt;&lt;D xsi:type="xsd:double"&gt;132.97&lt;/D&gt;&lt;D xsi:type="xsd:double"&gt;132.06&lt;/D&gt;&lt;D xsi:type="xsd:double"&gt;132.06&lt;/D&gt;&lt;D xsi:type="xsd:double"&gt;131.47&lt;/D&gt;&lt;D xsi:type="xsd:double"&gt;132.19&lt;/D&gt;&lt;D xsi:type="xsd:double"&gt;133.57&lt;/D&gt;&lt;D xsi:type="xsd:double"&gt;133.21&lt;/D&gt;&lt;D xsi:type="xsd:double"&gt;134.82&lt;/D&gt;&lt;D xsi:type="xsd:double"&gt;134.92&lt;/D&gt;&lt;D xsi:type="xsd:double"&gt;133.72&lt;/D&gt;&lt;D xsi:type="xsd:double"&gt;133.41&lt;/D&gt;&lt;D xsi:type="xsd:double"&gt;132.44&lt;/D&gt;&lt;D xsi:type="xsd:double"&gt;133.6&lt;/D&gt;&lt;D xsi:type="xsd:double"&gt;133.2&lt;/D&gt;&lt;D xsi:type="xsd:double"&gt;133.67&lt;/D&gt;&lt;D xsi:type="xsd:double"&gt;133.53&lt;/D&gt;&lt;D xsi:type="xsd:double"&gt;133.48&lt;/D&gt;&lt;D xsi:type="xsd:double"&gt;134.55&lt;/D&gt;&lt;D xsi:type="xsd:double"&gt;135.58&lt;/D&gt;&lt;D xsi:type="xsd:double"&gt;136.08&lt;/D&gt;&lt;D xsi:type="xsd:double"&gt;135.67&lt;/D&gt;&lt;D xsi:type="xsd:double"&gt;134.83&lt;/D&gt;&lt;D xsi:type="xsd:double"&gt;134.92&lt;/D&gt;&lt;D xsi:type="xsd:double"&gt;134.96&lt;/D&gt;&lt;D xsi:type="xsd:double"&gt;133.93&lt;/D&gt;&lt;D xsi:type="xsd:double"&gt;132.4&lt;/D&gt;&lt;D xsi:type="xsd:double"&gt;132.87&lt;/D&gt;&lt;D xsi:type="xsd:double"&gt;133.54&lt;/D&gt;&lt;D xsi:type="xsd:double"&gt;133.45&lt;/D&gt;&lt;D xsi:type="xsd:double"&gt;134.15&lt;/D&gt;&lt;D xsi:type="xsd:double"&gt;135.19&lt;/D&gt;&lt;D xsi:type="xsd:double"&gt;134.79&lt;/D&gt;&lt;D xsi:type="xsd:double"&gt;135.79&lt;/D&gt;&lt;D xsi:type="xsd:double"&gt;135.88&lt;/D&gt;&lt;D xsi:type="xsd:double"&gt;135.94&lt;/D&gt;&lt;D xsi:type="xsd:double"&gt;136.24&lt;/D&gt;&lt;D xsi:type="xsd:double"&gt;134.88&lt;/D&gt;&lt;D xsi:type="xsd:double"&gt;132.68&lt;/D&gt;&lt;D xsi:type="xsd:double"&gt;132.07&lt;/D&gt;&lt;D xsi:type="xsd:double"&gt;131.1&lt;/D&gt;&lt;D xsi:type="xsd:double"&gt;131.7&lt;/D&gt;&lt;D xsi:type="xsd:double"&gt;129.75&lt;/D&gt;&lt;D xsi:type="xsd:double"&gt;129.7&lt;/D&gt;&lt;D xsi:type="xsd:double"&gt;130.05&lt;/D&gt;&lt;D xsi:type="xsd:double"&gt;130.02&lt;/D&gt;&lt;D xsi:type="xsd:double"&gt;129&lt;/D&gt;&lt;D xsi:type="xsd:double"&gt;130.52&lt;/D&gt;&lt;D xsi:type="xsd:double"&gt;131.57&lt;/D&gt;&lt;D xsi:type="xsd:double"&gt;131.64&lt;/D&gt;&lt;D xsi:type="xsd:double"&gt;132.73&lt;/D&gt;&lt;D xsi:type="xsd:double"&gt;131.38&lt;/D&gt;&lt;D xsi:type="xsd:double"&gt;130.53&lt;/D&gt;&lt;D xsi:type="xsd:double"&gt;130.95&lt;/D&gt;&lt;D xsi:type="xsd:double"&gt;131.25&lt;/D&gt;&lt;D xsi:type="xsd:double"&gt;132&lt;/D&gt;&lt;D xsi:type="xsd:double"&gt;132.44&lt;/D&gt;&lt;D xsi:type="xsd:double"&gt;131.54&lt;/D&gt;&lt;D xsi:type="xsd:double"&gt;131.52&lt;/D&gt;&lt;D xsi:type="xsd:double"&gt;132.21&lt;/D&gt;&lt;D xsi:type="xsd:double"&gt;132.22&lt;/D&gt;&lt;D xsi:type="xsd:double"&gt;130.2&lt;/D&gt;&lt;D xsi:type="xsd:double"&gt;131.55&lt;/D&gt;&lt;D xsi:type="xsd:double"&gt;130.89&lt;/D&gt;&lt;D xsi:type="xsd:double"&gt;130.42&lt;/D&gt;&lt;D xsi:type="xsd:double"&gt;130.02&lt;/D&gt;&lt;D xsi:type="xsd:double"&gt;129.19&lt;/D&gt;&lt;D xsi:type="xsd:double"&gt;129.7&lt;/D&gt;&lt;D xsi:type="xsd:double"&gt;130.79&lt;/D&gt;&lt;D xsi:type="xsd:double"&gt;130.32&lt;/D&gt;&lt;D xsi:type="xsd:double"&gt;128.67&lt;/D&gt;&lt;D xsi:type="xsd:double"&gt;127.83&lt;/D&gt;&lt;D xsi:type="xsd:double"&gt;126.74&lt;/D&gt;&lt;D xsi:type="xsd:double"&gt;127.53&lt;/D&gt;&lt;D xsi:type="xsd:double"&gt;127.79&lt;/D&gt;&lt;D xsi:type="xsd:double"&gt;129.11&lt;/D&gt;&lt;D xsi:type="xsd:double</t>
        </r>
      </text>
    </comment>
    <comment ref="A5" authorId="0" shapeId="0" xr:uid="{078FEC29-9EBA-4134-851A-9612446DAFEC}">
      <text>
        <r>
          <rPr>
            <b/>
            <sz val="9"/>
            <color indexed="81"/>
            <rFont val="Tahoma"/>
            <family val="2"/>
          </rPr>
          <t>"&gt;130&lt;/D&gt;&lt;D xsi:type="xsd:double"&gt;131.44&lt;/D&gt;&lt;D xsi:type="xsd:double"&gt;131.31&lt;/D&gt;&lt;D xsi:type="xsd:double"&gt;130.7&lt;/D&gt;&lt;D xsi:type="xsd:double"&gt;131.02&lt;/D&gt;&lt;D xsi:type="xsd:double"&gt;130.86&lt;/D&gt;&lt;D xsi:type="xsd:double"&gt;131.96&lt;/D&gt;&lt;D xsi:type="xsd:double"&gt;132.19&lt;/D&gt;&lt;D xsi:type="xsd:double"&gt;132.37&lt;/D&gt;&lt;D xsi:type="xsd:double"&gt;132.78&lt;/D&gt;&lt;D xsi:type="xsd:double"&gt;132.41&lt;/D&gt;&lt;D xsi:type="xsd:double"&gt;133.3&lt;/D&gt;&lt;D xsi:type="xsd:double"&gt;133.59&lt;/D&gt;&lt;D xsi:type="xsd:double"&gt;132.4&lt;/D&gt;&lt;D xsi:type="xsd:double"&gt;133.46&lt;/D&gt;&lt;D xsi:type="xsd:double"&gt;133.64&lt;/D&gt;&lt;D xsi:type="xsd:double"&gt;134.22&lt;/D&gt;&lt;D xsi:type="xsd:double"&gt;133.53&lt;/D&gt;&lt;/FQL&gt;&lt;FQL&gt;&lt;Q&gt;SMH^P_PRICE(0,-200D)&lt;/Q&gt;&lt;R&gt;201&lt;/R&gt;&lt;C&gt;1&lt;/C&gt;&lt;D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xsi:type="xsd:double"&gt;146.23&lt;/D&gt;&lt;D xsi:type="xsd:double"&gt;144.98&lt;/D&gt;&lt;D xsi:type="xsd:double"&gt;144.29&lt;/D&gt;&lt;D xsi:type="xsd:double"&gt;141.99&lt;/D&gt;&lt;D xsi:type="xsd:double"&gt;140.7&lt;/D&gt;&lt;D xsi:type="xsd:double"&gt;142.96&lt;/D&gt;&lt;D xsi:type="xsd:double"&gt;141.96&lt;/D&gt;&lt;D xsi:type="xsd:double"&gt;140.76&lt;/D&gt;&lt;D xsi:type="xsd:double"&gt;143.63&lt;/D&gt;&lt;D xsi:type="xsd:double"&gt;146.03&lt;/D&gt;&lt;D xsi:type="xsd:double"&gt;147.3&lt;/D&gt;&lt;D xsi:type="xsd:double"&gt;146.81&lt;/D&gt;&lt;D xsi:type="xsd:double"&gt;151.39&lt;/D&gt;&lt;D xsi:type="xsd:double"&gt;150.57&lt;/D&gt;&lt;D xsi:type="xsd:double"&gt;149.36&lt;/D&gt;&lt;D xsi:type="xsd:double"&gt;150.49&lt;/D&gt;&lt;D xsi:type="xsd:double"&gt;150.38&lt;/D&gt;&lt;D xsi:type="xsd:double"&gt;151.33&lt;/D&gt;&lt;D xsi:type="xsd:double"&gt;154.76&lt;/D&gt;&lt;D xsi:type="xsd:double"&gt;156.58&lt;/D&gt;&lt;D xsi:type="xsd:double"&gt;156.21&lt;/D&gt;&lt;D xsi:type="xsd:double"&gt;156.22&lt;/D&gt;&lt;D xsi:type="xsd:double"&gt;155.59&lt;/D&gt;&lt;D xsi:type="xsd:double"&gt;154.8&lt;/D&gt;&lt;D xsi:type="xsd:double"&gt;150.93&lt;/D&gt;&lt;D xsi:type="xsd:double"&gt;149.09&lt;/D&gt;&lt;D xsi:type="xsd:double"&gt;148.82&lt;/D&gt;&lt;D xsi:type="xsd:double"&gt;152.77&lt;/D&gt;&lt;D xsi:type="xsd:double"&gt;149.53&lt;/D&gt;&lt;D xsi:type="xsd:double"&gt;151.04&lt;/D&gt;&lt;D xsi:type="xsd:double"&gt;146.13&lt;/D&gt;&lt;D xsi:type="xsd:double"&gt;145.51&lt;/D&gt;&lt;D xsi:type="xsd:double"&gt;146.5&lt;/D&gt;&lt;D xsi:type="xsd:double"&gt;148.85&lt;/D&gt;&lt;D xsi:type="xsd:double"&gt;150.66&lt;/D&gt;&lt;D xsi:type="xsd:double"&gt;146.21&lt;/D&gt;&lt;D xsi:type="xsd:double"&gt;149.97&lt;/D&gt;&lt;D xsi:type="xsd:double"&gt;150.3&lt;/D&gt;&lt;D xsi:type="xsd:double"&gt;153.34&lt;/D&gt;&lt;D xsi:type="xsd:double"&gt;155.91&lt;/D&gt;&lt;D xsi:type="xsd:double"&gt;154.25&lt;/D&gt;&lt;D xsi:type="xsd:double"&gt;154.19&lt;/D&gt;&lt;D xsi:type="xsd:double"&gt;154.64&lt;/D&gt;&lt;D xsi:type="xsd:double"&gt;160.53&lt;/D&gt;&lt;D xsi:type="xsd:double"&gt;160.62&lt;/D&gt;&lt;D xsi:type="xsd:double"&gt;160.5&lt;/D&gt;&lt;D xsi:type="xsd:double"&gt;157.46&lt;/D&gt;&lt;D xsi:type="xsd:double"&gt;154.68&lt;/D&gt;&lt;D xsi:type="xsd:double"&gt;156.39&lt;/D&gt;&lt;D xsi:type="xsd:double"&gt;153.92&lt;/D&gt;&lt;D xsi:type="xsd:double"&gt;153.79&lt;/D&gt;&lt;D xsi:type="xsd:double"&gt;152.97&lt;/D&gt;&lt;D xsi:type="xsd:double"&gt;158.58&lt;/D&gt;&lt;D xsi:type="xsd:double"&gt;160.26&lt;/D&gt;&lt;D xsi:type="xsd:double"&gt;159.82&lt;/D&gt;&lt;D xsi:type="xsd:double"&gt;156.9&lt;/D&gt;&lt;D xsi:type="xsd:double"&gt;158.21&lt;/D&gt;&lt;D xsi:type="xsd:double"&gt;154.5&lt;/D&gt;&lt;D xsi:type="xsd:double"&gt;151.32&lt;/D&gt;&lt;D xsi:type="xsd:double"&gt;151.16&lt;/D&gt;&lt;D xsi:type="xsd:double"&gt;149.05&lt;/D&gt;&lt;D xsi:type="xsd:double"&gt;148.91&lt;/D&gt;&lt;D xsi:type="xsd:double"&gt;150.7&lt;/D&gt;&lt;D xsi:type="xsd:double"&gt;153.6&lt;/D&gt;&lt;D xsi:type="xsd:double"&gt;152.25&lt;/D&gt;&lt;D xsi:type="xsd:double"&gt;149.92&lt;/D&gt;&lt;D xsi:type="xsd:double"&gt;150.14&lt;/D&gt;&lt;D xsi:type="xsd:double"&gt;151.51&lt;/D&gt;&lt;D xsi:type="xsd:double"&gt;146.85&lt;/D&gt;&lt;D xsi:type="xsd:double"&gt;147.53&lt;/D&gt;&lt;D xsi:type="xsd:double"&gt;150.08&lt;/D&gt;&lt;D xsi:type="xsd:double"&gt;149.34&lt;/D&gt;&lt;D xsi:type="xsd:double"&gt;152.84&lt;/D&gt;&lt;D xsi:type="xsd:double"&gt;153.38&lt;/D&gt;&lt;D xsi:type="xsd:double"&gt;154.48&lt;/D&gt;&lt;D xsi:type="xsd:double"&gt;155.6&lt;/D&gt;&lt;D xsi:type="xsd:double"&gt;153.27&lt;/D&gt;&lt;D xsi:type="xsd:double"&gt;151.18&lt;/D&gt;&lt;D xsi:type="xsd:double"&gt;146.84&lt;/D&gt;&lt;D xsi:type="xsd:double"&gt;146.17&lt;/D&gt;&lt;D xsi:type="xsd:double"&gt;144.5&lt;/D&gt;&lt;D xsi:type="xsd:double"&gt;145.33&lt;/D&gt;&lt;D xsi:type="xsd:double"&gt;144.31&lt;/D&gt;&lt;D xsi:type="xsd:double"&gt;146.14&lt;/D&gt;&lt;D xsi:type="xsd:double"&gt;146.5&lt;/D&gt;&lt;D xsi:type="xsd:double"&gt;144.33&lt;/D&gt;&lt;D xsi:type="xsd:double"&gt;148.07&lt;/D&gt;&lt;D xsi:type="xsd:double"&gt;147.36&lt;/D&gt;&lt;D xsi:type="xsd:double"&gt;140.46&lt;/D&gt;&lt;D xsi:type="xsd:double"&gt;129.34&lt;/D&gt;&lt;D xsi:type="xsd:double"&gt;131.27&lt;/D&gt;&lt;D xsi:type="xsd:double"&gt;133.19&lt;/D&gt;&lt;D xsi:type="xsd:double"&gt;133.3&lt;/D&gt;&lt;D xsi:type="xsd:double"&gt;134.04&lt;/D&gt;&lt;D xsi:type="xsd:double"&gt;129.5&lt;/D&gt;&lt;D xsi:type="xsd:double"&gt;126.09&lt;/D&gt;&lt;D xsi:type="xsd:double"&gt;126.12&lt;/D&gt;&lt;D xsi:type="xsd:double"&gt;122.9&lt;/D&gt;&lt;D xsi:type="xsd:double"&gt;123.04&lt;/D&gt;&lt;D xsi:type="xsd:double"&gt;124.14&lt;/D&gt;&lt;D xsi:type="xsd:double"&gt;123.14&lt;/D&gt;&lt;D xsi:type="xsd:double"&gt;125.07&lt;/D&gt;&lt;D xsi:type="xsd:double"&gt;124.38&lt;/D&gt;&lt;D xsi:type="xsd:double"&gt;121.805&lt;/D&gt;&lt;D xsi:type="xsd:double"&gt;122.215&lt;/D&gt;&lt;D xsi:type="xsd:double"&gt;123.49&lt;/D&gt;&lt;D xsi:type="xsd:double"&gt;124.57&lt;/D&gt;&lt;D xsi:type="xsd:double"&gt;123.625&lt;/D&gt;&lt;/FQL&gt;&lt;FQL&gt;&lt;Q&gt;PTF^P_PRICE(0,-200D)&lt;/Q&gt;&lt;R&gt;201&lt;/R&gt;&lt;C&gt;1&lt;/C&gt;&lt;D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xsi:type="xsd:double"&gt;43.95&lt;/D&gt;&lt;D xsi:type="xsd:double"&gt;44.17&lt;/D&gt;&lt;D xsi:type="xsd:double"&gt;44.15&lt;/D&gt;&lt;D xsi:type="xsd:double"&gt;43.38&lt;/D&gt;&lt;D xsi:type="xsd:double"&gt;42.72&lt;/D&gt;&lt;D xsi:type="xsd:double"&gt;43.49&lt;/D&gt;&lt;D xsi:type="xsd:double"&gt;43.33&lt;/D&gt;&lt;D xsi:type="xsd:double"&gt;43&lt;/D&gt;&lt;D xsi:type="xsd:double"&gt;44.36&lt;/D&gt;&lt;D xsi:type="xsd:double"&gt;45.21&lt;/D&gt;&lt;D xsi:type="xsd:double"&gt;45.71&lt;/D&gt;&lt;D xsi:type="xsd:double"&gt;45.51&lt;/D&gt;&lt;D xsi:type="xsd:double"&gt;46.88&lt;/D&gt;&lt;D xsi:type="xsd:double"&gt;46.5&lt;/D&gt;&lt;D xsi:type="xsd:double"&gt;46.53&lt;/D&gt;&lt;D xsi:type="xsd:double"&gt;47.4443&lt;/D&gt;&lt;D xsi:type="xsd:double"&gt;47.27&lt;/D&gt;&lt;D xsi:type="xsd:double"&gt;47.56&lt;/D&gt;&lt;D xsi:type="xsd:double"&gt;48.62&lt;/D&gt;&lt;D xsi:type="xsd:double"&gt;49.03&lt;/D&gt;&lt;D xsi:type="xsd:double"&gt;49.04&lt;/D&gt;&lt;D xsi:type="xsd:double"&gt;48.77&lt;/D&gt;&lt;D xsi:type="xsd:double"&gt;48.63&lt;/D&gt;&lt;D xsi:type="xsd:double"&gt;47.91&lt;/D&gt;&lt;D xsi:type="xsd:double"&gt;46.13&lt;/D&gt;&lt;D xsi:type="xsd:double"&gt;45.8&lt;/D&gt;&lt;D xsi:type="xsd:double"&gt;45.68&lt;/D&gt;&lt;D xsi:type="xsd:double"&gt;47.18&lt;/D&gt;&lt;D xsi:type="xsd:double"&gt;45.82&lt;/D&gt;&lt;D xsi:type="xsd:double"&gt;45.75&lt;/D&gt;&lt;D xsi:type="xsd:double"&gt;44.85&lt;/D&gt;&lt;D xsi:type="xsd:double"&gt;44.6&lt;/D&gt;&lt;D xsi:type="xsd:double"&gt;45.78&lt;/D&gt;&lt;D xsi:type="xsd:double"&gt;46.67&lt;/D&gt;&lt;D xsi:type="xsd:double"&gt;47.17&lt;/D&gt;&lt;D xsi:type="xsd:double"&gt;46.44&lt;/D&gt;&lt;D xsi:type="xsd:double"&gt;46.675&lt;/D&gt;&lt;D xsi:type="xsd:double"&gt;46.296&lt;/D&gt;&lt;D xsi:type="xsd:double"&gt;48.0395&lt;/D&gt;&lt;D xsi:type="xsd:double"&gt;48.6224&lt;/D&gt;&lt;D xsi:type="xsd:double"&gt;48.59&lt;/D&gt;&lt;D xsi:type="xsd:double"&gt;49.35&lt;/D&gt;&lt;D xsi:type="xsd:double"&gt;49.33&lt;/D&gt;&lt;D xsi:type="xsd:double"&gt;51.1&lt;/D&gt;&lt;D xsi:type="xsd:double"&gt;51.7&lt;/D&gt;&lt;D xsi:type="xsd:double"&gt;50.9&lt;/D&gt;&lt;D xsi:type="xsd:double"&gt;49.74&lt;/D&gt;&lt;D xsi:type="xsd:double"&gt;49.79&lt;/D&gt;&lt;D xsi:type="xsd:double"&gt;50.17&lt;/D&gt;&lt;D xsi:type="xsd:double"&gt;49.56&lt;/D&gt;&lt;D xsi:type="xsd:double"&gt;49.63&lt;/D&gt;&lt;D xsi:type="xsd:double"&gt;49.94&lt;/D&gt;&lt;D xsi:type="xsd:double"&gt;51.41&lt;/D&gt;&lt;D xsi:type="xsd:double"&gt;51.92&lt;/D&gt;&lt;D xsi:type="xsd:double"&gt;51.43&lt;/D&gt;&lt;D xsi:type="xsd:double"&gt;50.373333&lt;/D&gt;&lt;D xsi:type="xsd:double"&gt;51.04667&lt;/D&gt;&lt;D xsi:type="xsd:double"&gt;49.583336&lt;/D&gt;&lt;D xsi:type="xsd:double"&gt;49.309998&lt;/D&gt;&lt;D xsi:type="xsd:double"&gt;49.24667&lt;/D&gt;&lt;D xsi:type="xsd:double"&gt;48.303337&lt;/D&gt;&lt;D xsi:type="xsd:double"&gt;48.27&lt;/D&gt;&lt;D xsi:type="xsd:double"&gt;49.13&lt;/D&gt;&lt;D xsi:type="xsd:double"&gt;49.22&lt;/D&gt;&lt;D xsi:type="xsd:double"&gt;49.076668&lt;/D&gt;&lt;D xsi:type="xsd:double"&gt;48.18&lt;/D&gt;&lt;D xsi:type="xsd:double"&gt;47.506668&lt;/D&gt;&lt;D xsi:type="xsd:double"&gt;47.210003&lt;/D&gt;&lt;D xsi:type="xsd:double"&gt;45.673336&lt;/D&gt;&lt;D xsi:type="xsd:double"&gt;46.200005&lt;/D&gt;&lt;D xsi:type="xsd:double"&gt;46.86&lt;/D&gt;&lt;D xsi:type="xsd:double"&gt;46.643333&lt;/D&gt;&lt;D xsi:type="xsd:double"&gt;47.05&lt;/D&gt;&lt;D xsi:type="xsd:double"&gt;47.260002&lt;/D&gt;&lt;D xsi:type="xsd:double"&gt;47.583336&lt;/D&gt;&lt;D xsi:type="xsd:double"&gt;47.966667&lt;/D&gt;&lt;D xsi:type="xsd:double"&gt;48.120003&lt;/D&gt;&lt;D xsi:type="xsd:double"&gt;47.826668&lt;/D&gt;&lt;D xsi:type="xsd:double"&gt;46.79667&lt;/D&gt;&lt;D xsi:type="xsd:double"&gt;46.89&lt;/D&gt;&lt;D xsi:type="xsd:double"&gt;46.37667&lt;/D&gt;&lt;D xsi:type="xsd:double"&gt;46.6137&lt;/D&gt;&lt;D xsi:type="xsd:double"&gt;45.99&lt;/D&gt;&lt;D xsi:type="xsd:double"&gt;46.3325&lt;/D&gt;&lt;D xsi:type="xsd:double"&gt;46.259167&lt;/D&gt;&lt;D xsi:type="xsd:double"&gt;45.725235&lt;/D&gt;&lt;D xsi:type="xsd:double"&gt;46.12667&lt;/D&gt;&lt;D xsi:type="xsd:double"&gt;45.543335&lt;/D&gt;&lt;D xsi:type="xsd:double"&gt;43.913338&lt;/D&gt;&lt;D xsi:type="xsd:double"&gt;42.216667&lt;/D&gt;&lt;D xsi:type="xsd:double"&gt;42.74&lt;/D&gt;&lt;D xsi:type="xsd:double"&gt;43.556667&lt;/D&gt;&lt;D xsi:type="xsd:double"&gt;43&lt;/D&gt;&lt;D xsi:type="xsd:double"&gt;43.17&lt;/D&gt;&lt;D xsi:type="xsd:double"&gt;42.233334&lt;/D&gt;&lt;D xsi:type="xsd:double"&gt;41.413334&lt;/D&gt;&lt;D xsi:type="xsd:double"&gt;41.34&lt;/D&gt;&lt;D xsi:type="xsd:double"&gt;40.664635&lt;/D&gt;&lt;D xsi:type="xsd:double"&gt;40.3497&lt;/D&gt;&lt;D xsi:type="xsd:double"&gt;41.073334&lt;/D&gt;&lt;D xsi:type="xsd:double"&gt;40.206768&lt;/D&gt;&lt;D xsi:type="xsd:double"&gt;40.240734&lt;/D&gt;&lt;D xsi:type="xsd:double"&gt;40.466667&lt;/D&gt;&lt;D xsi:type="xsd:double"&gt;39.595734&lt;/D&gt;&lt;D xsi:type="xsd:double"&gt;39.843334&lt;/D&gt;&lt;D xsi:type="xsd:double"&gt;39.97107&lt;/D&gt;&lt;D xsi:type="xsd:double"&gt;40.073303&lt;/D&gt;&lt;D xsi:type="xsd:double"&gt;40.17437&lt;/D&gt;&lt;/FQL&gt;&lt;FQL&gt;&lt;Q&gt;IGV^P_PRICE(0,-200D)&lt;/Q&gt;&lt;R&gt;201&lt;/R&gt;&lt;C&gt;1&lt;/C&gt;&lt;D xsi:type="xsd:double"&gt;436.14&lt;/D&gt;&lt;D xsi:type="xsd:double"&gt;427.67&lt;/D&gt;&lt;D xsi:type="xsd:double"&gt;437.41&lt;/D&gt;&lt;D xsi:type="xsd:double"&gt;442.01&lt;/D&gt;&lt;D xsi:type="xsd:double"&gt;437.19&lt;/D&gt;&lt;D xsi:type="xsd:double"&gt;432.74&lt;/D&gt;&lt;D xsi:type="xsd:double"&gt;425.93&lt;/D&gt;&lt;D xsi:type="xsd:double"&gt;426.66&lt;/D&gt;&lt;D xsi:type="xsd:double"&gt;429.38&lt;/D&gt;&lt;D xsi:type="xsd:double"&gt;426.24&lt;/D&gt;&lt;D xsi:type="xsd:double"&gt;420.38&lt;/D&gt;&lt;D xsi:type="xsd:double"&gt;429.78&lt;/D&gt;&lt;D xsi:type="xsd:double"&gt;431.72&lt;/D&gt;&lt;D xsi:type="xsd:double"&gt;423.31&lt;/D&gt;&lt;D xsi:type="xsd:double"&gt;424.05&lt;/D&gt;&lt;D xsi:type="xsd:double"&gt;422.86&lt;/D&gt;&lt;D xsi:type="xsd:double"&gt;423.01&lt;/D&gt;&lt;D xsi:type="xsd:double"&gt;422.19&lt;/D&gt;&lt;D xsi:type="xsd:double"&gt;418.37&lt;/D&gt;&lt;D xsi:type="xsd:double"&gt;410.94&lt;/D&gt;&lt;D xsi:type="xsd:double"&gt;406.79&lt;/D&gt;&lt;D xsi:type="xsd:double"&gt;408.56&lt;/D&gt;&lt;D xsi:type="xsd:double"&gt;408.68&lt;/D&gt;&lt;D xsi:type="xsd:double"&gt;407.45&lt;/D&gt;&lt;D xsi:type="xsd:double"&gt;404.19&lt;/D&gt;&lt;D xsi:type="xsd:double"&gt;398.72&lt;/D&gt;&lt;D xsi:type="xsd:double"&gt;397.11&lt;/D&gt;&lt;D xsi:type="xsd:double"&gt;386.56&lt;/D&gt;&lt;D xsi:type="xsd:double"&gt;387.03&lt;/D&gt;&lt;D xsi:type="xsd:double"&gt;388.01&lt;/D&gt;&lt;D xsi:type="xsd:double"&gt;394.37&lt;/D&gt;&lt;D xsi:type="xsd:double"&gt;405.64&lt;/D&gt;&lt;D xsi:type="xsd:double"&gt;408.34&lt;/D&gt;&lt;D xsi:type="xsd:double"&gt;408.48&lt;/D&gt;&lt;D xsi:type="xsd:double"&gt;408.79&lt;/D&gt;&lt;D xsi:type="xsd:double"&gt;407.49&lt;/D&gt;&lt;D xsi:type="xsd:double"&gt;406.74&lt;/D&gt;&lt;D xsi:type="xsd:double"&gt;401.27&lt;/D&gt;&lt;D xsi:type="xsd:double"&gt;407.1&lt;/D&gt;&lt;D xsi:type="xsd:double"&gt;404.58&lt;/D&gt;&lt;D xsi:type="xsd:double"&gt;401.51&lt;/D&gt;&lt;D xsi:type="xsd:double"&gt;397.65&lt;/D&gt;&lt;D xsi:type="xsd:double"&gt;403.05&lt;/D&gt;&lt;D xsi:type="xsd:double"&gt;398.42&lt;/D&gt;&lt;D xsi:type="xsd:double"&gt;397.71&lt;/D&gt;&lt;D xsi:type="xsd:double"&gt;393.69&lt;/D&gt;&lt;D xsi:type="xsd:double"&gt;390.45&lt;/D&gt;&lt;D xsi:type="xsd:double"&gt;388.4&lt;/D&gt;&lt;D xsi:type="xsd:double"&gt;392.44&lt;/D&gt;&lt;D xsi:type="xsd:double"&gt;392.5&lt;/D&gt;&lt;D xsi:type="xsd:double"&gt;397.42&lt;/D&gt;&lt;D xsi:type="xsd:double"&gt;391.97&lt;/D&gt;&lt;D xsi:type="xsd:double"&gt;388.84&lt;/D&gt;&lt;D xsi:type="xsd:double"&gt;382.7&lt;/D&gt;&lt;D xsi:type="xsd:double"&gt;380.5&lt;/D&gt;&lt;D xsi:type="xsd:double"&gt;380.67&lt;/D&gt;&lt;D xsi:type="xsd:double"&gt;379.43&lt;/D&gt;&lt;D xsi:type="xsd:double"&gt;379.51&lt;/D&gt;&lt;D xsi:type="xsd:double"&gt;379.65&lt;/D&gt;&lt;D xsi:type="xsd:double"&gt;373.91&lt;/D&gt;&lt;D xsi:type="xsd:double"&gt;372.71&lt;/D&gt;&lt;D xsi:type="xsd:double"&gt;372.55&lt;/D&gt;&lt;D xsi:type="xsd:double"&gt;374.64&lt;/D&gt;&lt;D xsi:type="xsd:double"&gt;364.64&lt;/D&gt;&lt;D xsi:type="xsd:double"&gt;364.27&lt;/D&gt;&lt;D xsi:type="xsd:double"&gt;355.42&lt;/D&gt;&lt;D xsi:type="xsd:double"&gt;358.46&lt;/D&gt;&lt;D xsi:type="xsd:double"&gt;356.05&lt;/D&gt;&lt;D xsi:type="xsd:double"&gt;348.99&lt;/D&gt;&lt;D xsi:type="xsd:double"&gt;349.81&lt;/D&gt;&lt;D xsi:type="xsd:double"&gt;346.16&lt;/D&gt;&lt;D xsi:type="xsd:double"&gt;340.23&lt;/D&gt;&lt;D xsi:type="xsd:double"&gt;337.45&lt;/D&gt;&lt;D xsi:type="xsd:double"&gt;333.56&lt;/D&gt;&lt;D xsi:type="xsd:double"&gt;329.19&lt;/D&gt;&lt;D xsi:type="xsd:double"&gt;329.33&lt;/D&gt;&lt;D xsi:type="xsd:double"&gt;332.71&lt;/D&gt;&lt;D xsi:type="xsd:double"&gt;341.88&lt;/D&gt;&lt;D xsi:type="xsd:double"&gt;338.79&lt;/D&gt;&lt;D xsi:type="xsd:double"&gt;338.77&lt;/D&gt;&lt;D xsi:type="xsd:double"&gt;347.55&lt;/D&gt;&lt;D xsi:type="xsd:double"&gt;349.74&lt;/D&gt;&lt;D xsi:type="xsd:double"&gt;355.08&lt;/D&gt;&lt;D xsi:type="xsd:double"&gt;353.29&lt;/D&gt;&lt;D xsi:type="xsd:double"&gt;349.28&lt;/D&gt;&lt;D xsi:type="xsd:double"&gt;353.16&lt;/D&gt;&lt;D xsi:type="xsd:double"&gt;354.63&lt;/D&gt;&lt;D xsi:type="xsd:double"&gt;352.65&lt;/D&gt;&lt;D xsi:type="xsd:double"&gt;351.02&lt;/D&gt;&lt;D xsi:type="xsd:double"&gt;348.7&lt;/D&gt;&lt;D xsi:type="xsd:double"&gt;339.53&lt;/D&gt;&lt;D xsi:type="xsd:double"&gt;339.95&lt;/D&gt;&lt;D xsi:type="xsd:double"&gt;334.54&lt;/D&gt;&lt;D xsi:type="xsd:double"&gt;343.15&lt;/D&gt;&lt;D xsi:type="xsd:double"&gt;341.26&lt;/D&gt;&lt;D xsi:type="xsd:double"&gt;339.93&lt;/D&gt;&lt;D xsi:type="xsd:double"&gt;337.35&lt;/D&gt;&lt;D xsi:type="xsd:double"&gt;335.09&lt;/D&gt;&lt;D xsi:type="xsd:double"&gt;340.5&lt;/D&gt;&lt;D xsi:type="xsd:double"&gt;340.57&lt;/D&gt;&lt;D xsi:type="xsd:double"&gt;339.99&lt;/D&gt;&lt;D xsi:type="xsd:double"&gt;348.18&lt;/D&gt;&lt;D xsi:type="xsd:double"&gt;351.35&lt;/D&gt;&lt;D xsi:type="xsd:double"&gt;351.78&lt;/D&gt;&lt;D xsi:type="xsd:double"&gt;351.92&lt;/D&gt;&lt;D xsi:type="xsd:double"&gt;358.69&lt;/D&gt;&lt;D xsi:type="xsd:double"&gt;356.93&lt;/D&gt;&lt;D xsi:type="xsd:double"&gt;356.18&lt;/D&gt;&lt;D xsi:type="xsd:double"&gt;366.74&lt;/D&gt;&lt;D xsi:type="xsd:double"&gt;363.79&lt;/D&gt;&lt;D xsi:type="xsd:double"&gt;363.13&lt;/D&gt;&lt;D xsi:type="xsd:double"&gt;363.99&lt;/D&gt;&lt;D xsi:type="xsd:double"&gt;363.47&lt;/D&gt;&lt;D xsi:type="xsd:double"&gt;361.71&lt;/D&gt;&lt;D xsi:type="xsd:double"&gt;360.03&lt;/D&gt;&lt;D xsi:type="xsd:double"&gt;357.43&lt;/D&gt;&lt;D xsi:type="xsd:double"&gt;354.26&lt;/D&gt;&lt;D xsi:type="xsd:double"&gt;347.52&lt;/D&gt;&lt;D xsi:type="xsd:double"&gt;345.86&lt;/D&gt;&lt;D xsi:type="xsd:double"&gt;339.14&lt;/D&gt;&lt;D xsi:type="xsd:double"&gt;347.01&lt;/D&gt;&lt;D xsi:type="xsd:double"&gt;341.4&lt;/D&gt;&lt;D xsi:type="xsd:double"&gt;341.68&lt;/D&gt;&lt;D xsi:type="xsd:double"&gt;335.72&lt;/D&gt;&lt;D xsi:type="xsd:double"&gt;334.35&lt;/D&gt;&lt;D xsi:type="xsd:double"&gt;339.51&lt;/D&gt;&lt;D xsi:type="xsd:double"&gt;342.46&lt;/D&gt;&lt;D xsi:type="xsd:double"&gt;345.42&lt;/D&gt;&lt;D xsi:type="xsd:double"&gt;340.98&lt;/D&gt;&lt;D xsi:type="xsd:double"&gt;341.5&lt;/D&gt;&lt;D xsi:type="xsd:double"&gt;339.31&lt;/D&gt;&lt;D xsi:type="xsd:double"&gt;343.26&lt;/D&gt;&lt;D xsi:type="xsd:double"&gt;348.95&lt;/D&gt;&lt;D xsi:type="xsd:double"&gt;346.74&lt;/D&gt;&lt;D xsi:type="xsd:double"&gt;350.66&lt;/D&gt;&lt;D xsi:type="xsd:double"&gt;352.96&lt;/D&gt;&lt;D xsi:type="xsd:double"&gt;364.52&lt;/D&gt;&lt;D xsi:type="xsd:double"&gt;364.34&lt;/D&gt;&lt;D xsi:type="xsd:double"&gt;359.46&lt;/D&gt;&lt;D xsi:type="xsd:double"&gt;354.31&lt;/D&gt;&lt;D xsi:type="xsd:double"&gt;357.08&lt;/D&gt;&lt;D xsi:type="xsd:double"&gt;360.57&lt;/D&gt;&lt;D xsi:type="xsd:double"&gt;357.85&lt;/D&gt;&lt;D xsi:type="xsd:double"&gt;358.96&lt;/D&gt;&lt;D xsi:type="xsd:double"&gt;358.03&lt;/D&gt;&lt;D xsi:type="xsd:double"&gt;367.01&lt;/D&gt;&lt;D xsi:type="xsd:double"&gt;366.57&lt;/D&gt;&lt;D xsi:type="xsd:double"&gt;363.18&lt;/D&gt;&lt;D xsi:type="xsd:double"&gt;358.69&lt;/D&gt;&lt;D xsi:type="xsd:double"&gt;358.45&lt;/D&gt;&lt;D xsi:type="xsd:double"&gt;352.62&lt;/D&gt;&lt;D xsi:type="xsd:double"&gt;350.7&lt;/D&gt;&lt;D xsi:type="xsd:double"&gt;345.61&lt;/D&gt;&lt;D xsi:type="xsd:double"&gt;339.73&lt;/D&gt;&lt;D xsi:type="xsd:double"&gt;340.43&lt;/D&gt;&lt;D xsi:type="xsd:double"&gt;344.03&lt;/D&gt;&lt;D xsi:type="xsd:double"&gt;344.1&lt;/D&gt;&lt;D xsi:type="xsd:double"&gt;345.91&lt;/D&gt;&lt;D xsi:type="xsd:double"&gt;342&lt;/D&gt;&lt;D xsi:type="xsd:double"&gt;342.05&lt;/D&gt;&lt;D xsi:type="xsd:double"&gt;340.3&lt;/D&gt;&lt;D xsi:type="xsd:double"&gt;333.84&lt;/D&gt;&lt;D xsi:type="xsd:double"&gt;336.71&lt;/D&gt;&lt;D xsi:type="xsd:double"&gt;339.53&lt;/D&gt;&lt;D xsi:type="xsd:double"&gt;337.68&lt;/D&gt;&lt;D xsi:type="xsd:double"&gt;344.04&lt;/D&gt;&lt;D xsi:type="xsd:double"&gt;347.29&lt;/D&gt;&lt;D xsi:type="xsd:double"&gt;349.4&lt;/D&gt;&lt;D xsi:type="xsd:double"&gt;342.43&lt;/D&gt;&lt;D xsi:type="xsd:double"&gt;340.35&lt;/D&gt;&lt;D xsi:type="xsd:double"&gt;338.1&lt;/D&gt;&lt;D xsi:type="xsd:double"&gt;330.26&lt;/D&gt;&lt;D xsi:type="xsd:double"&gt;327.28&lt;/D&gt;&lt;D xsi:type="xsd:double"&gt;322.98&lt;/D&gt;&lt;D xsi:type="xsd:double"&gt;333.11&lt;/D&gt;&lt;D xsi:type="xsd:double"&gt;332.38&lt;/D&gt;&lt;D xsi:type="xsd:double"&gt;330.18&lt;/D&gt;&lt;D xsi:type="xsd:double"&gt;328.06&lt;/D&gt;&lt;D xsi:type="xsd:double"&gt;328&lt;/D&gt;&lt;D xsi:type="xsd:double"&gt;325.83&lt;/D&gt;&lt;D xsi:type="xsd:double"&gt;323.4&lt;/D&gt;&lt;D xsi:type="xsd:double"&gt;315.99&lt;/D&gt;&lt;D xsi:type="xsd:double"&gt;308.34&lt;/D&gt;&lt;D xsi:type="xsd:double"&gt;309.78&lt;/D&gt;&lt;D xsi:type="xsd:double"&gt;314.82&lt;/D&gt;&lt;D xsi:type="xsd:double"&gt;312.87&lt;/D&gt;&lt;D xsi:type="xsd:double"&gt;313.03&lt;/D&gt;&lt;D xsi:type="xsd:double"&gt;305.67&lt;/D&gt;&lt;D xsi:type="xsd:double"&gt;299.52&lt;/D&gt;&lt;D xsi:type="xsd:double"&gt;300.42&lt;/D&gt;&lt;D xsi:type="xsd:double"&gt;297.27&lt;/D&gt;&lt;D xsi:type="xsd:double"&gt;297.84&lt;/D&gt;&lt;D xsi:type="xsd:double"&gt;299.44&lt;/D&gt;&lt;D xsi:type="xsd:double"&gt;295.26&lt;/D&gt;&lt;D xsi:type="xsd:double"&gt;294.33&lt;/D&gt;&lt;D xsi:type="xsd:double"&gt;293.21&lt;/D&gt;&lt;D xsi:type="xsd:double"&gt;287.57&lt;/D&gt;&lt;D xsi:type="xsd:double"&gt;288.84&lt;/D&gt;&lt;D xsi:type="xsd:double"&gt;291.71&lt;/D&gt;&lt;D xsi:type="xsd:double"&gt;295.93&lt;/D&gt;&lt;D xsi:type="xsd:double"&gt;296.5&lt;/D&gt;&lt;/FQL&gt;&lt;FQL&gt;&lt;Q&gt;XLK^P_PRICE(0,-200D)&lt;/Q&gt;&lt;R&gt;201&lt;/R&gt;&lt;C&gt;1&lt;/C&gt;&lt;D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xsi:type="xsd:double"&gt;165.69&lt;/D&gt;&lt;D xsi:type="xsd:double"&gt;163.93&lt;/D&gt;&lt;D xsi:type="xsd:double"&gt;163.37&lt;/D&gt;&lt;D xsi:type="xsd:double"&gt;162.22&lt;/D&gt;&lt;D xsi:type="xsd:double"&gt;161.97&lt;/D&gt;&lt;D xsi:type="xsd:double"&gt;164.94&lt;/D&gt;&lt;D xsi:type="xsd:double"&gt;164.41&lt;/D&gt;&lt;D xsi:type="xsd:double"&gt;164.06&lt;/D&gt;&lt;D xsi:type="xsd:double"&gt;166.6&lt;/D&gt;&lt;D xsi:type="xsd:double"&gt;169.26&lt;/D&gt;&lt;D xsi:type="xsd:double"&gt;169.35&lt;/D&gt;&lt;D xsi:type="xsd:double"&gt;168.9&lt;/D&gt;&lt;D xsi:type="xsd:double"&gt;172.21&lt;/D&gt;&lt;D xsi:type="xsd:double"&gt;170.97&lt;/D&gt;&lt;D xsi:type="xsd:double"&gt;170.54&lt;/D&gt;&lt;D xsi:type="xsd:double"&gt;173.69&lt;/D&gt;&lt;D xsi:type="xsd:double"&gt;172.79&lt;/D&gt;&lt;D xsi:type="xsd:double"&gt;172.43&lt;/D&gt;&lt;D xsi:type="xsd:double"&gt;174.96&lt;/D&gt;&lt;D xsi:type="xsd:double"&gt;176.83&lt;/D&gt;&lt;D xsi:type="xsd:double"&gt;176.2&lt;/D&gt;&lt;D xsi:type="xsd:double"&gt;175.66&lt;/D&gt;&lt;D xsi:type="xsd:double"&gt;174.81&lt;/D&gt;&lt;D xsi:type="xsd:double"&gt;173.5&lt;/D&gt;&lt;D xsi:type="xsd:double"&gt;170.09&lt;/D&gt;&lt;D xsi:type="xsd:double"&gt;168.71&lt;/D&gt;&lt;D xsi:type="xsd:double"&gt;167.01&lt;/D&gt;&lt;D xsi:type="xsd:double"&gt;170.95&lt;/D&gt;&lt;D xsi:type="xsd:double"&gt;167.92&lt;/D&gt;&lt;D xsi:type="xsd:double"&gt;168.11&lt;/D&gt;&lt;D xsi:type="xsd:double"&gt;164.96&lt;/D&gt;&lt;D xsi:type="xsd:double"&gt;164.71&lt;/D&gt;&lt;D xsi:type="xsd:double"&gt;166.29&lt;/D&gt;&lt;D xsi:type="xsd:double"&gt;167.89&lt;/D&gt;&lt;D xsi:type="xsd:double"&gt;169.56&lt;/D&gt;&lt;D xsi:type="xsd:double"&gt;166.9&lt;/D&gt;&lt;D xsi:type="xsd:double"&gt;168.14&lt;/D&gt;&lt;D xsi:type="xsd:double"&gt;168.12&lt;/D&gt;&lt;D xsi:type="xsd:double"&gt;170.32&lt;/D&gt;&lt;D xsi:type="xsd:double"&gt;171.64&lt;/D&gt;&lt;D xsi:type="xsd:double"&gt;171.16&lt;/D&gt;&lt;D xsi:type="xsd:double"&gt;173.52&lt;/D&gt;&lt;D xsi:type="xsd:double"&gt;174.23&lt;/D&gt;&lt;D xsi:type="xsd:double"&gt;178.65&lt;/D&gt;&lt;D xsi:type="xsd:double"&gt;178.35&lt;/D&gt;&lt;D xsi:type="xsd:double"&gt;177.94&lt;/D&gt;&lt;D xsi:type="xsd:double"&gt;175.55&lt;/D&gt;&lt;D xsi:type="xsd:double"&gt;176.06&lt;/D&gt;&lt;D xsi:type="xsd:double"&gt;178.46&lt;/D&gt;&lt;D xsi:type="xsd:double"&gt;176.44&lt;/D&gt;&lt;D xsi:type="xsd:double"&gt;176.13&lt;/D&gt;&lt;D xsi:type="xsd:double"&gt;176.22&lt;/D&gt;&lt;D xsi:type="xsd:double"&gt;179.81&lt;/D&gt;&lt;D xsi:type="xsd:double"&gt;180.26&lt;/D&gt;&lt;D xsi:type="xsd:double"&gt;178.24&lt;/D&gt;&lt;D xsi:type="xsd:double"&gt;175.99&lt;/D&gt;&lt;D xsi:type="xsd:double"&gt;176.25&lt;/D&gt;&lt;D xsi:type="xsd:double"&gt;173.98&lt;/D&gt;&lt;D xsi:type="xsd:double"&gt;172.03&lt;/D&gt;&lt;D xsi:type="xsd:double"&gt;171.66&lt;/D&gt;&lt;D xsi:type="xsd:double"&gt;171.21&lt;/D&gt;&lt;D xsi:type="xsd:double"&gt;171.96&lt;/D&gt;&lt;D xsi:type="xsd:double"&gt;172.42&lt;/D&gt;&lt;D xsi:type="xsd:double"&gt;173.49&lt;/D&gt;&lt;D xsi:type="xsd:double"&gt;173.86&lt;/D&gt;&lt;D xsi:type="xsd:double"&gt;171.14&lt;/D&gt;&lt;D xsi:type="xsd:double"&gt;170.84&lt;/D&gt;&lt;D xsi:type="xsd:double"&gt;170.74&lt;/D&gt;&lt;D xsi:type="xsd:double"&gt;167.44&lt;/D&gt;&lt;D xsi:type="xsd:double"&gt;168.65&lt;/D&gt;&lt;D xsi:type="xsd:double"&gt;170.5&lt;/D&gt;&lt;D xsi:type="xsd:double"&gt;169.12&lt;/D&gt;&lt;D xsi:type="xsd:double"&gt;171.66&lt;/D&gt;&lt;D xsi:type="xsd:double"&gt;173.19&lt;/D&gt;&lt;D xsi:type="xsd:double"&gt;174.63&lt;/D&gt;&lt;D xsi:type="xsd:double"&gt;172.41&lt;/D&gt;&lt;D xsi:type="xsd:double"&gt;170.65&lt;/D&gt;&lt;D xsi:type="xsd:double"&gt;169.62&lt;/D&gt;&lt;D xsi:type="xsd:double"&gt;166.01&lt;/D&gt;&lt;D xsi:type="xsd:double"&gt;165.19&lt;/D&gt;&lt;D xsi:type="xsd:double"&gt;163.42&lt;/D&gt;&lt;D xsi:type="xsd:double"&gt;165.9&lt;/D&gt;&lt;D xsi:type="xsd:double"&gt;165.94&lt;/D&gt;&lt;D xsi:type="xsd:double"&gt;166.9&lt;/D&gt;&lt;D xsi:type="xsd:double"&gt;165.95&lt;/D&gt;&lt;D xsi:type="xsd:double"&gt;164.28&lt;/D&gt;&lt;D xsi:type="xsd:double"&gt;165.66&lt;/D&gt;&lt;D xsi:type="xsd:double"&gt;164.78&lt;/D&gt;&lt;D xsi:type="xsd:double"&gt;160.23&lt;/D&gt;&lt;D xsi:type="xsd:double"&gt;154.31&lt;/D&gt;&lt;D xsi:type="xsd:double"&gt;155.45&lt;/D&gt;&lt;D xsi:type="xsd:double"&gt;157.78&lt;/D&gt;&lt;D xsi:type="xsd:double"&gt;157.48&lt;/D&gt;&lt;D xsi:type="xsd:double"&gt;157.55&lt;/D&gt;&lt;D xsi:type="xsd:double"&gt;154.39&lt;/D&gt;&lt;D xsi:type="xsd:double"&gt;152.36&lt;/D&gt;&lt;D xsi:type="xsd:double"&gt;152.2&lt;/D&gt;&lt;D xsi:type="xsd:double"&gt;150.95&lt;/D&gt;&lt;D xsi:type="xsd:double"&gt;151.15&lt;/D&gt;&lt;D xsi:type="xsd:double"&gt;151.83&lt;/D&gt;&lt;D xsi:type="xsd:double"&gt;150&lt;/D&gt;&lt;D xsi:type="xsd:double"&gt;151.16&lt;/D&gt;&lt;D xsi:type="xsd:double"&gt;151.24&lt;/D&gt;&lt;D xsi:type="xsd:double"&gt;147.54&lt;/D&gt;&lt;D xsi:type="xsd:double"&gt;148.25&lt;/D&gt;&lt;D xsi:type="xsd:double"&gt;149.51&lt;/D&gt;&lt;D xsi:type="xsd:double"&gt;150.92&lt;/D&gt;&lt;D xsi:type="xsd:double"&gt;150.83&lt;/D&gt;&lt;/FQL&gt;&lt;FQL&gt;&lt;Q&gt;ITB^P_PRICE(0,-200D)&lt;/Q&gt;&lt;R&gt;201&lt;/R&gt;&lt;C&gt;1&lt;/C&gt;&lt;D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xsi:type="xsd:double"&gt;77.7&lt;/D&gt;&lt;D xsi:type="xsd:double"&gt;78.49&lt;/D&gt;&lt;D xsi:type="xsd:double"&gt;79.25&lt;/D&gt;&lt;D xsi:type="xsd:double"&gt;77.95&lt;/D&gt;&lt;D xsi:type="xsd:double"&gt;77.76&lt;/D&gt;&lt;D xsi:type="xsd:double"&gt;79.06&lt;/D&gt;&lt;D xsi:type="xsd:double"&gt;78.88&lt;/D&gt;&lt;D xsi:type="xsd:double"&gt;78.76&lt;/D&gt;&lt;D xsi:type="xsd:double"&gt;81.11&lt;/D&gt;&lt;D xsi:type="xsd:double"&gt;81.88&lt;/D&gt;&lt;D xsi:type="xsd:double"&gt;81.75&lt;/D&gt;&lt;D xsi:type="xsd:double"&gt;81.41&lt;/D&gt;&lt;D xsi:type="xsd:double"&gt;83.76&lt;/D&gt;&lt;D xsi:type="xsd:double"&gt;82.49&lt;/D&gt;&lt;D xsi:type="xsd:double"&gt;83.37&lt;/D&gt;&lt;D xsi:type="xsd:double"&gt;85.21&lt;/D&gt;&lt;D xsi:type="xsd:double"&gt;84.59&lt;/D&gt;&lt;D xsi:type="xsd:double"&gt;84.97&lt;/D&gt;&lt;D xsi:type="xsd:double"&gt;84.34&lt;/D&gt;&lt;D xsi:type="xsd:double"&gt;83.48&lt;</t>
        </r>
      </text>
    </comment>
    <comment ref="A6" authorId="0" shapeId="0" xr:uid="{0123233E-A351-4648-AE5C-173638225DDB}">
      <text>
        <r>
          <rPr>
            <b/>
            <sz val="9"/>
            <color indexed="81"/>
            <rFont val="Tahoma"/>
            <family val="2"/>
          </rPr>
          <t>/D&gt;&lt;D xsi:type="xsd:double"&gt;87.49&lt;/D&gt;&lt;D xsi:type="xsd:double"&gt;86.24&lt;/D&gt;&lt;D xsi:type="xsd:double"&gt;86.07&lt;/D&gt;&lt;D xsi:type="xsd:double"&gt;84.87&lt;/D&gt;&lt;D xsi:type="xsd:double"&gt;82.89&lt;/D&gt;&lt;D xsi:type="xsd:double"&gt;82.19&lt;/D&gt;&lt;D xsi:type="xsd:double"&gt;83.09&lt;/D&gt;&lt;D xsi:type="xsd:double"&gt;84.33&lt;/D&gt;&lt;D xsi:type="xsd:double"&gt;83.38&lt;/D&gt;&lt;D xsi:type="xsd:double"&gt;82.74&lt;/D&gt;&lt;D xsi:type="xsd:double"&gt;83.41&lt;/D&gt;&lt;D xsi:type="xsd:double"&gt;82.98&lt;/D&gt;&lt;D xsi:type="xsd:double"&gt;86.7&lt;/D&gt;&lt;D xsi:type="xsd:double"&gt;88.45&lt;/D&gt;&lt;D xsi:type="xsd:double"&gt;87.83&lt;/D&gt;&lt;D xsi:type="xsd:double"&gt;87.19&lt;/D&gt;&lt;D xsi:type="xsd:double"&gt;87.27&lt;/D&gt;&lt;D xsi:type="xsd:double"&gt;88.23&lt;/D&gt;&lt;D xsi:type="xsd:double"&gt;88.92&lt;/D&gt;&lt;D xsi:type="xsd:double"&gt;89.08&lt;/D&gt;&lt;D xsi:type="xsd:double"&gt;88.07&lt;/D&gt;&lt;D xsi:type="xsd:double"&gt;86.83&lt;/D&gt;&lt;D xsi:type="xsd:double"&gt;88.32&lt;/D&gt;&lt;D xsi:type="xsd:double"&gt;89.31&lt;/D&gt;&lt;D xsi:type="xsd:double"&gt;88.77&lt;/D&gt;&lt;D xsi:type="xsd:double"&gt;88.94&lt;/D&gt;&lt;D xsi:type="xsd:double"&gt;87.81&lt;/D&gt;&lt;D xsi:type="xsd:double"&gt;88.64&lt;/D&gt;&lt;D xsi:type="xsd:double"&gt;88.56&lt;/D&gt;&lt;D xsi:type="xsd:double"&gt;87.34&lt;/D&gt;&lt;D xsi:type="xsd:double"&gt;86.81&lt;/D&gt;&lt;D xsi:type="xsd:double"&gt;86.5&lt;/D&gt;&lt;D xsi:type="xsd:double"&gt;88.85&lt;/D&gt;&lt;D xsi:type="xsd:double"&gt;88.88&lt;/D&gt;&lt;D xsi:type="xsd:double"&gt;88.62&lt;/D&gt;&lt;D xsi:type="xsd:double"&gt;88.92&lt;/D&gt;&lt;D xsi:type="xsd:double"&gt;87.85&lt;/D&gt;&lt;D xsi:type="xsd:double"&gt;87.15&lt;/D&gt;&lt;D xsi:type="xsd:double"&gt;84.9&lt;/D&gt;&lt;D xsi:type="xsd:double"&gt;84.23&lt;/D&gt;&lt;D xsi:type="xsd:double"&gt;81.94&lt;/D&gt;&lt;D xsi:type="xsd:double"&gt;81.76&lt;/D&gt;&lt;D xsi:type="xsd:double"&gt;84.04&lt;/D&gt;&lt;D xsi:type="xsd:double"&gt;84.98&lt;/D&gt;&lt;D xsi:type="xsd:double"&gt;85.44&lt;/D&gt;&lt;D xsi:type="xsd:double"&gt;84.72&lt;/D&gt;&lt;D xsi:type="xsd:double"&gt;84.67&lt;/D&gt;&lt;D xsi:type="xsd:double"&gt;84.88&lt;/D&gt;&lt;D xsi:type="xsd:double"&gt;82.27&lt;/D&gt;&lt;D xsi:type="xsd:double"&gt;82.23&lt;/D&gt;&lt;D xsi:type="xsd:double"&gt;81.84&lt;/D&gt;&lt;D xsi:type="xsd:double"&gt;82.02&lt;/D&gt;&lt;D xsi:type="xsd:double"&gt;81.54&lt;/D&gt;&lt;D xsi:type="xsd:double"&gt;80.73&lt;/D&gt;&lt;D xsi:type="xsd:double"&gt;80.81&lt;/D&gt;&lt;D xsi:type="xsd:double"&gt;79.22&lt;/D&gt;&lt;D xsi:type="xsd:double"&gt;80.42&lt;/D&gt;&lt;D xsi:type="xsd:double"&gt;79.89&lt;/D&gt;&lt;D xsi:type="xsd:double"&gt;78.76&lt;/D&gt;&lt;D xsi:type="xsd:double"&gt;78.73&lt;/D&gt;&lt;D xsi:type="xsd:double"&gt;78.99&lt;/D&gt;&lt;D xsi:type="xsd:double"&gt;78.89&lt;/D&gt;&lt;D xsi:type="xsd:double"&gt;76.49&lt;/D&gt;&lt;D xsi:type="xsd:double"&gt;76.97&lt;/D&gt;&lt;D xsi:type="xsd:double"&gt;74.18&lt;/D&gt;&lt;D xsi:type="xsd:double"&gt;73.16&lt;/D&gt;&lt;D xsi:type="xsd:double"&gt;74.17&lt;/D&gt;&lt;D xsi:type="xsd:double"&gt;74.05&lt;/D&gt;&lt;D xsi:type="xsd:double"&gt;73.96&lt;/D&gt;&lt;D xsi:type="xsd:double"&gt;73.67&lt;/D&gt;&lt;D xsi:type="xsd:double"&gt;73.6&lt;/D&gt;&lt;D xsi:type="xsd:double"&gt;75.11&lt;/D&gt;&lt;D xsi:type="xsd:double"&gt;76.27&lt;/D&gt;&lt;D xsi:type="xsd:double"&gt;77.69&lt;/D&gt;&lt;D xsi:type="xsd:double"&gt;76.77&lt;/D&gt;&lt;D xsi:type="xsd:double"&gt;75.97&lt;/D&gt;&lt;D xsi:type="xsd:double"&gt;76.06&lt;/D&gt;&lt;D xsi:type="xsd:double"&gt;75.67&lt;/D&gt;&lt;D xsi:type="xsd:double"&gt;76.12&lt;/D&gt;&lt;D xsi:type="xsd:double"&gt;76.03&lt;/D&gt;&lt;D xsi:type="xsd:double"&gt;75.99&lt;/D&gt;&lt;D xsi:type="xsd:double"&gt;75.95&lt;/D&gt;&lt;D xsi:type="xsd:double"&gt;75.51&lt;/D&gt;&lt;D xsi:type="xsd:double"&gt;74.5&lt;/D&gt;&lt;D xsi:type="xsd:double"&gt;75.76&lt;/D&gt;&lt;D xsi:type="xsd:double"&gt;75.08&lt;/D&gt;&lt;D xsi:type="xsd:double"&gt;75.17&lt;/D&gt;&lt;D xsi:type="xsd:double"&gt;75.79&lt;/D&gt;&lt;/FQL&gt;&lt;FQL&gt;&lt;Q&gt;IYT^P_PRICE(0,-200D)&lt;/Q&gt;&lt;R&gt;201&lt;/R&gt;&lt;C&gt;1&lt;/C&gt;&lt;D xsi:type="xsd:double"&gt;278.24&lt;/D&gt;&lt;D xsi:type="xsd:double"&gt;268.43&lt;/D&gt;&lt;D xsi:type="xsd:double"&gt;271.99&lt;/D&gt;&lt;D xsi:type="xsd:double"&gt;273.12&lt;/D&gt;&lt;D xsi:type="xsd:double"&gt;273.01&lt;/D&gt;&lt;D xsi:type="xsd:double"&gt;271.05&lt;/D&gt;&lt;D xsi:type="xsd:double"&gt;269.54&lt;/D&gt;&lt;D xsi:type="xsd:double"&gt;263.36&lt;/D&gt;&lt;D xsi:type="xsd:double"&gt;264.88&lt;/D&gt;&lt;D xsi:type="xsd:double"&gt;261.86&lt;/D&gt;&lt;D xsi:type="xsd:double"&gt;258.22&lt;/D&gt;&lt;D xsi:type="xsd:double"&gt;262.33&lt;/D&gt;&lt;D xsi:type="xsd:double"&gt;265.59&lt;/D&gt;&lt;D xsi:type="xsd:double"&gt;263.39&lt;/D&gt;&lt;D xsi:type="xsd:double"&gt;264.93&lt;/D&gt;&lt;D xsi:type="xsd:double"&gt;260.22&lt;/D&gt;&lt;D xsi:type="xsd:double"&gt;262.58&lt;/D&gt;&lt;D xsi:type="xsd:double"&gt;261.98&lt;/D&gt;&lt;D xsi:type="xsd:double"&gt;258.82&lt;/D&gt;&lt;D xsi:type="xsd:double"&gt;258.02&lt;/D&gt;&lt;D xsi:type="xsd:double"&gt;252.9&lt;/D&gt;&lt;D xsi:type="xsd:double"&gt;255.32&lt;/D&gt;&lt;D xsi:type="xsd:double"&gt;257.46&lt;/D&gt;&lt;D xsi:type="xsd:double"&gt;260.19&lt;/D&gt;&lt;D xsi:type="xsd:double"&gt;260.71&lt;/D&gt;&lt;D xsi:type="xsd:double"&gt;258.08&lt;/D&gt;&lt;D xsi:type="xsd:double"&gt;258.7&lt;/D&gt;&lt;D xsi:type="xsd:double"&gt;255.72&lt;/D&gt;&lt;D xsi:type="xsd:double"&gt;254.61&lt;/D&gt;&lt;D xsi:type="xsd:double"&gt;254.58&lt;/D&gt;&lt;D xsi:type="xsd:double"&gt;258.39&lt;/D&gt;&lt;D xsi:type="xsd:double"&gt;262.43&lt;/D&gt;&lt;D xsi:type="xsd:double"&gt;265.16&lt;/D&gt;&lt;D xsi:type="xsd:double"&gt;265.04&lt;/D&gt;&lt;D xsi:type="xsd:double"&gt;265.03&lt;/D&gt;&lt;D xsi:type="xsd:double"&gt;264.2&lt;/D&gt;&lt;D xsi:type="xsd:double"&gt;263.05&lt;/D&gt;&lt;D xsi:type="xsd:double"&gt;258.89&lt;/D&gt;&lt;D xsi:type="xsd:double"&gt;265.21&lt;/D&gt;&lt;D xsi:type="xsd:double"&gt;263.43&lt;/D&gt;&lt;D xsi:type="xsd:double"&gt;264.53&lt;/D&gt;&lt;D xsi:type="xsd:double"&gt;264.35&lt;/D&gt;&lt;D xsi:type="xsd:double"&gt;258.87&lt;/D&gt;&lt;D xsi:type="xsd:double"&gt;256.99&lt;/D&gt;&lt;D xsi:type="xsd:double"&gt;255.95&lt;/D&gt;&lt;D xsi:type="xsd:double"&gt;253.86&lt;/D&gt;&lt;D xsi:type="xsd:double"&gt;254.45&lt;/D&gt;&lt;D xsi:type="xsd:double"&gt;252.23&lt;/D&gt;&lt;D xsi:type="xsd:double"&gt;250.6&lt;/D&gt;&lt;D xsi:type="xsd:double"&gt;253.89&lt;/D&gt;&lt;D xsi:type="xsd:double"&gt;251.38&lt;/D&gt;&lt;D xsi:type="xsd:double"&gt;244.55&lt;/D&gt;&lt;D xsi:type="xsd:double"&gt;242.31&lt;/D&gt;&lt;D xsi:type="xsd:double"&gt;241.48&lt;/D&gt;&lt;D xsi:type="xsd:double"&gt;241.03&lt;/D&gt;&lt;D xsi:type="xsd:double"&gt;243.53&lt;/D&gt;&lt;D xsi:type="xsd:double"&gt;242.67&lt;/D&gt;&lt;D xsi:type="xsd:double"&gt;241.29&lt;/D&gt;&lt;D xsi:type="xsd:double"&gt;241.34&lt;/D&gt;&lt;D xsi:type="xsd:double"&gt;239.77&lt;/D&gt;&lt;D xsi:type="xsd:double"&gt;238.22&lt;/D&gt;&lt;D xsi:type="xsd:double"&gt;238.91&lt;/D&gt;&lt;D xsi:type="xsd:double"&gt;236.34&lt;/D&gt;&lt;D xsi:type="xsd:double"&gt;228.45&lt;/D&gt;&lt;D xsi:type="xsd:double"&gt;228.47&lt;/D&gt;&lt;D xsi:type="xsd:double"&gt;225.61&lt;/D&gt;&lt;D xsi:type="xsd:double"&gt;227.79&lt;/D&gt;&lt;D xsi:type="xsd:double"&gt;227.48&lt;/D&gt;&lt;D xsi:type="xsd:double"&gt;226.82&lt;/D&gt;&lt;D xsi:type="xsd:double"&gt;227.33&lt;/D&gt;&lt;D xsi:type="xsd:double"&gt;223.75&lt;/D&gt;&lt;D xsi:type="xsd:double"&gt;218.45&lt;/D&gt;&lt;D xsi:type="xsd:double"&gt;217.84&lt;/D&gt;&lt;D xsi:type="xsd:double"&gt;216.4&lt;/D&gt;&lt;D xsi:type="xsd:double"&gt;211.205&lt;/D&gt;&lt;D xsi:type="xsd:double"&gt;213.53&lt;/D&gt;&lt;D xsi:type="xsd:double"&gt;218.3&lt;/D&gt;&lt;D xsi:type="xsd:double"&gt;222.8&lt;/D&gt;&lt;D xsi:type="xsd:double"&gt;222.635&lt;/D&gt;&lt;D xsi:type="xsd:double"&gt;225.42&lt;/D&gt;&lt;D xsi:type="xsd:double"&gt;224.9&lt;/D&gt;&lt;D xsi:type="xsd:double"&gt;226.37&lt;/D&gt;&lt;D xsi:type="xsd:double"&gt;233.95&lt;/D&gt;&lt;D xsi:type="xsd:double"&gt;232.77&lt;/D&gt;&lt;D xsi:type="xsd:double"&gt;228.74&lt;/D&gt;&lt;D xsi:type="xsd:double"&gt;232.74&lt;/D&gt;&lt;D xsi:type="xsd:double"&gt;235.51&lt;/D&gt;&lt;D xsi:type="xsd:double"&gt;234.93&lt;/D&gt;&lt;D xsi:type="xsd:double"&gt;232.08&lt;/D&gt;&lt;D xsi:type="xsd:double"&gt;231.82&lt;/D&gt;&lt;D xsi:type="xsd:double"&gt;229.49&lt;/D&gt;&lt;D xsi:type="xsd:double"&gt;230.39&lt;/D&gt;&lt;D xsi:type="xsd:double"&gt;229.48&lt;/D&gt;&lt;D xsi:type="xsd:double"&gt;231.65&lt;/D&gt;&lt;D xsi:type="xsd:double"&gt;233.77&lt;/D&gt;&lt;D xsi:type="xsd:double"&gt;233.8&lt;/D&gt;&lt;D xsi:type="xsd:double"&gt;230.61&lt;/D&gt;&lt;D xsi:type="xsd:double"&gt;230.35&lt;/D&gt;&lt;D xsi:type="xsd:double"&gt;235.399&lt;/D&gt;&lt;D xsi:type="xsd:double"&gt;234.22&lt;/D&gt;&lt;D xsi:type="xsd:double"&gt;235.75&lt;/D&gt;&lt;D xsi:type="xsd:double"&gt;238.99&lt;/D&gt;&lt;D xsi:type="xsd:double"&gt;239.9&lt;/D&gt;&lt;D xsi:type="xsd:double"&gt;240.01&lt;/D&gt;&lt;D xsi:type="xsd:double"&gt;242.42&lt;/D&gt;&lt;D xsi:type="xsd:double"&gt;243.56&lt;/D&gt;&lt;D xsi:type="xsd:double"&gt;241.22&lt;/D&gt;&lt;D xsi:type="xsd:double"&gt;241.74&lt;/D&gt;&lt;D xsi:type="xsd:double"&gt;243.42&lt;/D&gt;&lt;D xsi:type="xsd:double"&gt;241.74&lt;/D&gt;&lt;D xsi:type="xsd:double"&gt;241.87&lt;/D&gt;&lt;D xsi:type="xsd:double"&gt;242.97&lt;/D&gt;&lt;D xsi:type="xsd:double"&gt;244.96&lt;/D&gt;&lt;D xsi:type="xsd:double"&gt;250.43&lt;/D&gt;&lt;D xsi:type="xsd:double"&gt;249.79&lt;/D&gt;&lt;D xsi:type="xsd:double"&gt;251.69&lt;/D&gt;&lt;D xsi:type="xsd:double"&gt;250.33&lt;/D&gt;&lt;D xsi:type="xsd:double"&gt;246.98&lt;/D&gt;&lt;D xsi:type="xsd:double"&gt;246.01&lt;/D&gt;&lt;D xsi:type="xsd:double"&gt;246.05&lt;/D&gt;&lt;D xsi:type="xsd:double"&gt;248.32&lt;/D&gt;&lt;D xsi:type="xsd:double"&gt;245.82&lt;/D&gt;&lt;D xsi:type="xsd:double"&gt;247.68&lt;/D&gt;&lt;D xsi:type="xsd:double"&gt;248.43&lt;/D&gt;&lt;D xsi:type="xsd:double"&gt;247.03&lt;/D&gt;&lt;D xsi:type="xsd:double"&gt;249.02&lt;/D&gt;&lt;D xsi:type="xsd:double"&gt;251.3&lt;/D&gt;&lt;D xsi:type="xsd:double"&gt;255.53&lt;/D&gt;&lt;D xsi:type="xsd:double"&gt;254.69&lt;/D&gt;&lt;D xsi:type="xsd:double"&gt;256.72&lt;/D&gt;&lt;D xsi:type="xsd:double"&gt;255.81&lt;/D&gt;&lt;D xsi:type="xsd:double"&gt;258.51&lt;/D&gt;&lt;D xsi:type="xsd:double"&gt;259.22&lt;/D&gt;&lt;D xsi:type="xsd:double"&gt;257.77&lt;/D&gt;&lt;D xsi:type="xsd:double"&gt;259.23&lt;/D&gt;&lt;D xsi:type="xsd:double"&gt;261.03&lt;/D&gt;&lt;D xsi:type="xsd:double"&gt;263.33&lt;/D&gt;&lt;D xsi:type="xsd:double"&gt;267.115&lt;/D&gt;&lt;D xsi:type="xsd:double"&gt;266.66&lt;/D&gt;&lt;D xsi:type="xsd:double"&gt;262.57&lt;/D&gt;&lt;D xsi:type="xsd:double"&gt;266.16&lt;/D&gt;&lt;D xsi:type="xsd:double"&gt;259.14&lt;/D&gt;&lt;D xsi:type="xsd:double"&gt;261.14&lt;/D&gt;&lt;D xsi:type="xsd:double"&gt;261.47&lt;/D&gt;&lt;D xsi:type="xsd:double"&gt;261.75&lt;/D&gt;&lt;D xsi:type="xsd:double"&gt;261.57&lt;/D&gt;&lt;D xsi:type="xsd:double"&gt;259.59&lt;/D&gt;&lt;D xsi:type="xsd:double"&gt;254.23&lt;/D&gt;&lt;D xsi:type="xsd:double"&gt;254.54&lt;/D&gt;&lt;D xsi:type="xsd:double"&gt;256.73&lt;/D&gt;&lt;D xsi:type="xsd:double"&gt;256.41&lt;/D&gt;&lt;D xsi:type="xsd:double"&gt;256.4&lt;/D&gt;&lt;D xsi:type="xsd:double"&gt;252.29&lt;/D&gt;&lt;D xsi:type="xsd:double"&gt;249.84&lt;/D&gt;&lt;D xsi:type="xsd:double"&gt;247.52&lt;/D&gt;&lt;D xsi:type="xsd:double"&gt;250.67&lt;/D&gt;&lt;D xsi:type="xsd:double"&gt;251.94&lt;/D&gt;&lt;D xsi:type="xsd:double"&gt;249.82&lt;/D&gt;&lt;D xsi:type="xsd:double"&gt;248.18&lt;/D&gt;&lt;D xsi:type="xsd:double"&gt;248.14&lt;/D&gt;&lt;D xsi:type="xsd:double"&gt;246.01&lt;/D&gt;&lt;D xsi:type="xsd:double"&gt;240.9&lt;/D&gt;&lt;D xsi:type="xsd:double"&gt;237.43&lt;/D&gt;&lt;D xsi:type="xsd:double"&gt;239.63&lt;/D&gt;&lt;D xsi:type="xsd:double"&gt;239.49&lt;/D&gt;&lt;D xsi:type="xsd:double"&gt;239.36&lt;/D&gt;&lt;D xsi:type="xsd:double"&gt;242.44&lt;/D&gt;&lt;D xsi:type="xsd:double"&gt;243.56&lt;/D&gt;&lt;D xsi:type="xsd:double"&gt;239.02&lt;/D&gt;&lt;D xsi:type="xsd:double"&gt;236.07&lt;/D&gt;&lt;D xsi:type="xsd:double"&gt;233.93&lt;/D&gt;&lt;D xsi:type="xsd:double"&gt;232.1&lt;/D&gt;&lt;D xsi:type="xsd:double"&gt;233.1&lt;/D&gt;&lt;D xsi:type="xsd:double"&gt;232.21&lt;/D&gt;&lt;D xsi:type="xsd:double"&gt;229.35&lt;/D&gt;&lt;D xsi:type="xsd:double"&gt;228.99&lt;/D&gt;&lt;D xsi:type="xsd:double"&gt;230.25&lt;/D&gt;&lt;D xsi:type="xsd:double"&gt;225.42&lt;/D&gt;&lt;D xsi:type="xsd:double"&gt;223.21&lt;/D&gt;&lt;D xsi:type="xsd:double"&gt;225.92&lt;/D&gt;&lt;D xsi:type="xsd:double"&gt;225.54&lt;/D&gt;&lt;D xsi:type="xsd:double"&gt;225.01&lt;/D&gt;&lt;D xsi:type="xsd:double"&gt;222.12&lt;/D&gt;&lt;D xsi:type="xsd:double"&gt;226.12&lt;/D&gt;&lt;D xsi:type="xsd:double"&gt;227.41&lt;/D&gt;&lt;D xsi:type="xsd:double"&gt;227.49&lt;/D&gt;&lt;D xsi:type="xsd:double"&gt;228.63&lt;/D&gt;&lt;D xsi:type="xsd:double"&gt;226.96&lt;/D&gt;&lt;D xsi:type="xsd:double"&gt;221.96&lt;/D&gt;&lt;D xsi:type="xsd:double"&gt;224.88&lt;/D&gt;&lt;D xsi:type="xsd:double"&gt;224.08&lt;/D&gt;&lt;D xsi:type="xsd:double"&gt;224.19&lt;/D&gt;&lt;D xsi:type="xsd:double"&gt;225.83&lt;/D&gt;&lt;D xsi:type="xsd:double"&gt;226.53&lt;/D&gt;&lt;D xsi:type="xsd:double"&gt;227.53&lt;/D&gt;&lt;D xsi:type="xsd:double"&gt;227.7&lt;/D&gt;&lt;D xsi:type="xsd:double"&gt;223.9&lt;/D&gt;&lt;D xsi:type="xsd:double"&gt;226.4&lt;/D&gt;&lt;D xsi:type="xsd:double"&gt;225.38&lt;/D&gt;&lt;D xsi:type="xsd:double"&gt;225.87&lt;/D&gt;&lt;D xsi:type="xsd:double"&gt;222.4&lt;/D&gt;&lt;/FQL&gt;&lt;FQL&gt;&lt;Q&gt;ITA^P_PRICE(0,-200D)&lt;/Q&gt;&lt;R&gt;201&lt;/R&gt;&lt;C&gt;1&lt;/C&gt;&lt;D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xsi:type="xsd:double"&gt;104.78&lt;/D&gt;&lt;D xsi:type="xsd:double"&gt;105.97&lt;/D&gt;&lt;D xsi:type="xsd:double"&gt;105.86&lt;/D&gt;&lt;D xsi:type="xsd:double"&gt;106.39&lt;/D&gt;&lt;D xsi:type="xsd:double"&gt;105.4&lt;/D&gt;&lt;D xsi:type="xsd:double"&gt;106.57&lt;/D&gt;&lt;D xsi:type="xsd:double"&gt;106.13&lt;/D&gt;&lt;D xsi:type="xsd:double"&gt;107.12&lt;/D&gt;&lt;D xsi:type="xsd:double"&gt;108.99&lt;/D&gt;&lt;D xsi:type="xsd:double"&gt;109.41&lt;/D&gt;&lt;D xsi:type="xsd:double"&gt;110.04&lt;/D&gt;&lt;D xsi:type="xsd:double"&gt;109.82&lt;/D&gt;&lt;D xsi:type="xsd:double"&gt;110.11&lt;/D&gt;&lt;D xsi:type="xsd:double"&gt;109.49&lt;/D&gt;&lt;D xsi:type="xsd:double"&gt;109.93&lt;/D&gt;&lt;D xsi:type="xsd:double"&gt;110.51&lt;/D&gt;&lt;D xsi:type="xsd:double"&gt;112.13&lt;/D&gt;&lt;D xsi:type="xsd:double"&gt;113.32&lt;/D&gt;&lt;D xsi:type="xsd:double"&gt;113.37&lt;/D&gt;&lt;D xsi:type="xsd:double"&gt;114.83&lt;/D&gt;&lt;D xsi:type="xsd:double"&gt;116.44&lt;/D&gt;&lt;D xsi:type="xsd:double"&gt;116.17&lt;/D&gt;&lt;D xsi:type="xsd:double"&gt;116.72&lt;/D&gt;&lt;D xsi:type="xsd:double"&gt;115.71&lt;/D&gt;&lt;D xsi:type="xsd:double"&gt;115.43&lt;/D&gt;&lt;D xsi:type="xsd:double"&gt;114.06&lt;/D&gt;&lt;D xsi:type="xsd:double"&gt;113.44&lt;/D&gt;&lt;D xsi:type="xsd:double"&gt;115.54&lt;/D&gt;&lt;D xsi:type="xsd:double"&gt;115.16&lt;/D&gt;&lt;D xsi:type="xsd:double"&gt;114.7&lt;/D&gt;&lt;D xsi:type="xsd:double"&gt;114.64&lt;/D&gt;&lt;D xsi:type="xsd:double"&gt;113.79&lt;/D&gt;&lt;D xsi:type="xsd:double"&gt;114.8&lt;/D&gt;&lt;D xsi:type="xsd:double"&gt;115.25&lt;/D&gt;&lt;D xsi:type="xsd:double"&gt;116.89&lt;/D&gt;&lt;D xsi:type="xsd:double"&gt;117.23&lt;/D&gt;&lt;D xsi:type="xsd:double"&gt;116.91&lt;/D&gt;&lt;D xsi:type="xsd:double"&gt;117.49&lt;/D&gt;&lt;D xsi:type="xsd:double"&gt;116.82&lt;/D&gt;&lt;D xsi:type="xsd:double"&gt;117.33&lt;/D&gt;&lt;D xsi:type="xsd:double"&gt;115.65&lt;/D&gt;&lt;D xsi:type="xsd:double"&gt;115.05&lt;/D&gt;&lt;D xsi:type="xsd:double"&gt;115.3&lt;/D&gt;&lt;D xsi:type="xsd:double"&gt;117.72&lt;/D&gt;&lt;D xsi:type="xsd:double"&gt;117.72&lt;/D&gt;&lt;D xsi:type="xsd:double"&gt;116.93&lt;/D&gt;&lt;D xsi:type="xsd:double"&gt;115.84&lt;/D&gt;&lt;D xsi:type="xsd:double"&gt;116.29&lt;/D&gt;&lt;D xsi:type="xsd:double"&gt;114.57&lt;/D&gt;&lt;D xsi:type="xsd:double"&gt;116.97&lt;/D&gt;&lt;D xsi:type="xsd:double"&gt;116.38&lt;/D&gt;&lt;D xsi:type="xsd:double"&gt;117.01&lt;/D&gt;&lt;D xsi:type="xsd:double"&gt;115.61&lt;/D&gt;&lt;D xsi:type="xsd:double"&gt;116.28&lt;/D&gt;&lt;D xsi:type="xsd:double"&gt;116.8&lt;/D&gt;&lt;D xsi:type="xsd:double"&gt;116.2&lt;/D&gt;&lt;D xsi:type="xsd:double"&gt;117.56&lt;/D&gt;&lt;D xsi:type="xsd:double"&gt;117.42&lt;/D&gt;&lt;D xsi:type="xsd:double"&gt;118.17&lt;/D&gt;&lt;D xsi:type="xsd:double"&gt;116.75&lt;/D&gt;&lt;D xsi:type="xsd:double"&gt;116.04&lt;/D&gt;&lt;D xsi:type="xsd:double"&gt;116.09&lt;/D&gt;&lt;D xsi:type="xsd:double"&gt;116.73&lt;/D&gt;&lt;D xsi:type="xsd:double"&gt;116.92&lt;/D&gt;&lt;D xsi:type="xsd:double"&gt;116.67&lt;/D&gt;&lt;D xsi:type="xsd:double"&gt;116.36&lt;/D&gt;&lt;D xsi:type="xsd:double"&gt;114.75&lt;/D&gt;&lt;D xsi:type="xsd:double"&gt;114.88&lt;/D&gt;&lt;D xsi:type="xsd:double"&gt;113.47&lt;/D&gt;&lt;D xsi:type="xsd:double"&gt;113.65&lt;/D&gt;&lt;D xsi:type="xsd:double"&gt;114.51&lt;/D&gt;&lt;D xsi:type="xsd:double"&gt;116.3&lt;/D&gt;&lt;D xsi:type="xsd:double"&gt;115.24&lt;/D&gt;&lt;D xsi:type="xsd:double"&gt;115.88&lt;/D&gt;&lt;D xsi:type="xsd:double"&gt;115.74&lt;/D&gt;&lt;D xsi:type="xsd:double"&gt;114.5&lt;/D&gt;&lt;D xsi:type="xsd:double"&gt;115.76&lt;/D&gt;&lt;D xsi:type="xsd:double"&gt;115.85&lt;/D&gt;&lt;D xsi:type="xsd:double"&gt;115.09&lt;/D&gt;&lt;D xsi:type="xsd:double"&gt;115.45&lt;/D&gt;&lt;D xsi:type="xsd:double"&gt;114.52&lt;/D&gt;&lt;D xsi:type="xsd:double"&gt;112.825&lt;/D&gt;&lt;D xsi:type="xsd:double"&gt;111.82&lt;/D&gt;&lt;D xsi:type="xsd:double"&gt;112.68&lt;/D&gt;&lt;D xsi:type="xsd:double"&gt;110.16&lt;/D&gt;&lt;D xsi:type="xsd:double"&gt;108.66&lt;/D&gt;&lt;D xsi:type="xsd:double"&gt;109.46&lt;/D&gt;&lt;D xsi:type="xsd:double"&gt;109.67&lt;/D&gt;&lt;D xsi:type="xsd:double"&gt;109&lt;/D&gt;&lt;D xsi:type="xsd:double"&gt;109.8&lt;/D&gt;&lt;D xsi:type="xsd:double"&gt;110.92&lt;/D&gt;&lt;D xsi:type="xsd:double"&gt;113.06&lt;/D&gt;&lt;D xsi:type="xsd:double"&gt;112.57&lt;/D&gt;&lt;D xsi:type="xsd:double"&gt;113.33&lt;/D&gt;&lt;D xsi:type="xsd:double"&gt;113.04&lt;/D&gt;&lt;D xsi:type="xsd:double"&gt;111.13&lt;/D&gt;&lt;D xsi:type="xsd:double"&gt;112.22&lt;/D&gt;&lt;D xsi:type="xsd:double"&gt;110.89&lt;/D&gt;&lt;D xsi:type="xsd:double"&gt;111.13&lt;/D&gt;&lt;D xsi:type="xsd:double"&gt;111.5&lt;/D&gt;&lt;D xsi:type="xsd:double"&gt;112.43&lt;/D&gt;&lt;D xsi:type="xsd:double"&gt;111.14&lt;/D&gt;&lt;D xsi:type="xsd:double"&gt;111.76&lt;/D&gt;&lt;D xsi:type="xsd:double"&gt;110.72&lt;/D&gt;&lt;D xsi:type="xsd:double"&gt;112.34&lt;/D&gt;&lt;D xsi:type="xsd:double"&gt;113.68&lt;/D&gt;&lt;D xsi:type="xsd:double"&gt;114.25&lt;/D&gt;&lt;D xsi:type="xsd:double"&gt;113.96&lt;/D&gt;&lt;/FQL&gt;&lt;FQL&gt;&lt;Q&gt;PRN^P_PRICE(0,-200D)&lt;/Q&gt;&lt;R&gt;201&lt;/R&gt;&lt;C&gt;1&lt;/C&gt;&lt;D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xsi:type="xsd:double"&gt;99.76&lt;/D&gt;&lt;D xsi:type="xsd:double"&gt;101.09&lt;/D&gt;&lt;D xsi:type="xsd:double"&gt;101.64&lt;/D&gt;&lt;D xsi:type="xsd:double"&gt;100.4694&lt;/D&gt;&lt;D xsi:type="xsd:double"&gt;99.3098&lt;/D&gt;&lt;D xsi:type="xsd:double"&gt;101.19&lt;/D&gt;&lt;D xsi:type="xsd:double"&gt;100.25&lt;/D&gt;&lt;D xsi:type="xsd:double"&gt;100.3172&lt;/D&gt;&lt;D xsi:type="xsd:double"&gt;101.94&lt;/D&gt;&lt;D xsi:type="xsd:double"&gt;102.73&lt;/D&gt;&lt;D xsi:type="xsd:double"&gt;103.29&lt;/D&gt;&lt;D xsi:type="xsd:double"&gt;103.1&lt;/D&gt;&lt;D xsi:type="xsd:double"&gt;104.3&lt;/D&gt;&lt;D xsi:type="xsd:double"&gt;103.22&lt;/D&gt;&lt;D xsi:type="xsd:double"&gt;104.3&lt;/D&gt;&lt;D xsi:type="xsd:double"&gt;105.11&lt;/D&gt;&lt;D xsi:type="xsd:double"&gt;105.183&lt;/D&gt;&lt;D xsi:type="xsd:double"&gt;105.83&lt;/D&gt;&lt;D xsi:type="xsd:double"&gt;106.11&lt;/D&gt;&lt;D xsi:type="xsd:double"&gt;105.8541&lt;/D&gt;&lt;D xsi:type="xsd:double"&gt;108.71&lt;/D&gt;&lt;D xsi:type="xsd:double"&gt;107.74&lt;/D&gt;&lt;D xsi:type="xsd:double"&gt;107.52&lt;/D&gt;&lt;D xsi:type="xsd:double"&gt;106.9&lt;/D&gt;&lt;D xsi:type="xsd:double"&gt;105.51&lt;/D&gt;&lt;D xsi:type="xsd:double"&gt;104.03&lt;/D&gt;&lt;D xsi:type="xsd:double"&gt;103.48&lt;/D&gt;&lt;D xsi:type="xsd:double"&gt;105.12&lt;/D&gt;&lt;D xsi:type="xsd:double"&gt;103.3909&lt;/D&gt;&lt;D xsi:type="xsd:double"&gt;103.1543&lt;/D&gt;&lt;D xsi:type="xsd:double"&gt;103.8&lt;/D&gt;&lt;D xsi:type="xsd:double"&gt;103.07&lt;/D&gt;&lt;D xsi:type="xsd:double"&gt;105.66&lt;/D&gt;&lt;D xsi:type="xsd:double"&gt;106.86&lt;/D&gt;&lt;D xsi:type="xsd:double"&gt;107.98&lt;/D&gt;&lt;D xsi:type="xsd:double"&gt;107.17&lt;/D&gt;&lt;D xsi:type="xsd:double"&gt;106.63&lt;/D&gt;&lt;D xsi:type="xsd:double"&gt;107.03&lt;/D&gt;&lt;D xsi:type="xsd:double"&gt;107.7&lt;/D&gt;&lt;D xsi:type="xsd:double"&gt;108.01&lt;/D&gt;&lt;D xsi:type="xsd:double"&gt;106.77&lt;/D&gt;&lt;D xsi:type="xsd:double"&gt;107.1581&lt;/D&gt;&lt;D xsi:type="xsd:double"&gt;107.79&lt;/D&gt;&lt;D xsi:type="xsd:double"&gt;108.7&lt;/D&gt;&lt;D xsi:type="xsd:double"&gt;108.6872&lt;/D&gt;&lt;D xsi:type="xsd:double"&gt;107.81&lt;/D&gt;&lt;D xsi:type="xsd:double"&gt;106.87&lt;/D&gt;&lt;D xsi:type="xsd:double"&gt;108&lt;/D&gt;&lt;D xsi:type="xsd:double"&gt;108.11&lt;/D&gt;&lt;D xsi:type="xsd:double"&gt;107.79&lt;/D&gt;&lt;D xsi:type="xsd:double"&gt;107.76&lt;/D&gt;&lt;D xsi:type="xsd:double"&gt;108.55&lt;/D&gt;&lt;D xsi:type="xsd:double"&gt;108.6559&lt;/D&gt;&lt;D xsi:type="xsd:double"&gt;109.27&lt;/D&gt;&lt;D xsi:type="xsd:double"&gt;107.53&lt;/D&gt;&lt;D xsi:type="xsd:double"&gt;106.42&lt;/D&gt;&lt;D xsi:type="xsd:double"&gt;106.77&lt;/D&gt;&lt;D xsi:type="xsd:double"&gt;106.015&lt;/D&gt;&lt;D xsi:type="xsd:double"&gt;106.19&lt;/D&gt;&lt;D xsi:type="xsd:double"&gt;105.21&lt;/D&gt;&lt;D xsi:type="xsd:double"&gt;103.57&lt;/D&gt;&lt;D xsi:type="xsd:double"&gt;103.05&lt;/D&gt;&lt;D xsi:type="xsd:double"&gt;103.95&lt;/D&gt;&lt;D xsi:type="xsd:double"&gt;105.14&lt;/D&gt;&lt;D xsi:type="xsd:double"&gt;105.23&lt;/D&gt;&lt;D xsi:type="xsd:double"&gt;104.69&lt;/D&gt;&lt;D xsi:type="xsd:double"&gt;104.08&lt;/D&gt;&lt;D xsi:type="xsd:double"&gt;103.61&lt;/D&gt;&lt;D xsi:type="xsd:double"&gt;101.56&lt;/D&gt;&lt;D xsi:type="xsd:double"&gt;100.91&lt;/D&gt;&lt;D xsi:type="xsd:double"&gt;101.87&lt;/D&gt;&lt;D xsi:type="xsd:double"&gt;102.24&lt;/D&gt;&lt;D xsi:type="xsd:double"&gt;101.26&lt;/D&gt;&lt;D xsi:type="xsd:double"&gt;101.4842&lt;/D&gt;&lt;D xsi:type="xsd:double"&gt;101.91&lt;/D&gt;&lt;D xsi:type="xsd:double"&gt;100.6325&lt;/D&gt;&lt;D xsi:type="xsd:double"&gt;101.03&lt;/D&gt;&lt;D xsi:type="xsd:double"&gt;100.2&lt;/D&gt;&lt;D xsi:type="xsd:double"&gt;99.22&lt;/D&gt;&lt;D xsi:type="xsd:double"&gt;99.57&lt;/D&gt;&lt;D xsi:type="xsd:double"&gt;99.7&lt;/D&gt;&lt;D xsi:type="xsd:double"&gt;98.16&lt;/D&gt;&lt;D xsi:type="xsd:double"&gt;96.82&lt;/D&gt;&lt;D xsi:type="xsd:double"&gt;97.28&lt;/D&gt;&lt;D xsi:type="xsd:double"&gt;94.19&lt;/D&gt;&lt;D xsi:type="xsd:double"&gt;93.51&lt;/D&gt;&lt;D xsi:type="xsd:double"&gt;95.54&lt;/D&gt;&lt;D xsi:type="xsd:double"&gt;95.74&lt;/D&gt;&lt;D xsi:type="xsd:double"&gt;94.82&lt;/D&gt;&lt;D xsi:type="xsd:double"&gt;93.84&lt;/D&gt;&lt;D xsi:type="xsd:double"&gt;94.565&lt;/D&gt;&lt;D xsi:type="xsd:double"&gt;96.16&lt;/D&gt;&lt;D xsi:type="xsd:double"&gt;96.1742&lt;/D&gt;&lt;D xsi:type="xsd:double"&gt;96.55&lt;/D&gt;&lt;D xsi:type="xsd:double"&gt;95.21&lt;/D&gt;&lt;D xsi:type="xsd:double"&gt;94.26&lt;/D&gt;&lt;D xsi:type="xsd:double"&gt;95.36&lt;/D&gt;&lt;D xsi:type="xsd:double"&gt;94.7921&lt;/D&gt;&lt;D xsi:type="xsd:double"&gt;94.85&lt;/D&gt;&lt;D xsi:type="xsd:double"&gt;95.0709&lt;/D&gt;&lt;D xsi:type="xsd:double"&gt;95.149&lt;/D&gt;&lt;D xsi:type="xsd:double"&gt;94.78&lt;/D&gt;&lt;D xsi:type="xsd:double"&gt;94.6544&lt;/D&gt;&lt;D xsi:type="xsd:double"&gt;92.877&lt;/D&gt;&lt;D xsi:type="xsd:double"&gt;94.855&lt;/D&gt;&lt;D xsi:type="xsd:double"&gt;94.8449&lt;/D&gt;&lt;D xsi:type="xsd:double"&gt;94.845&lt;/D&gt;&lt;D xsi:type="xsd:double"&gt;94.36&lt;/D&gt;&lt;/FQL&gt;&lt;FQL&gt;&lt;Q&gt;PSCI^P_PRICE(0,-200D)&lt;/Q&gt;&lt;R&gt;201&lt;/R&gt;&lt;C&gt;1&lt;/C&gt;&lt;D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xsi:type="xsd:double"&gt;98.68&lt;/D&gt;&lt;D xsi:type="xsd:double"&gt;99.46&lt;/D&gt;&lt;D xsi:type="xsd:double"&gt;100.7221&lt;/D&gt;&lt;D xsi:type="xsd:double"&gt;99.7884&lt;/D&gt;&lt;D xsi:type="xsd:double"&gt;97.9&lt;/D&gt;&lt;D xsi:type="xsd:double"&gt;99.38&lt;/D&gt;&lt;D xsi:type="xsd:double"&gt;98.8401&lt;/D&gt;&lt;D xsi:type="xsd:double"&gt;99.26&lt;/D&gt;&lt;D xsi:type="xsd:double"&gt;100.11&lt;/D&gt;&lt;D xsi:type="xsd:double"&gt;100.79&lt;/D&gt;&lt;D xsi:type="xsd:double"&gt;100.83&lt;/D&gt;&lt;D xsi:type="xsd:double"&gt;100.95&lt;/D&gt;&lt;D xsi:type="xsd:double"&gt;101.73&lt;/D&gt;&lt;D xsi:type="xsd:double"&gt;99.97&lt;/D&gt;&lt;D xsi:type="xsd:double"&gt;100.42&lt;/D&gt;&lt;D xsi:type="xsd:double"&gt;100.685&lt;/D&gt;&lt;D xsi:type="xsd:double"&gt;100.28&lt;/D&gt;&lt;D xsi:type="xsd:double"&gt;100.78&lt;/D&gt;&lt;D xsi:type="xsd:double"&gt;101.952&lt;/D&gt;&lt;D xsi:type="xsd:double"&gt;101.546&lt;/D&gt;&lt;D xsi:type="xsd:double"&gt;105.07&lt;/D&gt;&lt;D xsi:type="xsd:double"&gt;103.8688&lt;/D&gt;&lt;D xsi:type="xsd:double"&gt;104.39&lt;/D&gt;&lt;D xsi:type="xsd:double"&gt;103.84&lt;/D&gt;&lt;D xsi:type="xsd:double"&gt;102.89&lt;/D&gt;&lt;D xsi:type="xsd:double"&gt;102.12&lt;/D&gt;&lt;D xsi:type="xsd:double"&gt;101.65&lt;/D&gt;&lt;D xsi:type="xsd:double"&gt;102.67&lt;/D&gt;&lt;D xsi:type="xsd:double"&gt;101.45&lt;/D&gt;&lt;D xsi:type="xsd:double"&gt;101.57&lt;/D&gt;&lt;D xsi:type="xsd:double"&gt;101.58&lt;/D&gt;&lt;D xsi:type="xsd:double"&gt;101.27&lt;/D&gt;&lt;D xsi:type="xsd:double"&gt;102.45&lt;/D&gt;&lt;D xsi:type="xsd:double"&gt;103.33&lt;/D&gt;&lt;D xsi:type="xsd:double"&gt;104.15&lt;/D&gt;&lt;D xsi:type="xsd:double"&gt;104.41&lt;/D&gt;&lt;D xsi:type="xsd:double"&gt;104.98&lt;/D&gt;&lt;D xsi:type="xsd:double"&gt;105.2432&lt;/D&gt;&lt;D xsi:type="xsd:double"&gt;105.3656&lt;/D&gt;&lt;D xsi:type="xsd:double"&gt;106.25&lt;/D&gt;&lt;D xsi:type="xsd:double"&gt;105.1868&lt;/D&gt;&lt;D xsi:type="xsd:double"&gt;105.91&lt;/D&gt;&lt;D xsi:type="xsd:double"&gt;106.8573&lt;/D&gt;&lt;D xsi:type="xsd:double"&gt;107.25&lt;/D&gt;&lt;D xsi:type="xsd:double"&gt;107.04&lt;/D&gt;&lt;D xsi:type="xsd:double"&gt;105.9&lt;/D&gt;&lt;D xsi:type="xsd:double"&gt;105.11&lt;/D&gt;&lt;D xsi:type="xsd:double"&gt;105.94&lt;/D&gt;&lt;D xsi:type="xsd:double"&gt;105.94&lt;/D&gt;&lt;D xsi:type="xsd:double"&gt;106.455&lt;/D&gt;&lt;D xsi:type="xsd:double"&gt;105.91&lt;/D&gt;&lt;D xsi:type="xsd:double"&gt;106.59&lt;/D&gt;&lt;D xsi:type="xsd:double"&gt;106.9&lt;/D&gt;&lt;D xsi:type="xsd:double"&gt;106.6458&lt;/D&gt;&lt;D xsi:type="xsd:double"&gt;104.97&lt;/D&gt;&lt;D xsi:type="xsd:double"&gt;104.6195&lt;/D&gt;&lt;D xsi:type="xsd:double"&gt;105.28&lt;/D&gt;&lt;D xsi:type="xsd:double"&gt;104.929&lt;/D&gt;&lt;D xsi:type="xsd:double"&gt;104.1&lt;/D&gt;&lt;D xsi:type="xsd:double"&gt;103.47&lt;/D&gt;&lt;D xsi:type="xsd:double"&gt;102.08&lt;/D&gt;&lt;D xsi:type="xsd:double"&gt;101.29&lt;/D&gt;&lt;D xsi:type="xsd:double"&gt;102.58&lt;/D&gt;&lt;D xsi:type="xsd:double"&gt;104.45&lt;/D&gt;&lt;D xsi:type="xsd:double"&gt;104.1&lt;/D&gt;&lt;D xsi:type="xsd:double"&gt;103.98&lt;/D&gt;&lt;D xsi:type="xsd:double"&gt;102.0739&lt;/D&gt;&lt;D xsi:type="xsd:double"&gt;102.0045&lt;/D&gt;&lt;D xsi:type="xsd:double"&gt;100.3&lt;/D&gt;&lt;D xsi:type="xsd:double"&gt;99.69&lt;/D&gt;&lt;D xsi:type="xsd:double"&gt;101.0863&lt;/D&gt;&lt;D xsi:type="xsd:double"&gt;101.9044&lt;/D&gt;&lt;D xsi:type="xsd:double"&gt;101.1631&lt;/D&gt;&lt;D xsi:type="xsd:double"&gt;101.1303&lt;/D&gt;&lt;D xsi:type="xsd:double"&gt;101.28&lt;/D&gt;&lt;D xsi:type="xsd:double"&gt;100.48&lt;/D&gt;&lt;D xsi:type="xsd:double"&gt;101.71&lt;/D&gt;&lt;D xsi:type="xsd:double"&gt;101.0948&lt;/D&gt;&lt;D xsi:type="xsd:double"&gt;100.74&lt;/D&gt;&lt;D xsi:type="xsd:double"&gt;101.412&lt;/D&gt;&lt;D xsi:type="xsd:double"&gt;102.1452&lt;/D&gt;&lt;D xsi:type="xsd:double"&gt;99.3475&lt;/D&gt;&lt;D xsi:type="xsd:double"&gt;96.4698&lt;/D&gt;&lt;D xsi:type="xsd:double"&gt;98.285&lt;/D&gt;&lt;D xsi:type="xsd:double"&gt;93.6493&lt;/D&gt;&lt;D xsi:type="xsd:double"&gt;92.6252&lt;/D&gt;&lt;D xsi:type="xsd:double"&gt;94.39&lt;/D&gt;&lt;D xsi:type="xsd:double"&gt;94.64&lt;/D&gt;&lt;D xsi:type="xsd:double"&gt;93.8944&lt;/D&gt;&lt;D xsi:type="xsd:double"&gt;93.7125&lt;/D&gt;&lt;D xsi:type="xsd:double"&gt;95.19&lt;/D&gt;&lt;D xsi:type="xsd:double"&gt;95.5869&lt;/D&gt;&lt;D xsi:type="xsd:double"&gt;95.3776&lt;/D&gt;&lt;D xsi:type="xsd:double"&gt;95.9128&lt;/D&gt;&lt;D xsi:type="xsd:double"&gt;94.79&lt;/D&gt;&lt;D xsi:type="xsd:double"&gt;92.7836&lt;/D&gt;&lt;D xsi:type="xsd:double"&gt;93.98&lt;/D&gt;&lt;D xsi:type="xsd:double"&gt;93.35&lt;/D&gt;&lt;D xsi:type="xsd:double"&gt;93.2921&lt;/D&gt;&lt;D xsi:type="xsd:double"&gt;93.37&lt;/D&gt;&lt;D xsi:type="xsd:double"&gt;93.13&lt;/D&gt;&lt;D xsi:type="xsd:double"&gt;93.0968&lt;/D&gt;&lt;D xsi:type="xsd:double"&gt;93.4531&lt;/D&gt;&lt;D xsi:type="xsd:double"&gt;90.62&lt;/D&gt;&lt;D xsi:type="xsd:double"&gt;92.6&lt;/D&gt;&lt;D xsi:type="xsd:double"&gt;92.29&lt;/D&gt;&lt;D xsi:type="xsd:double"&gt;92.99&lt;/D&gt;&lt;D xsi:type="xsd:double"&gt;92.7&lt;/D&gt;&lt;/FQL&gt;&lt;FQL&gt;&lt;Q&gt;XLI^P_PRICE(0,-200D)&lt;/Q&gt;&lt;R&gt;201&lt;/R&gt;&lt;C&gt;1&lt;/C&gt;&lt;D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</t>
        </r>
      </text>
    </comment>
    <comment ref="A7" authorId="0" shapeId="0" xr:uid="{F11AA757-42B0-4871-AE9C-6E2ABF662E94}">
      <text>
        <r>
          <rPr>
            <b/>
            <sz val="9"/>
            <color indexed="81"/>
            <rFont val="Tahoma"/>
            <family val="2"/>
          </rPr>
          <t>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xsi:type="xsd:double"&gt;100.39&lt;/D&gt;&lt;D xsi:type="xsd:double"&gt;101.38&lt;/D&gt;&lt;D xsi:type="xsd:double"&gt;101.92&lt;/D&gt;&lt;D xsi:type="xsd:double"&gt;101.49&lt;/D&gt;&lt;D xsi:type="xsd:double"&gt;100.74&lt;/D&gt;&lt;D xsi:type="xsd:double"&gt;102.3&lt;/D&gt;&lt;D xsi:type="xsd:double"&gt;101.79&lt;/D&gt;&lt;D xsi:type="xsd:double"&gt;102.14&lt;/D&gt;&lt;D xsi:type="xsd:double"&gt;103.84&lt;/D&gt;&lt;D xsi:type="xsd:double"&gt;104.25&lt;/D&gt;&lt;D xsi:type="xsd:double"&gt;104.69&lt;/D&gt;&lt;D xsi:type="xsd:double"&gt;105&lt;/D&gt;&lt;D xsi:type="xsd:double"&gt;105.61&lt;/D&gt;&lt;D xsi:type="xsd:double"&gt;104.58&lt;/D&gt;&lt;D xsi:type="xsd:double"&gt;105.28&lt;/D&gt;&lt;D xsi:type="xsd:double"&gt;105.66&lt;/D&gt;&lt;D xsi:type="xsd:double"&gt;105.63&lt;/D&gt;&lt;D xsi:type="xsd:double"&gt;106.16&lt;/D&gt;&lt;D xsi:type="xsd:double"&gt;106.51&lt;/D&gt;&lt;D xsi:type="xsd:double"&gt;106.97&lt;/D&gt;&lt;D xsi:type="xsd:double"&gt;108.8&lt;/D&gt;&lt;D xsi:type="xsd:double"&gt;108.23&lt;/D&gt;&lt;D xsi:type="xsd:double"&gt;108.72&lt;/D&gt;&lt;D xsi:type="xsd:double"&gt;108.23&lt;/D&gt;&lt;D xsi:type="xsd:double"&gt;107.41&lt;/D&gt;&lt;D xsi:type="xsd:double"&gt;106.54&lt;/D&gt;&lt;D xsi:type="xsd:double"&gt;105.65&lt;/D&gt;&lt;D xsi:type="xsd:double"&gt;106.95&lt;/D&gt;&lt;D xsi:type="xsd:double"&gt;105.86&lt;/D&gt;&lt;D xsi:type="xsd:double"&gt;106.11&lt;/D&gt;&lt;D xsi:type="xsd:double"&gt;106.24&lt;/D&gt;&lt;D xsi:type="xsd:double"&gt;106.04&lt;/D&gt;&lt;D xsi:type="xsd:double"&gt;106.94&lt;/D&gt;&lt;D xsi:type="xsd:double"&gt;107.54&lt;/D&gt;&lt;D xsi:type="xsd:double"&gt;108.93&lt;/D&gt;&lt;D xsi:type="xsd:double"&gt;108.89&lt;/D&gt;&lt;D xsi:type="xsd:double"&gt;108.71&lt;/D&gt;&lt;D xsi:type="xsd:double"&gt;109.01&lt;/D&gt;&lt;D xsi:type="xsd:double"&gt;109.07&lt;/D&gt;&lt;D xsi:type="xsd:double"&gt;109.57&lt;/D&gt;&lt;D xsi:type="xsd:double"&gt;108.24&lt;/D&gt;&lt;D xsi:type="xsd:double"&gt;108.9&lt;/D&gt;&lt;D xsi:type="xsd:double"&gt;109.59&lt;/D&gt;&lt;D xsi:type="xsd:double"&gt;110.75&lt;/D&gt;&lt;D xsi:type="xsd:double"&gt;110.42&lt;/D&gt;&lt;D xsi:type="xsd:double"&gt;110.16&lt;/D&gt;&lt;D xsi:type="xsd:double"&gt;109.48&lt;/D&gt;&lt;D xsi:type="xsd:double"&gt;110.43&lt;/D&gt;&lt;D xsi:type="xsd:double"&gt;109.66&lt;/D&gt;&lt;D xsi:type="xsd:double"&gt;109.8&lt;/D&gt;&lt;D xsi:type="xsd:double"&gt;109.55&lt;/D&gt;&lt;D xsi:type="xsd:double"&gt;110.07&lt;/D&gt;&lt;D xsi:type="xsd:double"&gt;109.58&lt;/D&gt;&lt;D xsi:type="xsd:double"&gt;109.63&lt;/D&gt;&lt;D xsi:type="xsd:double"&gt;109.02&lt;/D&gt;&lt;D xsi:type="xsd:double"&gt;108.61&lt;/D&gt;&lt;D xsi:type="xsd:double"&gt;108.93&lt;/D&gt;&lt;D xsi:type="xsd:double"&gt;108.79&lt;/D&gt;&lt;D xsi:type="xsd:double"&gt;108.98&lt;/D&gt;&lt;D xsi:type="xsd:double"&gt;107.71&lt;/D&gt;&lt;D xsi:type="xsd:double"&gt;106.2&lt;/D&gt;&lt;D xsi:type="xsd:double"&gt;105.96&lt;/D&gt;&lt;D xsi:type="xsd:double"&gt;106.76&lt;/D&gt;&lt;D xsi:type="xsd:double"&gt;107.34&lt;/D&gt;&lt;D xsi:type="xsd:double"&gt;107.32&lt;/D&gt;&lt;D xsi:type="xsd:double"&gt;106.41&lt;/D&gt;&lt;D xsi:type="xsd:double"&gt;105.39&lt;/D&gt;&lt;D xsi:type="xsd:double"&gt;105.39&lt;/D&gt;&lt;D xsi:type="xsd:double"&gt;104.14&lt;/D&gt;&lt;D xsi:type="xsd:double"&gt;103.28&lt;/D&gt;&lt;D xsi:type="xsd:double"&gt;104.07&lt;/D&gt;&lt;D xsi:type="xsd:double"&gt;104.83&lt;/D&gt;&lt;D xsi:type="xsd:double"&gt;104.25&lt;/D&gt;&lt;D xsi:type="xsd:double"&gt;105.45&lt;/D&gt;&lt;D xsi:type="xsd:double"&gt;105.62&lt;/D&gt;&lt;D xsi:type="xsd:double"&gt;104.05&lt;/D&gt;&lt;D xsi:type="xsd:double"&gt;104.33&lt;/D&gt;&lt;D xsi:type="xsd:double"&gt;103.13&lt;/D&gt;&lt;D xsi:type="xsd:double"&gt;102.4&lt;/D&gt;&lt;D xsi:type="xsd:double"&gt;102.67&lt;/D&gt;&lt;D xsi:type="xsd:double"&gt;102.49&lt;/D&gt;&lt;D xsi:type="xsd:double"&gt;100.87&lt;/D&gt;&lt;D xsi:type="xsd:double"&gt;100.24&lt;/D&gt;&lt;D xsi:type="xsd:double"&gt;100.94&lt;/D&gt;&lt;D xsi:type="xsd:double"&gt;98.09&lt;/D&gt;&lt;D xsi:type="xsd:double"&gt;96.85&lt;/D&gt;&lt;D xsi:type="xsd:double"&gt;98.19&lt;/D&gt;&lt;D xsi:type="xsd:double"&gt;98.34&lt;/D&gt;&lt;D xsi:type="xsd:double"&gt;97.61&lt;/D&gt;&lt;D xsi:type="xsd:double"&gt;97.29&lt;/D&gt;&lt;D xsi:type="xsd:double"&gt;98.56&lt;/D&gt;&lt;D xsi:type="xsd:double"&gt;99.76&lt;/D&gt;&lt;D xsi:type="xsd:double"&gt;99.78&lt;/D&gt;&lt;D xsi:type="xsd:double"&gt;100.02&lt;/D&gt;&lt;D xsi:type="xsd:double"&gt;99.3&lt;/D&gt;&lt;D xsi:type="xsd:double"&gt;97.62&lt;/D&gt;&lt;D xsi:type="xsd:double"&gt;98.96&lt;/D&gt;&lt;D xsi:type="xsd:double"&gt;98.48&lt;/D&gt;&lt;D xsi:type="xsd:double"&gt;98.41&lt;/D&gt;&lt;D xsi:type="xsd:double"&gt;99.01&lt;/D&gt;&lt;D xsi:type="xsd:double"&gt;99.37&lt;/D&gt;&lt;D xsi:type="xsd:double"&gt;99.15&lt;/D&gt;&lt;D xsi:type="xsd:double"&gt;99.51&lt;/D&gt;&lt;D xsi:type="xsd:double"&gt;98.03&lt;/D&gt;&lt;D xsi:type="xsd:double"&gt;99.11&lt;/D&gt;&lt;D xsi:type="xsd:double"&gt;99.49&lt;/D&gt;&lt;D xsi:type="xsd:double"&gt;100.54&lt;/D&gt;&lt;D xsi:type="xsd:double"&gt;100&lt;/D&gt;&lt;/FQL&gt;&lt;FQL&gt;&lt;Q&gt;IYG^P_PRICE(0,-200D)&lt;/Q&gt;&lt;R&gt;201&lt;/R&gt;&lt;C&gt;1&lt;/C&gt;&lt;D xsi:type="xsd:double"&gt;184.35&lt;/D&gt;&lt;D xsi:type="xsd:double"&gt;182.48&lt;/D&gt;&lt;D xsi:type="xsd:double"&gt;185.44&lt;/D&gt;&lt;D xsi:type="xsd:double"&gt;184.4&lt;/D&gt;&lt;D xsi:type="xsd:double"&gt;183.6816&lt;/D&gt;&lt;D xsi:type="xsd:double"&gt;184.08&lt;/D&gt;&lt;D xsi:type="xsd:double"&gt;182.8237&lt;/D&gt;&lt;D xsi:type="xsd:double"&gt;182.41&lt;/D&gt;&lt;D xsi:type="xsd:double"&gt;184.0621&lt;/D&gt;&lt;D xsi:type="xsd:double"&gt;182.7515&lt;/D&gt;&lt;D xsi:type="xsd:double"&gt;182.51&lt;/D&gt;&lt;D xsi:type="xsd:double"&gt;185.24&lt;/D&gt;&lt;D xsi:type="xsd:double"&gt;183.06&lt;/D&gt;&lt;D xsi:type="xsd:double"&gt;182.04&lt;/D&gt;&lt;D xsi:type="xsd:double"&gt;181.51&lt;/D&gt;&lt;D xsi:type="xsd:double"&gt;180.08&lt;/D&gt;&lt;D xsi:type="xsd:double"&gt;179.28&lt;/D&gt;&lt;D xsi:type="xsd:double"&gt;179.11&lt;/D&gt;&lt;D xsi:type="xsd:double"&gt;178.11&lt;/D&gt;&lt;D xsi:type="xsd:double"&gt;175.35&lt;/D&gt;&lt;D xsi:type="xsd:double"&gt;175.01&lt;/D&gt;&lt;D xsi:type="xsd:double"&gt;175.6306&lt;/D&gt;&lt;D xsi:type="xsd:double"&gt;176.9832&lt;/D&gt;&lt;D xsi:type="xsd:double"&gt;177.77&lt;/D&gt;&lt;D xsi:type="xsd:double"&gt;178.7878&lt;/D&gt;&lt;D xsi:type="xsd:double"&gt;178.6757&lt;/D&gt;&lt;D xsi:type="xsd:double"&gt;180.02&lt;/D&gt;&lt;D xsi:type="xsd:double"&gt;178.96&lt;/D&gt;&lt;D xsi:type="xsd:double"&gt;178.04&lt;/D&gt;&lt;D xsi:type="xsd:double"&gt;177.37&lt;/D&gt;&lt;D xsi:type="xsd:double"&gt;179.29&lt;/D&gt;&lt;D xsi:type="xsd:double"&gt;179.21&lt;/D&gt;&lt;D xsi:type="xsd:double"&gt;179.81&lt;/D&gt;&lt;D xsi:type="xsd:double"&gt;179.18&lt;/D&gt;&lt;D xsi:type="xsd:double"&gt;178.64&lt;/D&gt;&lt;D xsi:type="xsd:double"&gt;177.74&lt;/D&gt;&lt;D xsi:type="xsd:double"&gt;177.2&lt;/D&gt;&lt;D xsi:type="xsd:double"&gt;175.48&lt;/D&gt;&lt;D xsi:type="xsd:double"&gt;179.47&lt;/D&gt;&lt;D xsi:type="xsd:double"&gt;177.85&lt;/D&gt;&lt;D xsi:type="xsd:double"&gt;177.64&lt;/D&gt;&lt;D xsi:type="xsd:double"&gt;178.4&lt;/D&gt;&lt;D xsi:type="xsd:double"&gt;174.9&lt;/D&gt;&lt;D xsi:type="xsd:double"&gt;171.38&lt;/D&gt;&lt;D xsi:type="xsd:double"&gt;170.29&lt;/D&gt;&lt;D xsi:type="xsd:double"&gt;169.4203&lt;/D&gt;&lt;D xsi:type="xsd:double"&gt;168.29&lt;/D&gt;&lt;D xsi:type="xsd:double"&gt;167.31&lt;/D&gt;&lt;D xsi:type="xsd:double"&gt;168.18&lt;/D&gt;&lt;D xsi:type="xsd:double"&gt;169.0258&lt;/D&gt;&lt;D xsi:type="xsd:double"&gt;168.97&lt;/D&gt;&lt;D xsi:type="xsd:double"&gt;167.22&lt;/D&gt;&lt;D xsi:type="xsd:double"&gt;165.6348&lt;/D&gt;&lt;D xsi:type="xsd:double"&gt;163.97&lt;/D&gt;&lt;D xsi:type="xsd:double"&gt;163.92&lt;/D&gt;&lt;D xsi:type="xsd:double"&gt;164.3227&lt;/D&gt;&lt;D xsi:type="xsd:double"&gt;163.91&lt;/D&gt;&lt;D xsi:type="xsd:double"&gt;163.27&lt;/D&gt;&lt;D xsi:type="xsd:double"&gt;163.54&lt;/D&gt;&lt;D xsi:type="xsd:double"&gt;162.97&lt;/D&gt;&lt;D xsi:type="xsd:double"&gt;161.76&lt;/D&gt;&lt;D xsi:type="xsd:double"&gt;161.59&lt;/D&gt;&lt;D xsi:type="xsd:double"&gt;160.36&lt;/D&gt;&lt;D xsi:type="xsd:double"&gt;156.4678&lt;/D&gt;&lt;D xsi:type="xsd:double"&gt;156.6905&lt;/D&gt;&lt;D xsi:type="xsd:double"&gt;154.88&lt;/D&gt;&lt;D xsi:type="xsd:double"&gt;155.75&lt;/D&gt;&lt;D xsi:type="xsd:double"&gt;155.76&lt;/D&gt;&lt;D xsi:type="xsd:double"&gt;155.83&lt;/D&gt;&lt;D xsi:type="xsd:double"&gt;156.6&lt;/D&gt;&lt;D xsi:type="xsd:double"&gt;154.09&lt;/D&gt;&lt;D xsi:type="xsd:double"&gt;149.76&lt;/D&gt;&lt;D xsi:type="xsd:double"&gt;149.01&lt;/D&gt;&lt;D xsi:type="xsd:double"&gt;147.51&lt;/D&gt;&lt;D xsi:type="xsd:double"&gt;145.02&lt;/D&gt;&lt;D xsi:type="xsd:double"&gt;147.73&lt;/D&gt;&lt;D xsi:type="xsd:double"&gt;147.78&lt;/D&gt;&lt;D xsi:type="xsd:double"&gt;148.54&lt;/D&gt;&lt;D xsi:type="xsd:double"&gt;147.91&lt;/D&gt;&lt;D xsi:type="xsd:double"&gt;148.81&lt;/D&gt;&lt;D xsi:type="xsd:double"&gt;151.2491&lt;/D&gt;&lt;D xsi:type="xsd:double"&gt;153.09&lt;/D&gt;&lt;D xsi:type="xsd:double"&gt;156.13&lt;/D&gt;&lt;D xsi:type="xsd:double"&gt;155.27&lt;/D&gt;&lt;D xsi:type="xsd:double"&gt;153.63&lt;/D&gt;&lt;D xsi:type="xsd:double"&gt;153.97&lt;/D&gt;&lt;D xsi:type="xsd:double"&gt;155.065&lt;/D&gt;&lt;D xsi:type="xsd:double"&gt;154.99&lt;/D&gt;&lt;D xsi:type="xsd:double"&gt;153.4173&lt;/D&gt;&lt;D xsi:type="xsd:double"&gt;153.5&lt;/D&gt;&lt;D xsi:type="xsd:double"&gt;152.06&lt;/D&gt;&lt;D xsi:type="xsd:double"&gt;151.11&lt;/D&gt;&lt;D xsi:type="xsd:double"&gt;150.013&lt;/D&gt;&lt;D xsi:type="xsd:double"&gt;153.04&lt;/D&gt;&lt;D xsi:type="xsd:double"&gt;154.64&lt;/D&gt;&lt;D xsi:type="xsd:double"&gt;155.62&lt;/D&gt;&lt;D xsi:type="xsd:double"&gt;154.42&lt;/D&gt;&lt;D xsi:type="xsd:double"&gt;154.54&lt;/D&gt;&lt;D xsi:type="xsd:double"&gt;157.78&lt;/D&gt;&lt;D xsi:type="xsd:double"&gt;157.46&lt;/D&gt;&lt;D xsi:type="xsd:double"&gt;158.71&lt;/D&gt;&lt;D xsi:type="xsd:double"&gt;161.52&lt;/D&gt;&lt;D xsi:type="xsd:double"&gt;162.74&lt;/D&gt;&lt;D xsi:type="xsd:double"&gt;163.27&lt;/D&gt;&lt;D xsi:type="xsd:double"&gt;162.96&lt;/D&gt;&lt;D xsi:type="xsd:double"&gt;163.76&lt;/D&gt;&lt;D xsi:type="xsd:double"&gt;162.29&lt;/D&gt;&lt;D xsi:type="xsd:double"&gt;162.63&lt;/D&gt;&lt;D xsi:type="xsd:double"&gt;161.33&lt;/D&gt;&lt;D xsi:type="xsd:double"&gt;160.7908&lt;/D&gt;&lt;D xsi:type="xsd:double"&gt;160.03&lt;/D&gt;&lt;D xsi:type="xsd:double"&gt;160.5&lt;/D&gt;&lt;D xsi:type="xsd:double"&gt;161.37&lt;/D&gt;&lt;D xsi:type="xsd:double"&gt;162.68&lt;/D&gt;&lt;D xsi:type="xsd:double"&gt;161.46&lt;/D&gt;&lt;D xsi:type="xsd:double"&gt;161.9&lt;/D&gt;&lt;D xsi:type="xsd:double"&gt;162&lt;/D&gt;&lt;D xsi:type="xsd:double"&gt;160.28&lt;/D&gt;&lt;D xsi:type="xsd:double"&gt;158.88&lt;/D&gt;&lt;D xsi:type="xsd:double"&gt;158.44&lt;/D&gt;&lt;D xsi:type="xsd:double"&gt;159.09&lt;/D&gt;&lt;D xsi:type="xsd:double"&gt;157.49&lt;/D&gt;&lt;D xsi:type="xsd:double"&gt;159.4&lt;/D&gt;&lt;D xsi:type="xsd:double"&gt;159.5&lt;/D&gt;&lt;D xsi:type="xsd:double"&gt;159.49&lt;/D&gt;&lt;D xsi:type="xsd:double"&gt;160.17&lt;/D&gt;&lt;D xsi:type="xsd:double"&gt;161.13&lt;/D&gt;&lt;D xsi:type="xsd:double"&gt;164.43&lt;/D&gt;&lt;D xsi:type="xsd:double"&gt;164.98&lt;/D&gt;&lt;D xsi:type="xsd:double"&gt;164.78&lt;/D&gt;&lt;D xsi:type="xsd:double"&gt;164.6801&lt;/D&gt;&lt;D xsi:type="xsd:double"&gt;166.16&lt;/D&gt;&lt;D xsi:type="xsd:double"&gt;167.82&lt;/D&gt;&lt;D xsi:type="xsd:double"&gt;166.27&lt;/D&gt;&lt;D xsi:type="xsd:double"&gt;166.35&lt;/D&gt;&lt;D xsi:type="xsd:double"&gt;165.82&lt;/D&gt;&lt;D xsi:type="xsd:double"&gt;167.99&lt;/D&gt;&lt;D xsi:type="xsd:double"&gt;168.39&lt;/D&gt;&lt;D xsi:type="xsd:double"&gt;167.7&lt;/D&gt;&lt;D xsi:type="xsd:double"&gt;166.84&lt;/D&gt;&lt;D xsi:type="xsd:double"&gt;169.48&lt;/D&gt;&lt;D xsi:type="xsd:double"&gt;168.23&lt;/D&gt;&lt;D xsi:type="xsd:double"&gt;169.5&lt;/D&gt;&lt;D xsi:type="xsd:double"&gt;167.78&lt;/D&gt;&lt;D xsi:type="xsd:double"&gt;168.6625&lt;/D&gt;&lt;D xsi:type="xsd:double"&gt;168.52&lt;/D&gt;&lt;D xsi:type="xsd:double"&gt;166.832&lt;/D&gt;&lt;D xsi:type="xsd:double"&gt;164.18&lt;/D&gt;&lt;D xsi:type="xsd:double"&gt;162.68&lt;/D&gt;&lt;D xsi:type="xsd:double"&gt;163.93&lt;/D&gt;&lt;D xsi:type="xsd:double"&gt;161.97&lt;/D&gt;&lt;D xsi:type="xsd:double"&gt;160.41&lt;/D&gt;&lt;D xsi:type="xsd:double"&gt;158.12&lt;/D&gt;&lt;D xsi:type="xsd:double"&gt;157.19&lt;/D&gt;&lt;D xsi:type="xsd:double"&gt;156.61&lt;/D&gt;&lt;D xsi:type="xsd:double"&gt;158.6727&lt;/D&gt;&lt;D xsi:type="xsd:double"&gt;159.31&lt;/D&gt;&lt;D xsi:type="xsd:double"&gt;157.99&lt;/D&gt;&lt;D xsi:type="xsd:double"&gt;156.95&lt;/D&gt;&lt;D xsi:type="xsd:double"&gt;153.89&lt;/D&gt;&lt;D xsi:type="xsd:double"&gt;153.95&lt;/D&gt;&lt;D xsi:type="xsd:double"&gt;152.44&lt;/D&gt;&lt;D xsi:type="xsd:double"&gt;152.53&lt;/D&gt;&lt;D xsi:type="xsd:double"&gt;153.17&lt;/D&gt;&lt;D xsi:type="xsd:double"&gt;155.04&lt;/D&gt;&lt;D xsi:type="xsd:double"&gt;155.59&lt;/D&gt;&lt;D xsi:type="xsd:double"&gt;156.99&lt;/D&gt;&lt;D xsi:type="xsd:double"&gt;157.9&lt;/D&gt;&lt;D xsi:type="xsd:double"&gt;155.81&lt;/D&gt;&lt;D xsi:type="xsd:double"&gt;156.3&lt;/D&gt;&lt;D xsi:type="xsd:double"&gt;155.23&lt;/D&gt;&lt;D xsi:type="xsd:double"&gt;155.3&lt;/D&gt;&lt;D xsi:type="xsd:double"&gt;155.26&lt;/D&gt;&lt;D xsi:type="xsd:double"&gt;155.39&lt;/D&gt;&lt;D xsi:type="xsd:double"&gt;155.45&lt;/D&gt;&lt;D xsi:type="xsd:double"&gt;153.05&lt;/D&gt;&lt;D xsi:type="xsd:double"&gt;154.28&lt;/D&gt;&lt;D xsi:type="xsd:double"&gt;150.62&lt;/D&gt;&lt;D xsi:type="xsd:double"&gt;148.67&lt;/D&gt;&lt;D xsi:type="xsd:double"&gt;150.42&lt;/D&gt;&lt;D xsi:type="xsd:double"&gt;150.56&lt;/D&gt;&lt;D xsi:type="xsd:double"&gt;148.94&lt;/D&gt;&lt;D xsi:type="xsd:double"&gt;148.31&lt;/D&gt;&lt;D xsi:type="xsd:double"&gt;150.28&lt;/D&gt;&lt;D xsi:type="xsd:double"&gt;151.74&lt;/D&gt;&lt;D xsi:type="xsd:double"&gt;150.9754&lt;/D&gt;&lt;D xsi:type="xsd:double"&gt;151.82&lt;/D&gt;&lt;D xsi:type="xsd:double"&gt;150.87&lt;/D&gt;&lt;D xsi:type="xsd:double"&gt;146.72&lt;/D&gt;&lt;D xsi:type="xsd:double"&gt;148.42&lt;/D&gt;&lt;D xsi:type="xsd:double"&gt;146.73&lt;/D&gt;&lt;D xsi:type="xsd:double"&gt;147.28&lt;/D&gt;&lt;D xsi:type="xsd:double"&gt;147.74&lt;/D&gt;&lt;D xsi:type="xsd:double"&gt;148.3&lt;/D&gt;&lt;D xsi:type="xsd:double"&gt;148.51&lt;/D&gt;&lt;D xsi:type="xsd:double"&gt;148.65&lt;/D&gt;&lt;D xsi:type="xsd:double"&gt;144.44&lt;/D&gt;&lt;D xsi:type="xsd:double"&gt;147.18&lt;/D&gt;&lt;D xsi:type="xsd:double"&gt;149.18&lt;/D&gt;&lt;D xsi:type="xsd:double"&gt;153.3&lt;/D&gt;&lt;D xsi:type="xsd:double"&gt;154.09&lt;/D&gt;&lt;/FQL&gt;&lt;FQL&gt;&lt;Q&gt;IAT^P_PRICE(0,-200D)&lt;/Q&gt;&lt;R&gt;201&lt;/R&gt;&lt;C&gt;1&lt;/C&gt;&lt;D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xsi:type="xsd:double"&gt;32.59&lt;/D&gt;&lt;D xsi:type="xsd:double"&gt;33.6&lt;/D&gt;&lt;D xsi:type="xsd:double"&gt;33.21&lt;/D&gt;&lt;D xsi:type="xsd:double"&gt;32.83&lt;/D&gt;&lt;D xsi:type="xsd:double"&gt;33.05&lt;/D&gt;&lt;D xsi:type="xsd:double"&gt;34.15&lt;/D&gt;&lt;D xsi:type="xsd:double"&gt;33.71&lt;/D&gt;&lt;D xsi:type="xsd:double"&gt;33.97&lt;/D&gt;&lt;D xsi:type="xsd:double"&gt;34.49&lt;/D&gt;&lt;D xsi:type="xsd:double"&gt;34.73&lt;/D&gt;&lt;D xsi:type="xsd:double"&gt;34.8&lt;/D&gt;&lt;D xsi:type="xsd:double"&gt;35.26&lt;/D&gt;&lt;D xsi:type="xsd:double"&gt;35.52&lt;/D&gt;&lt;D xsi:type="xsd:double"&gt;34.88&lt;/D&gt;&lt;D xsi:type="xsd:double"&gt;35.7&lt;/D&gt;&lt;D xsi:type="xsd:double"&gt;34.96&lt;/D&gt;&lt;D xsi:type="xsd:double"&gt;34.83&lt;/D&gt;&lt;D xsi:type="xsd:double"&gt;34.38&lt;/D&gt;&lt;D xsi:type="xsd:double"&gt;34.93&lt;/D&gt;&lt;D xsi:type="xsd:double"&gt;35.68&lt;/D&gt;&lt;D xsi:type="xsd:double"&gt;36.22&lt;/D&gt;&lt;D xsi:type="xsd:double"&gt;35.63&lt;/D&gt;&lt;D xsi:type="xsd:double"&gt;35.52&lt;/D&gt;&lt;D xsi:type="xsd:double"&gt;35.74&lt;/D&gt;&lt;D xsi:type="xsd:double"&gt;35.18&lt;/D&gt;&lt;D xsi:type="xsd:double"&gt;34.67&lt;/D&gt;&lt;D xsi:type="xsd:double"&gt;34.91&lt;/D&gt;&lt;D xsi:type="xsd:double"&gt;34.87&lt;/D&gt;&lt;D xsi:type="xsd:double"&gt;34.43&lt;/D&gt;&lt;D xsi:type="xsd:double"&gt;35.45&lt;/D&gt;&lt;D xsi:type="xsd:double"&gt;35.55&lt;/D&gt;&lt;D xsi:type="xsd:double"&gt;35.63&lt;/D&gt;&lt;D xsi:type="xsd:double"&gt;35.67&lt;/D&gt;&lt;D xsi:type="xsd:double"&gt;36.03&lt;/D&gt;&lt;D xsi:type="xsd:double"&gt;37.23&lt;/D&gt;&lt;D xsi:type="xsd:double"&gt;38.11&lt;/D&gt;&lt;D xsi:type="xsd:double"&gt;37.97&lt;/D&gt;&lt;D xsi:type="xsd:double"&gt;37.87&lt;/D&gt;&lt;D xsi:type="xsd:double"&gt;38.6&lt;/D&gt;&lt;D xsi:type="xsd:double"&gt;39.05&lt;/D&gt;&lt;D xsi:type="xsd:double"&gt;38.7&lt;/D&gt;&lt;D xsi:type="xsd:double"&gt;38.72&lt;/D&gt;&lt;D xsi:type="xsd:double"&gt;38.3&lt;/D&gt;&lt;D xsi:type="xsd:double"&gt;38.58&lt;/D&gt;&lt;D xsi:type="xsd:double"&gt;39.14&lt;/D&gt;&lt;D xsi:type="xsd:double"&gt;38.99&lt;/D&gt;&lt;D xsi:type="xsd:double"&gt;38.3&lt;/D&gt;&lt;D xsi:type="xsd:double"&gt;38.96&lt;/D&gt;&lt;D xsi:type="xsd:double"&gt;37.77&lt;/D&gt;&lt;D xsi:type="xsd:double"&gt;38.5&lt;/D&gt;&lt;D xsi:type="xsd:double"&gt;37.8&lt;/D&gt;&lt;D xsi:type="xsd:double"&gt;38.31&lt;/D&gt;&lt;D xsi:type="xsd:double"&gt;38.38&lt;/D&gt;&lt;D xsi:type="xsd:double"&gt;37.23&lt;/D&gt;&lt;D xsi:type="xsd:double"&gt;36.05&lt;/D&gt;&lt;D xsi:type="xsd:double"&gt;35.61&lt;/D&gt;&lt;D xsi:type="xsd:double"&gt;36.25&lt;/D&gt;&lt;D xsi:type="xsd:double"&gt;35.64&lt;/D&gt;&lt;D xsi:type="xsd:double"&gt;35.22&lt;/D&gt;&lt;D xsi:type="xsd:double"&gt;34.66&lt;/D&gt;&lt;D xsi:type="xsd:double"&gt;34.48&lt;/D&gt;&lt;D xsi:type="xsd:double"&gt;33.78&lt;/D&gt;&lt;D xsi:type="xsd:double"&gt;34.19&lt;/D&gt;&lt;D xsi:type="xsd:double"&gt;34.54&lt;/D&gt;&lt;D xsi:type="xsd:double"&gt;33.85&lt;/D&gt;&lt;D xsi:type="xsd:double"&gt;33.89&lt;/D&gt;&lt;D xsi:type="xsd:double"&gt;33.31&lt;/D&gt;&lt;D xsi:type="xsd:double"&gt;33.38&lt;/D&gt;&lt;D xsi:type="xsd:double"&gt;32.96&lt;/D&gt;&lt;D xsi:type="xsd:double"&gt;32.61&lt;/D&gt;&lt;D xsi:type="xsd:double"&gt;32.99&lt;/D&gt;&lt;D xsi:type="xsd:double"&gt;34.03&lt;/D&gt;&lt;D xsi:type="xsd:double"&gt;34.26&lt;/D&gt;&lt;D xsi:type="xsd:double"&gt;34.59&lt;/D&gt;&lt;D xsi:type="xsd:double"&gt;34.91&lt;/D&gt;&lt;D xsi:type="xsd:double"&gt;34.13&lt;/D&gt;&lt;D xsi:type="xsd:double"&gt;35.03&lt;/D&gt;&lt;D xsi:type="xsd:double"&gt;34.36&lt;/D&gt;&lt;D xsi:type="xsd:double"&gt;34.84&lt;/D&gt;&lt;D xsi:type="xsd:double"&gt;35.26&lt;/D&gt;&lt;D xsi:type="xsd:double"&gt;35.48&lt;/D&gt;&lt;D xsi:type="xsd:double"&gt;35.15&lt;/D&gt;&lt;D xsi:type="xsd:double"&gt;33.72&lt;/D&gt;&lt;D xsi:type="xsd:double"&gt;34.32&lt;/D&gt;&lt;D xsi:type="xsd:double"&gt;32.87&lt;/D&gt;&lt;D xsi:type="xsd:double"&gt;32.11&lt;/D&gt;&lt;D xsi:type="xsd:double"&gt;33.16&lt;/D&gt;&lt;D xsi:type="xsd:double"&gt;33.04&lt;/D&gt;&lt;D xsi:type="xsd:double"&gt;32.82&lt;/D&gt;&lt;D xsi:type="xsd:double"&gt;33.01&lt;/D&gt;&lt;D xsi:type="xsd:double"&gt;33.54&lt;/D&gt;&lt;D xsi:type="xsd:double"&gt;33.26&lt;/D&gt;&lt;D xsi:type="xsd:double"&gt;32.47&lt;/D&gt;&lt;D xsi:type="xsd:double"&gt;32.87&lt;/D&gt;&lt;D xsi:type="xsd:double"&gt;32.61&lt;/D&gt;&lt;D xsi:type="xsd:double"&gt;30.57&lt;/D&gt;&lt;D xsi:type="xsd:double"&gt;31.2&lt;/D&gt;&lt;D xsi:type="xsd:double"&gt;30.34&lt;/D&gt;&lt;D xsi:type="xsd:double"&gt;30.26&lt;/D&gt;&lt;D xsi:type="xsd:double"&gt;30.8&lt;/D&gt;&lt;D xsi:type="xsd:double"&gt;31.21&lt;/D&gt;&lt;D xsi:type="xsd:double"&gt;31.23&lt;/D&gt;&lt;D xsi:type="xsd:double"&gt;31.58&lt;/D&gt;&lt;D xsi:type="xsd:double"&gt;29.75&lt;/D&gt;&lt;D xsi:type="xsd:double"&gt;31.34&lt;/D&gt;&lt;D xsi:type="xsd:double"&gt;32.04&lt;/D&gt;&lt;D xsi:type="xsd:double"&gt;34.01&lt;/D&gt;&lt;D xsi:type="xsd:double"&gt;35.23&lt;/D&gt;&lt;/FQL&gt;&lt;FQL&gt;&lt;Q&gt;KIE^P_PRICE(0,-200D)&lt;/Q&gt;&lt;R&gt;201&lt;/R&gt;&lt;C&gt;1&lt;/C&gt;&lt;D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xsi:type="xsd:double"&gt;42.1&lt;/D&gt;&lt;D xsi:type="xsd:double"&gt;42.54&lt;/D&gt;&lt;D xsi:type="xsd:double"&gt;43.05&lt;/D&gt;&lt;D xsi:type="xsd:double"&gt;42.9&lt;/D&gt;&lt;D xsi:type="xsd:double"&gt;42.97&lt;/D&gt;&lt;D xsi:type="xsd:double"&gt;43.52&lt;/D&gt;&lt;D xsi:type="xsd:double"&gt;43.36&lt;/D&gt;&lt;D xsi:type="xsd:double"&gt;43.29&lt;/D&gt;&lt;D xsi:type="xsd:double"&gt;43.73&lt;/D&gt;&lt;D xsi:type="xsd:double"&gt;43.83&lt;/D&gt;&lt;D xsi:type="xsd:double"&gt;43.52&lt;/D&gt;&lt;D xsi:type="xsd:double"&gt;43.35&lt;/D&gt;&lt;D xsi:type="xsd:double"&gt;43.55&lt;/D&gt;&lt;D xsi:type="xsd:double"&gt;43.05&lt;/D&gt;&lt;D xsi:type="xsd:double"&gt;43.14&lt;/D&gt;&lt;D xsi:type="xsd:double"&gt;42.71&lt;/D&gt;&lt;D xsi:type="xsd:double"&gt;42.43&lt;/D&gt;&lt;D xsi:type="xsd:double"&gt;42.46&lt;/D&gt;&lt;D xsi:type="xsd:double"&gt;42.29&lt;/D&gt;&lt;D xsi:type="xsd:double"&gt;42.22&lt;/D&gt;&lt;D xsi:type="xsd:double"&gt;42.95&lt;/D&gt;&lt;D xsi:type="xsd:double"&gt;42.54&lt;/D&gt;&lt;D xsi:type="xsd:double"&gt;42.59&lt;/D&gt;&lt;D xsi:type="xsd:double"&gt;42.41&lt;/D&gt;&lt;D xsi:type="xsd:double"&gt;42.06&lt;/D&gt;&lt;D xsi:type="xsd:double"&gt;42&lt;/D&gt;&lt;D xsi:type="xsd:double"&gt;41.97&lt;/D&gt;&lt;D xsi:type="xsd:double"&gt;41.79&lt;/D&gt;&lt;D xsi:type="xsd:double"&gt;41.43&lt;/D&gt;&lt;D xsi:type="xsd:double"&gt;41.76&lt;/D&gt;&lt;D xsi:type="xsd:double"&gt;41.87&lt;/D&gt;&lt;D xsi:type="xsd:double"&gt;41.9&lt;/D&gt;&lt;D xsi:type="xsd:double"&gt;42.38&lt;/D&gt;&lt;D xsi:type="xsd:double"&gt;42.17&lt;/D&gt;&lt;D xsi:type="xsd:double"&gt;42.68&lt;/D&gt;&lt;D xsi:type="xsd:double"&gt;42.78&lt;/D&gt;&lt;D xsi:type="xsd:double"&gt;42.62&lt;/D&gt;&lt;D xsi:type="xsd:double"&gt;42.65&lt;/D&gt;&lt;D xsi:type="xsd:double"&gt;42.76&lt;/D&gt;&lt;D xsi:type="xsd:double"&gt;43.29&lt;/D&gt;&lt;D xsi:type="xsd:double"&gt;42.82&lt;/D&gt;&lt;D xsi:type="xsd:double"&gt;43&lt;/D&gt;&lt;D xsi:type="xsd:double"&gt;42.88&lt;/D&gt;&lt;D xsi:type="xsd:double"&gt;42.52&lt;/D&gt;&lt;D xsi:type="xsd:double"&gt;42.48&lt;/D&gt;&lt;D xsi:type="xsd:double"&gt;42.5&lt;/D&gt;&lt;D xsi:type="xsd:double"&gt;42.56&lt;/D&gt;&lt;D xsi:type="xsd:double"&gt;42.92&lt;/D&gt;&lt;D xsi:type="xsd:double"&gt;42.45&lt;/D&gt;&lt;D xsi:type="xsd:double"&gt;42.57&lt;/D&gt;&lt;D xsi:type="xsd:double"&gt;42.52&lt;/D&gt;&lt;D xsi:type="xsd:double"&gt;42.49&lt;/D&gt;&lt;D xsi:type="xsd:double"&gt;41.78&lt;/D&gt;&lt;D xsi:type="xsd:double"&gt;41.67&lt;/D&gt;&lt;D xsi:type="xsd:double"&gt;41.45&lt;/D&gt;&lt;D xsi:type="xsd:double"&gt;40.86&lt;/D&gt;&lt;D xsi:type="xsd:double"&gt;41.2&lt;/D&gt;&lt;D xsi:type="xsd:double"&gt;41.21&lt;/D&gt;&lt;D xsi:type="xsd:double"&gt;41.37&lt;/D&gt;&lt;D xsi:type="xsd:double"&gt;40.92&lt;/D&gt;&lt;D xsi:type="xsd:double"&gt;41.05&lt;/D&gt;&lt;D xsi:type="xsd:double"&gt;40.68&lt;/D&gt;&lt;D xsi:type="xsd:double"&gt;40.65&lt;/D&gt;&lt;D xsi:type="xsd:double"&gt;40.9&lt;/D&gt;&lt;D xsi:type="xsd:double"&gt;40.88&lt;/D&gt;&lt;D xsi:type="xsd:double"&gt;40.61&lt;/D&gt;&lt;D xsi:type="xsd:double"&gt;40.01&lt;/D&gt;&lt;D xsi:type="xsd:double"&gt;40.32&lt;/D&gt;&lt;D xsi:type="xsd:double"&gt;39.75&lt;/D&gt;&lt;D xsi:type="xsd:double"&gt;39.54&lt;/D&gt;&lt;D xsi:type="xsd:double"&gt;39.96&lt;/D&gt;&lt;D xsi:type="xsd:double"&gt;40.04&lt;/D&gt;&lt;D xsi:type="xsd:double"&gt;39.92&lt;/D&gt;&lt;D xsi:type="xsd:double"&gt;40.37&lt;/D&gt;&lt;D xsi:type="xsd:double"&gt;40.23&lt;/D&gt;&lt;D xsi:type="xsd:double"&gt;39.71&lt;/D&gt;&lt;D xsi:type="xsd:double"&gt;40.28&lt;/D&gt;&lt;D xsi:type="xsd:double"&gt;39.97&lt;/D&gt;&lt;D xsi:type="xsd:double"&gt;40.09&lt;/D&gt;&lt;D xsi:type="xsd:double"&gt;40.04&lt;/D&gt;&lt;D xsi:type="xsd:double"&gt;40.23&lt;/D&gt;&lt;D xsi:type="xsd:double"&gt;39.74&lt;/D&gt;&lt;D xsi:type="xsd:double"&gt;39.21&lt;/D&gt;&lt;D xsi:type="xsd:double"&gt;39.54&lt;/D&gt;&lt;D xsi:type="xsd:double"&gt;38.49&lt;/D&gt;&lt;D xsi:type="xsd:double"&gt;38.14&lt;/D&gt;&lt;D xsi:type="xsd:double"&gt;38.87&lt;/D&gt;&lt;D xsi:type="xsd:double"&gt;38.72&lt;/D&gt;&lt;D xsi:type="xsd:double"&gt;38.69&lt;/D&gt;&lt;D xsi:type="xsd:double"&gt;38.81&lt;/D&gt;&lt;D xsi:type="xsd:double"&gt;39.47&lt;/D&gt;&lt;D xsi:type="xsd:double"&gt;39.98&lt;/D&gt;&lt;D xsi:type="xsd:double"&gt;40&lt;/D&gt;&lt;D xsi:type="xsd:double"&gt;40.17&lt;/D&gt;&lt;D xsi:type="xsd:double"&gt;39.74&lt;/D&gt;&lt;D xsi:type="xsd:double"&gt;39.49&lt;/D&gt;&lt;D xsi:type="xsd:double"&gt;39.84&lt;/D&gt;&lt;D xsi:type="xsd:double"&gt;39.74&lt;/D&gt;&lt;D xsi:type="xsd:double"&gt;39.89&lt;/D&gt;&lt;D xsi:type="xsd:double"&gt;40.04&lt;/D&gt;&lt;D xsi:type="xsd:double"&gt;40.17&lt;/D&gt;&lt;D xsi:type="xsd:double"&gt;40.3&lt;/D&gt;&lt;D xsi:type="xsd:double"&gt;39.96&lt;/D&gt;&lt;D xsi:type="xsd:double"&gt;39.2&lt;/D&gt;&lt;D xsi:type="xsd:double"&gt;39.88&lt;/D&gt;&lt;D xsi:type="xsd:double"&gt;39.98&lt;/D&gt;&lt;D xsi:type="xsd:double"&gt;40.68&lt;/D&gt;&lt;D xsi:type="xsd:double"&gt;40.44&lt;/D&gt;&lt;/FQL&gt;&lt;FQL&gt;&lt;Q&gt;XLF^P_PRICE(0,-200D)&lt;/Q&gt;&lt;R&gt;201&lt;/R&gt;&lt;C&gt;1&lt;/C&gt;&lt;D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xsi:type="xsd:double"&gt;33.06&lt;/D&gt;&lt;D xsi:type="xsd:double"&gt;33.04&lt;/D&gt;&lt;D xsi:type="xsd:double"&gt;32.76&lt;/D&gt;&lt;D xsi:type="xsd:double"&gt;32.61&lt;/D&gt;&lt;D xsi:type="xsd:double"&gt;32.37&lt;/D&gt;&lt;D xsi:type="xsd:double"&gt;32.89&lt;/D&gt;&lt;D xsi:type="xsd:double"&gt;33.17&lt;/D&gt;&lt;D xsi:type="xsd:double"&gt;33.48&lt;/D&gt;&lt;D xsi:type="xsd:double"&gt;33.24&lt;/D&gt;&lt;D xsi:type="xsd:double"&gt;33.29&lt;/D&gt;&lt;D xsi:type="xsd:double"&gt;33.74&lt;/D&gt;&lt;D xsi:type="xsd:double"&gt;33.66&lt;/D&gt;&lt;D xsi:type="xsd:double"&gt;33.92&lt;/D&gt;&lt;D xsi:type="xsd:double"&gt;34.49&lt;/D&gt;&lt;D xsi:type="xsd:double"&gt;34.73&lt;/D&gt;&lt;D xsi:type="xsd:double"&gt;34.77&lt;/D&gt;&lt;D xsi:type="xsd:double"&gt;34.83&lt;/D&gt;&lt;D xsi:type="xsd:double"&gt;35.01&lt;/D&gt;&lt;D xsi:type="xsd:double"&gt;34.69&lt;/D&gt;&lt;D xsi:type="xsd:double"&gt;34.69&lt;/D&gt;&lt;D xsi:type="xsd:double"&gt;34.46&lt;/D&gt;&lt;D xsi:type="xsd:double"&gt;34.3&lt;/D&gt;&lt;D xsi:type="xsd:double"&gt;34.23&lt;/D&gt;&lt;D xsi:type="xsd:double"&gt;34.32&lt;/D&gt;&lt;D xsi:type="xsd:double"&gt;34.34&lt;/D&gt;&lt;D xsi:type="xsd:double"&gt;34.69&lt;/D&gt;&lt;D xsi:type="xsd:double"&gt;34.38&lt;/D&gt;&lt;D xsi:type="xsd:double"&gt;34.51&lt;/D&gt;&lt;D xsi:type="xsd:double"&gt;34.49&lt;/D&gt;&lt;D xsi:type="xsd:double"&gt;34.18&lt;/D&gt;&lt;D xsi:type="xsd:double"&gt;33.99&lt;/D&gt;&lt;D xsi:type="xsd:double"&gt;33.83&lt;/D&gt;&lt;D xsi:type="xsd:double"&gt;33.95&lt;/D&gt;&lt;D xsi:type="xsd:double"&gt;33.62&lt;/D&gt;&lt;D xsi:type="xsd:double"&gt;33.94&lt;/D&gt;&lt;D xsi:type="xsd:double"&gt;33.98&lt;/D&gt;&lt;D xsi:type="xsd:double"&gt;33.99&lt;/D&gt;&lt;D xsi:type="xsd:double"&gt;34.16&lt;/D&gt;&lt;D xsi:type="xsd:double"&gt;34.21&lt;/D&gt;&lt;D xsi:type="xsd:double"&gt;34.85&lt;/D&gt;&lt;D xsi:type="xsd:double"&gt;34.92&lt;/D&gt;&lt;D xsi:type="xsd:double"&gt;34.85&lt;/D&gt;&lt;D xsi:type="xsd:double"&gt;34.82&lt;/D&gt;&lt;D xsi:type="xsd:double"&gt;35.08&lt;/D&gt;&lt;D xsi:type="xsd:double"&gt;35.4&lt;/D&gt;&lt;D xsi:type="xsd:double"&gt;34.91&lt;/D&gt;&lt;D xsi:type="xsd:double"&gt;35.05&lt;/D&gt;&lt;D xsi:type="xsd:double"&gt;35.03&lt;/D&gt;&lt;D xsi:type="xsd:double"&gt;35.33&lt;/D&gt;&lt;D xsi:type="xsd:double"&gt;35.33&lt;/D&gt;&lt;D xsi:type="xsd:double"&gt;35.2&lt;/D&gt;&lt;D xsi:type="xsd:double"&gt;35.13&lt;/D&gt;&lt;D xsi:type="xsd:double"&gt;35.58&lt;/D&gt;&lt;D xsi:type="xsd:double"&gt;35.37&lt;/D&gt;&lt;D xsi:type="xsd:double"&gt;35.6&lt;/D&gt;&lt;D xsi:type="xsd:double"&gt;35.26&lt;/D&gt;&lt;D xsi:type="xsd:double"&gt;35.38&lt;/D&gt;&lt;D xsi:type="xsd:double"&gt;35.12&lt;/D&gt;&lt;D xsi:type="xsd:double"&gt;34.97&lt;/D&gt;&lt;D xsi:type="xsd:double"&gt;34.58&lt;/D&gt;&lt;D xsi:type="xsd:double"&gt;34.25&lt;/D&gt;&lt;D xsi:type="xsd:double"&gt;34.48&lt;/D&gt;&lt;D xsi:type="xsd:double"&gt;34.36&lt;/D&gt;&lt;D xsi:type="xsd:double"&gt;34.14&lt;/D&gt;&lt;D xsi:type="xsd:double"&gt;33.74&lt;/D&gt;&lt;D xsi:type="xsd:double"&gt;33.59&lt;/D&gt;&lt;D xsi:type="xsd:double"&gt;33.54&lt;/D&gt;&lt;D xsi:type="xsd:double"&gt;33.83&lt;/D&gt;&lt;D xsi:type="xsd:double"&gt;33.9&lt;/D&gt;&lt;D xsi:type="xsd:double"&gt;33.71&lt;/D&gt;&lt;D xsi:type="xsd:double"&gt;33.42&lt;/D&gt;&lt;D xsi:type="xsd:double"&gt;32.85&lt;/D&gt;&lt;D xsi:type="xsd:double"&gt;32.93&lt;/D&gt;&lt;D xsi:type="xsd:double"&gt;32.67&lt;/D&gt;&lt;D xsi:type="xsd:double"&gt;32.74&lt;/D&gt;&lt;D xsi:type="xsd:double"&gt;32.88&lt;/D&gt;&lt;D xsi:type="xsd:double"&gt;33.14&lt;/D&gt;&lt;D xsi:type="xsd:double"&gt;33.18&lt;/D&gt;&lt;D xsi:type="xsd:double"&gt;33.58&lt;/D&gt;&lt;D xsi:type="xsd:double"&gt;33.65&lt;/D&gt;&lt;D xsi:type="xsd:double"&gt;33.21&lt;/D&gt;&lt;D xsi:type="xsd:double"&gt;33.34&lt;/D&gt;&lt;D xsi:type="xsd:double"&gt;33.14&lt;/D&gt;&lt;D xsi:type="xsd:double"&gt;33.15&lt;/D&gt;&lt;D xsi:type="xsd:double"&gt;33.14&lt;/D&gt;&lt;D xsi:type="xsd:double"&gt;33.17&lt;/D&gt;&lt;D xsi:type="xsd:double"&gt;33.04&lt;/D&gt;&lt;D xsi:type="xsd:double"&gt;32.63&lt;/D&gt;&lt;D xsi:type="xsd:double"&gt;32.8&lt;/D&gt;&lt;D xsi:type="xsd:double"&gt;32.1&lt;/D&gt;&lt;D xsi:type="xsd:double"&gt;31.76&lt;/D&gt;&lt;D xsi:type="xsd:double"&gt;32.1&lt;/D&gt;&lt;D xsi:type="xsd:double"&gt;32.11&lt;/D&gt;&lt;D xsi:type="xsd:double"&gt;31.85&lt;/D&gt;&lt;D xsi:type="xsd:double"&gt;31.86&lt;/D&gt;&lt;D xsi:type="xsd:double"&gt;32.28&lt;/D&gt;&lt;</t>
        </r>
      </text>
    </comment>
    <comment ref="A8" authorId="0" shapeId="0" xr:uid="{4DB0ED4E-9071-4600-AFD9-253A433C5130}">
      <text>
        <r>
          <rPr>
            <b/>
            <sz val="9"/>
            <color indexed="81"/>
            <rFont val="Tahoma"/>
            <family val="2"/>
          </rPr>
          <t>D xsi:type="xsd:double"&gt;32.66&lt;/D&gt;&lt;D xsi:type="xsd:double"&gt;32.6&lt;/D&gt;&lt;D xsi:type="xsd:double"&gt;32.74&lt;/D&gt;&lt;D xsi:type="xsd:double"&gt;32.5&lt;/D&gt;&lt;D xsi:type="xsd:double"&gt;31.86&lt;/D&gt;&lt;D xsi:type="xsd:double"&gt;32.16&lt;/D&gt;&lt;D xsi:type="xsd:double"&gt;31.9&lt;/D&gt;&lt;D xsi:type="xsd:double"&gt;32.03&lt;/D&gt;&lt;D xsi:type="xsd:double"&gt;32.08&lt;/D&gt;&lt;D xsi:type="xsd:double"&gt;32.26&lt;/D&gt;&lt;D xsi:type="xsd:double"&gt;32.38&lt;/D&gt;&lt;D xsi:type="xsd:double"&gt;32.33&lt;/D&gt;&lt;D xsi:type="xsd:double"&gt;31.55&lt;/D&gt;&lt;D xsi:type="xsd:double"&gt;31.96&lt;/D&gt;&lt;D xsi:type="xsd:double"&gt;32.33&lt;/D&gt;&lt;D xsi:type="xsd:double"&gt;33.08&lt;/D&gt;&lt;D xsi:type="xsd:double"&gt;33.17&lt;/D&gt;&lt;/FQL&gt;&lt;FQL&gt;&lt;Q&gt;XLF^JULIAN(P_PRICE(0,-200D).DATES)&lt;/Q&gt;&lt;R&gt;201&lt;/R&gt;&lt;C&gt;1&lt;/C&gt;&lt;D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xsi:type="xsd:long"&gt;45083&lt;/D&gt;&lt;D xsi:type="xsd:long"&gt;45082&lt;/D&gt;&lt;D xsi:type="xsd:long"&gt;45079&lt;/D&gt;&lt;D xsi:type="xsd:long"&gt;45078&lt;/D&gt;&lt;D xsi:type="xsd:long"&gt;45077&lt;/D&gt;&lt;D xsi:type="xsd:long"&gt;45076&lt;/D&gt;&lt;D xsi:type="xsd:long"&gt;45072&lt;/D&gt;&lt;D xsi:type="xsd:long"&gt;45071&lt;/D&gt;&lt;D xsi:type="xsd:long"&gt;45070&lt;/D&gt;&lt;D xsi:type="xsd:long"&gt;45069&lt;/D&gt;&lt;D xsi:type="xsd:long"&gt;45068&lt;/D&gt;&lt;D xsi:type="xsd:long"&gt;45065&lt;/D&gt;&lt;D xsi:type="xsd:long"&gt;45064&lt;/D&gt;&lt;D xsi:type="xsd:long"&gt;45063&lt;/D&gt;&lt;D xsi:type="xsd:long"&gt;45062&lt;/D&gt;&lt;D xsi:type="xsd:long"&gt;45061&lt;/D&gt;&lt;D xsi:type="xsd:long"&gt;45058&lt;/D&gt;&lt;D xsi:type="xsd:long"&gt;45057&lt;/D&gt;&lt;D xsi:type="xsd:long"&gt;45056&lt;/D&gt;&lt;D xsi:type="xsd:long"&gt;45055&lt;/D&gt;&lt;D xsi:type="xsd:long"&gt;45054&lt;/D&gt;&lt;D xsi:type="xsd:long"&gt;45051&lt;/D&gt;&lt;D xsi:type="xsd:long"&gt;45050&lt;/D&gt;&lt;D xsi:type="xsd:long"&gt;45049&lt;/D&gt;&lt;D xsi:type="xsd:long"&gt;45048&lt;/D&gt;&lt;D xsi:type="xsd:long"&gt;45047&lt;/D&gt;&lt;D xsi:type="xsd:long"&gt;45044&lt;/D&gt;&lt;/FQL&gt;&lt;FQL&gt;&lt;Q&gt;RWR^P_PRICE(0)/P_PRICE_LOW_PR(0,,,,,,"PRICE","CLOSE","52W")&lt;/Q&gt;&lt;R&gt;1&lt;/R&gt;&lt;C&gt;1&lt;/C&gt;&lt;D xsi:type="xsd:double"&gt;1.1748224&lt;/D&gt;&lt;/FQL&gt;&lt;FQL&gt;&lt;Q&gt;RWR^P_PRICE(0)/P_PRICE_HIGH_PR(0,,,,,,"PRICE","CLOSE","52W")&lt;/Q&gt;&lt;R&gt;1&lt;/R&gt;&lt;C&gt;1&lt;/C&gt;&lt;D xsi:type="xsd:double"&gt;0.93505293&lt;/D&gt;&lt;/FQL&gt;&lt;FQL&gt;&lt;Q&gt;RWR^FG_TOTAL_RETURNC(0,-6AM)&lt;/Q&gt;&lt;R&gt;1&lt;/R&gt;&lt;C&gt;1&lt;/C&gt;&lt;D xsi:type="xsd:double"&gt;3.2917142&lt;/D&gt;&lt;/FQL&gt;&lt;FQL&gt;&lt;Q&gt;RWR^FG_TOTAL_RETURNC(0,-3AM)&lt;/Q&gt;&lt;R&gt;1&lt;/R&gt;&lt;C&gt;1&lt;/C&gt;&lt;D xsi:type="xsd:double"&gt;7.742405&lt;/D&gt;&lt;/FQL&gt;&lt;FQL&gt;&lt;Q&gt;VNQ^P_PRICE(0)/P_PRICE_LOW_PR(0,,,,,,"PRICE","CLOSE","52W")&lt;/Q&gt;&lt;R&gt;1&lt;/R&gt;&lt;C&gt;1&lt;/C&gt;&lt;D xsi:type="xsd:double"&gt;1.1725545&lt;/D&gt;&lt;/FQL&gt;&lt;FQL&gt;&lt;Q&gt;VNQ^P_PRICE(0)/P_PRICE_HIGH_PR(0,,,,,,"PRICE","CLOSE","52W")&lt;/Q&gt;&lt;R&gt;1&lt;/R&gt;&lt;C&gt;1&lt;/C&gt;&lt;D xsi:type="xsd:double"&gt;0.9215708&lt;/D&gt;&lt;/FQL&gt;&lt;FQL&gt;&lt;Q&gt;VNQ^FG_TOTAL_RETURNC(0,-6AM)&lt;/Q&gt;&lt;R&gt;1&lt;/R&gt;&lt;C&gt;1&lt;/C&gt;&lt;D xsi:type="xsd:double"&gt;2.8522491&lt;/D&gt;&lt;/FQL&gt;&lt;FQL&gt;&lt;Q&gt;VNQ^FG_TOTAL_RETURNC(0,-3AM)&lt;/Q&gt;&lt;R&gt;1&lt;/R&gt;&lt;C&gt;1&lt;/C&gt;&lt;D xsi:type="xsd:double"&gt;6.5832376&lt;/D&gt;&lt;/FQL&gt;&lt;FQL&gt;&lt;Q&gt;XTL^P_PRICE(0)/P_PRICE_LOW_PR(0,,,,,,"PRICE","CLOSE","52W")&lt;/Q&gt;&lt;R&gt;1&lt;/R&gt;&lt;C&gt;1&lt;/C&gt;&lt;D xsi:type="xsd:double"&gt;1.2043464&lt;/D&gt;&lt;/FQL&gt;&lt;FQL&gt;&lt;Q&gt;XTL^P_PRICE(0)/P_PRICE_HIGH_PR(0,,,,,,"PRICE","CLOSE","52W")&lt;/Q&gt;&lt;R&gt;1&lt;/R&gt;&lt;C&gt;1&lt;/C&gt;&lt;D xsi:type="xsd:double"&gt;0.9105147&lt;/D&gt;&lt;/FQL&gt;&lt;FQL&gt;&lt;Q&gt;XTL^FG_TOTAL_RETURNC(0,-6AM)&lt;/Q&gt;&lt;R&gt;1&lt;/R&gt;&lt;C&gt;1&lt;/C&gt;&lt;D xsi:type="xsd:double"&gt;2.2303462&lt;/D&gt;&lt;/FQL&gt;&lt;FQL&gt;&lt;Q&gt;XTL^FG_TOTAL_RETURNC(0,-3AM)&lt;/Q&gt;&lt;R&gt;1&lt;/R&gt;&lt;C&gt;1&lt;/C&gt;&lt;D xsi:type="xsd:double"&gt;11.282932&lt;/D&gt;&lt;/FQL&gt;&lt;FQL&gt;&lt;Q&gt;XLU^P_PRICE(0)/P_PRICE_LOW_PR(0,,,,,,"PRICE","CLOSE","52W")&lt;/Q&gt;&lt;R&gt;1&lt;/R&gt;&lt;C&gt;1&lt;/C&gt;&lt;D xsi:type="xsd:double"&gt;1.0729668&lt;/D&gt;&lt;/FQL&gt;&lt;FQL&gt;&lt;Q&gt;XLU^P_PRICE(0)/P_PRICE_HIGH_PR(0,,,,,,"PRICE","CLOSE","52W")&lt;/Q&gt;&lt;R&gt;1&lt;/R&gt;&lt;C&gt;1&lt;/C&gt;&lt;D xsi:type="xsd:double"&gt;0.861655&lt;/D&gt;&lt;/FQL&gt;&lt;FQL&gt;&lt;Q&gt;XLU^FG_TOTAL_RETURNC(0,-6AM)&lt;/Q&gt;&lt;R&gt;1&lt;/R&gt;&lt;C&gt;1&lt;/C&gt;&lt;D xsi:type="xsd:double"&gt;-4.2264104&lt;/D&gt;&lt;/FQL&gt;&lt;FQL&gt;&lt;Q&gt;XLU^FG_TOTAL_RETURNC(0,-3AM)&lt;/Q&gt;&lt;R&gt;1&lt;/R&gt;&lt;C&gt;1&lt;/C&gt;&lt;D xsi:type="xsd:double"&gt;-1.8079817&lt;/D&gt;&lt;/FQL&gt;&lt;FQL&gt;&lt;Q&gt;TAN^P_PRICE(0)/P_PRICE_LOW_PR(0,,,,,,"PRICE","CLOSE","52W")&lt;/Q&gt;&lt;R&gt;1&lt;/R&gt;&lt;C&gt;1&lt;/C&gt;&lt;D xsi:type="xsd:double"&gt;1.1387057&lt;/D&gt;&lt;/FQL&gt;&lt;FQL&gt;&lt;Q&gt;TAN^P_PRICE(0)/P_PRICE_HIGH_PR(0,,,,,,"PRICE","CLOSE","52W")&lt;/Q&gt;&lt;R&gt;1&lt;/R&gt;&lt;C&gt;1&lt;/C&gt;&lt;D xsi:type="xsd:double"&gt;0.58492225&lt;/D&gt;&lt;/FQL&gt;&lt;FQL&gt;&lt;Q&gt;TAN^FG_TOTAL_RETURNC(0,-6AM)&lt;/Q&gt;&lt;R&gt;1&lt;/R&gt;&lt;C&gt;1&lt;/C&gt;&lt;D xsi:type="xsd:double"&gt;-24.742746&lt;/D&gt;&lt;/FQL&gt;&lt;FQL&gt;&lt;Q&gt;TAN^FG_TOTAL_RETURNC(0,-3AM)&lt;/Q&gt;&lt;R&gt;1&lt;/R&gt;&lt;C&gt;1&lt;/C&gt;&lt;D xsi:type="xsd:double"&gt;1.4002919&lt;/D&gt;&lt;/FQL&gt;&lt;FQL&gt;&lt;Q&gt;ICLN^P_PRICE(0)/P_PRICE_LOW_PR(0,,,,,,"PRICE","CLOSE","52W")&lt;/Q&gt;&lt;R&gt;1&lt;/R&gt;&lt;C&gt;1&lt;/C&gt;&lt;D xsi:type="xsd:double"&gt;1.1283048&lt;/D&gt;&lt;/FQL&gt;&lt;FQL&gt;&lt;Q&gt;ICLN^P_PRICE(0)/P_PRICE_HIGH_PR(0,,,,,,"PRICE","CLOSE","52W")&lt;/Q&gt;&lt;R&gt;1&lt;/R&gt;&lt;C&gt;1&lt;/C&gt;&lt;D xsi:type="xsd:double"&gt;0.7200993&lt;/D&gt;&lt;/FQL&gt;&lt;FQL&gt;&lt;Q&gt;ICLN^FG_TOTAL_RETURNC(0,-6AM)&lt;/Q&gt;&lt;R&gt;1&lt;/R&gt;&lt;C&gt;1&lt;/C&gt;&lt;D xsi:type="xsd:double"&gt;-13.177336&lt;/D&gt;&lt;/FQL&gt;&lt;FQL&gt;&lt;Q&gt;ICLN^FG_TOTAL_RETURNC(0,-3AM)&lt;/Q&gt;&lt;R&gt;1&lt;/R&gt;&lt;C&gt;1&lt;/C&gt;&lt;D xsi:type="xsd:double"&gt;4.5719743&lt;/D&gt;&lt;/FQL&gt;&lt;FQL&gt;&lt;Q&gt;XOP^P_PRICE(0)/P_PRICE_LOW_PR(0,,,,,,"PRICE","CLOSE","52W")&lt;/Q&gt;&lt;R&gt;1&lt;/R&gt;&lt;C&gt;1&lt;/C&gt;&lt;D xsi:type="xsd:double"&gt;1.1456828&lt;/D&gt;&lt;/FQL&gt;&lt;FQL&gt;&lt;Q&gt;XOP^P_PRICE(0)/P_PRICE_HIGH_PR(0,,,,,,"PRICE","CLOSE","52W")&lt;/Q&gt;&lt;R&gt;1&lt;/R&gt;&lt;C&gt;1&lt;/C&gt;&lt;D xsi:type="xsd:double"&gt;0.8661336&lt;/D&gt;&lt;/FQL&gt;&lt;FQL&gt;&lt;Q&gt;XOP^FG_TOTAL_RETURNC(0,-6AM)&lt;/Q&gt;&lt;R&gt;1&lt;/R&gt;&lt;C&gt;1&lt;/C&gt;&lt;D xsi:type="xsd:double"&gt;-8.696758&lt;/D&gt;&lt;/FQL&gt;&lt;FQL&gt;&lt;Q&gt;XOP^FG_TOTAL_RETURNC(0,-3AM)&lt;/Q&gt;&lt;R&gt;1&lt;/R&gt;&lt;C&gt;1&lt;/C&gt;&lt;D xsi:type="xsd:double"&gt;-4.5001326&lt;/D&gt;&lt;/FQL&gt;&lt;FQL&gt;&lt;Q&gt;XLE^P_PRICE(0)/P_PRICE_LOW_PR(0,,,,,,"PRICE","CLOSE","52W")&lt;/Q&gt;&lt;R&gt;1&lt;/R&gt;&lt;C&gt;1&lt;/C&gt;&lt;D xsi:type="xsd:double"&gt;1.0876094&lt;/D&gt;&lt;/FQL&gt;&lt;FQL&gt;&lt;Q&gt;XLE^P_PRICE(0)/P_PRICE_HIGH_PR(0,,,,,,"PRICE","CLOSE","52W")&lt;/Q&gt;&lt;R&gt;1&lt;/R&gt;&lt;C&gt;1&lt;/C&gt;&lt;D xsi:type="xsd:double"&gt;0.8922451&lt;/D&gt;&lt;/FQL&gt;&lt;FQL&gt;&lt;Q&gt;XLE^FG_TOTAL_RETURNC(0,-6AM)&lt;/Q&gt;&lt;R&gt;1&lt;/R&gt;&lt;C&gt;1&lt;/C&gt;&lt;D xsi:type="xsd:double"&gt;-5.374509&lt;/D&gt;&lt;/FQL&gt;&lt;FQL&gt;&lt;Q&gt;XLE^FG_TOTAL_RETURNC(0,-3AM)&lt;/Q&gt;&lt;R&gt;1&lt;/R&gt;&lt;C&gt;1&lt;/C&gt;&lt;D xsi:type="xsd:double"&gt;-0.78603625&lt;/D&gt;&lt;/FQL&gt;&lt;FQL&gt;&lt;Q&gt;MOO^P_PRICE(0)/P_PRICE_LOW_PR(0,,,,,,"PRICE","CLOSE","52W")&lt;/Q&gt;&lt;R&gt;1&lt;/R&gt;&lt;C&gt;1&lt;/C&gt;&lt;D xsi:type="xsd:double"&gt;1.0109515&lt;/D&gt;&lt;/FQL&gt;&lt;FQL&gt;&lt;Q&gt;MOO^P_PRICE(0)/P_PRICE_HIGH_PR(0,,,,,,"PRICE","CLOSE","52W")&lt;/Q&gt;&lt;R&gt;1&lt;/R&gt;&lt;C&gt;1&lt;/C&gt;&lt;D xsi:type="xsd:double"&gt;0.78402823&lt;/D&gt;&lt;/FQL&gt;&lt;FQL&gt;&lt;Q&gt;MOO^FG_TOTAL_RETURNC(0,-6AM)&lt;/Q&gt;&lt;R&gt;1&lt;/R&gt;&lt;C&gt;1&lt;/C&gt;&lt;D xsi:type="xsd:double"&gt;-13.907253&lt;/D&gt;&lt;/FQL&gt;&lt;FQL&gt;&lt;Q&gt;MOO^FG_TOTAL_RETURNC(0,-3AM)&lt;/Q&gt;&lt;R&gt;1&lt;/R&gt;&lt;C&gt;1&lt;/C&gt;&lt;D xsi:type="xsd:double"&gt;-2.1767497&lt;/D&gt;&lt;/FQL&gt;&lt;FQL&gt;&lt;Q&gt;LIT^P_PRICE(0)/P_PRICE_LOW_PR(0,,,,,,"PRICE","CLOSE","52W")&lt;/Q&gt;&lt;R&gt;1&lt;/R&gt;&lt;C&gt;1&lt;/C&gt;&lt;D xsi:type="xsd:double"&gt;1.0585551&lt;/D&gt;&lt;/FQL&gt;&lt;FQL&gt;&lt;Q&gt;LIT^P_PRICE(0)/P_PRICE_HIGH_PR(0,,,,,,"PRICE","CLOSE","52W")&lt;/Q&gt;&lt;R&gt;1&lt;/R&gt;&lt;C&gt;1&lt;/C&gt;&lt;D xsi:type="xsd:double"&gt;0.6047791&lt;/D&gt;&lt;/FQL&gt;&lt;FQL&gt;&lt;Q&gt;LIT^FG_TOTAL_RETURNC(0,-6AM)&lt;/Q&gt;&lt;R&gt;1&lt;/R&gt;&lt;C&gt;1&lt;/C&gt;&lt;D xsi:type="xsd:double"&gt;-29.544909&lt;/D&gt;&lt;/FQL&gt;&lt;FQL&gt;&lt;Q&gt;LIT^FG_TOTAL_RETURNC(0,-3AM)&lt;/Q&gt;&lt;R&gt;1&lt;/R&gt;&lt;C&gt;1&lt;/C&gt;&lt;D xsi:type="xsd:double"&gt;-15.24371&lt;/D&gt;&lt;/FQL&gt;&lt;FQL&gt;&lt;Q&gt;PICK^P_PRICE(0)/P_PRICE_LOW_PR(0,,,,,,"PRICE","CLOSE","52W")&lt;/Q&gt;&lt;R&gt;1&lt;/R&gt;&lt;C&gt;1&lt;/C&gt;&lt;D xsi:type="xsd:double"&gt;1.0728368&lt;/D&gt;&lt;/FQL&gt;&lt;FQL&gt;&lt;Q&gt;PICK^P_PRICE(0)/P_PRICE_HIGH_PR(0,,,,,,"PRICE","CLOSE","52W")&lt;/Q&gt;&lt;R&gt;1&lt;/R&gt;&lt;C&gt;1&lt;/C&gt;&lt;D xsi:type="xsd:double"&gt;0.86470973&lt;/D&gt;&lt;/FQL&gt;&lt;FQL&gt;&lt;Q&gt;PICK^FG_TOTAL_RETURNC(0,-6AM)&lt;/Q&gt;&lt;R&gt;1&lt;/R&gt;&lt;C&gt;1&lt;/C&gt;&lt;D xsi:type="xsd:double"&gt;0.32696724&lt;/D&gt;&lt;/FQL&gt;&lt;FQL&gt;&lt;Q&gt;PICK^FG_TOTAL_RETURNC(0,-3AM)&lt;/Q&gt;&lt;R&gt;1&lt;/R&gt;&lt;C&gt;1&lt;/C&gt;&lt;D xsi:type="xsd:double"&gt;0.7550597&lt;/D&gt;&lt;/FQL&gt;&lt;FQL&gt;&lt;Q&gt;COPX^P_PRICE(0)/P_PRICE_LOW_PR(0,,,,,,"PRICE","CLOSE","52W")&lt;/Q&gt;&lt;R&gt;1&lt;/R&gt;&lt;C&gt;1&lt;/C&gt;&lt;D xsi:type="xsd:double"&gt;1.089856&lt;/D&gt;&lt;/FQL&gt;&lt;FQL&gt;&lt;Q&gt;COPX^P_PRICE(0)/P_PRICE_HIGH_PR(0,,,,,,"PRICE","CLOSE","52W")&lt;/Q&gt;&lt;R&gt;1&lt;/R&gt;&lt;C&gt;1&lt;/C&gt;&lt;D xsi:type="xsd:double"&gt;0.82215405&lt;/D&gt;&lt;/FQL&gt;&lt;FQL&gt;&lt;Q&gt;COPX^FG_TOTAL_RETURNC(0,-6AM)&lt;/Q&gt;&lt;R&gt;1&lt;/R&gt;&lt;C&gt;1&lt;/C&gt;&lt;D xsi:type="xsd:double"&gt;-7.130122&lt;/D&gt;&lt;/FQL&gt;&lt;FQL&gt;&lt;Q&gt;COPX^FG_TOTAL_RETURNC(0,-3AM)&lt;/Q&gt;&lt;R&gt;1&lt;/R&gt;&lt;C&gt;1&lt;/C&gt;&lt;D xsi:type="xsd:double"&gt;4.76563&lt;/D&gt;&lt;/FQL&gt;&lt;FQL&gt;&lt;Q&gt;GDX^P_PRICE(0)/P_PRICE_LOW_PR(0,,,,,,"PRICE","CLOSE","52W")&lt;/Q&gt;&lt;R&gt;1&lt;/R&gt;&lt;C&gt;1&lt;/C&gt;&lt;D xsi:type="xsd:double"&gt;1.004635&lt;/D&gt;&lt;/FQL&gt;&lt;FQL&gt;&lt;Q&gt;GDX^P_PRICE(0)/P_PRICE_HIGH_PR(0,,,,,,"PRICE","CLOSE","52W")&lt;/Q&gt;&lt;R&gt;1&lt;/R&gt;&lt;C&gt;1&lt;/C&gt;&lt;D xsi:type="xsd:double"&gt;0.7251185&lt;/D&gt;&lt;/FQL&gt;&lt;FQL&gt;&lt;Q&gt;GDX^FG_TOTAL_RETURNC(0,-6AM)&lt;/Q&gt;&lt;R&gt;1&lt;/R&gt;&lt;C&gt;1&lt;/C&gt;&lt;D xsi:type="xsd:double"&gt;-8.693308&lt;/D&gt;&lt;/FQL&gt;&lt;FQL&gt;&lt;Q&gt;GDX^FG_TOTAL_RETURNC(0,-3AM)&lt;/Q&gt;&lt;R&gt;1&lt;/R&gt;&lt;C&gt;1&lt;/C&gt;&lt;D xsi:type="xsd:double"&gt;-6.695068&lt;/D&gt;&lt;/FQL&gt;&lt;FQL&gt;&lt;Q&gt;XLB^P_PRICE(0)/P_PRICE_LOW_PR(0,,,,,,"PRICE","CLOSE","52W")&lt;/Q&gt;&lt;R&gt;1&lt;/R&gt;&lt;C&gt;1&lt;/C&gt;&lt;D xsi:type="xsd:double"&gt;1.116707&lt;/D&gt;&lt;/FQL&gt;&lt;FQL&gt;&lt;Q&gt;XLB^P_PRICE(0)/P_PRICE_HIGH_PR(0,,,,,,"PRICE","CLOSE","52W")&lt;/Q&gt;&lt;R&gt;1&lt;/R&gt;&lt;C&gt;1&lt;/C&gt;&lt;D xsi:type="xsd:double"&gt;0.9645053&lt;/D&gt;&lt;/FQL&gt;&lt;FQL&gt;&lt;Q&gt;XLB^FG_TOTAL_RETURNC(0,-6AM)&lt;/Q&gt;&lt;R&gt;1&lt;/R&gt;&lt;C&gt;1&lt;/C&gt;&lt;D xsi:type="xsd:double"&gt;1.490891&lt;/D&gt;&lt;/FQL&gt;&lt;FQL&gt;&lt;Q&gt;XLB^FG_TOTAL_RETURNC(0,-3AM)&lt;/Q&gt;&lt;R&gt;1&lt;/R&gt;&lt;C&gt;1&lt;/C&gt;&lt;D xsi:type="xsd:double"&gt;5.281365&lt;/D&gt;&lt;/FQL&gt;&lt;FQL&gt;&lt;Q&gt;XLP^P_PRICE(0)/P_PRICE_LOW_PR(0,,,,,,"PRICE","CLOSE","52W")&lt;/Q&gt;&lt;R&gt;1&lt;/R&gt;&lt;C&gt;1&lt;/C&gt;&lt;D xsi:type="xsd:double"&gt;1.0978556&lt;/D&gt;&lt;/FQL&gt;&lt;FQL&gt;&lt;Q&gt;XLP^P_PRICE(0)/P_PRICE_HIGH_PR(0,,,,,,"PRICE","CLOSE","52W")&lt;/Q&gt;&lt;R&gt;1&lt;/R&gt;&lt;C&gt;1&lt;/C&gt;&lt;D xsi:type="xsd:double"&gt;0.93806446&lt;/D&gt;&lt;/FQL&gt;&lt;FQL&gt;&lt;Q&gt;XLP^FG_TOTAL_RETURNC(0,-6AM)&lt;/Q&gt;&lt;R&gt;1&lt;/R&gt;&lt;C&gt;1&lt;/C&gt;&lt;D xsi:type="xsd:double"&gt;-0.92342496&lt;/D&gt;&lt;/FQL&gt;&lt;FQL&gt;&lt;Q&gt;XLP^FG_TOTAL_RETURNC(0,-3AM)&lt;/Q&gt;&lt;R&gt;1&lt;/R&gt;&lt;C&gt;1&lt;/C&gt;&lt;D xsi:type="xsd:double"&gt;4.8016906&lt;/D&gt;&lt;/FQL&gt;&lt;FQL&gt;&lt;Q&gt;XRT^P_PRICE(0)/P_PRICE_LOW_PR(0,,,,,,"PRICE","CLOSE","52W")&lt;/Q&gt;&lt;R&gt;1&lt;/R&gt;&lt;C&gt;1&lt;/C&gt;&lt;D xsi:type="xsd:double"&gt;1.283779&lt;/D&gt;&lt;/FQL&gt;&lt;FQL&gt;&lt;Q&gt;XRT^P_PRICE(0)/P_PRICE_HIGH_PR(0,,,,,,"PRICE","CLOSE","52W")&lt;/Q&gt;&lt;R&gt;1&lt;/R&gt;&lt;C&gt;1&lt;/C&gt;&lt;D xsi:type="xsd:double"&gt;0.9839536&lt;/D&gt;&lt;/FQL&gt;&lt;FQL&gt;&lt;Q&gt;XRT^FG_TOTAL_RETURNC(0,-6AM)&lt;/Q&gt;&lt;R&gt;1&lt;/R&gt;&lt;C&gt;1&lt;/C&gt;&lt;D xsi:type="xsd:double"&gt;11.179077&lt;/D&gt;&lt;/FQL&gt;&lt;FQL&gt;&lt;Q&gt;XRT^FG_TOTAL_RETURNC(0,-3AM)&lt;/Q&gt;&lt;R&gt;1&lt;/R&gt;&lt;C&gt;1&lt;/C&gt;&lt;D xsi:type="xsd:double"&gt;17.553293&lt;/D&gt;&lt;/FQL&gt;&lt;FQL&gt;&lt;Q&gt;XLY^P_PRICE(0)/P_PRICE_LOW_PR(0,,,,,,"PRICE","CLOSE","52W")&lt;/Q&gt;&lt;R&gt;1&lt;/R&gt;&lt;C&gt;1&lt;/C&gt;&lt;D xsi:type="xsd:double"&gt;1.2882055&lt;/D&gt;&lt;/FQL&gt;&lt;FQL&gt;&lt;Q&gt;XLY^P_PRICE(0)/P_PRICE_HIGH_PR(0,,,,,,"PRICE","CLOSE","52W")&lt;/Q&gt;&lt;R&gt;1&lt;/R&gt;&lt;C&gt;1&lt;/C&gt;&lt;D xsi:type="xsd:double"&gt;0.9813681&lt;/D&gt;&lt;/FQL&gt;&lt;FQL&gt;&lt;Q&gt;XLY^FG_TOTAL_RETURNC(0,-6AM)&lt;/Q&gt;&lt;R&gt;1&lt;/R&gt;&lt;C&gt;1&lt;/C&gt;&lt;D xsi:type="xsd:double"&gt;4.950607&lt;/D&gt;&lt;/FQL&gt;&lt;FQL&gt;&lt;Q&gt;XLY^FG_TOTAL_RETURNC(0,-3AM)&lt;/Q&gt;&lt;R&gt;1&lt;/R&gt;&lt;C&gt;1&lt;/C&gt;&lt;D xsi:type="xsd:double"&gt;6.444013&lt;/D&gt;&lt;/FQL&gt;&lt;FQL&gt;&lt;Q&gt;IBB^P_PRICE(0)/P_PRICE_LOW_PR(0,,,,,,"PRICE","CLOSE","52W")&lt;/Q&gt;&lt;R&gt;1&lt;/R&gt;&lt;C&gt;1&lt;/C&gt;&lt;D xsi:type="xsd:double"&gt;1.1991816&lt;/D&gt;&lt;/FQL&gt;&lt;FQL&gt;&lt;Q&gt;IBB^P_PRICE(0)/P_PRICE_HIGH_PR(0,,,,,,"PRICE","CLOSE","52W")&lt;/Q&gt;&lt;R&gt;1&lt;/R&gt;&lt;C&gt;1&lt;/C&gt;&lt;D xsi:type="xsd:double"&gt;0.9670708&lt;/D&gt;&lt;/FQL&gt;&lt;FQL&gt;&lt;Q&gt;IBB^FG_TOTAL_RETURNC(0,-6AM)&lt;/Q&gt;&lt;R&gt;1&lt;/R&gt;&lt;C&gt;1&lt;/C&gt;&lt;D xsi:type="xsd:double"&gt;5.200374&lt;/D&gt;&lt;/FQL&gt;&lt;FQL&gt;&lt;Q&gt;IBB^FG_TOTAL_RETURNC(0,-3AM)&lt;/Q&gt;&lt;R&gt;1&lt;/R&gt;&lt;C&gt;1&lt;/C&gt;&lt;D xsi:type="xsd:double"&gt;14.434457&lt;/D&gt;&lt;/FQL&gt;&lt;FQL&gt;&lt;Q&gt;XLV^P_PRICE(0)/P_PRICE_LOW_PR(0,,,,,,"PRICE","CLOSE","52W")&lt;/Q&gt;&lt;R&gt;1&lt;/R&gt;&lt;C&gt;1&lt;/C&gt;&lt;D xsi:type="xsd:double"&gt;1.1702129&lt;/D&gt;&lt;/FQL&gt;&lt;FQL&gt;&lt;Q&gt;XLV^P_PRICE(0)/P_PRICE_HIGH_PR(0,,,,,,"PRICE","CLOSE","52W")&lt;/Q&gt;&lt;R&gt;1&lt;/R&gt;&lt;C&gt;1&lt;/C&gt;&lt;D xsi:type="xsd:double"&gt;0.9981299&lt;/D&gt;&lt;/FQL&gt;&lt;FQL&gt;&lt;Q&gt;XLV^FG_TOTAL_RETURNC(0,-6AM)&lt;/Q&gt;&lt;R&gt;1&lt;/R&gt;&lt;C&gt;1&lt;/C&gt;&lt;D xsi:type="xsd:double"&gt;6.803286&lt;/D&gt;&lt;/FQL&gt;&lt;FQL&gt;&lt;Q&gt;XLV^FG_TOTAL_RETURNC(0,-3AM)&lt;/Q&gt;&lt;R&gt;1&lt;/R&gt;&lt;C&gt;1&lt;/C&gt;&lt;D xsi:type="xsd:double"&gt;13.204945&lt;/D&gt;&lt;/FQL&gt;&lt;FQL&gt;&lt;Q&gt;SMH^P_PRICE(0)/P_PRICE_LOW_PR(0,,,,,,"PRICE","CLOSE","52W")&lt;/Q&gt;&lt;R&gt;1&lt;/R&gt;&lt;C&gt;1&lt;/C&gt;&lt;D xsi:type="xsd:double"&gt;1.7358265&lt;/D&gt;&lt;/FQL&gt;&lt;FQL&gt;&lt;Q&gt;SMH^P_PRICE(0)/P_PRICE_HIGH_PR(0,,,,,,"PRICE","CLOSE","52W")&lt;/Q&gt;&lt;R&gt;1&lt;/R&gt;&lt;C&gt;1&lt;/C&gt;&lt;D xsi:type="xsd:double"&gt;0.99730194&lt;/D&gt;&lt;/FQL&gt;&lt;FQL&gt;&lt;Q&gt;SMH^FG_TOTAL_RETURNC(0,-6AM)&lt;/Q&gt;&lt;R&gt;1&lt;/R&gt;&lt;C&gt;1&lt;/C&gt;&lt;D xsi:type="xsd:double"&gt;35.75131&lt;/D&gt;&lt;/FQL&gt;&lt;FQL&gt;&lt;Q&gt;SMH^FG_TOTAL_RETURNC(0,-3AM)&lt;/Q&gt;&lt;R&gt;1&lt;/R&gt;&lt;C&gt;1&lt;/C&gt;&lt;D xsi:type="xsd:double"&gt;26.961899&lt;/D&gt;&lt;/FQL&gt;&lt;FQL&gt;&lt;Q&gt;PTF^P_PRICE(0)/P_PRICE_LOW_PR(0,,,,,,"PRICE","CLOSE","52W")&lt;/Q&gt;&lt;R&gt;1&lt;/R&gt;&lt;C&gt;1&lt;/C&gt;&lt;D xsi:type="xsd:double"&gt;1.3918166&lt;/D&gt;&lt;/FQL&gt;&lt;FQL&gt;&lt;Q&gt;PTF^P_PRICE(0)/P_PRICE_HIGH_PR(0,,,,,,"PRICE","CLOSE","52W")&lt;/Q&gt;&lt;R&gt;1&lt;/R&gt;&lt;C&gt;1&lt;/C&gt;&lt;D xsi:type="xsd:double"&gt;0.9965642&lt;/D&gt;&lt;/FQL&gt;&lt;FQL&gt;&lt;Q&gt;PTF^FG_TOTAL_RETURNC(0,-6AM)&lt;/Q&gt;&lt;R&gt;1&lt;/R&gt;&lt;C&gt;1&lt;/C&gt;&lt;D xsi:type="xsd:double"&gt;16.873383&lt;/D&gt;&lt;/FQL&gt;&lt;FQL&gt;&lt;Q&gt;PTF^FG_TOTAL_RETURNC(0,-3AM)&lt;/Q&gt;&lt;R&gt;1&lt;/R&gt;&lt;C&gt;1&lt;/C&gt;&lt;D xsi:type="xsd:double"&gt;18.18571&lt;/D&gt;&lt;/FQL&gt;&lt;FQL&gt;&lt;Q&gt;IGV^P_PRICE(0)/P_PRICE_LOW_PR(0,,,,,,"PRICE","CLOSE","52W")&lt;/Q&gt;&lt;R&gt;1&lt;/R&gt;&lt;C&gt;1&lt;/C&gt;&lt;D xsi:type="xsd:double"&gt;1.6019835&lt;/D&gt;&lt;/FQL&gt;&lt;FQL&gt;&lt;Q&gt;IGV^P_PRICE(0)/P_PRICE_HIGH_PR(0,,,,,,"PRICE","CLOSE","52W")&lt;/Q&gt;&lt;R&gt;1&lt;/R&gt;&lt;C&gt;1&lt;/C&gt;&lt;D xsi:type="xsd:double"&gt;0.9867198&lt;/D&gt;&lt;/FQL&gt;&lt;FQL&gt;&lt;Q&gt;IGV^FG_TOTAL_RETURNC(0,-6AM)&lt;/Q&gt;&lt;R&gt;1&lt;/R&gt;&lt;C&gt;1&lt;/C&gt;&lt;D xsi:type="xsd:double"&gt;26.263678&lt;/D&gt;&lt;/FQL&gt;&lt;FQL&gt;&lt;Q&gt;IGV^FG_TOTAL_RETURNC(0,-3AM)&lt;/Q&gt;&lt;R&gt;1&lt;/R&gt;&lt;C&gt;1&lt;/C&gt;&lt;D xsi:type="xsd:double"&gt;16.415764&lt;/D&gt;&lt;/FQL&gt;&lt;FQL&gt;&lt;Q&gt;XLK^P_PRICE(0)/P_PRICE_LOW_PR(0,,,,,,"PRICE","CLOSE","52W")&lt;/Q&gt;&lt;R&gt;1&lt;/R&gt;&lt;C&gt;1&lt;/C&gt;&lt;D xsi:type="xsd:double"&gt;1.5118064&lt;/D&gt;&lt;/FQL&gt;&lt;FQL&gt;&lt;Q&gt;XLK^P_PRICE(0)/P_PRICE_HIGH_PR(0,,,,,,"PRICE","CLOSE","52W")&lt;/Q&gt;&lt;R&gt;1&lt;/R&gt;&lt;C&gt;1&lt;/C&gt;&lt;D xsi:type="xsd:double"&gt;0.9857583&lt;/D&gt;&lt;/FQL&gt;&lt;FQL&gt;&lt;Q&gt;XLK^FG_TOTAL_RETURNC(0,-6AM)&lt;/Q&gt;&lt;R&gt;1&lt;/R&gt;&lt;C&gt;1&lt;/C&gt;&lt;D xsi:type="xsd:double"&gt;21.353794&lt;/D&gt;&lt;/FQL&gt;&lt;FQL&gt;&lt;Q&gt;XLK^FG_TOTAL_RETURNC(0,-3AM)&lt;/Q&gt;&lt;R&gt;1&lt;/R&gt;&lt;C&gt;1&lt;/C&gt;&lt;D xsi:type="xsd:double"&gt;12.794256&lt;/D&gt;&lt;/FQL&gt;&lt;FQL&gt;&lt;Q&gt;ITB^P_PRICE(0)/P_PRICE_LOW_PR(0,,,,,,"PRICE","CLOSE","52W")&lt;/Q&gt;&lt;R&gt;1&lt;/R&gt;&lt;C&gt;1&lt;/C&gt;&lt;D xsi:type="xsd:double"&gt;1.5729673&lt;/D&gt;&lt;/FQL&gt;&lt;FQL&gt;&lt;Q&gt;ITB^P_PRICE(0)/P_PRICE_HIGH_PR(0,,,,,,"PRICE","CLOSE","52W")&lt;/Q&gt;&lt;R&gt;1&lt;/R&gt;&lt;C&gt;1&lt;/C&gt;&lt;D xsi:type="xsd:double"&gt;0.98302996&lt;/D&gt;&lt;/FQL&gt;&lt;FQL&gt;&lt;Q&gt;ITB^FG_TOTAL_RETURNC(0,-6AM)&lt;/Q&gt;&lt;R&gt;1&lt;/R&gt;&lt;C&gt;1&lt;/C&gt;&lt;D xsi:type="xsd:double"&gt;18.405033&lt;/D&gt;&lt;/FQL&gt;&lt;FQL&gt;&lt;Q&gt;ITB^FG_TOTAL_RETURNC(0,-3AM)&lt;/Q&gt;&lt;R&gt;1&lt;/R&gt;&lt;C&gt;1&lt;/C&gt;&lt;D xsi:type="xsd:double"&gt;19.785631&lt;/D&gt;&lt;/FQL&gt;&lt;FQL&gt;&lt;Q&gt;IYT^P_PRICE(0)/P_PRICE_LOW_PR(0,,,,,,"PRICE","CLOSE","52W")&lt;/Q&gt;&lt;R&gt;1&lt;/R&gt;&lt;C&gt;1&lt;/C&gt;&lt;D xsi:type="xsd:double"&gt;1.317393&lt;/D&gt;&lt;/FQL&gt;&lt;FQL&gt;&lt;Q&gt;IYT^P_PRICE(0)/P_PRICE_HIGH_PR(0,,,,,,"PRICE","CLOSE","52W")&lt;/Q&gt;&lt;R&gt;1&lt;/R&gt;&lt;C&gt;1&lt;/C&gt;&lt;D xsi:type="xsd:double"&gt;1&lt;/D&gt;&lt;/FQL&gt;&lt;FQL&gt;&lt;Q&gt;IYT^FG_TOTAL_RETURNC(0,-6AM)&lt;/Q&gt;&lt;R&gt;1&lt;/R&gt;&lt;C&gt;1&lt;/C&gt;&lt;D xsi:type="xsd:double"&gt;9.703445&lt;/D&gt;&lt;/FQL&gt;&lt;FQL&gt;&lt;Q&gt;IYT^FG_TOTAL_RETURNC(0,-3AM)&lt;/Q&gt;&lt;R&gt;1&lt;/R&gt;&lt;C&gt;1&lt;/C&gt;&lt;D xsi:type="xsd:double"&gt;18.114698&lt;/D&gt;&lt;/FQL&gt;&lt;FQL&gt;&lt;Q&gt;ITA^P_PRICE(0)/P_PRICE_LOW_PR(0,,,,,,"PRICE","CLOSE","52W")&lt;/Q&gt;&lt;R&gt;1&lt;/R&gt;&lt;C&gt;1&lt;/C&gt;&lt;D xsi:type="xsd:double"&gt;1.2148119&lt;/D&gt;&lt;/FQL&gt;&lt;FQL&gt;&lt;Q&gt;ITA^P_PRICE(0)/P_PRICE_HIGH_PR(0,,,,,,"PRICE","CLOSE","52W")&lt;/Q&gt;&lt;R&gt;1&lt;/R&gt;&lt;C&gt;1&lt;/C&gt;&lt;D xsi:type="xsd:double"&gt;0.9892643&lt;/D&gt;&lt;/FQL&gt;&lt;FQL&gt;&lt;Q&gt;ITA^FG_TOTAL_RETURNC(0,-6AM)&lt;/Q&gt;&lt;R&gt;1&lt;/R&gt;&lt;C&gt;1&lt;/C&gt;&lt;D xsi:type="xsd:double"&gt;7.815349&lt;/D&gt;&lt;/FQL&gt;&lt;FQL&gt;&lt;Q&gt;ITA^FG_TOTAL_RETURNC(0,-3AM)&lt;/Q&gt;&lt;R&gt;1&lt;/R&gt;&lt;C&gt;1&lt;/C&gt;&lt;D xsi:type="xsd:double"&gt;8.243537&lt;/D&gt;&lt;/FQL&gt;&lt;FQL&gt;&lt;Q&gt;PRN^P_PRICE(0)/P_PRICE_LOW_PR(0,,,,,,"PRICE","CLOSE","52W")&lt;/Q&gt;&lt;R&gt;1&lt;/R&gt;&lt;C&gt;1&lt;/C&gt;&lt;D xsi:type="xsd:double"&gt;1.4234465&lt;/D&gt;&lt;/FQL&gt;&lt;FQL&gt;&lt;Q&gt;PRN^P_PRICE(0)/P_PRICE_HIGH_PR(0,,,,,,"PRICE","CLOSE","52W")&lt;/Q&gt;&lt;R&gt;1&lt;/R&gt;&lt;C&gt;1&lt;/C&gt;&lt;D xsi:type="xsd:double"&gt;0.99267405&lt;/D&gt;&lt;/FQL&gt;&lt;FQL&gt;&lt;Q&gt;PRN^FG_TOTAL_RETURNC(0,-6AM)&lt;/Q&gt;&lt;R&gt;1&lt;/R&gt;&lt;C&gt;1&lt;/C&gt;&lt;D xsi:type="xsd:double"&gt;18.243647&lt;/D&gt;&lt;/FQL&gt;&lt;FQL&gt;&lt;Q&gt;PRN^FG_TOTAL_RETURNC(0,-3AM)&lt;/Q&gt;&lt;R&gt;1&lt;/R&gt;&lt;C&gt;1&lt;/C&gt;&lt;D xsi:type="xsd:double"&gt;18.780184&lt;/D&gt;&lt;/FQL&gt;&lt;FQL&gt;&lt;Q&gt;PSCI^P_PRICE(0)/P_PRICE_LOW_PR(0,,,,,,"PRICE","CLOSE","52W")&lt;/Q&gt;&lt;R&gt;1&lt;/R&gt;&lt;C&gt;1&lt;/C&gt;&lt;D xsi:type="xsd:double"&gt;1.3239753&lt;/D&gt;&lt;/FQL&gt;&lt;FQL&gt;&lt;Q&gt;PSCI^P_PRICE(0)/P_PRICE_HIGH_PR(0,,,,,,"PRICE","CLOSE","52W")&lt;/Q&gt;&lt;R&gt;1&lt;/R&gt;&lt;C&gt;1&lt;/C&gt;&lt;D xsi:type="xsd:double"&gt;0.9908396&lt;/D&gt;&lt;/FQL&gt;&lt;FQL&gt;&lt;Q&gt;PSCI^FG_TOTAL_RETURNC(0,-6AM)&lt;/Q&gt;&lt;R&gt;1&lt;/R&gt;&lt;C&gt;1&lt;/C&gt;&lt;D xsi:type="xsd:double"&gt;13.69307&lt;/D&gt;&lt;/FQL&gt;&lt;FQL&gt;&lt;Q&gt;PSCI^FG_TOTAL_RETURNC(0,-3AM)&lt;/Q&gt;&lt;R&gt;1&lt;/R&gt;&lt;C&gt;1&lt;/C&gt;&lt;D xsi:type="xsd:double"&gt;13.19722&lt;/D&gt;&lt;/FQL&gt;&lt;FQL&gt;&lt;Q&gt;XLI^P_PRICE(0)/P_PRICE_LOW_PR(0,,,,,,"PRICE","CLOSE","52W")&lt;/Q&gt;&lt;R&gt;1&lt;/R&gt;&lt;C&gt;1&lt;/C&gt;&lt;D xsi:type="xsd:double"&gt;1.2221069&lt;/D&gt;&lt;/FQL&gt;&lt;FQL&gt;&lt;Q&gt;XLI^P_PRICE(0)/P_PRICE_HIGH_PR(0,,,,,,"PRICE","CLOSE","52W")&lt;/Q&gt;&lt;R&gt;1&lt;/R&gt;&lt;C&gt;1&lt;/C&gt;&lt;D xsi:type="xsd:double"&gt;1&lt;/D&gt;&lt;/FQL&gt;&lt;FQL&gt;&lt;Q&gt;XLI^FG_TOTAL_RETURNC(0,-6AM)&lt;/Q&gt;&lt;R&gt;1&lt;/R&gt;&lt;C&gt;1&lt;/C&gt;&lt;D xsi:type="xsd:double"&gt;9.232688&lt;/D&gt;&lt;/FQL&gt;&lt;FQL&gt;&lt;Q&gt;XLI^FG_TOTAL_RETURNC(0,-3AM)&lt;/Q&gt;&lt;R&gt;1&lt;/R&gt;&lt;C&gt;1&lt;/C&gt;&lt;D xsi:type="xsd:double"&gt;13.18481&lt;/D&gt;&lt;/FQL&gt;&lt;FQL&gt;&lt;Q&gt;IYG^P_PRICE(0)/P_PRICE_LOW_PR(0,,,,,,"PRICE","CLOSE","52W")&lt;/Q&gt;&lt;R&gt;1&lt;/R&gt;&lt;C&gt;1&lt;/C&gt;&lt;D xsi:type="xsd:double"&gt;1.2763085&lt;/D&gt;&lt;/FQL&gt;&lt;FQL&gt;&lt;Q&gt;IYG^P_PRICE(0)/P_PRICE_HIGH_PR(0,,,,,,"PRICE","CLOSE","52W")&lt;/Q&gt;&lt;R&gt;1&lt;/R&gt;&lt;C&gt;1&lt;/C&gt;&lt;D xsi:type="xsd:double"&gt;0.9941221&lt;/D&gt;&lt;/FQL&gt;&lt;FQL&gt;&lt;Q&gt;IYG^FG_TOTAL_RETURNC(0,-6AM)&lt;/Q&gt;&lt;R&gt;1&lt;/R&gt;&lt;C&gt;1&lt;/C&gt;&lt;D xsi:type="xsd:double"&gt;13.265907&lt;/D&gt;&lt;/FQL&gt;&lt;FQL&gt;&lt;Q&gt;IYG^FG_TOTAL_RETURNC(0,-3AM)&lt;/Q&gt;&lt;R&gt;1&lt;/R&gt;&lt;C&gt;1&lt;/C&gt;&lt;D xsi:type="xsd:double"&gt;15.484691&lt;/D&gt;&lt;/FQL&gt;&lt;FQL&gt;&lt;Q&gt;IAT^P_PRICE(0)/P_PRICE_LOW_PR(0,,,,,,"PRICE","CLOSE","52W")&lt;/Q&gt;&lt;R&gt;1&lt;/R&gt;&lt;C&gt;1&lt;/C&gt;&lt;D xsi:type="xsd:double"&gt;1.337479&lt;/D&gt;&lt;/FQL&gt;&lt;FQL&gt;&lt;Q&gt;IAT^P_PRICE(0)/P_PRICE_HIGH_PR(0,,,,,,"PRICE","CLOSE","52W")&lt;/Q&gt;&lt;R&gt;1&lt;/R&gt;&lt;C&gt;1&lt;/C&gt;&lt;D xsi:type="xsd:double"&gt;0.75588906&lt;/D&gt;&lt;/FQL&gt;&lt;FQL&gt;&lt;Q&gt;IAT^FG_TOTAL_RETURNC(0,-6AM)&lt;/Q&gt;&lt;R&gt;1&lt;/R&gt;&lt;C&gt;1&lt;/C&gt;&lt;D xsi:type="xsd:double"&gt;9.768367&lt;/D&gt;&lt;/FQL&gt;&lt;FQL&gt;&lt;Q&gt;IAT^FG_TOTAL_RETURNC(0,-3AM)&lt;/Q&gt;&lt;R&gt;1&lt;/R&gt;&lt;C&gt;1&lt;/C&gt;&lt;D xsi:type="xsd:double"&gt;13.662291&lt;/D&gt;&lt;/FQL&gt;&lt;FQL&gt;&lt;Q&gt;KIE^P_PRICE(0)/P_PRICE_LOW_PR(0,,,,,,"PRICE","CLOSE","52W")&lt;/Q&gt;&lt;R&gt;1&lt;/R&gt;&lt;C&gt;1&lt;/C&gt;&lt;D xsi:type="xsd:double"&gt;1.2881945&lt;/D&gt;&lt;/FQL&gt;&lt;FQL&gt;&lt;Q&gt;KIE^P_PRICE(0)/P_PRICE_HIGH_PR(0,,,,,,"PRICE","CLOSE","52W")&lt;/Q&gt;&lt;R&gt;1&lt;/R&gt;&lt;C&gt;1&lt;/C&gt;&lt;D xsi:type="xsd:double"&gt;1&lt;/D&gt;&lt;/FQL&gt;&lt;FQL&gt;&lt;Q&gt;KIE^FG_TOTAL_RETURNC(0,-6AM)&lt;/Q&gt;&lt;R&gt;1&lt;/R&gt;&lt;C&gt;1&lt;/C&gt;&lt;D xsi:type="xsd:double"&gt;13.963688&lt;/D&gt;&lt;/FQL&gt;&lt;FQL&gt;&lt;Q&gt;KIE^FG_TOTAL_RETURNC(0,-3AM)&lt;/Q&gt;&lt;R&gt;1&lt;/R&gt;&lt;C&gt;1&lt;/C&gt;&lt;D xsi:type="xsd:double"&gt;10.047758&lt;/D&gt;&lt;/FQL&gt;&lt;FQL&gt;&lt;Q&gt;XLF^P_PRICE(0)/P_PRICE_LOW_PR(0,,,,,,"PRICE","CLOSE","52W")&lt;/Q&gt;&lt;R&gt;1&lt;/R&gt;&lt;C&gt;1&lt;/C&gt;&lt;D xsi:type="xsd:double"&gt;1.2621045&lt;/D&gt;&lt;/FQL&gt;&lt;FQL&gt;&lt;Q&gt;XLF^P_PRICE(0)/P_PRICE_HIGH_PR(0,,,,,,"PRICE","CLOSE","52W")&lt;/Q&gt;&lt;R&gt;1&lt;/R&gt;&lt;C&gt;1&lt;/C&gt;&lt;D xsi:type="xsd:double"&gt;0.9959246&lt;/D&gt;&lt;/FQL&gt;&lt;FQL&gt;&lt;Q&gt;XLF^FG_TOTAL_RETURNC(0,-6AM)&lt;/Q&gt;&lt;R&gt;1&lt;/R&gt;&lt;C&gt;1&lt;/C&gt;&lt;D xsi:type="xsd:double"&gt;13.250006&lt;/D&gt;&lt;/FQL&gt;&lt;FQL&gt;&lt;Q&gt;XLF^FG_TOTAL_RETURNC(0,-3AM)&lt;/Q&gt;&lt;R&gt;1&lt;/R&gt;&lt;C&gt;1&lt;/C&gt;&lt;D xsi:type="xsd:double"&gt;13.891029&lt;/D&gt;&lt;/FQL&gt;&lt;FQL&gt;&lt;Q&gt;RWR^PERCENT_CHANGE(FMA_EPS(+1,0,,,,"PORTAGG","MEAN"),FMA_EPS(+1,-3AM,,,,"PORTAGG","MEAN"))&lt;/Q&gt;&lt;R&gt;1&lt;/R&gt;&lt;C&gt;1&lt;/C&gt;&lt;D xsi:type="xsd:double"&gt;-1.61078422179046&lt;/D&gt;&lt;/FQL&gt;&lt;FQL&gt;&lt;Q&gt;RWR^PERCENT_CHANGE(FMA_EPS(+1,0,,,,"PORTAGG","MEAN"),FMA_EPS(+1,-1AM,,,,"PORTAGG","MEAN"))&lt;/Q&gt;&lt;R&gt;1&lt;/R&gt;&lt;C&gt;1&lt;/C&gt;&lt;D xsi:type="xsd:double"&gt;-0.155417094161509&lt;/D&gt;&lt;/FQL&gt;&lt;FQL&gt;&lt;Q&gt;RWR^FMA_PCT_ABOVE_MAVG(200,0,,,,"PORTAGG")&lt;/Q&gt;&lt;R&gt;1&lt;/R&gt;&lt;C&gt;1&lt;/C&gt;&lt;D xsi:type="xsd:double"&gt;42.7184466019417&lt;/D&gt;&lt;/FQL&gt;&lt;FQL&gt;&lt;Q&gt;VNQ^PERCENT_CHANGE(FMA_EPS(+1,0,,,,"PORTAGG","MEAN"),FMA_EPS(+1,-3AM,,,,"PORTAGG","MEAN"))&lt;/Q&gt;&lt;R&gt;1&lt;/R&gt;&lt;C&gt;1&lt;/C&gt;&lt;D xsi:type="xsd:double"&gt;-1.18711790324732&lt;/D&gt;&lt;/FQL&gt;&lt;FQL&gt;&lt;Q&gt;VNQ^PERCENT_CHANGE(FMA_EPS(+1,0,,,,"PORTAGG","MEAN"),FMA_EPS(+1,-1AM,,,,"PORTAGG","MEAN"))&lt;/Q&gt;&lt;R&gt;1&lt;/R&gt;&lt;C&gt;1&lt;/C&gt;&lt;D xsi:type="xsd:double"&gt;0&lt;/D&gt;&lt;/FQL&gt;&lt;FQL&gt;&lt;Q&gt;VNQ^FMA_PCT_ABOVE_MAVG(200,0,,,,"PORTAGG")&lt;/Q&gt;&lt;R&gt;1&lt;/R&gt;&lt;C&gt;1&lt;/C&gt;&lt;D xsi:type="xsd:double"&gt;84.1772151898734&lt;/D&gt;&lt;/FQL&gt;&lt;FQL&gt;&lt;Q&gt;XTL^PERCENT_CHANGE(FMA_EPS(+1,0,,,,"PORTAGG","MEAN"),FMA_EPS(+1,-3AM,,,,"PORTAGG","MEAN"))&lt;/Q&gt;&lt;R&gt;1&lt;/R&gt;&lt;C&gt;1&lt;/C&gt;&lt;D xsi:type="xsd:double"&gt;-23.4215937881875&lt;/D&gt;&lt;/FQL&gt;&lt;FQL&gt;&lt;Q&gt;XTL^PERCENT_CHANGE(FMA_EPS(+1,0,,,,"PORTAGG","MEAN"),FMA_EPS(+1,-1AM,,,,"PORTAGG","MEAN"))&lt;/Q&gt;&lt;R&gt;1&lt;/R&gt;&lt;C&gt;1&lt;/C&gt;&lt;D xsi:type="xsd:double"&gt;-9.06447908324574&lt;/D&gt;&lt;/FQL&gt;&lt;FQL&gt;&lt;Q&gt;XTL^FMA_PCT_ABOVE_MAVG(200,0,,,,"PORTAGG")&lt;/Q&gt;&lt;R&gt;1&lt;/R&gt;&lt;C&gt;1&lt;/C&gt;&lt;D xsi:type="xsd:double"&gt;51.219512195122&lt;/D&gt;&lt;/FQL&gt;&lt;FQL&gt;&lt;Q&gt;XLU^PERCENT_CHANGE(FMA_EPS(+1,0,,,,"PORTAGG","MEAN"),FMA_EPS(+1,-3AM,,,,"PORTAGG","MEAN"))&lt;/Q&gt;&lt;R&gt;1&lt;/R&gt;&lt;C&gt;1&lt;/C&gt;&lt;D xsi:type="xsd:double"&gt;-0.5508716929896&lt;/D&gt;&lt;/FQL&gt;&lt;FQL&gt;&lt;Q&gt;XLU^PERCENT_CHANGE(FMA_EPS(+1,0,,,,"PORTAGG","MEAN"),FMA_EPS(+1,-1AM,,,,"PORTAGG","MEAN"))&lt;/Q&gt;&lt;R&gt;1&lt;/R&gt;&lt;C&gt;1&lt;/C&gt;&lt;D xsi:type="xsd:double"&gt;0.0329170344532862&lt;/D&gt;&lt;/FQL&gt;&lt;FQL&gt;&lt;Q&gt;XLU^FMA_PCT_ABOVE_MAVG(200,0,,,,"PORTAGG")&lt;/Q&gt;&lt;R&gt;1&lt;/R&gt;&lt;C&gt;1&lt;/C&gt;&lt;D xsi:type="xsd:double"&gt;12.9032258064516&lt;/D&gt;&lt;/FQL&gt;&lt;FQL&gt;&lt;Q&gt;TAN^PERCENT_CHANGE(FMA_EPS(+1,0,,,,"PORTAGG","MEAN"),FMA_EPS(+1,-3AM,,,,"PORTAGG","MEAN"))&lt;/Q&gt;&lt;R&gt;1&lt;/R&gt;&lt;C&gt;1&lt;/C&gt;&lt;D xsi:type="xsd:double"&gt;-26.3921648316653&lt;/D&gt;&lt;/FQL&gt;&lt;FQL&gt;&lt;Q&gt;TAN^PERCENT_CHANGE(FMA_EPS(+1,0,,,,"PORTAGG","MEAN"),FMA_EPS(+1,-1AM,,,,"PORTAGG","MEAN"))&lt;/Q&gt;&lt;R&gt;1&lt;/R&gt;&lt;C&gt;1&lt;/C&gt;&lt;D xsi:type="xsd:double"&gt;-10.3980893759448&lt;/D&gt;&lt;/FQL&gt;&lt;FQL&gt;&lt;Q&gt;TAN^FMA_PCT_ABOVE_MAVG(200,0,,,,"PORTAGG")&lt;/Q&gt;&lt;R&gt;1&lt;/R&gt;&lt;C&gt;1&lt;/C&gt;&lt;D xsi:type="xsd:double"&gt;17.9487179487179&lt;/D&gt;&lt;/FQL&gt;&lt;FQL&gt;&lt;Q&gt;ICLN^PERCENT_CHANGE(FMA_EPS(+1,0,,,,"PORTAGG","MEAN"),FMA_EPS(+1,-3AM,,,,"PORTAGG","MEAN"))&lt;/Q&gt;&lt;R&gt;1&lt;/R&gt;&lt;C&gt;1&lt;/C&gt;&lt;D xsi:type="xsd:double"&gt;-9.29318364522629&lt;/D&gt;&lt;/FQL&gt;&lt;FQL&gt;&lt;Q&gt;ICLN^PERCENT_CHANGE(FMA_EPS(+1,0,,,,"PORTAGG","MEAN"),FMA_EPS(+1,-1AM,,,,"PORTAGG","MEAN"))&lt;/Q&gt;&lt;R&gt;1&lt;/R&gt;&lt;C&gt;1&lt;/C&gt;&lt;D xsi:type="xsd:double"&gt;-1.99018267168542&lt;/D&gt;&lt;/FQL&gt;&lt;FQL&gt;&lt;Q&gt;ICLN^FMA_PCT_ABOVE_MAVG(200,0,,,,"PORTAGG")&lt;/Q&gt;&lt;R&gt;1&lt;/R&gt;&lt;C&gt;1&lt;/C&gt;&lt;D xsi:type="xsd:double"&gt;22.7722772277228&lt;/D&gt;&lt;/FQL&gt;&lt;FQL&gt;&lt;Q&gt;XOP^PERCENT_CHANGE(FMA_EPS(+1,0,,,,"PORTAGG","MEAN"),FMA_EPS(+1,-3AM,,,,"PORTAGG","MEAN"))&lt;/Q&gt;&lt;R&gt;1&lt;/R&gt;&lt;C&gt;1&lt;/C&gt;&lt;D xsi:type="xsd:double"&gt;-22.1116096843567&lt;/D&gt;&lt;/FQL&gt;&lt;FQL&gt;&lt;Q&gt;XOP^PERCENT_CHANGE(FMA_EPS(+1,0,,,,"PORTAGG","MEAN"),FMA_EPS(+1,-1AM,,,,"PORTAGG","MEAN"))&lt;/Q&gt;&lt;R&gt;1&lt;/R&gt;&lt;C&gt;1&lt;/C&gt;&lt;D xsi:type="xsd:double"&gt;-4.90369680487512&lt;/D&gt;&lt;/FQL&gt;&lt;FQL&gt;&lt;Q&gt;XOP^FMA_PCT_ABOVE_MAVG(200,0,,,,"PORTAGG")&lt;/Q&gt;&lt;R&gt;1&lt;/R&gt;&lt;C&gt;1&lt;/C&gt;&lt;D xsi:type="xsd:double"&gt;33.9285714285714&lt;/D&gt;&lt;/FQL&gt;&lt;FQL&gt;&lt;Q&gt;XLE^PERCENT_CHANGE(FMA_EPS(+1,0,,,,"PORTAGG","MEAN"),FMA_EPS(+1,-3AM,,,,"PORTAGG","MEAN"))&lt;/Q&gt;&lt;R&gt;1&lt;/R&gt;&lt;C&gt;1&lt;/C&gt;&lt;D xsi:type="xsd:double"&gt;-11.1834835436016&lt;/D&gt;&lt;/FQL&gt;&lt;FQL&gt;&lt;Q&gt;XLE^PERCENT_CHANGE(FMA_EPS(+1,0,,,,"PORTAGG","MEAN"),FMA_EPS(+1,-1AM,,,,"PORTAGG","MEAN"))&lt;/Q&gt;&lt;R&gt;1&lt;/R&gt;&lt;C&gt;1&lt;/C&gt;&lt;D xsi:type="xsd:double"&gt;-1.50004912688036&lt;/D&gt;&lt;/FQL&gt;&lt;FQL&gt;&lt;Q&gt;XLE^FMA_PCT_ABOVE_MAVG(200,0,,,,"PORTAGG")&lt;/Q&gt;&lt;R&gt;1&lt;/R&gt;&lt;C&gt;1&lt;/C&gt;&lt;D xsi:type="xsd:double"&gt;36&lt;/D&gt;&lt;/FQL&gt;&lt;FQL&gt;&lt;Q&gt;MOO^PERCENT_CHANGE(FMA_EPS(+1,0,,,,"PORTAGG","MEAN"),FMA_EPS(+1,-3AM,,,,"PORTAGG","MEAN"))&lt;/Q&gt;&lt;R&gt;1&lt;/R&gt;&lt;C&gt;1&lt;/C&gt;&lt;D xsi:type="xsd:double"&gt;-8.08065505636006&lt;/D&gt;&lt;/FQL&gt;&lt;FQL&gt;&lt;Q&gt;MOO^PERCENT_CHANGE(FMA_EPS(+1,0,,,,"PORTAGG","MEAN"),FMA_EPS(+1,-1AM,,,,"PORTAGG","MEAN"))&lt;/Q&gt;&lt;R&gt;1&lt;/R&gt;&lt;C&gt;1&lt;/C&gt;&lt;D xsi:type="xsd:double"&gt;-4.15730331585717&lt;/D&gt;&lt;/FQL&gt;&lt;FQL&gt;&lt;Q&gt;MOO^FMA_PCT_ABOVE_MAVG(200,0,,,,"PORTAGG")&lt;/Q&gt;&lt;R&gt;1&lt;/R&gt;&lt;C&gt;1&lt;/C&gt;&lt;D xsi:type="xsd:double"&gt;51.0204081632653&lt;/D&gt;&lt;/FQL&gt;&lt;FQL&gt;&lt;Q&gt;LIT^PERCENT_CHANGE(FMA_EPS(+1,0,,,,"PORTAGG","MEAN"),FMA_EPS(+1,-3AM,,,,"PORTAGG","MEAN"))&lt;/Q&gt;&lt;R&gt;1&lt;/R&gt;&lt;C&gt;1&lt;/C&gt;&lt;D xsi:type="xsd:double"&gt;-36.6083765215741&lt;/D&gt;&lt;/FQL&gt;&lt;FQL&gt;&lt;Q&gt;LIT^PERCENT_CHANGE(FMA_EPS(+1,0,,,,"PORTAGG","MEAN"),FMA_EPS(+1,-1AM,,,,"PORTAGG","MEAN"))&lt;/Q&gt;&lt;R&gt;1&lt;/R&gt;&lt;C&gt;1&lt;/C&gt;&lt;D xsi:type="xsd:double"&gt;-18.2959509351006&lt;/D&gt;&lt;/FQL&gt;&lt;FQL&gt;&lt;Q&gt;LIT^FMA_PCT_ABOVE_MAVG(200,0,,,,"PORTAGG")&lt;/Q&gt;&lt;R&gt;1&lt;/R&gt;&lt;C&gt;1&lt;/C&gt;&lt;D xsi:type="xsd:double"&gt;2.7027027027027&lt;/D&gt;&lt;/FQL&gt;&lt;FQL&gt;&lt;Q&gt;PICK^PERCENT_CHANGE(FMA_EPS(+1,0,,,,"PORTAGG","MEAN"),FMA_EPS(+1,-3AM,,,,"PORTAGG","MEAN"))&lt;/Q&gt;&lt;R&gt;1&lt;/R&gt;&lt;C&gt;1&lt;/C&gt;&lt;D xsi:type="xsd:double"&gt;-5.06501855414784&lt;/D&gt;&lt;/FQL&gt;&lt;FQL&gt;&lt;Q&gt;PICK^PERCENT_CHANGE(FMA_EPS(+1,0,,,,"PORTAGG","MEAN"),FMA_EPS(+1,-1AM,,,,"PORTAGG","MEAN"))&lt;/Q&gt;&lt;R&gt;1&lt;/R&gt;&lt;C&gt;1&lt;/C&gt;&lt;D xsi:type="xsd:double"&gt;-2.38574275650005&lt;/D&gt;&lt;/FQL&gt;&lt;FQL&gt;&lt;Q&gt;PICK^FMA_PCT_ABOVE_MAVG(200,0,,,,"PORTAGG")&lt;/Q&gt;&lt;R&gt;1&lt;/R&gt;&lt;C&gt;1&lt;/C&gt;&lt;D xsi:type="xsd:double"&gt;51.6129032258064&lt;/D&gt;&lt;/FQL&gt;&lt;FQL&gt;&lt;Q&gt;COPX^PERCENT_CHANGE(FMA_EPS(+1,0,,,,"PORTAGG","MEAN"),FMA_EPS(+1,-3AM,,,,"PORTAGG","MEAN"))&lt;/Q&gt;&lt;R&gt;1&lt;/R&gt;&lt;C&gt;1&lt;/C&gt;&lt;D xsi:type="xsd:double"&gt;-11.8502231643223&lt;/D&gt;&lt;/FQL&gt;&lt;FQL&gt;&lt;Q&gt;COPX^PERCENT_CHANGE(FMA_EPS(+1,0,,,,"PORTAGG","MEAN"),FMA_EPS(+1,-1AM,,,,"PORTAGG","MEAN"))&lt;/Q&gt;&lt;R&gt;1&lt;/R&gt;&lt;C&gt;1&lt;/C&gt;&lt;D xsi:type="xsd:double"&gt;-5.65754996455141&lt;/D&gt;&lt;/FQL&gt;&lt;FQL&gt;&lt;Q&gt;COPX^FMA_PCT_ABOVE_MAVG(200,0,,,,"PORTAGG")&lt;/Q&gt;&lt;R&gt;1&lt;/R&gt;&lt;C&gt;1&lt;/C&gt;&lt;D xsi:type="xsd:double"&gt;36.8421052631579&lt;/D&gt;&lt;/FQL&gt;&lt;FQL&gt;&lt;Q&gt;GDX^PERCENT_CHANGE(FMA_EPS(+1,0,,,,"PORTAGG","MEAN"),FMA_EPS(+1,-3AM,,,,"PORTAGG","MEAN"))&lt;/Q&gt;&lt;R&gt;1&lt;/R&gt;&lt;C&gt;1&lt;/C&gt;&lt;D xsi:type="xsd:double"&gt;-6.0785389066981&lt;/D&gt;&lt;/FQL&gt;&lt;FQL&gt;&lt;Q&gt;GDX^PERCENT_CHANGE(FMA_EPS(+1,0,,,,"PORTAGG","MEAN"),FMA_EPS(+1,-1AM,,,,"PORTAGG","MEAN"))&lt;/Q&gt;&lt;R&gt;1&lt;/R&gt;&lt;C&gt;1&lt;/C&gt;&lt;D xsi:type="xsd:double"&gt;-5.72319369330129&lt;/D&gt;&lt;/FQL&gt;&lt;FQL&gt;&lt;Q&gt;GDX^FMA_PCT_ABOVE_MAVG(200,0,,,,"PORTAGG")&lt;/Q&gt;&lt;R&gt;1&lt;/R&gt;&lt;C&gt;1&lt;/C&gt;&lt;D xsi:type="xsd:double"&gt;30.7692307692308&lt;/D&gt;&lt;/FQL&gt;&lt;FQL&gt;&lt;Q&gt;XLB^PERCENT_CHANGE(FMA_EPS(+1,0,,,,"PORTAGG","MEAN"),FMA_EPS(+1,-3AM,,,,"PORTAGG","MEAN"))&lt;/Q&gt;&lt;R&gt;1&lt;/R&gt;&lt;C&gt;1&lt;/C&gt;&lt;D xsi:type="xsd:double"&gt;-5.64966670720216&lt;/D&gt;&lt;/FQL&gt;&lt;FQL&gt;&lt;Q&gt;XLB^PERCENT_CHANGE(FMA_EPS(+1,0,,,,"PORTAGG","MEAN"),FMA_EPS(+1,-1AM,,,,"PORTAGG","MEAN"))&lt;/Q&gt;&lt;R&gt;1&lt;/R&gt;&lt;C&gt;1&lt;/C&gt;&lt;D xsi:type="xsd:double"&gt;-4.24416878220381&lt;/D&gt;&lt;/FQL&gt;&lt;FQL&gt;&lt;Q&gt;XLB^FMA_PCT_ABOVE_MAVG(200,0,,,,"PORTAGG")&lt;/Q&gt;&lt;R&gt;1&lt;/R&gt;&lt;C&gt;1&lt;/C&gt;&lt;D xsi:type="xsd:double"&gt;66.6666666666667&lt;/D&gt;&lt;/FQL&gt;&lt;FQL&gt;&lt;Q&gt;XLP^PERCENT_CHANGE(FMA_EPS(+1,0,,,,"PORTAGG","MEAN"),FMA_EPS(+1,-3AM,,,,"PORTAGG","MEAN"))&lt;/Q&gt;&lt;R&gt;1&lt;/R&gt;&lt;C&gt;1&lt;/C&gt;&lt;D xsi:type="xsd:double"&gt;-0.693374582057055&lt;/D&gt;&lt;/FQL&gt;&lt;FQL&gt;&lt;Q&gt;XLP^PERCENT_CHANGE(FMA_EPS(+1,0,,,,"PORTAGG","MEAN"),FMA_EPS(+1,-1AM,,,,"PORTAGG","MEAN"))&lt;/Q&gt;&lt;R&gt;1&lt;/R&gt;&lt;C&gt;1&lt;/C&gt;&lt;D xsi:type="xsd:double"&gt;-0.484117346220654&lt;/D&gt;&lt;/FQL&gt;&lt;FQL&gt;&lt;Q&gt;XLP^FMA_PCT_ABOVE_MAVG(200,0,,,,"PORTAGG")&lt;/Q&gt;&lt;R&gt;1&lt;/R&gt;&lt;C&gt;1&lt;/C&gt;&lt;D xsi:type="xsd:double"&gt;41.025641025641&lt;/D&gt;&lt;/FQL&gt;&lt;FQL&gt;&lt;Q&gt;XRT^PERCENT_CHANGE(FMA_EPS(+1,0,,,,"PORTAGG","MEAN"),FMA_EPS(+1,-3AM,,,,"PORTAGG","MEAN"))&lt;/Q&gt;&lt;R&gt;1&lt;/R&gt;&lt;C&gt;1&lt;/C&gt;&lt;D xsi:type="xsd:double"&gt;-5.66982575012914&lt;/D&gt;&lt;/FQL&gt;&lt;FQL&gt;&lt;Q&gt;XRT^PERCENT_CHANGE(FMA_EPS(+1,0,,,,"PORTAGG","MEAN"),FMA_EPS(+1,-1AM,,,,"PORTAGG","MEAN"))&lt;/Q&gt;&lt;R&gt;1&lt;/R&gt;&lt;C&gt;1&lt;/C&gt;&lt;D xsi:type="xsd:double"&gt;-0.97490170560627&lt;/D&gt;&lt;/FQL&gt;&lt;FQL&gt;&lt;Q&gt;XRT^FMA_PCT_ABOVE_MAVG(200,0,,,,"PORTAGG")&lt;/Q&gt;&lt;R&gt;1&lt;/R&gt;&lt;C&gt;1&lt;/C&gt;&lt;D xsi:type="xsd:double"&gt;70.5128205128205&lt;/D&gt;&lt;/FQL&gt;&lt;FQL&gt;&lt;Q&gt;XLY^PERCENT_CHANGE(FMA_EPS(+1,0,,,,"PORTAGG","MEAN"),FMA_EPS(+1,-3AM,,,,"PORTAGG","MEAN"))&lt;/Q&gt;&lt;R&gt;1&lt;/R&gt;&lt;C&gt;1&lt;/C&gt;&lt;D xsi:type="xsd:double"&gt;2.54384537349186&lt;/D&gt;&lt;/FQL&gt;&lt;FQL&gt;&lt;Q&gt;XLY^PERCENT_CHANGE(FMA_EPS(+1,0,,,,"PORTAGG","MEAN"),FMA_EPS(+1,-1AM,,,,"PORTAGG","MEAN"))&lt;/Q&gt;&lt;R&gt;1&lt;/R&gt;&lt;C&gt;1&lt;/C&gt;&lt;D xsi:type="xsd:double"&gt;1.75462580456968&lt;/D&gt;&lt;/FQL&gt;&lt;FQL&gt;&lt;Q&gt;XLY^FMA_PCT_ABOVE_MAVG(200,0,,,,"PORTAGG")&lt;/Q&gt;&lt;R&gt;1&lt;/R&gt;&lt;C&gt;1&lt;/C&gt;&lt;D xsi:type="xsd:double"&gt;68.5185185185185&lt;/D&gt;&lt;/FQL&gt;&lt;FQL&gt;&lt;Q&gt;IBB^PERCENT_CHANGE(FMA_EPS(+1,0,,,,"PORTAGG","MEAN"),FMA_EPS(+1,-3AM,,,,"PORTAGG","MEAN"))&lt;/Q&gt;&lt;R&gt;1&lt;/R&gt;&lt;C&gt;1&lt;/C&gt;&lt;D xsi:type="xsd:double"&gt;35.7488268358613&lt;/D&gt;&lt;/FQL&gt;&lt;FQL&gt;&lt;Q&gt;IBB^PERCENT_CHANGE(FMA_EPS(+1,0,,,,"PORTAGG","MEAN"),FMA_EPS(+1,-1AM,,,,"PORTAGG","MEAN"))&lt;/Q&gt;&lt;R&gt;1&lt;/R&gt;&lt;C&gt;1&lt;/C&gt;&lt;D xsi:type="xsd:double"&gt;12.0874306061156&lt;/D&gt;&lt;/FQL&gt;&lt;FQL&gt;&lt;Q&gt;IBB^FMA_PCT_ABOVE_MAVG(200,0,,,,"PORTAGG")&lt;/Q&gt;&lt;R&gt;1&lt;/R&gt;&lt;C&gt;1&lt;/C&gt;&lt;D xsi:type="xsd:double"&gt;58.2568807339449&lt;/D&gt;&lt;/FQL&gt;&lt;FQL&gt;&lt;Q&gt;XLV^PERCENT_CHANGE(FMA_EPS(+1,0,,,,"PORTAGG","MEAN"),FMA_EPS(+1,-3AM,,,,"PORTAGG","MEAN"))&lt;/Q&gt;&lt;R&gt;1&lt;/R&gt;&lt;C&gt;1&lt;/C&gt;&lt;D xsi:type="xsd:double"&gt;-3.16399132944364&lt;/D&gt;&lt;/FQL&gt;&lt;FQL&gt;&lt;Q&gt;XLV^PERCENT_CHANGE(FMA_EPS(+1,0,,,,"PORTAGG","MEAN"),FMA_EPS(+1,-1AM,,,,"PORTAGG","MEAN"))&lt;/Q&gt;&lt;R&gt;1&lt;/R&gt;&lt;C&gt;1&lt;/C&gt;&lt;D xsi:type="xsd:double"&gt;-0.992596945789617&lt;/D&gt;&lt;/FQL&gt;&lt;FQL&gt;&lt;Q&gt;XLV^FMA_PCT_ABOVE_MAVG(200,0,,,,"PORTAGG")&lt;/Q&gt;&lt;R&gt;1&lt;/R&gt;&lt;C&gt;1&lt;/C&gt;&lt;D xsi:type="xsd:double"&gt;66.1538461538461&lt;/D&gt;&lt;/FQL&gt;&lt;FQL&gt;&lt;Q&gt;SMH^PERCENT_CHANGE(FMA_EPS(+1,0,,,,"PORTAGG","MEAN"),FMA_EPS(+1,-3AM,,,,"PORTAGG","MEAN"))&lt;/Q&gt;&lt;R&gt;1&lt;/R&gt;&lt;C&gt;1&lt;/C&gt;&lt;D xsi:type="xsd:double"&gt;-2.03231110204072&lt;/D&gt;&lt;/FQL&gt;&lt;FQL&gt;&lt;Q&gt;SMH^PERCENT_CHANGE(FMA_EPS(+1,0,,,,"PORTAGG","MEAN"),FMA_EPS(+1,-1AM,,,,"PORTAGG","MEAN"))&lt;/Q&gt;&lt;R&gt;1&lt;/R&gt;&lt;C&gt;1&lt;/C&gt;&lt;D xsi:type="xsd:double"&gt;-4.95931325369734&lt;/D&gt;&lt;/FQL&gt;&lt;FQL&gt;&lt;Q&gt;SMH^FMA_PCT_ABOVE_MAVG(200,0,,,,"PORTAGG")&lt;/Q&gt;&lt;R&gt;1&lt;/R&gt;&lt;C&gt;1&lt;/C&gt;&lt;D xsi:type="xsd:double"&gt;76.9230769230769&lt;/D&gt;&lt;/FQL&gt;&lt;FQL&gt;&lt;Q&gt;PTF^PERCENT_CHANGE(FMA_EPS(+1,0,,,,"PORTAGG","MEAN"),FMA_EPS(+1,-3AM,,,,"PORTAGG","MEAN"))&lt;/Q&gt;&lt;R&gt;1&lt;/R&gt;&lt;C&gt;1&lt;/C&gt;&lt;D xsi:type="xsd:double"&gt;-32.3735303420021&lt;/D&gt;&lt;/FQL&gt;&lt;FQL&gt;&lt;Q&gt;PTF^PERCENT_CHANGE(FMA_EPS(+1,0,,,,"PORTAGG","MEAN"),FMA_EPS(+1,-1AM,,,,"PORTAGG","MEAN"))&lt;/Q&gt;&lt;R&gt;1&lt;/R&gt;&lt;C&gt;1&lt;/C&gt;&lt;D xsi:type="xsd:double"&gt;10.91184199893&lt;/D&gt;&lt;/FQL&gt;&lt;FQL&gt;&lt;Q&gt;PTF^FMA_PCT_ABOVE_MAVG(200,0,,,,"PORTAGG")&lt;/Q&gt;&lt;R&gt;1&lt;/R&gt;&lt;C&gt;1&lt;/C&gt;&lt;D xsi:type="xsd:double"&gt;94.7368421052632&lt;/D&gt;&lt;/FQL&gt;&lt;FQL&gt;&lt;Q&gt;IGV^PERCENT_CHANGE(FMA_EPS(+1,0,,,,"PORTAGG","MEAN"),FMA_EPS(+1,-3AM,,,,"PORTAGG","MEAN"))&lt;/Q&gt;&lt;R&gt;1&lt;/R&gt;&lt;C&gt;1&lt;/C&gt;&lt;D xsi:type="xsd:double"&gt;-0.512409903175936&lt;/D&gt;&lt;/FQL&gt;&lt;FQL&gt;&lt;Q&gt;IGV^PERCENT_CHANGE(FMA_EPS(+1,0,,,,"PORTAGG","MEAN"),FMA_EPS(+1,-1AM,,,,"PORTAGG","MEAN"))&lt;/Q&gt;&lt;R&gt;1&lt;/R&gt;&lt;C&gt;1&lt;/C&gt;&lt;D xsi:type="xsd:double"&gt;0.465485171974796&lt;/D&gt;&lt;/FQL&gt;&lt;FQL&gt;&lt;Q&gt;IGV^FMA_PCT_ABOVE_MAVG(200,0,,,,"PORTAGG")&lt;/Q&gt;&lt;R&gt;1&lt;/R&gt;&lt;C&gt;1&lt;/C&gt;&lt;D xsi:type="xsd:double"&gt;72.6495726495726&lt;/D&gt;&lt;/FQL&gt;&lt;FQL&gt;&lt;Q&gt;XLK^PERCENT_CHANGE(FMA_EPS(+1,0,,,,"PORTAGG","MEAN"),FMA_EPS(+1,-3AM,,,,"PORTAGG","MEAN"))&lt;/Q&gt;&lt;R&gt;1&lt;/R&gt;&lt;C&gt;1&lt;/C&gt;&lt;D xsi:type="xsd:double"&gt;0.995759749377098&lt;/D&gt;&lt;/FQL&gt;&lt;FQL&gt;&lt;Q&gt;XLK^PERCENT_CHANGE(FMA_EPS(+1,0,,,,"PORTAGG","MEAN"),FMA_EPS(+1,-1AM,,,,"PORTAGG","MEAN"))&lt;/Q&gt;&lt;R&gt;1&lt;/R&gt;&lt;C&gt;1&lt;/C&gt;&lt;D xsi:type="</t>
        </r>
      </text>
    </comment>
    <comment ref="A9" authorId="0" shapeId="0" xr:uid="{967028AC-A65F-4B4A-8E5F-9C22B61C312B}">
      <text>
        <r>
          <rPr>
            <b/>
            <sz val="9"/>
            <color indexed="81"/>
            <rFont val="Tahoma"/>
            <family val="2"/>
          </rPr>
          <t>xsd:double"&gt;-0.381590809242647&lt;/D&gt;&lt;/FQL&gt;&lt;FQL&gt;&lt;Q&gt;XLK^FMA_PCT_ABOVE_MAVG(200,0,,,,"PORTAGG")&lt;/Q&gt;&lt;R&gt;1&lt;/R&gt;&lt;C&gt;1&lt;/C&gt;&lt;D xsi:type="xsd:double"&gt;81.8181818181818&lt;/D&gt;&lt;/FQL&gt;&lt;FQL&gt;&lt;Q&gt;ITB^PERCENT_CHANGE(FMA_EPS(+1,0,,,,"PORTAGG","MEAN"),FMA_EPS(+1,-3AM,,,,"PORTAGG","MEAN"))&lt;/Q&gt;&lt;R&gt;1&lt;/R&gt;&lt;C&gt;1&lt;/C&gt;&lt;D xsi:type="xsd:double"&gt;0.160023148936078&lt;/D&gt;&lt;/FQL&gt;&lt;FQL&gt;&lt;Q&gt;ITB^PERCENT_CHANGE(FMA_EPS(+1,0,,,,"PORTAGG","MEAN"),FMA_EPS(+1,-1AM,,,,"PORTAGG","MEAN"))&lt;/Q&gt;&lt;R&gt;1&lt;/R&gt;&lt;C&gt;1&lt;/C&gt;&lt;D xsi:type="xsd:double"&gt;1.10713184298608&lt;/D&gt;&lt;/FQL&gt;&lt;FQL&gt;&lt;Q&gt;ITB^FMA_PCT_ABOVE_MAVG(200,0,,,,"PORTAGG")&lt;/Q&gt;&lt;R&gt;1&lt;/R&gt;&lt;C&gt;1&lt;/C&gt;&lt;D xsi:type="xsd:double"&gt;95.7446808510638&lt;/D&gt;&lt;/FQL&gt;&lt;FQL&gt;&lt;Q&gt;IYT^PERCENT_CHANGE(FMA_EPS(+1,0,,,,"PORTAGG","MEAN"),FMA_EPS(+1,-3AM,,,,"PORTAGG","MEAN"))&lt;/Q&gt;&lt;R&gt;1&lt;/R&gt;&lt;C&gt;1&lt;/C&gt;&lt;D xsi:type="xsd:double"&gt;-1.73597142400405&lt;/D&gt;&lt;/FQL&gt;&lt;FQL&gt;&lt;Q&gt;IYT^PERCENT_CHANGE(FMA_EPS(+1,0,,,,"PORTAGG","MEAN"),FMA_EPS(+1,-1AM,,,,"PORTAGG","MEAN"))&lt;/Q&gt;&lt;R&gt;1&lt;/R&gt;&lt;C&gt;1&lt;/C&gt;&lt;D xsi:type="xsd:double"&gt;-1.16453363920617&lt;/D&gt;&lt;/FQL&gt;&lt;FQL&gt;&lt;Q&gt;IYT^FMA_PCT_ABOVE_MAVG(200,0,,,,"PORTAGG")&lt;/Q&gt;&lt;R&gt;1&lt;/R&gt;&lt;C&gt;1&lt;/C&gt;&lt;D xsi:type="xsd:double"&gt;56.8181818181818&lt;/D&gt;&lt;/FQL&gt;&lt;FQL&gt;&lt;Q&gt;ITA^PERCENT_CHANGE(FMA_EPS(+1,0,,,,"PORTAGG","MEAN"),FMA_EPS(+1,-3AM,,,,"PORTAGG","MEAN"))&lt;/Q&gt;&lt;R&gt;1&lt;/R&gt;&lt;C&gt;1&lt;/C&gt;&lt;D xsi:type="xsd:double"&gt;-3.37840423552219&lt;/D&gt;&lt;/FQL&gt;&lt;FQL&gt;&lt;Q&gt;ITA^PERCENT_CHANGE(FMA_EPS(+1,0,,,,"PORTAGG","MEAN"),FMA_EPS(+1,-1AM,,,,"PORTAGG","MEAN"))&lt;/Q&gt;&lt;R&gt;1&lt;/R&gt;&lt;C&gt;1&lt;/C&gt;&lt;D xsi:type="xsd:double"&gt;-2.50316485015182&lt;/D&gt;&lt;/FQL&gt;&lt;FQL&gt;&lt;Q&gt;ITA^FMA_PCT_ABOVE_MAVG(200,0,,,,"PORTAGG")&lt;/Q&gt;&lt;R&gt;1&lt;/R&gt;&lt;C&gt;1&lt;/C&gt;&lt;D xsi:type="xsd:double"&gt;69.4444444444444&lt;/D&gt;&lt;/FQL&gt;&lt;FQL&gt;&lt;Q&gt;PRN^PERCENT_CHANGE(FMA_EPS(+1,0,,,,"PORTAGG","MEAN"),FMA_EPS(+1,-3AM,,,,"PORTAGG","MEAN"))&lt;/Q&gt;&lt;R&gt;1&lt;/R&gt;&lt;C&gt;1&lt;/C&gt;&lt;D xsi:type="xsd:double"&gt;4.60347013769946&lt;/D&gt;&lt;/FQL&gt;&lt;FQL&gt;&lt;Q&gt;PRN^PERCENT_CHANGE(FMA_EPS(+1,0,,,,"PORTAGG","MEAN"),FMA_EPS(+1,-1AM,,,,"PORTAGG","MEAN"))&lt;/Q&gt;&lt;R&gt;1&lt;/R&gt;&lt;C&gt;1&lt;/C&gt;&lt;D xsi:type="xsd:double"&gt;0.39627895375464&lt;/D&gt;&lt;/FQL&gt;&lt;FQL&gt;&lt;Q&gt;PRN^FMA_PCT_ABOVE_MAVG(200,0,,,,"PORTAGG")&lt;/Q&gt;&lt;R&gt;1&lt;/R&gt;&lt;C&gt;1&lt;/C&gt;&lt;D xsi:type="xsd:double"&gt;97.6744186046512&lt;/D&gt;&lt;/FQL&gt;&lt;FQL&gt;&lt;Q&gt;PSCI^PERCENT_CHANGE(FMA_EPS(+1,0,,,,"PORTAGG","MEAN"),FMA_EPS(+1,-3AM,,,,"PORTAGG","MEAN"))&lt;/Q&gt;&lt;R&gt;1&lt;/R&gt;&lt;C&gt;1&lt;/C&gt;&lt;D xsi:type="xsd:double"&gt;0.801320262767805&lt;/D&gt;&lt;/FQL&gt;&lt;FQL&gt;&lt;Q&gt;PSCI^PERCENT_CHANGE(FMA_EPS(+1,0,,,,"PORTAGG","MEAN"),FMA_EPS(+1,-1AM,,,,"PORTAGG","MEAN"))&lt;/Q&gt;&lt;R&gt;1&lt;/R&gt;&lt;C&gt;1&lt;/C&gt;&lt;D xsi:type="xsd:double"&gt;-2.79992362954932&lt;/D&gt;&lt;/FQL&gt;&lt;FQL&gt;&lt;Q&gt;PSCI^FMA_PCT_ABOVE_MAVG(200,0,,,,"PORTAGG")&lt;/Q&gt;&lt;R&gt;1&lt;/R&gt;&lt;C&gt;1&lt;/C&gt;&lt;D xsi:type="xsd:double"&gt;68.75&lt;/D&gt;&lt;/FQL&gt;&lt;FQL&gt;&lt;Q&gt;XLI^PERCENT_CHANGE(FMA_EPS(+1,0,,,,"PORTAGG","MEAN"),FMA_EPS(+1,-3AM,,,,"PORTAGG","MEAN"))&lt;/Q&gt;&lt;R&gt;1&lt;/R&gt;&lt;C&gt;1&lt;/C&gt;&lt;D xsi:type="xsd:double"&gt;-4.04869820458258&lt;/D&gt;&lt;/FQL&gt;&lt;FQL&gt;&lt;Q&gt;XLI^PERCENT_CHANGE(FMA_EPS(+1,0,,,,"PORTAGG","MEAN"),FMA_EPS(+1,-1AM,,,,"PORTAGG","MEAN"))&lt;/Q&gt;&lt;R&gt;1&lt;/R&gt;&lt;C&gt;1&lt;/C&gt;&lt;D xsi:type="xsd:double"&gt;-0.35847081114021&lt;/D&gt;&lt;/FQL&gt;&lt;FQL&gt;&lt;Q&gt;XLI^FMA_PCT_ABOVE_MAVG(200,0,,,,"PORTAGG")&lt;/Q&gt;&lt;R&gt;1&lt;/R&gt;&lt;C&gt;1&lt;/C&gt;&lt;D xsi:type="xsd:double"&gt;79.746835443038&lt;/D&gt;&lt;/FQL&gt;&lt;FQL&gt;&lt;Q&gt;IYG^PERCENT_CHANGE(FMA_EPS(+1,0,,,,"PORTAGG","MEAN"),FMA_EPS(+1,-3AM,,,,"PORTAGG","MEAN"))&lt;/Q&gt;&lt;R&gt;1&lt;/R&gt;&lt;C&gt;1&lt;/C&gt;&lt;D xsi:type="xsd:double"&gt;-0.673227659266029&lt;/D&gt;&lt;/FQL&gt;&lt;FQL&gt;&lt;Q&gt;IYG^PERCENT_CHANGE(FMA_EPS(+1,0,,,,"PORTAGG","MEAN"),FMA_EPS(+1,-1AM,,,,"PORTAGG","MEAN"))&lt;/Q&gt;&lt;R&gt;1&lt;/R&gt;&lt;C&gt;1&lt;/C&gt;&lt;D xsi:type="xsd:double"&gt;-0.60109755236451&lt;/D&gt;&lt;/FQL&gt;&lt;FQL&gt;&lt;Q&gt;IYG^FMA_PCT_ABOVE_MAVG(200,0,,,,"PORTAGG")&lt;/Q&gt;&lt;R&gt;1&lt;/R&gt;&lt;C&gt;1&lt;/C&gt;&lt;D xsi:type="xsd:double"&gt;88.3495145631068&lt;/D&gt;&lt;/FQL&gt;&lt;FQL&gt;&lt;Q&gt;IAT^PERCENT_CHANGE(FMA_EPS(+1,0,,,,"PORTAGG","MEAN"),FMA_EPS(+1,-3AM,,,,"PORTAGG","MEAN"))&lt;/Q&gt;&lt;R&gt;1&lt;/R&gt;&lt;C&gt;1&lt;/C&gt;&lt;D xsi:type="xsd:double"&gt;-2.84035004740506&lt;/D&gt;&lt;/FQL&gt;&lt;FQL&gt;&lt;Q&gt;IAT^PERCENT_CHANGE(FMA_EPS(+1,0,,,,"PORTAGG","MEAN"),FMA_EPS(+1,-1AM,,,,"PORTAGG","MEAN"))&lt;/Q&gt;&lt;R&gt;1&lt;/R&gt;&lt;C&gt;1&lt;/C&gt;&lt;D xsi:type="xsd:double"&gt;-1.63893248884365&lt;/D&gt;&lt;/FQL&gt;&lt;FQL&gt;&lt;Q&gt;IAT^FMA_PCT_ABOVE_MAVG(200,0,,,,"PORTAGG")&lt;/Q&gt;&lt;R&gt;1&lt;/R&gt;&lt;C&gt;1&lt;/C&gt;&lt;D xsi:type="xsd:double"&gt;86.1111111111111&lt;/D&gt;&lt;/FQL&gt;&lt;FQL&gt;&lt;Q&gt;KIE^PERCENT_CHANGE(FMA_EPS(+1,0,,,,"PORTAGG","MEAN"),FMA_EPS(+1,-3AM,,,,"PORTAGG","MEAN"))&lt;/Q&gt;&lt;R&gt;1&lt;/R&gt;&lt;C&gt;1&lt;/C&gt;&lt;D xsi:type="xsd:double"&gt;0.800147950953486&lt;/D&gt;&lt;/FQL&gt;&lt;FQL&gt;&lt;Q&gt;KIE^PERCENT_CHANGE(FMA_EPS(+1,0,,,,"PORTAGG","MEAN"),FMA_EPS(+1,-1AM,,,,"PORTAGG","MEAN"))&lt;/Q&gt;&lt;R&gt;1&lt;/R&gt;&lt;C&gt;1&lt;/C&gt;&lt;D xsi:type="xsd:double"&gt;0.521017007434587&lt;/D&gt;&lt;/FQL&gt;&lt;FQL&gt;&lt;Q&gt;KIE^FMA_PCT_ABOVE_MAVG(200,0,,,,"PORTAGG")&lt;/Q&gt;&lt;R&gt;1&lt;/R&gt;&lt;C&gt;1&lt;/C&gt;&lt;D xsi:type="xsd:double"&gt;91.8367346938776&lt;/D&gt;&lt;/FQL&gt;&lt;FQL&gt;&lt;Q&gt;XLF^PERCENT_CHANGE(FMA_EPS(+1,0,,,,"PORTAGG","MEAN"),FMA_EPS(+1,-3AM,,,,"PORTAGG","MEAN"))&lt;/Q&gt;&lt;R&gt;1&lt;/R&gt;&lt;C&gt;1&lt;/C&gt;&lt;D xsi:type="xsd:double"&gt;-0.27211459203424&lt;/D&gt;&lt;/FQL&gt;&lt;FQL&gt;&lt;Q&gt;XLF^PERCENT_CHANGE(FMA_EPS(+1,0,,,,"PORTAGG","MEAN"),FMA_EPS(+1,-1AM,,,,"PORTAGG","MEAN"))&lt;/Q&gt;&lt;R&gt;1&lt;/R&gt;&lt;C&gt;1&lt;/C&gt;&lt;D xsi:type="xsd:double"&gt;-0.314346837676147&lt;/D&gt;&lt;/FQL&gt;&lt;FQL&gt;&lt;Q&gt;XLF^FMA_PCT_ABOVE_MAVG(200,0,,,,"PORTAGG")&lt;/Q&gt;&lt;R&gt;1&lt;/R&gt;&lt;C&gt;1&lt;/C&gt;&lt;D xsi:type="xsd:double"&gt;89.1891891891892&lt;/D&gt;&lt;/FQL&gt;&lt;FQL&gt;&lt;Q&gt;RWR^COUNT(OS_TOP_HLDG_NAME(ALL,0D,,MTD,,ALL,EQ))&lt;/Q&gt;&lt;R&gt;1&lt;/R&gt;&lt;C&gt;1&lt;/C&gt;&lt;D xsi:type="xsd:long"&gt;104&lt;/D&gt;&lt;/FQL&gt;&lt;FQL&gt;&lt;Q&gt;RWR^FMA_COS_DOWN("EPS","1M",+1,0,,,"PORTAGG","MEANR")&lt;/Q&gt;&lt;R&gt;1&lt;/R&gt;&lt;C&gt;1&lt;/C&gt;&lt;D xsi:type="xsd:double"&gt;15&lt;/D&gt;&lt;/FQL&gt;&lt;FQL&gt;&lt;Q&gt;RWR^FMA_COS_UP("EPS","1M",+1,0,,,"PORTAGG","MEANR")&lt;/Q&gt;&lt;R&gt;1&lt;/R&gt;&lt;C&gt;1&lt;/C&gt;&lt;D xsi:type="xsd:double"&gt;34&lt;/D&gt;&lt;/FQL&gt;&lt;FQL&gt;&lt;Q&gt;VNQ^COUNT(OS_TOP_HLDG_NAME(ALL,0D,,MTD,,ALL,EQ))&lt;/Q&gt;&lt;R&gt;1&lt;/R&gt;&lt;C&gt;1&lt;/C&gt;&lt;D xsi:type="xsd:long"&gt;161&lt;/D&gt;&lt;/FQL&gt;&lt;FQL&gt;&lt;Q&gt;VNQ^FMA_COS_DOWN("EPS","1M",+1,0,,,"PORTAGG","MEANR")&lt;/Q&gt;&lt;R&gt;1&lt;/R&gt;&lt;C&gt;1&lt;/C&gt;&lt;D xsi:type="xsd:double"&gt;33&lt;/D&gt;&lt;/FQL&gt;&lt;FQL&gt;&lt;Q&gt;VNQ^FMA_COS_UP("EPS","1M",+1,0,,,"PORTAGG","MEANR")&lt;/Q&gt;&lt;R&gt;1&lt;/R&gt;&lt;C&gt;1&lt;/C&gt;&lt;D xsi:type="xsd:double"&gt;35&lt;/D&gt;&lt;/FQL&gt;&lt;FQL&gt;&lt;Q&gt;XTL^COUNT(OS_TOP_HLDG_NAME(ALL,0D,,MTD,,ALL,EQ))&lt;/Q&gt;&lt;R&gt;1&lt;/R&gt;&lt;C&gt;1&lt;/C&gt;&lt;D xsi:type="xsd:long"&gt;41&lt;/D&gt;&lt;/FQL&gt;&lt;FQL&gt;&lt;Q&gt;XTL^FMA_COS_DOWN("EPS","1M",+1,0,,,"PORTAGG","MEANR")&lt;/Q&gt;&lt;R&gt;1&lt;/R&gt;&lt;C&gt;1&lt;/C&gt;&lt;D xsi:type="xsd:double"&gt;12&lt;/D&gt;&lt;/FQL&gt;&lt;FQL&gt;&lt;Q&gt;XTL^FMA_COS_UP("EPS","1M",+1,0,,,"PORTAGG","MEANR")&lt;/Q&gt;&lt;R&gt;1&lt;/R&gt;&lt;C&gt;1&lt;/C&gt;&lt;D xsi:type="xsd:double"&gt;15&lt;/D&gt;&lt;/FQL&gt;&lt;FQL&gt;&lt;Q&gt;XLU^COUNT(OS_TOP_HLDG_NAME(ALL,0D,,MTD,,ALL,EQ))&lt;/Q&gt;&lt;R&gt;1&lt;/R&gt;&lt;C&gt;1&lt;/C&gt;&lt;D xsi:type="xsd:long"&gt;31&lt;/D&gt;&lt;/FQL&gt;&lt;FQL&gt;&lt;Q&gt;XLU^FMA_COS_DOWN("EPS","1M",+1,0,,,"PORTAGG","MEANR")&lt;/Q&gt;&lt;R&gt;1&lt;/R&gt;&lt;C&gt;1&lt;/C&gt;&lt;D xsi:type="xsd:double"&gt;11&lt;/D&gt;&lt;/FQL&gt;&lt;FQL&gt;&lt;Q&gt;XLU^FMA_COS_UP("EPS","1M",+1,0,,,"PORTAGG","MEANR")&lt;/Q&gt;&lt;R&gt;1&lt;/R&gt;&lt;C&gt;1&lt;/C&gt;&lt;D xsi:type="xsd:double"&gt;14&lt;/D&gt;&lt;/FQL&gt;&lt;FQL&gt;&lt;Q&gt;TAN^COUNT(OS_TOP_HLDG_NAME(ALL,0D,,MTD,,ALL,EQ))&lt;/Q&gt;&lt;R&gt;1&lt;/R&gt;&lt;C&gt;1&lt;/C&gt;&lt;D xsi:type="xsd:long"&gt;39&lt;/D&gt;&lt;/FQL&gt;&lt;FQL&gt;&lt;Q&gt;TAN^FMA_COS_DOWN("EPS","1M",+1,0,,,"PORTAGG","MEANR")&lt;/Q&gt;&lt;R&gt;1&lt;/R&gt;&lt;C&gt;1&lt;/C&gt;&lt;D xsi:type="xsd:double"&gt;13&lt;/D&gt;&lt;/FQL&gt;&lt;FQL&gt;&lt;Q&gt;TAN^FMA_COS_UP("EPS","1M",+1,0,,,"PORTAGG","MEANR")&lt;/Q&gt;&lt;R&gt;1&lt;/R&gt;&lt;C&gt;1&lt;/C&gt;&lt;D xsi:type="xsd:double"&gt;9&lt;/D&gt;&lt;/FQL&gt;&lt;FQL&gt;&lt;Q&gt;ICLN^COUNT(OS_TOP_HLDG_NAME(ALL,0D,,MTD,,ALL,EQ))&lt;/Q&gt;&lt;R&gt;1&lt;/R&gt;&lt;C&gt;1&lt;/C&gt;&lt;D xsi:type="xsd:long"&gt;102&lt;/D&gt;&lt;/FQL&gt;&lt;FQL&gt;&lt;Q&gt;ICLN^FMA_COS_DOWN("EPS","1M",+1,0,,,"PORTAGG","MEANR")&lt;/Q&gt;&lt;R&gt;1&lt;/R&gt;&lt;C&gt;1&lt;/C&gt;&lt;D xsi:type="xsd:double"&gt;37&lt;/D&gt;&lt;/FQL&gt;&lt;FQL&gt;&lt;Q&gt;ICLN^FMA_COS_UP("EPS","1M",+1,0,,,"PORTAGG","MEANR")&lt;/Q&gt;&lt;R&gt;1&lt;/R&gt;&lt;C&gt;1&lt;/C&gt;&lt;D xsi:type="xsd:double"&gt;25&lt;/D&gt;&lt;/FQL&gt;&lt;FQL&gt;&lt;Q&gt;XOP^COUNT(OS_TOP_HLDG_NAME(ALL,0D,,MTD,,ALL,EQ))&lt;/Q&gt;&lt;R&gt;1&lt;/R&gt;&lt;C&gt;1&lt;/C&gt;&lt;D xsi:type="xsd:long"&gt;55&lt;/D&gt;&lt;/FQL&gt;&lt;FQL&gt;&lt;Q&gt;XOP^FMA_COS_DOWN("EPS","1M",+1,0,,,"PORTAGG","MEANR")&lt;/Q&gt;&lt;R&gt;1&lt;/R&gt;&lt;C&gt;1&lt;/C&gt;&lt;D xsi:type="xsd:double"&gt;37&lt;/D&gt;&lt;/FQL&gt;&lt;FQL&gt;&lt;Q&gt;XOP^FMA_COS_UP("EPS","1M",+1,0,,,"PORTAGG","MEANR")&lt;/Q&gt;&lt;R&gt;1&lt;/R&gt;&lt;C&gt;1&lt;/C&gt;&lt;D xsi:type="xsd:double"&gt;14&lt;/D&gt;&lt;/FQL&gt;&lt;FQL&gt;&lt;Q&gt;XLE^COUNT(OS_TOP_HLDG_NAME(ALL,0D,,MTD,,ALL,EQ))&lt;/Q&gt;&lt;R&gt;1&lt;/R&gt;&lt;C&gt;1&lt;/C&gt;&lt;D xsi:type="xsd:long"&gt;25&lt;/D&gt;&lt;/FQL&gt;&lt;FQL&gt;&lt;Q&gt;XLE^FMA_COS_DOWN("EPS","1M",+1,0,,,"PORTAGG","MEANR")&lt;/Q&gt;&lt;R&gt;1&lt;/R&gt;&lt;C&gt;1&lt;/C&gt;&lt;D xsi:type="xsd:double"&gt;9&lt;/D&gt;&lt;/FQL&gt;&lt;FQL&gt;&lt;Q&gt;XLE^FMA_COS_UP("EPS","1M",+1,0,,,"PORTAGG","MEANR")&lt;/Q&gt;&lt;R&gt;1&lt;/R&gt;&lt;C&gt;1&lt;/C&gt;&lt;D xsi:type="xsd:double"&gt;13&lt;/D&gt;&lt;/FQL&gt;&lt;FQL&gt;&lt;Q&gt;MOO^COUNT(OS_TOP_HLDG_NAME(ALL,0D,,MTD,,ALL,EQ))&lt;/Q&gt;&lt;R&gt;1&lt;/R&gt;&lt;C&gt;1&lt;/C&gt;&lt;D xsi:type="xsd:long"&gt;49&lt;/D&gt;&lt;/FQL&gt;&lt;FQL&gt;&lt;Q&gt;MOO^FMA_COS_DOWN("EPS","1M",+1,0,,,"PORTAGG","MEANR")&lt;/Q&gt;&lt;R&gt;1&lt;/R&gt;&lt;C&gt;1&lt;/C&gt;&lt;D xsi:type="xsd:double"&gt;25&lt;/D&gt;&lt;/FQL&gt;&lt;FQL&gt;&lt;Q&gt;MOO^FMA_COS_UP("EPS","1M",+1,0,,,"PORTAGG","MEANR")&lt;/Q&gt;&lt;R&gt;1&lt;/R&gt;&lt;C&gt;1&lt;/C&gt;&lt;D xsi:type="xsd:double"&gt;10&lt;/D&gt;&lt;/FQL&gt;&lt;FQL&gt;&lt;Q&gt;LIT^COUNT(OS_TOP_HLDG_NAME(ALL,0D,,MTD,,ALL,EQ))&lt;/Q&gt;&lt;R&gt;1&lt;/R&gt;&lt;C&gt;1&lt;/C&gt;&lt;D xsi:type="xsd:long"&gt;41&lt;/D&gt;&lt;/FQL&gt;&lt;FQL&gt;&lt;Q&gt;LIT^FMA_COS_DOWN("EPS","1M",+1,0,,,"PORTAGG","MEANR")&lt;/Q&gt;&lt;R&gt;1&lt;/R&gt;&lt;C&gt;1&lt;/C&gt;&lt;D xsi:type="xsd:double"&gt;26&lt;/D&gt;&lt;/FQL&gt;&lt;FQL&gt;&lt;Q&gt;LIT^FMA_COS_UP("EPS","1M",+1,0,,,"PORTAGG","MEANR")&lt;/Q&gt;&lt;R&gt;1&lt;/R&gt;&lt;C&gt;1&lt;/C&gt;&lt;D xsi:type="xsd:double"&gt;6&lt;/D&gt;&lt;/FQL&gt;&lt;FQL&gt;&lt;Q&gt;PICK^COUNT(OS_TOP_HLDG_NAME(ALL,0D,,MTD,,ALL,EQ))&lt;/Q&gt;&lt;R&gt;1&lt;/R&gt;&lt;C&gt;1&lt;/C&gt;&lt;D xsi:type="xsd:long"&gt;256&lt;/D&gt;&lt;/FQL&gt;&lt;FQL&gt;&lt;Q&gt;PICK^FMA_COS_DOWN("EPS","1M",+1,0,,,"PORTAGG","MEANR")&lt;/Q&gt;&lt;R&gt;1&lt;/R&gt;&lt;C&gt;1&lt;/C&gt;&lt;D xsi:type="xsd:double"&gt;103&lt;/D&gt;&lt;/FQL&gt;&lt;FQL&gt;&lt;Q&gt;PICK^FMA_COS_UP("EPS","1M",+1,0,,,"PORTAGG","MEANR")&lt;/Q&gt;&lt;R&gt;1&lt;/R&gt;&lt;C&gt;1&lt;/C&gt;&lt;D xsi:type="xsd:double"&gt;68&lt;/D&gt;&lt;/FQL&gt;&lt;FQL&gt;&lt;Q&gt;COPX^COUNT(OS_TOP_HLDG_NAME(ALL,0D,,MTD,,ALL,EQ))&lt;/Q&gt;&lt;R&gt;1&lt;/R&gt;&lt;C&gt;1&lt;/C&gt;&lt;D xsi:type="xsd:long"&gt;38&lt;/D&gt;&lt;/FQL&gt;&lt;FQL&gt;&lt;Q&gt;COPX^FMA_COS_DOWN("EPS","1M",+1,0,,,"PORTAGG","MEANR")&lt;/Q&gt;&lt;R&gt;1&lt;/R&gt;&lt;C&gt;1&lt;/C&gt;&lt;D xsi:type="xsd:double"&gt;19&lt;/D&gt;&lt;/FQL&gt;&lt;FQL&gt;&lt;Q&gt;COPX^FMA_COS_UP("EPS","1M",+1,0,,,"PORTAGG","MEANR")&lt;/Q&gt;&lt;R&gt;1&lt;/R&gt;&lt;C&gt;1&lt;/C&gt;&lt;D xsi:type="xsd:double"&gt;8&lt;/D&gt;&lt;/FQL&gt;&lt;FQL&gt;&lt;Q&gt;GDX^COUNT(OS_TOP_HLDG_NAME(ALL,0D,,MTD,,ALL,EQ))&lt;/Q&gt;&lt;R&gt;1&lt;/R&gt;&lt;C&gt;1&lt;/C&gt;&lt;D xsi:type="xsd:long"&gt;52&lt;/D&gt;&lt;/FQL&gt;&lt;FQL&gt;&lt;Q&gt;GDX^FMA_COS_DOWN("EPS","1M",+1,0,,,"PORTAGG","MEANR")&lt;/Q&gt;&lt;R&gt;1&lt;/R&gt;&lt;C&gt;1&lt;/C&gt;&lt;D xsi:type="xsd:double"&gt;22&lt;/D&gt;&lt;/FQL&gt;&lt;FQL&gt;&lt;Q&gt;GDX^FMA_COS_UP("EPS","1M",+1,0,,,"PORTAGG","MEANR")&lt;/Q&gt;&lt;R&gt;1&lt;/R&gt;&lt;C&gt;1&lt;/C&gt;&lt;D xsi:type="xsd:double"&gt;25&lt;/D&gt;&lt;/FQL&gt;&lt;FQL&gt;&lt;Q&gt;XLB^COUNT(OS_TOP_HLDG_NAME(ALL,0D,,MTD,,ALL,EQ))&lt;/Q&gt;&lt;R&gt;1&lt;/R&gt;&lt;C&gt;1&lt;/C&gt;&lt;D xsi:type="xsd:long"&gt;30&lt;/D&gt;&lt;/FQL&gt;&lt;FQL&gt;&lt;Q&gt;XLB^FMA_COS_DOWN("EPS","1M",+1,0,,,"PORTAGG","MEANR")&lt;/Q&gt;&lt;R&gt;1&lt;/R&gt;&lt;C&gt;1&lt;/C&gt;&lt;D xsi:type="xsd:double"&gt;11&lt;/D&gt;&lt;/FQL&gt;&lt;FQL&gt;&lt;Q&gt;XLB^FMA_COS_UP("EPS","1M",+1,0,,,"PORTAGG","MEANR")&lt;/Q&gt;&lt;R&gt;1&lt;/R&gt;&lt;C&gt;1&lt;/C&gt;&lt;D xsi:type="xsd:double"&gt;16&lt;/D&gt;&lt;/FQL&gt;&lt;FQL&gt;&lt;Q&gt;XLP^COUNT(OS_TOP_HLDG_NAME(ALL,0D,,MTD,,ALL,EQ))&lt;/Q&gt;&lt;R&gt;1&lt;/R&gt;&lt;C&gt;1&lt;/C&gt;&lt;D xsi:type="xsd:long"&gt;39&lt;/D&gt;&lt;/FQL&gt;&lt;FQL&gt;&lt;Q&gt;XLP^FMA_COS_DOWN("EPS","1M",+1,0,,,"PORTAGG","MEANR")&lt;/Q&gt;&lt;R&gt;1&lt;/R&gt;&lt;C&gt;1&lt;/C&gt;&lt;D xsi:type="xsd:double"&gt;13&lt;/D&gt;&lt;/FQL&gt;&lt;FQL&gt;&lt;Q&gt;XLP^FMA_COS_UP("EPS","1M",+1,0,,,"PORTAGG","MEANR")&lt;/Q&gt;&lt;R&gt;1&lt;/R&gt;&lt;C&gt;1&lt;/C&gt;&lt;D xsi:type="xsd:double"&gt;21&lt;/D&gt;&lt;/FQL&gt;&lt;FQL&gt;&lt;Q&gt;XRT^COUNT(OS_TOP_HLDG_NAME(ALL,0D,,MTD,,ALL,EQ))&lt;/Q&gt;&lt;R&gt;1&lt;/R&gt;&lt;C&gt;1&lt;/C&gt;&lt;D xsi:type="xsd:long"&gt;78&lt;/D&gt;&lt;/FQL&gt;&lt;FQL&gt;&lt;Q&gt;XRT^FMA_COS_DOWN("EPS","1M",+1,0,,,"PORTAGG","MEANR")&lt;/Q&gt;&lt;R&gt;1&lt;/R&gt;&lt;C&gt;1&lt;/C&gt;&lt;D xsi:type="xsd:double"&gt;15&lt;/D&gt;&lt;/FQL&gt;&lt;FQL&gt;&lt;Q&gt;XRT^FMA_COS_UP("EPS","1M",+1,0,,,"PORTAGG","MEANR")&lt;/Q&gt;&lt;R&gt;1&lt;/R&gt;&lt;C&gt;1&lt;/C&gt;&lt;D xsi:type="xsd:double"&gt;24&lt;/D&gt;&lt;/FQL&gt;&lt;FQL&gt;&lt;Q&gt;XLY^COUNT(OS_TOP_HLDG_NAME(ALL,0D,,MTD,,ALL,EQ))&lt;/Q&gt;&lt;R&gt;1&lt;/R&gt;&lt;C&gt;1&lt;/C&gt;&lt;D xsi:type="xsd:long"&gt;54&lt;/D&gt;&lt;/FQL&gt;&lt;FQL&gt;&lt;Q&gt;XLY^FMA_COS_DOWN("EPS","1M",+1,0,,,"PORTAGG","MEANR")&lt;/Q&gt;&lt;R&gt;1&lt;/R&gt;&lt;C&gt;1&lt;/C&gt;&lt;D xsi:type="xsd:double"&gt;11&lt;/D&gt;&lt;/FQL&gt;&lt;FQL&gt;&lt;Q&gt;XLY^FMA_COS_UP("EPS","1M",+1,0,,,"PORTAGG","MEANR")&lt;/Q&gt;&lt;R&gt;1&lt;/R&gt;&lt;C&gt;1&lt;/C&gt;&lt;D xsi:type="xsd:double"&gt;33&lt;/D&gt;&lt;/FQL&gt;&lt;FQL&gt;&lt;Q&gt;IBB^COUNT(OS_TOP_HLDG_NAME(ALL,0D,,MTD,,ALL,EQ))&lt;/Q&gt;&lt;R&gt;1&lt;/R&gt;&lt;C&gt;1&lt;/C&gt;&lt;D xsi:type="xsd:long"&gt;223&lt;/D&gt;&lt;/FQL&gt;&lt;FQL&gt;&lt;Q&gt;IBB^FMA_COS_DOWN("EPS","1M",+1,0,,,"PORTAGG","MEANR")&lt;/Q&gt;&lt;R&gt;1&lt;/R&gt;&lt;C&gt;1&lt;/C&gt;&lt;D xsi:type="xsd:double"&gt;43&lt;/D&gt;&lt;/FQL&gt;&lt;FQL&gt;&lt;Q&gt;IBB^FMA_COS_UP("EPS","1M",+1,0,,,"PORTAGG","MEANR")&lt;/Q&gt;&lt;R&gt;1&lt;/R&gt;&lt;C&gt;1&lt;/C&gt;&lt;D xsi:type="xsd:double"&gt;61&lt;/D&gt;&lt;/FQL&gt;&lt;FQL&gt;&lt;Q&gt;XLV^COUNT(OS_TOP_HLDG_NAME(ALL,0D,,MTD,,ALL,EQ))&lt;/Q&gt;&lt;R&gt;1&lt;/R&gt;&lt;C&gt;1&lt;/C&gt;&lt;D xsi:type="xsd:long"&gt;65&lt;/D&gt;&lt;/FQL&gt;&lt;FQL&gt;&lt;Q&gt;XLV^FMA_COS_DOWN("EPS","1M",+1,0,,,"PORTAGG","MEANR")&lt;/Q&gt;&lt;R&gt;1&lt;/R&gt;&lt;C&gt;1&lt;/C&gt;&lt;D xsi:type="xsd:double"&gt;17&lt;/D&gt;&lt;/FQL&gt;&lt;FQL&gt;&lt;Q&gt;XLV^FMA_COS_UP("EPS","1M",+1,0,,,"PORTAGG","MEANR")&lt;/Q&gt;&lt;R&gt;1&lt;/R&gt;&lt;C&gt;1&lt;/C&gt;&lt;D xsi:type="xsd:double"&gt;36&lt;/D&gt;&lt;/FQL&gt;&lt;FQL&gt;&lt;Q&gt;SMH^COUNT(OS_TOP_HLDG_NAME(ALL,0D,,MTD,,ALL,EQ))&lt;/Q&gt;&lt;R&gt;1&lt;/R&gt;&lt;C&gt;1&lt;/C&gt;&lt;D xsi:type="xsd:long"&gt;26&lt;/D&gt;&lt;/FQL&gt;&lt;FQL&gt;&lt;Q&gt;SMH^FMA_COS_DOWN("EPS","1M",+1,0,,,"PORTAGG","MEANR")&lt;/Q&gt;&lt;R&gt;1&lt;/R&gt;&lt;C&gt;1&lt;/C&gt;&lt;D xsi:type="xsd:double"&gt;5&lt;/D&gt;&lt;/FQL&gt;&lt;FQL&gt;&lt;Q&gt;SMH^FMA_COS_UP("EPS","1M",+1,0,,,"PORTAGG","MEANR")&lt;/Q&gt;&lt;R&gt;1&lt;/R&gt;&lt;C&gt;1&lt;/C&gt;&lt;D xsi:type="xsd:double"&gt;14&lt;/D&gt;&lt;/FQL&gt;&lt;FQL&gt;&lt;Q&gt;PTF^COUNT(OS_TOP_HLDG_NAME(ALL,0D,,MTD,,ALL,EQ))&lt;/Q&gt;&lt;R&gt;1&lt;/R&gt;&lt;C&gt;1&lt;/C&gt;&lt;D xsi:type="xsd:long"&gt;39&lt;/D&gt;&lt;/FQL&gt;&lt;FQL&gt;&lt;Q&gt;PTF^FMA_COS_DOWN("EPS","1M",+1,0,,,"PORTAGG","MEANR")&lt;/Q&gt;&lt;R&gt;1&lt;/R&gt;&lt;C&gt;1&lt;/C&gt;&lt;D xsi:type="xsd:double"&gt;6&lt;/D&gt;&lt;/FQL&gt;&lt;FQL&gt;&lt;Q&gt;PTF^FMA_COS_UP("EPS","1M",+1,0,,,"PORTAGG","MEANR")&lt;/Q&gt;&lt;R&gt;1&lt;/R&gt;&lt;C&gt;1&lt;/C&gt;&lt;D xsi:type="xsd:double"&gt;20&lt;/D&gt;&lt;/FQL&gt;&lt;FQL&gt;&lt;Q&gt;IGV^COUNT(OS_TOP_HLDG_NAME(ALL,0D,,MTD,,ALL,EQ))&lt;/Q&gt;&lt;R&gt;1&lt;/R&gt;&lt;C&gt;1&lt;/C&gt;&lt;D xsi:type="xsd:long"&gt;117&lt;/D&gt;&lt;/FQL&gt;&lt;FQL&gt;&lt;Q&gt;IGV^FMA_COS_DOWN("EPS","1M",+1,0,,,"PORTAGG","MEANR")&lt;/Q&gt;&lt;R&gt;1&lt;/R&gt;&lt;C&gt;1&lt;/C&gt;&lt;D xsi:type="xsd:double"&gt;20&lt;/D&gt;&lt;/FQL&gt;&lt;FQL&gt;&lt;Q&gt;IGV^FMA_COS_UP("EPS","1M",+1,0,,,"PORTAGG","MEANR")&lt;/Q&gt;&lt;R&gt;1&lt;/R&gt;&lt;C&gt;1&lt;/C&gt;&lt;D xsi:type="xsd:double"&gt;42&lt;/D&gt;&lt;/FQL&gt;&lt;FQL&gt;&lt;Q&gt;XLK^COUNT(OS_TOP_HLDG_NAME(ALL,0D,,MTD,,ALL,EQ))&lt;/Q&gt;&lt;R&gt;1&lt;/R&gt;&lt;C&gt;1&lt;/C&gt;&lt;D xsi:type="xsd:long"&gt;66&lt;/D&gt;&lt;/FQL&gt;&lt;FQL&gt;&lt;Q&gt;XLK^FMA_COS_DOWN("EPS","1M",+1,0,,,"PORTAGG","MEANR")&lt;/Q&gt;&lt;R&gt;1&lt;/R&gt;&lt;C&gt;1&lt;/C&gt;&lt;D xsi:type="xsd:double"&gt;16&lt;/D&gt;&lt;/FQL&gt;&lt;FQL&gt;&lt;Q&gt;XLK^FMA_COS_UP("EPS","1M",+1,0,,,"PORTAGG","MEANR")&lt;/Q&gt;&lt;R&gt;1&lt;/R&gt;&lt;C&gt;1&lt;/C&gt;&lt;D xsi:type="xsd:double"&gt;33&lt;/D&gt;&lt;/FQL&gt;&lt;FQL&gt;&lt;Q&gt;ITB^COUNT(OS_TOP_HLDG_NAME(ALL,0D,,MTD,,ALL,EQ))&lt;/Q&gt;&lt;R&gt;1&lt;/R&gt;&lt;C&gt;1&lt;/C&gt;&lt;D xsi:type="xsd:long"&gt;48&lt;/D&gt;&lt;/FQL&gt;&lt;FQL&gt;&lt;Q&gt;ITB^FMA_COS_DOWN("EPS","1M",+1,0,,,"PORTAGG","MEANR")&lt;/Q&gt;&lt;R&gt;1&lt;/R&gt;&lt;C&gt;1&lt;/C&gt;&lt;D xsi:type="xsd:double"&gt;9&lt;/D&gt;&lt;/FQL&gt;&lt;FQL&gt;&lt;Q&gt;ITB^FMA_COS_UP("EPS","1M",+1,0,,,"PORTAGG","MEANR")&lt;/Q&gt;&lt;R&gt;1&lt;/R&gt;&lt;C&gt;1&lt;/C&gt;&lt;D xsi:type="xsd:double"&gt;22&lt;/D&gt;&lt;/FQL&gt;&lt;FQL&gt;&lt;Q&gt;IYT^COUNT(OS_TOP_HLDG_NAME(ALL,0D,,MTD,,ALL,EQ))&lt;/Q&gt;&lt;R&gt;1&lt;/R&gt;&lt;C&gt;1&lt;/C&gt;&lt;D xsi:type="xsd:long"&gt;45&lt;/D&gt;&lt;/FQL&gt;&lt;FQL&gt;&lt;Q&gt;IYT^FMA_COS_DOWN("EPS","1M",+1,0,,,"PORTAGG","MEANR")&lt;/Q&gt;&lt;R&gt;1&lt;/R&gt;&lt;C&gt;1&lt;/C&gt;&lt;D xsi:type="xsd:double"&gt;13&lt;/D&gt;&lt;/FQL&gt;&lt;FQL&gt;&lt;Q&gt;IYT^FMA_COS_UP("EPS","1M",+1,0,,,"PORTAGG","MEANR")&lt;/Q&gt;&lt;R&gt;1&lt;/R&gt;&lt;C&gt;1&lt;/C&gt;&lt;D xsi:type="xsd:double"&gt;22&lt;/D&gt;&lt;/FQL&gt;&lt;FQL&gt;&lt;Q&gt;ITA^COUNT(OS_TOP_HLDG_NAME(ALL,0D,,MTD,,ALL,EQ))&lt;/Q&gt;&lt;R&gt;1&lt;/R&gt;&lt;C&gt;1&lt;/C&gt;&lt;D xsi:type="xsd:long"&gt;37&lt;/D&gt;&lt;/FQL&gt;&lt;FQL&gt;&lt;Q&gt;ITA^FMA_COS_DOWN("EPS","1M",+1,0,,,"PORTAGG","MEANR")&lt;/Q&gt;&lt;R&gt;1&lt;/R&gt;&lt;C&gt;1&lt;/C&gt;&lt;D xsi:type="xsd:double"&gt;11&lt;/D&gt;&lt;/FQL&gt;&lt;FQL&gt;&lt;Q&gt;ITA^FMA_COS_UP("EPS","1M",+1,0,,,"PORTAGG","MEANR")&lt;/Q&gt;&lt;R&gt;1&lt;/R&gt;&lt;C&gt;1&lt;/C&gt;&lt;D xsi:type="xsd:double"&gt;9&lt;/D&gt;&lt;/FQL&gt;&lt;FQL&gt;&lt;Q&gt;PRN^COUNT(OS_TOP_HLDG_NAME(ALL,0D,,MTD,,ALL,EQ))&lt;/Q&gt;&lt;R&gt;1&lt;/R&gt;&lt;C&gt;1&lt;/C&gt;&lt;D xsi:type="xsd:long"&gt;44&lt;/D&gt;&lt;/FQL&gt;&lt;FQL&gt;&lt;Q&gt;PRN^FMA_COS_DOWN("EPS","1M",+1,0,,,"PORTAGG","MEANR")&lt;/Q&gt;&lt;R&gt;1&lt;/R&gt;&lt;C&gt;1&lt;/C&gt;&lt;D xsi:type="xsd:double"&gt;11&lt;/D&gt;&lt;/FQL&gt;&lt;FQL&gt;&lt;Q&gt;PRN^FMA_COS_UP("EPS","1M",+1,0,,,"PORTAGG","MEANR")&lt;/Q&gt;&lt;R&gt;1&lt;/R&gt;&lt;C&gt;1&lt;/C&gt;&lt;D xsi:type="xsd:double"&gt;20&lt;/D&gt;&lt;/FQL&gt;&lt;FQL&gt;&lt;Q&gt;PSCI^COUNT(OS_TOP_HLDG_NAME(ALL,0D,,MTD,,ALL,EQ))&lt;/Q&gt;&lt;R&gt;1&lt;/R&gt;&lt;C&gt;1&lt;/C&gt;&lt;D xsi:type="xsd:long"&gt;97&lt;/D&gt;&lt;/FQL&gt;&lt;FQL&gt;&lt;Q&gt;PSCI^FMA_COS_DOWN("EPS","1M",+1,0,,,"PORTAGG","MEANR")&lt;/Q&gt;&lt;R&gt;1&lt;/R&gt;&lt;C&gt;1&lt;/C&gt;&lt;D xsi:type="xsd:double"&gt;17&lt;/D&gt;&lt;/FQL&gt;&lt;FQL&gt;&lt;Q&gt;PSCI^FMA_COS_UP("EPS","1M",+1,0,,,"PORTAGG","MEANR")&lt;/Q&gt;&lt;R&gt;1&lt;/R&gt;&lt;C&gt;1&lt;/C&gt;&lt;D xsi:type="xsd:double"&gt;32&lt;/D&gt;&lt;/FQL&gt;&lt;FQL&gt;&lt;Q&gt;XLI^COUNT(OS_TOP_HLDG_NAME(ALL,0D,,MTD,,ALL,EQ))&lt;/Q&gt;&lt;R&gt;1&lt;/R&gt;&lt;C&gt;1&lt;/C&gt;&lt;D xsi:type="xsd:long"&gt;80&lt;/D&gt;&lt;/FQL&gt;&lt;FQL&gt;&lt;Q&gt;XLI^FMA_COS_DOWN("EPS","1M",+1,0,,,"PORTAGG","MEANR")&lt;/Q&gt;&lt;R&gt;1&lt;/R&gt;&lt;C&gt;1&lt;/C&gt;&lt;D xsi:type="xsd:double"&gt;11&lt;/D&gt;&lt;/FQL&gt;&lt;FQL&gt;&lt;Q&gt;XLI^FMA_COS_UP("EPS","1M",+1,0,,,"PORTAGG","MEANR")&lt;/Q&gt;&lt;R&gt;1&lt;/R&gt;&lt;C&gt;1&lt;/C&gt;&lt;D xsi:type="xsd:double"&gt;55&lt;/D&gt;&lt;/FQL&gt;&lt;FQL&gt;&lt;Q&gt;IYG^COUNT(OS_TOP_HLDG_NAME(ALL,0D,,MTD,,ALL,EQ))&lt;/Q&gt;&lt;R&gt;1&lt;/R&gt;&lt;C&gt;1&lt;/C&gt;&lt;D xsi:type="xsd:long"&gt;105&lt;/D&gt;&lt;/FQL&gt;&lt;FQL&gt;&lt;Q&gt;IYG^FMA_COS_DOWN("EPS","1M",+1,0,,,"PORTAGG","MEANR")&lt;/Q&gt;&lt;R&gt;1&lt;/R&gt;&lt;C&gt;1&lt;/C&gt;&lt;D xsi:type="xsd:double"&gt;35&lt;/D&gt;&lt;/FQL&gt;&lt;FQL&gt;&lt;Q&gt;IYG^FMA_COS_UP("EPS","1M",+1,0,,,"PORTAGG","MEANR")&lt;/Q&gt;&lt;R&gt;1&lt;/R&gt;&lt;C&gt;1&lt;/C&gt;&lt;D xsi:type="xsd:double"&gt;53&lt;/D&gt;&lt;/FQL&gt;&lt;FQL&gt;&lt;Q&gt;IAT^COUNT(OS_TOP_HLDG_NAME(ALL,0D,,MTD,,ALL,EQ))&lt;/Q&gt;&lt;R&gt;1&lt;/R&gt;&lt;C&gt;1&lt;/C&gt;&lt;D xsi:type="xsd:long"&gt;37&lt;/D&gt;&lt;/FQL&gt;&lt;FQL&gt;&lt;Q&gt;IAT^FMA_COS_DOWN("EPS","1M",+1,0,,,"PORTAGG","MEANR")&lt;/Q&gt;&lt;R&gt;1&lt;/R&gt;&lt;C&gt;1&lt;/C&gt;&lt;D xsi:type="xsd:double"&gt;19&lt;/D&gt;&lt;/FQL&gt;&lt;FQL&gt;&lt;Q&gt;IAT^FMA_COS_UP("EPS","1M",+1,0,,,"PORTAGG","MEANR")&lt;/Q&gt;&lt;R&gt;1&lt;/R&gt;&lt;C&gt;1&lt;/C&gt;&lt;D xsi:type="xsd:double"&gt;13&lt;/D&gt;&lt;/FQL&gt;&lt;FQL&gt;&lt;Q&gt;KIE^COUNT(OS_TOP_HLDG_NAME(ALL,0D,,MTD,,ALL,EQ))&lt;/Q&gt;&lt;R&gt;1&lt;/R&gt;&lt;C&gt;1&lt;/C&gt;&lt;D xsi:type="xsd:long"&gt;49&lt;/D&gt;&lt;/FQL&gt;&lt;FQL&gt;&lt;Q&gt;KIE^FMA_COS_DOWN("EPS","1M",+1,0,,,"PORTAGG","MEANR")&lt;/Q&gt;&lt;R&gt;1&lt;/R&gt;&lt;C&gt;1&lt;/C&gt;&lt;D xsi:type="xsd:double"&gt;14&lt;/D&gt;&lt;/FQL&gt;&lt;FQL&gt;&lt;Q&gt;KIE^FMA_COS_UP("EPS","1M",+1,0,,,"PORTAGG","MEANR")&lt;/Q&gt;&lt;R&gt;1&lt;/R&gt;&lt;C&gt;1&lt;/C&gt;&lt;D xsi:type="xsd:double"&gt;24&lt;/D&gt;&lt;/FQL&gt;&lt;FQL&gt;&lt;Q&gt;XLF^COUNT(OS_TOP_HLDG_NAME(ALL,0D,,MTD,,ALL,EQ))&lt;/Q&gt;&lt;R&gt;1&lt;/R&gt;&lt;C&gt;1&lt;/C&gt;&lt;D xsi:type="xsd:long"&gt;74&lt;/D&gt;&lt;/FQL&gt;&lt;FQL&gt;&lt;Q&gt;XLF^FMA_COS_DOWN("EPS","1M",+1,0,,,"PORTAGG","MEANR")&lt;/Q&gt;&lt;R&gt;1&lt;/R&gt;&lt;C&gt;1&lt;/C&gt;&lt;D xsi:type="xsd:double"&gt;26&lt;/D&gt;&lt;/FQL&gt;&lt;FQL&gt;&lt;Q&gt;XLF^FMA_COS_UP("EPS","1M",+1,0,,,"PORTAGG","MEANR")&lt;/Q&gt;&lt;R&gt;1&lt;/R&gt;&lt;C&gt;1&lt;/C&gt;&lt;D xsi:type="xsd:double"&gt;38&lt;/D&gt;&lt;/FQL&gt;&lt;FQL&gt;&lt;Q&gt;RWR^FG_COMPANY_NAME&lt;/Q&gt;&lt;R&gt;1&lt;/R&gt;&lt;C&gt;1&lt;/C&gt;&lt;D xsi:type="xsd:string"&gt;SPDR Dow Jones REIT ETF&lt;/D&gt;&lt;/FQL&gt;&lt;FQL&gt;&lt;Q&gt;VNQ^FG_COMPANY_NAME&lt;/Q&gt;&lt;R&gt;1&lt;/R&gt;&lt;C&gt;1&lt;/C&gt;&lt;D xsi:type="xsd:string"&gt;Vanguard Real Estate ETF&lt;/D&gt;&lt;/FQL&gt;&lt;FQL&gt;&lt;Q&gt;XTL^FG_COMPANY_NAME&lt;/Q&gt;&lt;R&gt;1&lt;/R&gt;&lt;C&gt;1&lt;/C&gt;&lt;D xsi:type="xsd:string"&gt;SPDR S&amp;amp;P Telecom ETF&lt;/D&gt;&lt;/FQL&gt;&lt;FQL&gt;&lt;Q&gt;XLU^FG_COMPANY_NAME&lt;/Q&gt;&lt;R&gt;1&lt;/R&gt;&lt;C&gt;1&lt;/C&gt;&lt;D xsi:type="xsd:string"&gt;Utilities Select Sector SPDR Fund&lt;/D&gt;&lt;/FQL&gt;&lt;FQL&gt;&lt;Q&gt;TAN^FG_COMPANY_NAME&lt;/Q&gt;&lt;R&gt;1&lt;/R&gt;&lt;C&gt;1&lt;/C&gt;&lt;D xsi:type="xsd:string"&gt;Invesco Solar ETF&lt;/D&gt;&lt;/FQL&gt;&lt;FQL&gt;&lt;Q&gt;ICLN^FG_COMPANY_NAME&lt;/Q&gt;&lt;R&gt;1&lt;/R&gt;&lt;C&gt;1&lt;/C&gt;&lt;D xsi:type="xsd:string"&gt;iShares Global Clean Energy ETF&lt;/D&gt;&lt;/FQL&gt;&lt;FQL&gt;&lt;Q&gt;XOP^FG_COMPANY_NAME&lt;/Q&gt;&lt;R&gt;1&lt;/R&gt;&lt;C&gt;1&lt;/C&gt;&lt;D xsi:type="xsd:string"&gt;SPDR S&amp;amp;P Oil &amp;amp; Gas Exploration &amp;amp; Production ETF&lt;/D&gt;&lt;/FQL&gt;&lt;FQL&gt;&lt;Q&gt;XLE^FG_COMPANY_NAME&lt;/Q&gt;&lt;R&gt;1&lt;/R&gt;&lt;C&gt;1&lt;/C&gt;&lt;D xsi:type="xsd:string"&gt;Energy Select Sector SPDR Fund&lt;/D&gt;&lt;/FQL&gt;&lt;FQL&gt;&lt;Q&gt;MOO^FG_COMPANY_NAME&lt;/Q&gt;&lt;R&gt;1&lt;/R&gt;&lt;C&gt;1&lt;/C&gt;&lt;D xsi:type="xsd:string"&gt;VanEck Agribusiness ETF&lt;/D&gt;&lt;/FQL&gt;&lt;FQL&gt;&lt;Q&gt;LIT^FG_COMPANY_NAME&lt;/Q&gt;&lt;R&gt;1&lt;/R&gt;&lt;C&gt;1&lt;/C&gt;&lt;D xsi:type="xsd:string"&gt;Global X Lithium &amp;amp; Battery Tech ETF&lt;/D&gt;&lt;/FQL&gt;&lt;FQL&gt;&lt;Q&gt;PICK^FG_COMPANY_NAME&lt;/Q&gt;&lt;R&gt;1&lt;/R&gt;&lt;C&gt;1&lt;/C&gt;&lt;D xsi:type="xsd:string"&gt;iShares MSCI Global Metals &amp;amp; Mining Producers ETF&lt;/D&gt;&lt;/FQL&gt;&lt;FQL&gt;&lt;Q&gt;COPX^FG_COMPANY_NAME&lt;/Q&gt;&lt;R&gt;1&lt;/R&gt;&lt;C&gt;1&lt;/C&gt;&lt;D xsi:type="xsd:string"&gt;Global X Copper Miners ETF&lt;/D&gt;&lt;/FQL&gt;&lt;FQL&gt;&lt;Q&gt;GDX^FG_COMPANY_NAME&lt;/Q&gt;&lt;R&gt;1&lt;/R&gt;&lt;C&gt;1&lt;/C&gt;&lt;D xsi:type="xsd:string"&gt;VanEck Gold Miners ETF&lt;/D&gt;&lt;/FQL&gt;&lt;FQL&gt;&lt;Q&gt;XLB^FG_COMPANY_NAME&lt;/Q&gt;&lt;R&gt;1&lt;/R&gt;&lt;C&gt;1&lt;/C&gt;&lt;D xsi:type="xsd:string"&gt;Materials Select Sector SPDR Fund&lt;/D&gt;&lt;/FQL&gt;&lt;FQL&gt;&lt;Q&gt;XLP^FG_COMPANY_NAME&lt;/Q&gt;&lt;R&gt;1&lt;/R&gt;&lt;C&gt;1&lt;/C&gt;&lt;D xsi:type="xsd:string"&gt;Consumer Staples Select Sector SPDR Fund&lt;/D&gt;&lt;/FQL&gt;&lt;FQL&gt;&lt;Q&gt;XRT^FG_COMPANY_NAME&lt;/Q&gt;&lt;R&gt;1&lt;/R&gt;&lt;C&gt;1&lt;/C&gt;&lt;D xsi:type="xsd:string"&gt;SPDR S&amp;amp;P Retail ETF&lt;/D&gt;&lt;/FQL&gt;&lt;FQL&gt;&lt;Q&gt;XLY^FG_COMPANY_NAME&lt;/Q&gt;&lt;R&gt;1&lt;/R&gt;&lt;C&gt;1&lt;/C&gt;&lt;D xsi:type="xsd:string"&gt;Consumer Discretionary Select Sector SPDR Fund&lt;/D&gt;&lt;/FQL&gt;&lt;FQL&gt;&lt;Q&gt;IBB^FG_COMPANY_NAME&lt;/Q&gt;&lt;R&gt;1&lt;/R&gt;&lt;C&gt;1&lt;/C&gt;&lt;D xsi:type="xsd:string"&gt;iShares Biotechnology ETF&lt;/D&gt;&lt;/FQL&gt;&lt;FQL&gt;&lt;Q&gt;XLV^FG_COMPANY_NAME&lt;/Q&gt;&lt;R&gt;1&lt;/R&gt;&lt;C&gt;1&lt;/C&gt;&lt;D xsi:type="xsd:string"&gt;Health Care Select Sector SPDR Fund&lt;/D&gt;&lt;/FQL&gt;&lt;FQL&gt;&lt;Q&gt;SMH^FG_COMPANY_NAME&lt;/Q&gt;&lt;R&gt;1&lt;/R&gt;&lt;C&gt;1&lt;/C&gt;&lt;D xsi:type="xsd:string"&gt;VanEck Semiconductor ETF&lt;/D&gt;&lt;/FQL&gt;&lt;FQL&gt;&lt;Q&gt;PTF^FG_COMPANY_NAME&lt;/Q&gt;&lt;R&gt;1&lt;/R&gt;&lt;C&gt;1&lt;/C&gt;&lt;D xsi:type="xsd:string"&gt;Invesco Dorsey Wright Technology Momentum ETF&lt;/D&gt;&lt;/FQL&gt;&lt;FQL&gt;&lt;Q&gt;IGV^FG_COMPANY_NAME&lt;/Q&gt;&lt;R&gt;1&lt;/R&gt;&lt;C&gt;1&lt;/C&gt;&lt;D xsi:type="xsd:string"&gt;iShares Expanded Tech-Software Sector ETF&lt;/D&gt;&lt;/FQL&gt;&lt;FQL&gt;&lt;Q&gt;XLK^FG_COMPANY_NAME&lt;/Q&gt;&lt;R&gt;1&lt;/R&gt;&lt;C&gt;1&lt;/C&gt;&lt;D xsi:type="xsd:string"&gt;Technology Select Sector SPDR Fund&lt;/D&gt;&lt;/FQL&gt;&lt;FQL&gt;&lt;Q&gt;ITB^FG_COMPANY_NAME&lt;/Q&gt;&lt;R&gt;1&lt;/R&gt;&lt;C&gt;1&lt;/C&gt;&lt;D xsi:type="xsd:string"&gt;iShares U.S. Home Construction ETF&lt;/D&gt;&lt;/FQL&gt;&lt;FQL&gt;&lt;Q&gt;IYT^FG_COMPANY_NAME&lt;/Q&gt;&lt;R&gt;1&lt;/R&gt;&lt;C&gt;1&lt;/C&gt;&lt;D xsi:type="xsd:string"&gt;iShares US Transportation ETF&lt;/D&gt;&lt;/FQL&gt;&lt;FQL&gt;&lt;Q&gt;ITA^FG_COMPANY_NAME&lt;/Q&gt;&lt;R&gt;1&lt;/R&gt;&lt;C&gt;1&lt;/C&gt;&lt;D xsi:type="xsd:string"&gt;iShares U.S. Aerospace &amp;amp; Defense ETF&lt;/D&gt;&lt;/FQL&gt;&lt;FQL&gt;&lt;Q&gt;PRN^FG_COMPANY_NAME&lt;/Q&gt;&lt;R&gt;1&lt;/R&gt;&lt;C&gt;1&lt;/C&gt;&lt;D xsi:type="xsd:string"&gt;Invesco Dorsey Wright Industrials Momentum ETF&lt;/D&gt;&lt;/FQL&gt;&lt;FQL&gt;&lt;Q&gt;PSCI^FG_COMPANY_NAME&lt;/Q&gt;&lt;R&gt;1&lt;/R&gt;&lt;C&gt;1&lt;/C&gt;&lt;D xsi:type="xsd:string"&gt;Invesco S&amp;amp;P SmallCap Industrials ETF&lt;/D&gt;&lt;/FQL&gt;&lt;FQL&gt;&lt;Q&gt;XLI^FG_COMPANY_NAME&lt;/Q&gt;&lt;R&gt;1&lt;/R&gt;&lt;C&gt;1&lt;/C&gt;&lt;D xsi:type="xsd:string"&gt;Industrial Select Sector SPDR Fund&lt;/D&gt;&lt;/FQL&gt;&lt;FQL&gt;&lt;Q&gt;IYG^FG_COMPANY_NAME&lt;/Q&gt;&lt;R&gt;1&lt;/R&gt;&lt;C&gt;1&lt;/C&gt;&lt;D xsi:type="xsd:string"&gt;iShares US Financial Services ETF&lt;/D&gt;&lt;/FQL&gt;&lt;FQL&gt;&lt;Q&gt;IAT^FG_COMPANY_NAME&lt;/Q&gt;&lt;R&gt;1&lt;/R&gt;&lt;C&gt;1&lt;/C&gt;&lt;D xsi:type="xsd:string"&gt;iShares U.S. Regional Banks ETF&lt;/D&gt;&lt;/FQL&gt;&lt;FQL&gt;&lt;Q&gt;KIE^FG_COMPANY_NAME&lt;/Q&gt;&lt;R&gt;1&lt;/R&gt;&lt;C&gt;1&lt;/C&gt;&lt;D xsi:type="xsd:string"&gt;SPDR S&amp;amp;P Insurance ETF&lt;/D&gt;&lt;/FQL&gt;&lt;FQL&gt;&lt;Q&gt;XLF^FG_COMPANY_NAME&lt;/Q&gt;&lt;R&gt;1&lt;/R&gt;&lt;C&gt;1&lt;/C&gt;&lt;D xsi:type="xsd:string"&gt;Financial Select Sector SPDR Fund&lt;/D&gt;&lt;/FQL&gt;&lt;FQL&gt;&lt;Q&gt;RWR^FG_TOTAL_RETURNC(0,-1AM)&lt;/Q&gt;&lt;R&gt;1&lt;/R&gt;&lt;C&gt;1&lt;/C&gt;&lt;D xsi:type="xsd:double"&gt;-4.2008877&lt;/D&gt;&lt;/FQL&gt;&lt;FQL&gt;&lt;Q&gt;VNQ^FG_TOTAL_RETURNC(0,-1AM)&lt;/Q&gt;&lt;R&gt;1&lt;/R&gt;&lt;C&gt;1&lt;/C&gt;&lt;D xsi:type="xsd:double"&gt;-4.3183684&lt;/D&gt;&lt;/FQL&gt;&lt;FQL&gt;&lt;Q&gt;XTL^FG_TOTAL_RETURNC(0,-1AM)&lt;/Q&gt;&lt;R&gt;1&lt;/R&gt;&lt;C&gt;1&lt;/C&gt;&lt;D xsi:type="xsd:double"&gt;-1.2642026&lt;/D&gt;&lt;/FQL&gt;&lt;FQL&gt;&lt;Q&gt;XLU^FG_TOTAL_RETURNC(0,-1AM)&lt;/Q&gt;&lt;R&gt;1&lt;/R&gt;&lt;C&gt;1&lt;/C&gt;&lt;D xsi:type="xsd:double"&gt;-4.785216&lt;/D&gt;&lt;/FQL&gt;&lt;FQL&gt;&lt;Q&gt;TAN^FG_TOTAL_RETURNC(0,-1AM)&lt;/Q&gt;&lt;R&gt;1&lt;/R&gt;&lt;C&gt;1&lt;/C&gt;&lt;D xsi:type="xsd:double"&gt;0.38751364&lt;/D&gt;&lt;/FQL&gt;&lt;FQL&gt;&lt;Q&gt;ICLN^FG_TOTAL_RETURNC(0,-1AM)&lt;/Q&gt;&lt;R&gt;1&lt;/R&gt;&lt;C&gt;1&lt;/C&gt;&lt;D xsi:type="xsd:double"&gt;-0.20632744&lt;/D&gt;&lt;/FQL&gt;&lt;FQL&gt;&lt;Q&gt;XOP^FG_TOTAL_RETURNC(0,-1AM)&lt;/Q&gt;&lt;R&gt;1&lt;/R&gt;&lt;C&gt;1&lt;/C&gt;&lt;D xsi:type="xsd:double"&gt;-0.3962636&lt;/D&gt;&lt;/FQL&gt;&lt;FQL&gt;&lt;Q&gt;XLE^FG_TOTAL_RETURNC(0,-1AM)&lt;/Q&gt;&lt;R&gt;1&lt;/R&gt;&lt;C&gt;1&lt;/C&gt;&lt;D xsi:type="xsd:double"&gt;0.74988604&lt;/D&gt;&lt;/FQL&gt;&lt;FQL&gt;&lt;Q&gt;MOO^FG_TOTAL_RETURNC(0,-1AM)&lt;/Q&gt;&lt;R&gt;1&lt;/R&gt;&lt;C&gt;1&lt;/C&gt;&lt;D xsi:type="xsd:double"&gt;-3.6856413&lt;/D&gt;&lt;/FQL&gt;&lt;FQL&gt;&lt;Q&gt;LIT^FG_TOTAL_RETURNC(0,-1AM)&lt;/Q&gt;&lt;R&gt;1&lt;/R&gt;&lt;C&gt;1&lt;/C&gt;&lt;D xsi:type="xsd:double"&gt;-10.788298&lt;/D&gt;&lt;/FQL&gt;&lt;FQL&gt;&lt;Q&gt;PICK^FG_TOTAL_RETURNC(0,-1AM)&lt;/Q&gt;&lt;R&gt;1&lt;/R&gt;&lt;C&gt;1&lt;/C&gt;&lt;D xsi:type="xsd:double"&gt;-4.0881214&lt;/D&gt;&lt;/FQL&gt;&lt;FQL&gt;&lt;Q&gt;COPX^FG_TOTAL_RETURNC(0,-1AM)&lt;/Q&gt;&lt;R&gt;1&lt;/R&gt;&lt;C&gt;1&lt;/C&gt;&lt;D xsi:type="xsd:double"&gt;-5.5615845&lt;/D&gt;&lt;/FQL&gt;&lt;FQL&gt;&lt;Q&gt;GDX^FG_TOTAL_RETURNC(0,-1AM)&lt;/Q&gt;&lt;R&gt;1&lt;/R&gt;&lt;C&gt;1&lt;/C&gt;&lt;D xsi:type="xsd:double"&gt;-12.424242&lt;/D&gt;&lt;/FQL&gt;&lt;FQL&gt;&lt;Q&gt;XLB^FG_TOTAL_RETURNC(0,-1AM)&lt;/Q&gt;&lt;R&gt;1&lt;/R&gt;&lt;C&gt;1&lt;/C&gt;&lt;D xsi:type="xsd:double"&gt;-0.3594935&lt;/D&gt;&lt;/FQL&gt;&lt;FQL&gt;&lt;Q&gt;XLP^FG_TOTAL_RETURNC(0,-1AM)&lt;/Q&gt;&lt;R&gt;1&lt;/R&gt;&lt;C&gt;1&lt;/C&gt;&lt;D xsi:type="xsd:double"&gt;-0.13737082&lt;/D&gt;&lt;/FQL&gt;&lt;FQL&gt;&lt;Q&gt;XRT^FG_TOTAL_RETURNC(0,-1AM)&lt;/Q&gt;&lt;R&gt;1&lt;/R&gt;&lt;C&gt;1&lt;/C&gt;&lt;D xsi:type="xsd:double"&gt;6.0302258&lt;/D&gt;&lt;/FQL&gt;&lt;FQL&gt;&lt;Q&gt;XLY^FG_TOTAL_RETURNC(0,-1AM)&lt;/Q&gt;&lt;R&gt;1&lt;/R&gt;&lt;C&gt;1&lt;/C&gt;&lt;D xsi:type="xsd:double"&gt;2.3396134&lt;/D&gt;&lt;/FQL&gt;&lt;FQL&gt;&lt;Q&gt;IBB^FG_TOTAL_RETURNC(0,-1AM)&lt;/Q&gt;&lt;R&gt;1&lt;/R&gt;&lt;C&gt;1&lt;/C&gt;&lt;D xsi:type="xsd:double"&gt;-1.6991198&lt;/D&gt;&lt;/FQL&gt;&lt;FQL&gt;&lt;Q&gt;XLV^FG_TOTAL_RETURNC(0,-1AM)&lt;/Q&gt;&lt;R&gt;1&lt;/R&gt;&lt;C&gt;1&lt;/C&gt;&lt;D xsi:type="xsd:double"&gt;2.5476813&lt;/D&gt;&lt;/FQL&gt;&lt;FQL&gt;&lt;Q&gt;SMH^FG_TOTAL_RETURNC(0,-1AM)&lt;/Q&gt;&lt;R&gt;1&lt;/R&gt;&lt;C&gt;1&lt;/C&gt;&lt;D xsi:type="xsd:double"&gt;17.54843&lt;/D&gt;&lt;/FQL&gt;&lt;FQL&gt;&lt;Q&gt;PTF^FG_TOTAL_RETURNC(0,-1AM)&lt;/Q&gt;&lt;R&gt;1&lt;/R&gt;&lt;C&gt;1&lt;/C&gt;&lt;D xsi:type="xsd:double"&gt;13.4952545&lt;/D&gt;&lt;/FQL&gt;&lt;FQL&gt;&lt;Q&gt;IGV^FG_TOTAL_RETURNC(0,-1AM)&lt;/Q&gt;&lt;R&gt;1&lt;/R&gt;&lt;C&gt;1&lt;/C&gt;&lt;D xsi:type="xsd:double"&gt;6.719196&lt;/D&gt;&lt;/FQL&gt;&lt;FQL&gt;&lt;Q&gt;XLK^FG_TOTAL_RETURNC(0,-1AM)&lt;/Q&gt;&lt;R&gt;1&lt;/R&gt;&lt;C&gt;1&lt;/C&gt;&lt;D xsi:type="xsd:double"&gt;6.5751195&lt;/D&gt;&lt;/FQL&gt;&lt;FQL&gt;&lt;Q&gt;ITB^FG_TOTAL_RETURNC(0,-1AM)&lt;/Q&gt;&lt;R&gt;1&lt;/R&gt;&lt;C&gt;1&lt;/C&gt;&lt;D xsi:type="xsd:double"&gt;2.4301052&lt;/D&gt;&lt;/FQL&gt;&lt;FQL&gt;&lt;Q&gt;IYT^FG_TOTAL_RETURNC(0,-1AM)&lt;/Q&gt;&lt;R&gt;1&lt;/R&gt;&lt;C&gt;1&lt;/C&gt;&lt;D xsi:type="xsd:double"&gt;8.07116&lt;/D&gt;&lt;/FQL&gt;&lt;FQL&gt;&lt;Q&gt;ITA^FG_TOTAL_RETURNC(0,-1AM)&lt;/Q&gt;&lt;R&gt;1&lt;/R&gt;&lt;C&gt;1&lt;/C&gt;&lt;D xsi:type="xsd:double"&gt;2.4358392&lt;/D&gt;&lt;/FQL&gt;&lt;FQL&gt;&lt;Q&gt;PRN^FG_TOTAL_RETURNC(0,-1AM)&lt;/Q&gt;&lt;R&gt;1&lt;/R&gt;&lt;C&gt;1&lt;/C&gt;&lt;D xsi:type="xsd:double"&gt;10.00086&lt;/D&gt;&lt;/FQL&gt;&lt;FQL&gt;&lt;Q&gt;PSCI^FG_TOTAL_RETURNC(0,-1AM)&lt;/Q&gt;&lt;R&gt;1&lt;/R&gt;&lt;C&gt;1&lt;/C&gt;&lt;D xsi:type="xsd:double"&gt;6.14928&lt;/D&gt;&lt;/FQL&gt;&lt;FQL&gt;&lt;Q&gt;XLI^FG_TOTAL_RETURNC(0,-1AM)&lt;/Q&gt;&lt;R&gt;1&lt;/R&gt;&lt;C&gt;1&lt;/C&gt;&lt;D xsi:type="xsd:double"&gt;5.128896&lt;/D&gt;&lt;/FQL&gt;&lt;FQL&gt;&lt;Q&gt;IYG^FG_TOTAL_RETURNC(0,-1AM)&lt;/Q&gt;&lt;R&gt;1&lt;/R&gt;&lt;C&gt;1&lt;/C&gt;&lt;D xsi:type="xsd:double"&gt;4.162431&lt;/D&gt;&lt;/FQL&gt;&lt;FQL&gt;&lt;Q&gt;IAT^FG_TOTAL_RETURNC(0,-1AM)&lt;/Q&gt;&lt;R&gt;1&lt;/R&gt;&lt;C&gt;1&lt;/C&gt;&lt;D xsi:type="xsd:double"&gt;-2.1878064&lt;/D&gt;&lt;/FQL&gt;&lt;FQL&gt;&lt;Q&gt;KIE^FG_TOTAL_RETURNC(0,-1AM)&lt;/Q&gt;&lt;R&gt;1&lt;/R&gt;&lt;C&gt;1&lt;/C&gt;&lt;D xsi:type="xsd:double"&gt;4.507041&lt;/D&gt;&lt;/FQL&gt;&lt;FQL&gt;&lt;Q&gt;XLF^FG_TOTAL_RETURNC(0,-1AM)&lt;/Q&gt;&lt;R&gt;1&lt;/R&gt;&lt;C&gt;1&lt;/C&gt;&lt;D xsi:type="xsd:double"&gt;3.9893627&lt;/D&gt;&lt;/FQL&gt;&lt;/Schema&gt;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<sst xmlns="http://schemas.openxmlformats.org/spreadsheetml/2006/main" count="256" uniqueCount="77">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</sst>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5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4" xfId="0" applyFont="1" applyBorder="1"/>
    <xf numFmtId="0" fontId="1" fillId="0" borderId="5" xfId="0" applyFont="1" applyBorder="1"/>
    <xf numFmtId="0" fontId="1" fillId="0" borderId="14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165" fontId="0" fillId="0" borderId="13" xfId="0" applyNumberFormat="1" applyBorder="1"/>
    <xf numFmtId="164" fontId="0" fillId="0" borderId="13" xfId="0" applyNumberFormat="1" applyBorder="1"/>
    <xf numFmtId="0" fontId="0" fillId="0" borderId="18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5" xfId="0" applyBorder="1"/>
    <xf numFmtId="0" fontId="0" fillId="0" borderId="14" xfId="0" applyBorder="1"/>
    <xf numFmtId="9" fontId="0" fillId="0" borderId="13" xfId="0" applyNumberFormat="1" applyBorder="1"/>
    <xf numFmtId="0" fontId="23" fillId="2" borderId="24" xfId="0" applyFont="1" applyFill="1" applyBorder="1"/>
    <xf numFmtId="0" fontId="23" fillId="2" borderId="24" xfId="0" applyFont="1" applyFill="1" applyBorder="1" applyAlignment="1">
      <alignment wrapText="1"/>
    </xf>
    <xf numFmtId="0" fontId="23" fillId="2" borderId="16" xfId="0" applyFont="1" applyFill="1" applyBorder="1"/>
    <xf numFmtId="0" fontId="23" fillId="2" borderId="19" xfId="0" applyFont="1" applyFill="1" applyBorder="1"/>
    <xf numFmtId="165" fontId="0" fillId="0" borderId="20" xfId="0" applyNumberFormat="1" applyBorder="1"/>
    <xf numFmtId="165" fontId="0" fillId="0" borderId="21" xfId="0" applyNumberFormat="1" applyBorder="1"/>
    <xf numFmtId="0" fontId="22" fillId="0" borderId="16" xfId="0" applyFont="1" applyBorder="1"/>
    <xf numFmtId="0" fontId="0" fillId="0" borderId="25" xfId="0" applyBorder="1"/>
    <xf numFmtId="165" fontId="0" fillId="0" borderId="26" xfId="0" applyNumberFormat="1" applyBorder="1"/>
    <xf numFmtId="0" fontId="0" fillId="0" borderId="27" xfId="0" applyBorder="1"/>
    <xf numFmtId="165" fontId="0" fillId="0" borderId="27" xfId="0" applyNumberFormat="1" applyBorder="1"/>
    <xf numFmtId="165" fontId="0" fillId="0" borderId="17" xfId="0" applyNumberFormat="1" applyBorder="1"/>
    <xf numFmtId="165" fontId="0" fillId="0" borderId="18" xfId="0" applyNumberFormat="1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4" x14ac:dyDescent="0.3"/>
  <sheetData>
    <row r="1" spans="1:2" x14ac:dyDescent="0.3">
      <c r="B1" t="s">
        <v>4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4"/>
  <sheetViews>
    <sheetView tabSelected="1" zoomScale="93" zoomScaleNormal="93" workbookViewId="0">
      <selection activeCell="L6" sqref="L6"/>
    </sheetView>
  </sheetViews>
  <sheetFormatPr defaultRowHeight="14.4" x14ac:dyDescent="0.3"/>
  <cols>
    <col min="4" max="4" width="19.21875" customWidth="1"/>
    <col min="5" max="5" width="62.44140625" bestFit="1" customWidth="1"/>
    <col min="6" max="6" width="16.6640625" bestFit="1" customWidth="1"/>
    <col min="7" max="8" width="19.21875" bestFit="1" customWidth="1"/>
    <col min="9" max="9" width="13.77734375" customWidth="1"/>
    <col min="10" max="10" width="14.21875" customWidth="1"/>
    <col min="11" max="11" width="16.5546875" bestFit="1" customWidth="1"/>
    <col min="12" max="12" width="25.21875" customWidth="1"/>
    <col min="13" max="13" width="18.77734375" customWidth="1"/>
    <col min="14" max="14" width="19.21875" bestFit="1" customWidth="1"/>
    <col min="15" max="15" width="16.77734375" bestFit="1" customWidth="1"/>
    <col min="16" max="16" width="15.44140625" customWidth="1"/>
    <col min="17" max="17" width="12.77734375" customWidth="1"/>
  </cols>
  <sheetData>
    <row r="3" spans="4:10" x14ac:dyDescent="0.3">
      <c r="E3" s="23" t="s">
        <v>41</v>
      </c>
    </row>
    <row r="4" spans="4:10" x14ac:dyDescent="0.3">
      <c r="E4" t="s">
        <v>26</v>
      </c>
      <c r="F4" t="s">
        <v>1</v>
      </c>
      <c r="G4" t="s">
        <v>11</v>
      </c>
    </row>
    <row r="5" spans="4:10" x14ac:dyDescent="0.3">
      <c r="E5" s="27">
        <v>0.33</v>
      </c>
      <c r="F5" s="27">
        <v>0.33</v>
      </c>
      <c r="G5" s="27">
        <v>0.33</v>
      </c>
    </row>
    <row r="6" spans="4:10" ht="15" thickBot="1" x14ac:dyDescent="0.35">
      <c r="H6" s="1" t="s">
        <v>28</v>
      </c>
      <c r="I6" s="1" t="s">
        <v>30</v>
      </c>
      <c r="J6" s="1" t="s">
        <v>29</v>
      </c>
    </row>
    <row r="7" spans="4:10" ht="15" thickBot="1" x14ac:dyDescent="0.35">
      <c r="D7" s="28" t="s">
        <v>76</v>
      </c>
      <c r="E7" s="29" t="str">
        <f>'Asset class'!B3</f>
        <v>Financial Select Sector SPDR Fund</v>
      </c>
      <c r="F7" s="32">
        <f>'Asset class'!S3</f>
        <v>9</v>
      </c>
      <c r="G7" s="29">
        <f t="shared" ref="G7:G39" si="0">F7</f>
        <v>9</v>
      </c>
      <c r="H7" s="7" t="str">
        <f>IF(HLOOKUP($D7,'Factset Price Data'!$C$208:$AI$215,6,FALSE)&gt;=1,"INVESTED","CASH")</f>
        <v>INVESTED</v>
      </c>
      <c r="I7" s="7" t="str">
        <f>IF(HLOOKUP($D7,'Factset Price Data'!$C$208:$AI$215,7,FALSE)&gt;=1,"INVESTED","CASH")</f>
        <v>INVESTED</v>
      </c>
      <c r="J7" s="8" t="str">
        <f>IF(HLOOKUP($D7,'Factset Price Data'!$C$208:$AI$215,8,FALSE)&gt;=1,"INVESTED","CASH")</f>
        <v>INVESTED</v>
      </c>
    </row>
    <row r="8" spans="4:10" ht="15" thickBot="1" x14ac:dyDescent="0.35">
      <c r="D8" s="17" t="s">
        <v>44</v>
      </c>
      <c r="E8" s="29" t="str">
        <f>'Asset class'!B4</f>
        <v>SPDR S&amp;P Insurance ETF</v>
      </c>
      <c r="F8" s="32">
        <f>'Asset class'!S4</f>
        <v>8</v>
      </c>
      <c r="G8" s="29">
        <f t="shared" si="0"/>
        <v>8</v>
      </c>
      <c r="H8" s="7" t="str">
        <f>IF(HLOOKUP($D8,'Factset Price Data'!$C$208:$AI$215,6,FALSE)&gt;=1,"INVESTED","CASH")</f>
        <v>INVESTED</v>
      </c>
      <c r="I8" s="7" t="str">
        <f>IF(HLOOKUP($D8,'Factset Price Data'!$C$208:$AI$215,7,FALSE)&gt;=1,"INVESTED","CASH")</f>
        <v>INVESTED</v>
      </c>
      <c r="J8" s="8" t="str">
        <f>IF(HLOOKUP($D8,'Factset Price Data'!$C$208:$AI$215,8,FALSE)&gt;=1,"INVESTED","CASH")</f>
        <v>INVESTED</v>
      </c>
    </row>
    <row r="9" spans="4:10" ht="15" thickBot="1" x14ac:dyDescent="0.35">
      <c r="D9" s="17" t="s">
        <v>45</v>
      </c>
      <c r="E9" s="29" t="str">
        <f>'Asset class'!B5</f>
        <v>iShares U.S. Regional Banks ETF</v>
      </c>
      <c r="F9" s="32">
        <f>'Asset class'!S5</f>
        <v>17</v>
      </c>
      <c r="G9" s="29">
        <f t="shared" si="0"/>
        <v>17</v>
      </c>
      <c r="H9" s="7" t="str">
        <f>IF(HLOOKUP($D9,'Factset Price Data'!$C$208:$AI$215,6,FALSE)&gt;=1,"INVESTED","CASH")</f>
        <v>CASH</v>
      </c>
      <c r="I9" s="7" t="str">
        <f>IF(HLOOKUP($D9,'Factset Price Data'!$C$208:$AI$215,7,FALSE)&gt;=1,"INVESTED","CASH")</f>
        <v>CASH</v>
      </c>
      <c r="J9" s="8" t="str">
        <f>IF(HLOOKUP($D9,'Factset Price Data'!$C$208:$AI$215,8,FALSE)&gt;=1,"INVESTED","CASH")</f>
        <v>INVESTED</v>
      </c>
    </row>
    <row r="10" spans="4:10" ht="15" thickBot="1" x14ac:dyDescent="0.35">
      <c r="D10" s="17" t="s">
        <v>46</v>
      </c>
      <c r="E10" s="29" t="str">
        <f>'Asset class'!B6</f>
        <v>iShares US Financial Services ETF</v>
      </c>
      <c r="F10" s="32">
        <f>'Asset class'!S6</f>
        <v>8</v>
      </c>
      <c r="G10" s="29">
        <f t="shared" si="0"/>
        <v>8</v>
      </c>
      <c r="H10" s="7" t="str">
        <f>IF(HLOOKUP($D10,'Factset Price Data'!$C$208:$AI$215,6,FALSE)&gt;=1,"INVESTED","CASH")</f>
        <v>INVESTED</v>
      </c>
      <c r="I10" s="7" t="str">
        <f>IF(HLOOKUP($D10,'Factset Price Data'!$C$208:$AI$215,7,FALSE)&gt;=1,"INVESTED","CASH")</f>
        <v>INVESTED</v>
      </c>
      <c r="J10" s="8" t="str">
        <f>IF(HLOOKUP($D10,'Factset Price Data'!$C$208:$AI$215,8,FALSE)&gt;=1,"INVESTED","CASH")</f>
        <v>INVESTED</v>
      </c>
    </row>
    <row r="11" spans="4:10" ht="15" thickBot="1" x14ac:dyDescent="0.35">
      <c r="D11" s="17" t="s">
        <v>47</v>
      </c>
      <c r="E11" s="29" t="str">
        <f>'Asset class'!B7</f>
        <v>Industrial Select Sector SPDR Fund</v>
      </c>
      <c r="F11" s="32">
        <f>'Asset class'!S7</f>
        <v>10</v>
      </c>
      <c r="G11" s="29">
        <f t="shared" si="0"/>
        <v>10</v>
      </c>
      <c r="H11" s="7" t="str">
        <f>IF(HLOOKUP($D11,'Factset Price Data'!$C$208:$AI$215,6,FALSE)&gt;=1,"INVESTED","CASH")</f>
        <v>INVESTED</v>
      </c>
      <c r="I11" s="7" t="str">
        <f>IF(HLOOKUP($D11,'Factset Price Data'!$C$208:$AI$215,7,FALSE)&gt;=1,"INVESTED","CASH")</f>
        <v>INVESTED</v>
      </c>
      <c r="J11" s="8" t="str">
        <f>IF(HLOOKUP($D11,'Factset Price Data'!$C$208:$AI$215,8,FALSE)&gt;=1,"INVESTED","CASH")</f>
        <v>INVESTED</v>
      </c>
    </row>
    <row r="12" spans="4:10" ht="15" thickBot="1" x14ac:dyDescent="0.35">
      <c r="D12" s="17" t="s">
        <v>48</v>
      </c>
      <c r="E12" s="29" t="str">
        <f>'Asset class'!B8</f>
        <v>Invesco S&amp;P SmallCap Industrials ETF</v>
      </c>
      <c r="F12" s="32">
        <f>'Asset class'!S8</f>
        <v>13</v>
      </c>
      <c r="G12" s="29">
        <f t="shared" si="0"/>
        <v>13</v>
      </c>
      <c r="H12" s="7" t="str">
        <f>IF(HLOOKUP($D12,'Factset Price Data'!$C$208:$AI$215,6,FALSE)&gt;=1,"INVESTED","CASH")</f>
        <v>INVESTED</v>
      </c>
      <c r="I12" s="7" t="str">
        <f>IF(HLOOKUP($D12,'Factset Price Data'!$C$208:$AI$215,7,FALSE)&gt;=1,"INVESTED","CASH")</f>
        <v>INVESTED</v>
      </c>
      <c r="J12" s="8" t="str">
        <f>IF(HLOOKUP($D12,'Factset Price Data'!$C$208:$AI$215,8,FALSE)&gt;=1,"INVESTED","CASH")</f>
        <v>INVESTED</v>
      </c>
    </row>
    <row r="13" spans="4:10" ht="15" thickBot="1" x14ac:dyDescent="0.35">
      <c r="D13" s="17" t="s">
        <v>49</v>
      </c>
      <c r="E13" s="29" t="str">
        <f>'Asset class'!B9</f>
        <v>Invesco Dorsey Wright Industrials Momentum ETF</v>
      </c>
      <c r="F13" s="32">
        <f>'Asset class'!S9</f>
        <v>3</v>
      </c>
      <c r="G13" s="29">
        <f t="shared" si="0"/>
        <v>3</v>
      </c>
      <c r="H13" s="7" t="str">
        <f>IF(HLOOKUP($D13,'Factset Price Data'!$C$208:$AI$215,6,FALSE)&gt;=1,"INVESTED","CASH")</f>
        <v>INVESTED</v>
      </c>
      <c r="I13" s="7" t="str">
        <f>IF(HLOOKUP($D13,'Factset Price Data'!$C$208:$AI$215,7,FALSE)&gt;=1,"INVESTED","CASH")</f>
        <v>INVESTED</v>
      </c>
      <c r="J13" s="8" t="str">
        <f>IF(HLOOKUP($D13,'Factset Price Data'!$C$208:$AI$215,8,FALSE)&gt;=1,"INVESTED","CASH")</f>
        <v>INVESTED</v>
      </c>
    </row>
    <row r="14" spans="4:10" ht="15" thickBot="1" x14ac:dyDescent="0.35">
      <c r="D14" s="17" t="s">
        <v>50</v>
      </c>
      <c r="E14" s="29" t="str">
        <f>'Asset class'!B10</f>
        <v>iShares U.S. Aerospace &amp; Defense ETF</v>
      </c>
      <c r="F14" s="32">
        <f>'Asset class'!S10</f>
        <v>16</v>
      </c>
      <c r="G14" s="29">
        <f t="shared" si="0"/>
        <v>16</v>
      </c>
      <c r="H14" s="7" t="str">
        <f>IF(HLOOKUP($D14,'Factset Price Data'!$C$208:$AI$215,6,FALSE)&gt;=1,"INVESTED","CASH")</f>
        <v>INVESTED</v>
      </c>
      <c r="I14" s="7" t="str">
        <f>IF(HLOOKUP($D14,'Factset Price Data'!$C$208:$AI$215,7,FALSE)&gt;=1,"INVESTED","CASH")</f>
        <v>INVESTED</v>
      </c>
      <c r="J14" s="8" t="str">
        <f>IF(HLOOKUP($D14,'Factset Price Data'!$C$208:$AI$215,8,FALSE)&gt;=1,"INVESTED","CASH")</f>
        <v>INVESTED</v>
      </c>
    </row>
    <row r="15" spans="4:10" ht="15" thickBot="1" x14ac:dyDescent="0.35">
      <c r="D15" s="17" t="s">
        <v>51</v>
      </c>
      <c r="E15" s="29" t="str">
        <f>'Asset class'!B11</f>
        <v>iShares US Transportation ETF</v>
      </c>
      <c r="F15" s="32">
        <f>'Asset class'!S11</f>
        <v>4</v>
      </c>
      <c r="G15" s="29">
        <f t="shared" si="0"/>
        <v>4</v>
      </c>
      <c r="H15" s="7" t="str">
        <f>IF(HLOOKUP($D15,'Factset Price Data'!$C$208:$AI$215,6,FALSE)&gt;=1,"INVESTED","CASH")</f>
        <v>INVESTED</v>
      </c>
      <c r="I15" s="7" t="str">
        <f>IF(HLOOKUP($D15,'Factset Price Data'!$C$208:$AI$215,7,FALSE)&gt;=1,"INVESTED","CASH")</f>
        <v>INVESTED</v>
      </c>
      <c r="J15" s="8" t="str">
        <f>IF(HLOOKUP($D15,'Factset Price Data'!$C$208:$AI$215,8,FALSE)&gt;=1,"INVESTED","CASH")</f>
        <v>INVESTED</v>
      </c>
    </row>
    <row r="16" spans="4:10" ht="15" thickBot="1" x14ac:dyDescent="0.35">
      <c r="D16" s="17" t="s">
        <v>52</v>
      </c>
      <c r="E16" s="29" t="str">
        <f>'Asset class'!B12</f>
        <v>iShares U.S. Home Construction ETF</v>
      </c>
      <c r="F16" s="32">
        <f>'Asset class'!S12</f>
        <v>6</v>
      </c>
      <c r="G16" s="29">
        <f t="shared" si="0"/>
        <v>6</v>
      </c>
      <c r="H16" s="7" t="str">
        <f>IF(HLOOKUP($D16,'Factset Price Data'!$C$208:$AI$215,6,FALSE)&gt;=1,"INVESTED","CASH")</f>
        <v>INVESTED</v>
      </c>
      <c r="I16" s="7" t="str">
        <f>IF(HLOOKUP($D16,'Factset Price Data'!$C$208:$AI$215,7,FALSE)&gt;=1,"INVESTED","CASH")</f>
        <v>INVESTED</v>
      </c>
      <c r="J16" s="8" t="str">
        <f>IF(HLOOKUP($D16,'Factset Price Data'!$C$208:$AI$215,8,FALSE)&gt;=1,"INVESTED","CASH")</f>
        <v>INVESTED</v>
      </c>
    </row>
    <row r="17" spans="4:10" ht="15" thickBot="1" x14ac:dyDescent="0.35">
      <c r="D17" s="17" t="s">
        <v>53</v>
      </c>
      <c r="E17" s="29" t="str">
        <f>'Asset class'!B13</f>
        <v>Technology Select Sector SPDR Fund</v>
      </c>
      <c r="F17" s="32">
        <f>'Asset class'!S13</f>
        <v>13</v>
      </c>
      <c r="G17" s="29">
        <f t="shared" si="0"/>
        <v>13</v>
      </c>
      <c r="H17" s="7" t="str">
        <f>IF(HLOOKUP($D17,'Factset Price Data'!$C$208:$AI$215,6,FALSE)&gt;=1,"INVESTED","CASH")</f>
        <v>INVESTED</v>
      </c>
      <c r="I17" s="7" t="str">
        <f>IF(HLOOKUP($D17,'Factset Price Data'!$C$208:$AI$215,7,FALSE)&gt;=1,"INVESTED","CASH")</f>
        <v>INVESTED</v>
      </c>
      <c r="J17" s="8" t="str">
        <f>IF(HLOOKUP($D17,'Factset Price Data'!$C$208:$AI$215,8,FALSE)&gt;=1,"INVESTED","CASH")</f>
        <v>INVESTED</v>
      </c>
    </row>
    <row r="18" spans="4:10" ht="15" thickBot="1" x14ac:dyDescent="0.35">
      <c r="D18" s="17" t="s">
        <v>54</v>
      </c>
      <c r="E18" s="29" t="str">
        <f>'Asset class'!B14</f>
        <v>iShares Expanded Tech-Software Sector ETF</v>
      </c>
      <c r="F18" s="32">
        <f>'Asset class'!S14</f>
        <v>5</v>
      </c>
      <c r="G18" s="29">
        <f t="shared" si="0"/>
        <v>5</v>
      </c>
      <c r="H18" s="7" t="str">
        <f>IF(HLOOKUP($D18,'Factset Price Data'!$C$208:$AI$215,6,FALSE)&gt;=1,"INVESTED","CASH")</f>
        <v>INVESTED</v>
      </c>
      <c r="I18" s="7" t="str">
        <f>IF(HLOOKUP($D18,'Factset Price Data'!$C$208:$AI$215,7,FALSE)&gt;=1,"INVESTED","CASH")</f>
        <v>INVESTED</v>
      </c>
      <c r="J18" s="8" t="str">
        <f>IF(HLOOKUP($D18,'Factset Price Data'!$C$208:$AI$215,8,FALSE)&gt;=1,"INVESTED","CASH")</f>
        <v>INVESTED</v>
      </c>
    </row>
    <row r="19" spans="4:10" ht="15" thickBot="1" x14ac:dyDescent="0.35">
      <c r="D19" s="17" t="s">
        <v>55</v>
      </c>
      <c r="E19" s="29" t="str">
        <f>'Asset class'!B15</f>
        <v>Invesco Dorsey Wright Technology Momentum ETF</v>
      </c>
      <c r="F19" s="32">
        <f>'Asset class'!S15</f>
        <v>2</v>
      </c>
      <c r="G19" s="29">
        <f t="shared" si="0"/>
        <v>2</v>
      </c>
      <c r="H19" s="7" t="str">
        <f>IF(HLOOKUP($D19,'Factset Price Data'!$C$208:$AI$215,6,FALSE)&gt;=1,"INVESTED","CASH")</f>
        <v>INVESTED</v>
      </c>
      <c r="I19" s="7" t="str">
        <f>IF(HLOOKUP($D19,'Factset Price Data'!$C$208:$AI$215,7,FALSE)&gt;=1,"INVESTED","CASH")</f>
        <v>INVESTED</v>
      </c>
      <c r="J19" s="8" t="str">
        <f>IF(HLOOKUP($D19,'Factset Price Data'!$C$208:$AI$215,8,FALSE)&gt;=1,"INVESTED","CASH")</f>
        <v>INVESTED</v>
      </c>
    </row>
    <row r="20" spans="4:10" ht="15" thickBot="1" x14ac:dyDescent="0.35">
      <c r="D20" s="18" t="s">
        <v>56</v>
      </c>
      <c r="E20" s="29" t="str">
        <f>'Asset class'!B16</f>
        <v>VanEck Semiconductor ETF</v>
      </c>
      <c r="F20" s="32">
        <f>'Asset class'!S16</f>
        <v>1</v>
      </c>
      <c r="G20" s="29">
        <f t="shared" si="0"/>
        <v>1</v>
      </c>
      <c r="H20" s="7" t="str">
        <f>IF(HLOOKUP($D20,'Factset Price Data'!$C$208:$AI$215,6,FALSE)&gt;=1,"INVESTED","CASH")</f>
        <v>INVESTED</v>
      </c>
      <c r="I20" s="7" t="str">
        <f>IF(HLOOKUP($D20,'Factset Price Data'!$C$208:$AI$215,7,FALSE)&gt;=1,"INVESTED","CASH")</f>
        <v>INVESTED</v>
      </c>
      <c r="J20" s="8" t="str">
        <f>IF(HLOOKUP($D20,'Factset Price Data'!$C$208:$AI$215,8,FALSE)&gt;=1,"INVESTED","CASH")</f>
        <v>INVESTED</v>
      </c>
    </row>
    <row r="21" spans="4:10" ht="15" thickBot="1" x14ac:dyDescent="0.35">
      <c r="D21" s="17" t="s">
        <v>57</v>
      </c>
      <c r="E21" s="29" t="str">
        <f>'Asset class'!B17</f>
        <v>Health Care Select Sector SPDR Fund</v>
      </c>
      <c r="F21" s="32">
        <f>'Asset class'!S17</f>
        <v>14</v>
      </c>
      <c r="G21" s="29">
        <f t="shared" si="0"/>
        <v>14</v>
      </c>
      <c r="H21" s="7" t="str">
        <f>IF(HLOOKUP($D21,'Factset Price Data'!$C$208:$AI$215,6,FALSE)&gt;=1,"INVESTED","CASH")</f>
        <v>INVESTED</v>
      </c>
      <c r="I21" s="7" t="str">
        <f>IF(HLOOKUP($D21,'Factset Price Data'!$C$208:$AI$215,7,FALSE)&gt;=1,"INVESTED","CASH")</f>
        <v>INVESTED</v>
      </c>
      <c r="J21" s="8" t="str">
        <f>IF(HLOOKUP($D21,'Factset Price Data'!$C$208:$AI$215,8,FALSE)&gt;=1,"INVESTED","CASH")</f>
        <v>INVESTED</v>
      </c>
    </row>
    <row r="22" spans="4:10" ht="15" thickBot="1" x14ac:dyDescent="0.35">
      <c r="D22" s="17" t="s">
        <v>58</v>
      </c>
      <c r="E22" s="29" t="str">
        <f>'Asset class'!B18</f>
        <v>iShares Biotechnology ETF</v>
      </c>
      <c r="F22" s="32">
        <f>'Asset class'!S18</f>
        <v>15</v>
      </c>
      <c r="G22" s="29">
        <f t="shared" si="0"/>
        <v>15</v>
      </c>
      <c r="H22" s="7" t="str">
        <f>IF(HLOOKUP($D22,'Factset Price Data'!$C$208:$AI$215,6,FALSE)&gt;=1,"INVESTED","CASH")</f>
        <v>CASH</v>
      </c>
      <c r="I22" s="7" t="str">
        <f>IF(HLOOKUP($D22,'Factset Price Data'!$C$208:$AI$215,7,FALSE)&gt;=1,"INVESTED","CASH")</f>
        <v>INVESTED</v>
      </c>
      <c r="J22" s="8" t="str">
        <f>IF(HLOOKUP($D22,'Factset Price Data'!$C$208:$AI$215,8,FALSE)&gt;=1,"INVESTED","CASH")</f>
        <v>INVESTED</v>
      </c>
    </row>
    <row r="23" spans="4:10" ht="15" thickBot="1" x14ac:dyDescent="0.35">
      <c r="D23" s="17" t="s">
        <v>59</v>
      </c>
      <c r="E23" s="29" t="str">
        <f>'Asset class'!B19</f>
        <v>Consumer Discretionary Select Sector SPDR Fund</v>
      </c>
      <c r="F23" s="32">
        <f>'Asset class'!S19</f>
        <v>18</v>
      </c>
      <c r="G23" s="29">
        <f t="shared" si="0"/>
        <v>18</v>
      </c>
      <c r="H23" s="7" t="str">
        <f>IF(HLOOKUP($D23,'Factset Price Data'!$C$208:$AI$215,6,FALSE)&gt;=1,"INVESTED","CASH")</f>
        <v>INVESTED</v>
      </c>
      <c r="I23" s="7" t="str">
        <f>IF(HLOOKUP($D23,'Factset Price Data'!$C$208:$AI$215,7,FALSE)&gt;=1,"INVESTED","CASH")</f>
        <v>INVESTED</v>
      </c>
      <c r="J23" s="8" t="str">
        <f>IF(HLOOKUP($D23,'Factset Price Data'!$C$208:$AI$215,8,FALSE)&gt;=1,"INVESTED","CASH")</f>
        <v>INVESTED</v>
      </c>
    </row>
    <row r="24" spans="4:10" ht="15" thickBot="1" x14ac:dyDescent="0.35">
      <c r="D24" s="17" t="s">
        <v>60</v>
      </c>
      <c r="E24" s="29" t="str">
        <f>'Asset class'!B20</f>
        <v>SPDR S&amp;P Retail ETF</v>
      </c>
      <c r="F24" s="32">
        <f>'Asset class'!S20</f>
        <v>13</v>
      </c>
      <c r="G24" s="29">
        <f t="shared" si="0"/>
        <v>13</v>
      </c>
      <c r="H24" s="7" t="str">
        <f>IF(HLOOKUP($D24,'Factset Price Data'!$C$208:$AI$215,6,FALSE)&gt;=1,"INVESTED","CASH")</f>
        <v>INVESTED</v>
      </c>
      <c r="I24" s="7" t="str">
        <f>IF(HLOOKUP($D24,'Factset Price Data'!$C$208:$AI$215,7,FALSE)&gt;=1,"INVESTED","CASH")</f>
        <v>INVESTED</v>
      </c>
      <c r="J24" s="8" t="str">
        <f>IF(HLOOKUP($D24,'Factset Price Data'!$C$208:$AI$215,8,FALSE)&gt;=1,"INVESTED","CASH")</f>
        <v>INVESTED</v>
      </c>
    </row>
    <row r="25" spans="4:10" ht="15" thickBot="1" x14ac:dyDescent="0.35">
      <c r="D25" s="17" t="s">
        <v>61</v>
      </c>
      <c r="E25" s="29" t="str">
        <f>'Asset class'!B21</f>
        <v>Consumer Staples Select Sector SPDR Fund</v>
      </c>
      <c r="F25" s="32">
        <f>'Asset class'!S21</f>
        <v>23</v>
      </c>
      <c r="G25" s="29">
        <f t="shared" si="0"/>
        <v>23</v>
      </c>
      <c r="H25" s="7" t="str">
        <f>IF(HLOOKUP($D25,'Factset Price Data'!$C$208:$AI$215,6,FALSE)&gt;=1,"INVESTED","CASH")</f>
        <v>CASH</v>
      </c>
      <c r="I25" s="7" t="str">
        <f>IF(HLOOKUP($D25,'Factset Price Data'!$C$208:$AI$215,7,FALSE)&gt;=1,"INVESTED","CASH")</f>
        <v>INVESTED</v>
      </c>
      <c r="J25" s="8" t="str">
        <f>IF(HLOOKUP($D25,'Factset Price Data'!$C$208:$AI$215,8,FALSE)&gt;=1,"INVESTED","CASH")</f>
        <v>INVESTED</v>
      </c>
    </row>
    <row r="26" spans="4:10" ht="15" thickBot="1" x14ac:dyDescent="0.35">
      <c r="D26" s="17" t="s">
        <v>62</v>
      </c>
      <c r="E26" s="29" t="str">
        <f>'Asset class'!B22</f>
        <v>Materials Select Sector SPDR Fund</v>
      </c>
      <c r="F26" s="32">
        <f>'Asset class'!S22</f>
        <v>22</v>
      </c>
      <c r="G26" s="29">
        <f t="shared" si="0"/>
        <v>22</v>
      </c>
      <c r="H26" s="7" t="str">
        <f>IF(HLOOKUP($D26,'Factset Price Data'!$C$208:$AI$215,6,FALSE)&gt;=1,"INVESTED","CASH")</f>
        <v>INVESTED</v>
      </c>
      <c r="I26" s="7" t="str">
        <f>IF(HLOOKUP($D26,'Factset Price Data'!$C$208:$AI$215,7,FALSE)&gt;=1,"INVESTED","CASH")</f>
        <v>INVESTED</v>
      </c>
      <c r="J26" s="8" t="str">
        <f>IF(HLOOKUP($D26,'Factset Price Data'!$C$208:$AI$215,8,FALSE)&gt;=1,"INVESTED","CASH")</f>
        <v>INVESTED</v>
      </c>
    </row>
    <row r="27" spans="4:10" ht="15" thickBot="1" x14ac:dyDescent="0.35">
      <c r="D27" s="17" t="s">
        <v>63</v>
      </c>
      <c r="E27" s="29" t="str">
        <f>'Asset class'!B23</f>
        <v>VanEck Gold Miners ETF</v>
      </c>
      <c r="F27" s="32">
        <f>'Asset class'!S23</f>
        <v>31</v>
      </c>
      <c r="G27" s="29">
        <f t="shared" si="0"/>
        <v>31</v>
      </c>
      <c r="H27" s="7" t="str">
        <f>IF(HLOOKUP($D27,'Factset Price Data'!$C$208:$AI$215,6,FALSE)&gt;=1,"INVESTED","CASH")</f>
        <v>CASH</v>
      </c>
      <c r="I27" s="7" t="str">
        <f>IF(HLOOKUP($D27,'Factset Price Data'!$C$208:$AI$215,7,FALSE)&gt;=1,"INVESTED","CASH")</f>
        <v>CASH</v>
      </c>
      <c r="J27" s="8" t="str">
        <f>IF(HLOOKUP($D27,'Factset Price Data'!$C$208:$AI$215,8,FALSE)&gt;=1,"INVESTED","CASH")</f>
        <v>CASH</v>
      </c>
    </row>
    <row r="28" spans="4:10" ht="15" thickBot="1" x14ac:dyDescent="0.35">
      <c r="D28" s="17" t="s">
        <v>64</v>
      </c>
      <c r="E28" s="29" t="str">
        <f>'Asset class'!B24</f>
        <v>Global X Copper Miners ETF</v>
      </c>
      <c r="F28" s="32">
        <f>'Asset class'!S24</f>
        <v>26</v>
      </c>
      <c r="G28" s="29">
        <f t="shared" si="0"/>
        <v>26</v>
      </c>
      <c r="H28" s="7" t="str">
        <f>IF(HLOOKUP($D28,'Factset Price Data'!$C$208:$AI$215,6,FALSE)&gt;=1,"INVESTED","CASH")</f>
        <v>CASH</v>
      </c>
      <c r="I28" s="7" t="str">
        <f>IF(HLOOKUP($D28,'Factset Price Data'!$C$208:$AI$215,7,FALSE)&gt;=1,"INVESTED","CASH")</f>
        <v>CASH</v>
      </c>
      <c r="J28" s="8" t="str">
        <f>IF(HLOOKUP($D28,'Factset Price Data'!$C$208:$AI$215,8,FALSE)&gt;=1,"INVESTED","CASH")</f>
        <v>CASH</v>
      </c>
    </row>
    <row r="29" spans="4:10" ht="15" thickBot="1" x14ac:dyDescent="0.35">
      <c r="D29" s="17" t="s">
        <v>65</v>
      </c>
      <c r="E29" s="29" t="str">
        <f>'Asset class'!B25</f>
        <v>iShares MSCI Global Metals &amp; Mining Producers ETF</v>
      </c>
      <c r="F29" s="32">
        <f>'Asset class'!S25</f>
        <v>24</v>
      </c>
      <c r="G29" s="29">
        <f t="shared" si="0"/>
        <v>24</v>
      </c>
      <c r="H29" s="7" t="str">
        <f>IF(HLOOKUP($D29,'Factset Price Data'!$C$208:$AI$215,6,FALSE)&gt;=1,"INVESTED","CASH")</f>
        <v>CASH</v>
      </c>
      <c r="I29" s="7" t="str">
        <f>IF(HLOOKUP($D29,'Factset Price Data'!$C$208:$AI$215,7,FALSE)&gt;=1,"INVESTED","CASH")</f>
        <v>CASH</v>
      </c>
      <c r="J29" s="8" t="str">
        <f>IF(HLOOKUP($D29,'Factset Price Data'!$C$208:$AI$215,8,FALSE)&gt;=1,"INVESTED","CASH")</f>
        <v>CASH</v>
      </c>
    </row>
    <row r="30" spans="4:10" ht="15" thickBot="1" x14ac:dyDescent="0.35">
      <c r="D30" s="17" t="s">
        <v>66</v>
      </c>
      <c r="E30" s="29" t="str">
        <f>'Asset class'!B26</f>
        <v>Global X Lithium &amp; Battery Tech ETF</v>
      </c>
      <c r="F30" s="32">
        <f>'Asset class'!S26</f>
        <v>33</v>
      </c>
      <c r="G30" s="29">
        <f t="shared" si="0"/>
        <v>33</v>
      </c>
      <c r="H30" s="7" t="str">
        <f>IF(HLOOKUP($D30,'Factset Price Data'!$C$208:$AI$215,6,FALSE)&gt;=1,"INVESTED","CASH")</f>
        <v>CASH</v>
      </c>
      <c r="I30" s="7" t="str">
        <f>IF(HLOOKUP($D30,'Factset Price Data'!$C$208:$AI$215,7,FALSE)&gt;=1,"INVESTED","CASH")</f>
        <v>CASH</v>
      </c>
      <c r="J30" s="8" t="str">
        <f>IF(HLOOKUP($D30,'Factset Price Data'!$C$208:$AI$215,8,FALSE)&gt;=1,"INVESTED","CASH")</f>
        <v>CASH</v>
      </c>
    </row>
    <row r="31" spans="4:10" ht="15" thickBot="1" x14ac:dyDescent="0.35">
      <c r="D31" s="17" t="s">
        <v>67</v>
      </c>
      <c r="E31" s="29" t="str">
        <f>'Asset class'!B27</f>
        <v>VanEck Agribusiness ETF</v>
      </c>
      <c r="F31" s="32">
        <f>'Asset class'!S27</f>
        <v>30</v>
      </c>
      <c r="G31" s="29">
        <f t="shared" si="0"/>
        <v>30</v>
      </c>
      <c r="H31" s="7" t="str">
        <f>IF(HLOOKUP($D31,'Factset Price Data'!$C$208:$AI$215,6,FALSE)&gt;=1,"INVESTED","CASH")</f>
        <v>CASH</v>
      </c>
      <c r="I31" s="7" t="str">
        <f>IF(HLOOKUP($D31,'Factset Price Data'!$C$208:$AI$215,7,FALSE)&gt;=1,"INVESTED","CASH")</f>
        <v>CASH</v>
      </c>
      <c r="J31" s="8" t="str">
        <f>IF(HLOOKUP($D31,'Factset Price Data'!$C$208:$AI$215,8,FALSE)&gt;=1,"INVESTED","CASH")</f>
        <v>CASH</v>
      </c>
    </row>
    <row r="32" spans="4:10" ht="15" thickBot="1" x14ac:dyDescent="0.35">
      <c r="D32" s="17" t="s">
        <v>68</v>
      </c>
      <c r="E32" s="29" t="str">
        <f>'Asset class'!B28</f>
        <v>Energy Select Sector SPDR Fund</v>
      </c>
      <c r="F32" s="32">
        <f>'Asset class'!S28</f>
        <v>25</v>
      </c>
      <c r="G32" s="29">
        <f t="shared" si="0"/>
        <v>25</v>
      </c>
      <c r="H32" s="7" t="str">
        <f>IF(HLOOKUP($D32,'Factset Price Data'!$C$208:$AI$215,6,FALSE)&gt;=1,"INVESTED","CASH")</f>
        <v>INVESTED</v>
      </c>
      <c r="I32" s="7" t="str">
        <f>IF(HLOOKUP($D32,'Factset Price Data'!$C$208:$AI$215,7,FALSE)&gt;=1,"INVESTED","CASH")</f>
        <v>CASH</v>
      </c>
      <c r="J32" s="8" t="str">
        <f>IF(HLOOKUP($D32,'Factset Price Data'!$C$208:$AI$215,8,FALSE)&gt;=1,"INVESTED","CASH")</f>
        <v>CASH</v>
      </c>
    </row>
    <row r="33" spans="4:16" ht="15" thickBot="1" x14ac:dyDescent="0.35">
      <c r="D33" s="17" t="s">
        <v>69</v>
      </c>
      <c r="E33" s="29" t="str">
        <f>'Asset class'!B29</f>
        <v>SPDR S&amp;P Oil &amp; Gas Exploration &amp; Production ETF</v>
      </c>
      <c r="F33" s="32">
        <f>'Asset class'!S29</f>
        <v>28</v>
      </c>
      <c r="G33" s="29">
        <f t="shared" si="0"/>
        <v>28</v>
      </c>
      <c r="H33" s="7" t="str">
        <f>IF(HLOOKUP($D33,'Factset Price Data'!$C$208:$AI$215,6,FALSE)&gt;=1,"INVESTED","CASH")</f>
        <v>INVESTED</v>
      </c>
      <c r="I33" s="7" t="str">
        <f>IF(HLOOKUP($D33,'Factset Price Data'!$C$208:$AI$215,7,FALSE)&gt;=1,"INVESTED","CASH")</f>
        <v>CASH</v>
      </c>
      <c r="J33" s="8" t="str">
        <f>IF(HLOOKUP($D33,'Factset Price Data'!$C$208:$AI$215,8,FALSE)&gt;=1,"INVESTED","CASH")</f>
        <v>CASH</v>
      </c>
    </row>
    <row r="34" spans="4:16" ht="15" thickBot="1" x14ac:dyDescent="0.35">
      <c r="D34" s="17" t="s">
        <v>70</v>
      </c>
      <c r="E34" s="29" t="str">
        <f>'Asset class'!B30</f>
        <v>iShares Global Clean Energy ETF</v>
      </c>
      <c r="F34" s="32">
        <f>'Asset class'!S30</f>
        <v>29</v>
      </c>
      <c r="G34" s="29">
        <f t="shared" si="0"/>
        <v>29</v>
      </c>
      <c r="H34" s="7" t="str">
        <f>IF(HLOOKUP($D34,'Factset Price Data'!$C$208:$AI$215,6,FALSE)&gt;=1,"INVESTED","CASH")</f>
        <v>INVESTED</v>
      </c>
      <c r="I34" s="7" t="str">
        <f>IF(HLOOKUP($D34,'Factset Price Data'!$C$208:$AI$215,7,FALSE)&gt;=1,"INVESTED","CASH")</f>
        <v>INVESTED</v>
      </c>
      <c r="J34" s="8" t="str">
        <f>IF(HLOOKUP($D34,'Factset Price Data'!$C$208:$AI$215,8,FALSE)&gt;=1,"INVESTED","CASH")</f>
        <v>CASH</v>
      </c>
    </row>
    <row r="35" spans="4:16" ht="15" thickBot="1" x14ac:dyDescent="0.35">
      <c r="D35" s="17" t="s">
        <v>71</v>
      </c>
      <c r="E35" s="29" t="str">
        <f>'Asset class'!B31</f>
        <v>Invesco Solar ETF</v>
      </c>
      <c r="F35" s="32">
        <f>'Asset class'!S31</f>
        <v>32</v>
      </c>
      <c r="G35" s="29">
        <f t="shared" si="0"/>
        <v>32</v>
      </c>
      <c r="H35" s="7" t="str">
        <f>IF(HLOOKUP($D35,'Factset Price Data'!$C$208:$AI$215,6,FALSE)&gt;=1,"INVESTED","CASH")</f>
        <v>INVESTED</v>
      </c>
      <c r="I35" s="7" t="str">
        <f>IF(HLOOKUP($D35,'Factset Price Data'!$C$208:$AI$215,7,FALSE)&gt;=1,"INVESTED","CASH")</f>
        <v>CASH</v>
      </c>
      <c r="J35" s="8" t="str">
        <f>IF(HLOOKUP($D35,'Factset Price Data'!$C$208:$AI$215,8,FALSE)&gt;=1,"INVESTED","CASH")</f>
        <v>CASH</v>
      </c>
    </row>
    <row r="36" spans="4:16" ht="15" thickBot="1" x14ac:dyDescent="0.35">
      <c r="D36" s="17" t="s">
        <v>72</v>
      </c>
      <c r="E36" s="29" t="str">
        <f>'Asset class'!B32</f>
        <v>Utilities Select Sector SPDR Fund</v>
      </c>
      <c r="F36" s="32">
        <f>'Asset class'!S32</f>
        <v>27</v>
      </c>
      <c r="G36" s="29">
        <f t="shared" si="0"/>
        <v>27</v>
      </c>
      <c r="H36" s="7" t="str">
        <f>IF(HLOOKUP($D36,'Factset Price Data'!$C$208:$AI$215,6,FALSE)&gt;=1,"INVESTED","CASH")</f>
        <v>CASH</v>
      </c>
      <c r="I36" s="7" t="str">
        <f>IF(HLOOKUP($D36,'Factset Price Data'!$C$208:$AI$215,7,FALSE)&gt;=1,"INVESTED","CASH")</f>
        <v>CASH</v>
      </c>
      <c r="J36" s="8" t="str">
        <f>IF(HLOOKUP($D36,'Factset Price Data'!$C$208:$AI$215,8,FALSE)&gt;=1,"INVESTED","CASH")</f>
        <v>CASH</v>
      </c>
    </row>
    <row r="37" spans="4:16" ht="15" thickBot="1" x14ac:dyDescent="0.35">
      <c r="D37" s="17" t="s">
        <v>73</v>
      </c>
      <c r="E37" s="29" t="str">
        <f>'Asset class'!B33</f>
        <v>SPDR S&amp;P Telecom ETF</v>
      </c>
      <c r="F37" s="32">
        <f>'Asset class'!S33</f>
        <v>20</v>
      </c>
      <c r="G37" s="29">
        <f t="shared" si="0"/>
        <v>20</v>
      </c>
      <c r="H37" s="7" t="str">
        <f>IF(HLOOKUP($D37,'Factset Price Data'!$C$208:$AI$215,6,FALSE)&gt;=1,"INVESTED","CASH")</f>
        <v>CASH</v>
      </c>
      <c r="I37" s="7" t="str">
        <f>IF(HLOOKUP($D37,'Factset Price Data'!$C$208:$AI$215,7,FALSE)&gt;=1,"INVESTED","CASH")</f>
        <v>INVESTED</v>
      </c>
      <c r="J37" s="8" t="str">
        <f>IF(HLOOKUP($D37,'Factset Price Data'!$C$208:$AI$215,8,FALSE)&gt;=1,"INVESTED","CASH")</f>
        <v>INVESTED</v>
      </c>
    </row>
    <row r="38" spans="4:16" ht="15" thickBot="1" x14ac:dyDescent="0.35">
      <c r="D38" s="17" t="s">
        <v>74</v>
      </c>
      <c r="E38" s="29" t="str">
        <f>'Asset class'!B34</f>
        <v>Vanguard Real Estate ETF</v>
      </c>
      <c r="F38" s="32">
        <f>'Asset class'!S34</f>
        <v>21</v>
      </c>
      <c r="G38" s="29">
        <f t="shared" si="0"/>
        <v>21</v>
      </c>
      <c r="H38" s="7" t="str">
        <f>IF(HLOOKUP($D38,'Factset Price Data'!$C$208:$AI$215,6,FALSE)&gt;=1,"INVESTED","CASH")</f>
        <v>CASH</v>
      </c>
      <c r="I38" s="7" t="str">
        <f>IF(HLOOKUP($D38,'Factset Price Data'!$C$208:$AI$215,7,FALSE)&gt;=1,"INVESTED","CASH")</f>
        <v>CASH</v>
      </c>
      <c r="J38" s="8" t="str">
        <f>IF(HLOOKUP($D38,'Factset Price Data'!$C$208:$AI$215,8,FALSE)&gt;=1,"INVESTED","CASH")</f>
        <v>INVESTED</v>
      </c>
    </row>
    <row r="39" spans="4:16" ht="15" thickBot="1" x14ac:dyDescent="0.35">
      <c r="D39" s="18" t="s">
        <v>75</v>
      </c>
      <c r="E39" s="38" t="str">
        <f>'Asset class'!B35</f>
        <v>SPDR Dow Jones REIT ETF</v>
      </c>
      <c r="F39" s="39">
        <f>'Asset class'!S35</f>
        <v>19</v>
      </c>
      <c r="G39" s="38">
        <f t="shared" si="0"/>
        <v>19</v>
      </c>
      <c r="H39" s="40" t="str">
        <f>IF(HLOOKUP($D39,'Factset Price Data'!$C$208:$AI$215,6,FALSE)&gt;=1,"INVESTED","CASH")</f>
        <v>CASH</v>
      </c>
      <c r="I39" s="40" t="str">
        <f>IF(HLOOKUP($D39,'Factset Price Data'!$C$208:$AI$215,7,FALSE)&gt;=1,"INVESTED","CASH")</f>
        <v>CASH</v>
      </c>
      <c r="J39" s="41" t="str">
        <f>IF(HLOOKUP($D39,'Factset Price Data'!$C$208:$AI$215,8,FALSE)&gt;=1,"INVESTED","CASH")</f>
        <v>INVESTED</v>
      </c>
    </row>
    <row r="42" spans="4:16" ht="15" thickBot="1" x14ac:dyDescent="0.35">
      <c r="E42" s="23" t="s">
        <v>40</v>
      </c>
    </row>
    <row r="43" spans="4:16" ht="28.8" x14ac:dyDescent="0.3">
      <c r="D43" s="28"/>
      <c r="E43" s="49"/>
      <c r="F43" s="46" t="s">
        <v>12</v>
      </c>
      <c r="G43" s="43" t="s">
        <v>10</v>
      </c>
      <c r="H43" s="44" t="s">
        <v>26</v>
      </c>
      <c r="I43" s="43" t="s">
        <v>1</v>
      </c>
      <c r="J43" s="43"/>
      <c r="K43" s="43" t="s">
        <v>12</v>
      </c>
      <c r="L43" s="43" t="s">
        <v>10</v>
      </c>
      <c r="M43" s="44" t="s">
        <v>24</v>
      </c>
      <c r="N43" s="43" t="s">
        <v>1</v>
      </c>
      <c r="O43" s="43" t="s">
        <v>17</v>
      </c>
      <c r="P43" s="45" t="s">
        <v>39</v>
      </c>
    </row>
    <row r="44" spans="4:16" x14ac:dyDescent="0.3">
      <c r="D44" s="17" t="s">
        <v>76</v>
      </c>
      <c r="E44" s="30" t="str">
        <f>'Asset class'!B3</f>
        <v>Financial Select Sector SPDR Fund</v>
      </c>
      <c r="F44" s="47">
        <f>IFERROR('Momnetum ranking'!J5,0)</f>
        <v>0.16216216216216212</v>
      </c>
      <c r="G44" s="25">
        <f>IFERROR('Momnetum ranking'!K5,0)</f>
        <v>0.89189189189189189</v>
      </c>
      <c r="H44" s="24">
        <f>'Momnetum ranking'!Q5</f>
        <v>0.99592460000000005</v>
      </c>
      <c r="I44" s="26">
        <f>'Momnetum ranking'!O5</f>
        <v>13.891029</v>
      </c>
      <c r="J44" s="16"/>
      <c r="K44" s="16">
        <f>_xlfn.RANK.EQ(F44,$F$44:$F$76)</f>
        <v>16</v>
      </c>
      <c r="L44" s="16">
        <f>_xlfn.RANK.EQ(G44,$G$44:$G$76)</f>
        <v>5</v>
      </c>
      <c r="M44" s="16">
        <f>_xlfn.RANK.EQ(H44,$H$44:$H$76)</f>
        <v>7</v>
      </c>
      <c r="N44" s="16">
        <f>_xlfn.RANK.EQ(I44,$I$44:$I$76)</f>
        <v>10</v>
      </c>
      <c r="O44" s="16">
        <f>MEDIAN(K44:N44)</f>
        <v>8.5</v>
      </c>
      <c r="P44" s="34">
        <f>O44-$O$47</f>
        <v>0.5</v>
      </c>
    </row>
    <row r="45" spans="4:16" x14ac:dyDescent="0.3">
      <c r="D45" s="17" t="s">
        <v>44</v>
      </c>
      <c r="E45" s="30" t="str">
        <f>'Asset class'!B4</f>
        <v>SPDR S&amp;P Insurance ETF</v>
      </c>
      <c r="F45" s="47">
        <f>IFERROR('Momnetum ranking'!J6,0)</f>
        <v>0.20408163265306123</v>
      </c>
      <c r="G45" s="25">
        <f>IFERROR('Momnetum ranking'!K6,0)</f>
        <v>0.91836734693877597</v>
      </c>
      <c r="H45" s="24">
        <f>'Momnetum ranking'!Q6</f>
        <v>1</v>
      </c>
      <c r="I45" s="26">
        <f>'Momnetum ranking'!O6</f>
        <v>10.047758</v>
      </c>
      <c r="J45" s="16"/>
      <c r="K45" s="16">
        <f t="shared" ref="K45:K76" si="1">_xlfn.RANK.EQ(F45,$F$44:$F$76)</f>
        <v>10</v>
      </c>
      <c r="L45" s="16">
        <f t="shared" ref="L45:L76" si="2">_xlfn.RANK.EQ(G45,$G$44:$G$76)</f>
        <v>4</v>
      </c>
      <c r="M45" s="16">
        <f t="shared" ref="M45:M76" si="3">_xlfn.RANK.EQ(H45,$H$44:$H$76)</f>
        <v>1</v>
      </c>
      <c r="N45" s="16">
        <f t="shared" ref="N45:N76" si="4">_xlfn.RANK.EQ(I45,$I$44:$I$76)</f>
        <v>17</v>
      </c>
      <c r="O45" s="16">
        <f t="shared" ref="O45:O76" si="5">MEDIAN(K45:N45)</f>
        <v>7</v>
      </c>
      <c r="P45" s="34">
        <f t="shared" ref="P45:P76" si="6">O45-$O$47</f>
        <v>-1</v>
      </c>
    </row>
    <row r="46" spans="4:16" x14ac:dyDescent="0.3">
      <c r="D46" s="17" t="s">
        <v>45</v>
      </c>
      <c r="E46" s="30" t="str">
        <f>'Asset class'!B5</f>
        <v>iShares U.S. Regional Banks ETF</v>
      </c>
      <c r="F46" s="47">
        <f>IFERROR('Momnetum ranking'!J7,0)</f>
        <v>-0.16216216216216212</v>
      </c>
      <c r="G46" s="25">
        <f>IFERROR('Momnetum ranking'!K7,0)</f>
        <v>0.86111111111111105</v>
      </c>
      <c r="H46" s="24">
        <f>'Momnetum ranking'!Q7</f>
        <v>0.75588906</v>
      </c>
      <c r="I46" s="26">
        <f>'Momnetum ranking'!O7</f>
        <v>13.662291</v>
      </c>
      <c r="J46" s="16"/>
      <c r="K46" s="16">
        <f t="shared" si="1"/>
        <v>29</v>
      </c>
      <c r="L46" s="16">
        <f t="shared" si="2"/>
        <v>7</v>
      </c>
      <c r="M46" s="16">
        <f t="shared" si="3"/>
        <v>29</v>
      </c>
      <c r="N46" s="16">
        <f t="shared" si="4"/>
        <v>11</v>
      </c>
      <c r="O46" s="16">
        <f t="shared" si="5"/>
        <v>20</v>
      </c>
      <c r="P46" s="34">
        <f t="shared" si="6"/>
        <v>12</v>
      </c>
    </row>
    <row r="47" spans="4:16" x14ac:dyDescent="0.3">
      <c r="D47" s="17" t="s">
        <v>46</v>
      </c>
      <c r="E47" s="30" t="str">
        <f>'Asset class'!B6</f>
        <v>iShares US Financial Services ETF</v>
      </c>
      <c r="F47" s="47">
        <f>IFERROR('Momnetum ranking'!J8,0)</f>
        <v>0.17142857142857143</v>
      </c>
      <c r="G47" s="25">
        <f>IFERROR('Momnetum ranking'!K8,0)</f>
        <v>0.8834951456310679</v>
      </c>
      <c r="H47" s="24">
        <f>'Momnetum ranking'!Q8</f>
        <v>0.99412210000000001</v>
      </c>
      <c r="I47" s="26">
        <f>'Momnetum ranking'!O8</f>
        <v>15.484691</v>
      </c>
      <c r="J47" s="16"/>
      <c r="K47" s="16">
        <f t="shared" si="1"/>
        <v>14</v>
      </c>
      <c r="L47" s="16">
        <f t="shared" si="2"/>
        <v>6</v>
      </c>
      <c r="M47" s="16">
        <f t="shared" si="3"/>
        <v>8</v>
      </c>
      <c r="N47" s="16">
        <f t="shared" si="4"/>
        <v>8</v>
      </c>
      <c r="O47" s="16">
        <f t="shared" si="5"/>
        <v>8</v>
      </c>
      <c r="P47" s="34">
        <f t="shared" si="6"/>
        <v>0</v>
      </c>
    </row>
    <row r="48" spans="4:16" x14ac:dyDescent="0.3">
      <c r="D48" s="17" t="s">
        <v>47</v>
      </c>
      <c r="E48" s="30" t="str">
        <f>'Asset class'!B7</f>
        <v>Industrial Select Sector SPDR Fund</v>
      </c>
      <c r="F48" s="47">
        <f>IFERROR('Momnetum ranking'!J9,0)</f>
        <v>0.55000000000000004</v>
      </c>
      <c r="G48" s="25">
        <f>IFERROR('Momnetum ranking'!K9,0)</f>
        <v>0.79746835443038</v>
      </c>
      <c r="H48" s="24">
        <f>'Momnetum ranking'!Q9</f>
        <v>1</v>
      </c>
      <c r="I48" s="26">
        <f>'Momnetum ranking'!O9</f>
        <v>13.184810000000001</v>
      </c>
      <c r="J48" s="16"/>
      <c r="K48" s="16">
        <f t="shared" si="1"/>
        <v>1</v>
      </c>
      <c r="L48" s="16">
        <f t="shared" si="2"/>
        <v>10</v>
      </c>
      <c r="M48" s="16">
        <f t="shared" si="3"/>
        <v>1</v>
      </c>
      <c r="N48" s="16">
        <f t="shared" si="4"/>
        <v>14</v>
      </c>
      <c r="O48" s="16">
        <f t="shared" si="5"/>
        <v>5.5</v>
      </c>
      <c r="P48" s="34">
        <f t="shared" si="6"/>
        <v>-2.5</v>
      </c>
    </row>
    <row r="49" spans="4:16" x14ac:dyDescent="0.3">
      <c r="D49" s="17" t="s">
        <v>48</v>
      </c>
      <c r="E49" s="30" t="str">
        <f>'Asset class'!B8</f>
        <v>Invesco S&amp;P SmallCap Industrials ETF</v>
      </c>
      <c r="F49" s="47">
        <f>IFERROR('Momnetum ranking'!J10,0)</f>
        <v>0.15463917525773196</v>
      </c>
      <c r="G49" s="25">
        <f>IFERROR('Momnetum ranking'!K10,0)</f>
        <v>0.6875</v>
      </c>
      <c r="H49" s="24">
        <f>'Momnetum ranking'!Q10</f>
        <v>0.99083960000000004</v>
      </c>
      <c r="I49" s="26">
        <f>'Momnetum ranking'!O10</f>
        <v>13.19722</v>
      </c>
      <c r="J49" s="16"/>
      <c r="K49" s="16">
        <f t="shared" si="1"/>
        <v>18</v>
      </c>
      <c r="L49" s="16">
        <f t="shared" si="2"/>
        <v>15</v>
      </c>
      <c r="M49" s="16">
        <f t="shared" si="3"/>
        <v>10</v>
      </c>
      <c r="N49" s="16">
        <f t="shared" si="4"/>
        <v>13</v>
      </c>
      <c r="O49" s="16">
        <f t="shared" si="5"/>
        <v>14</v>
      </c>
      <c r="P49" s="34">
        <f t="shared" si="6"/>
        <v>6</v>
      </c>
    </row>
    <row r="50" spans="4:16" x14ac:dyDescent="0.3">
      <c r="D50" s="17" t="s">
        <v>49</v>
      </c>
      <c r="E50" s="30" t="str">
        <f>'Asset class'!B9</f>
        <v>Invesco Dorsey Wright Industrials Momentum ETF</v>
      </c>
      <c r="F50" s="47">
        <f>IFERROR('Momnetum ranking'!J11,0)</f>
        <v>0.20454545454545453</v>
      </c>
      <c r="G50" s="25">
        <f>IFERROR('Momnetum ranking'!K11,0)</f>
        <v>0.97674418604651192</v>
      </c>
      <c r="H50" s="24">
        <f>'Momnetum ranking'!Q11</f>
        <v>0.99267404999999997</v>
      </c>
      <c r="I50" s="26">
        <f>'Momnetum ranking'!O11</f>
        <v>18.780183999999998</v>
      </c>
      <c r="J50" s="16"/>
      <c r="K50" s="16">
        <f t="shared" si="1"/>
        <v>9</v>
      </c>
      <c r="L50" s="16">
        <f t="shared" si="2"/>
        <v>1</v>
      </c>
      <c r="M50" s="16">
        <f t="shared" si="3"/>
        <v>9</v>
      </c>
      <c r="N50" s="16">
        <f t="shared" si="4"/>
        <v>3</v>
      </c>
      <c r="O50" s="16">
        <f t="shared" si="5"/>
        <v>6</v>
      </c>
      <c r="P50" s="34">
        <f t="shared" si="6"/>
        <v>-2</v>
      </c>
    </row>
    <row r="51" spans="4:16" x14ac:dyDescent="0.3">
      <c r="D51" s="17" t="s">
        <v>50</v>
      </c>
      <c r="E51" s="30" t="str">
        <f>'Asset class'!B10</f>
        <v>iShares U.S. Aerospace &amp; Defense ETF</v>
      </c>
      <c r="F51" s="47">
        <f>IFERROR('Momnetum ranking'!J12,0)</f>
        <v>-5.4054054054054057E-2</v>
      </c>
      <c r="G51" s="25">
        <f>IFERROR('Momnetum ranking'!K12,0)</f>
        <v>0.69444444444444398</v>
      </c>
      <c r="H51" s="24">
        <f>'Momnetum ranking'!Q12</f>
        <v>0.98926429999999999</v>
      </c>
      <c r="I51" s="26">
        <f>'Momnetum ranking'!O12</f>
        <v>8.2435369999999999</v>
      </c>
      <c r="J51" s="16"/>
      <c r="K51" s="16">
        <f t="shared" si="1"/>
        <v>25</v>
      </c>
      <c r="L51" s="16">
        <f t="shared" si="2"/>
        <v>14</v>
      </c>
      <c r="M51" s="16">
        <f t="shared" si="3"/>
        <v>11</v>
      </c>
      <c r="N51" s="16">
        <f t="shared" si="4"/>
        <v>18</v>
      </c>
      <c r="O51" s="16">
        <f t="shared" si="5"/>
        <v>16</v>
      </c>
      <c r="P51" s="34">
        <f t="shared" si="6"/>
        <v>8</v>
      </c>
    </row>
    <row r="52" spans="4:16" x14ac:dyDescent="0.3">
      <c r="D52" s="17" t="s">
        <v>51</v>
      </c>
      <c r="E52" s="30" t="str">
        <f>'Asset class'!B11</f>
        <v>iShares US Transportation ETF</v>
      </c>
      <c r="F52" s="47">
        <f>IFERROR('Momnetum ranking'!J13,0)</f>
        <v>0.2</v>
      </c>
      <c r="G52" s="25">
        <f>IFERROR('Momnetum ranking'!K13,0)</f>
        <v>0.56818181818181801</v>
      </c>
      <c r="H52" s="24">
        <f>'Momnetum ranking'!Q13</f>
        <v>1</v>
      </c>
      <c r="I52" s="26">
        <f>'Momnetum ranking'!O13</f>
        <v>18.114698000000001</v>
      </c>
      <c r="J52" s="16"/>
      <c r="K52" s="16">
        <f t="shared" si="1"/>
        <v>11</v>
      </c>
      <c r="L52" s="16">
        <f t="shared" si="2"/>
        <v>20</v>
      </c>
      <c r="M52" s="16">
        <f t="shared" si="3"/>
        <v>1</v>
      </c>
      <c r="N52" s="16">
        <f t="shared" si="4"/>
        <v>5</v>
      </c>
      <c r="O52" s="16">
        <f t="shared" si="5"/>
        <v>8</v>
      </c>
      <c r="P52" s="34">
        <f t="shared" si="6"/>
        <v>0</v>
      </c>
    </row>
    <row r="53" spans="4:16" x14ac:dyDescent="0.3">
      <c r="D53" s="17" t="s">
        <v>52</v>
      </c>
      <c r="E53" s="30" t="str">
        <f>'Asset class'!B12</f>
        <v>iShares U.S. Home Construction ETF</v>
      </c>
      <c r="F53" s="47">
        <f>IFERROR('Momnetum ranking'!J14,0)</f>
        <v>0.27083333333333331</v>
      </c>
      <c r="G53" s="25">
        <f>IFERROR('Momnetum ranking'!K14,0)</f>
        <v>0.95744680851063801</v>
      </c>
      <c r="H53" s="24">
        <f>'Momnetum ranking'!Q14</f>
        <v>0.98302995999999998</v>
      </c>
      <c r="I53" s="26">
        <f>'Momnetum ranking'!O14</f>
        <v>19.785630999999999</v>
      </c>
      <c r="J53" s="16"/>
      <c r="K53" s="16">
        <f t="shared" si="1"/>
        <v>6</v>
      </c>
      <c r="L53" s="16">
        <f t="shared" si="2"/>
        <v>2</v>
      </c>
      <c r="M53" s="16">
        <f t="shared" si="3"/>
        <v>15</v>
      </c>
      <c r="N53" s="16">
        <f t="shared" si="4"/>
        <v>2</v>
      </c>
      <c r="O53" s="16">
        <f t="shared" si="5"/>
        <v>4</v>
      </c>
      <c r="P53" s="34">
        <f t="shared" si="6"/>
        <v>-4</v>
      </c>
    </row>
    <row r="54" spans="4:16" x14ac:dyDescent="0.3">
      <c r="D54" s="17" t="s">
        <v>53</v>
      </c>
      <c r="E54" s="30" t="str">
        <f>'Asset class'!B13</f>
        <v>Technology Select Sector SPDR Fund</v>
      </c>
      <c r="F54" s="47">
        <f>IFERROR('Momnetum ranking'!J15,0)</f>
        <v>0.25757575757575757</v>
      </c>
      <c r="G54" s="25">
        <f>IFERROR('Momnetum ranking'!K15,0)</f>
        <v>0.81818181818181801</v>
      </c>
      <c r="H54" s="24">
        <f>'Momnetum ranking'!Q15</f>
        <v>0.98575829999999998</v>
      </c>
      <c r="I54" s="26">
        <f>'Momnetum ranking'!O15</f>
        <v>12.794256000000001</v>
      </c>
      <c r="J54" s="16"/>
      <c r="K54" s="16">
        <f t="shared" si="1"/>
        <v>7</v>
      </c>
      <c r="L54" s="16">
        <f t="shared" si="2"/>
        <v>9</v>
      </c>
      <c r="M54" s="16">
        <f t="shared" si="3"/>
        <v>13</v>
      </c>
      <c r="N54" s="16">
        <f t="shared" si="4"/>
        <v>15</v>
      </c>
      <c r="O54" s="16">
        <f t="shared" si="5"/>
        <v>11</v>
      </c>
      <c r="P54" s="34">
        <f t="shared" si="6"/>
        <v>3</v>
      </c>
    </row>
    <row r="55" spans="4:16" x14ac:dyDescent="0.3">
      <c r="D55" s="17" t="s">
        <v>54</v>
      </c>
      <c r="E55" s="30" t="str">
        <f>'Asset class'!B14</f>
        <v>iShares Expanded Tech-Software Sector ETF</v>
      </c>
      <c r="F55" s="47">
        <f>IFERROR('Momnetum ranking'!J16,0)</f>
        <v>0.18803418803418803</v>
      </c>
      <c r="G55" s="25">
        <f>IFERROR('Momnetum ranking'!K16,0)</f>
        <v>0.72649572649572602</v>
      </c>
      <c r="H55" s="24">
        <f>'Momnetum ranking'!Q16</f>
        <v>0.98671980000000004</v>
      </c>
      <c r="I55" s="26">
        <f>'Momnetum ranking'!O16</f>
        <v>16.415763999999999</v>
      </c>
      <c r="J55" s="16"/>
      <c r="K55" s="16">
        <f t="shared" si="1"/>
        <v>12</v>
      </c>
      <c r="L55" s="16">
        <f t="shared" si="2"/>
        <v>12</v>
      </c>
      <c r="M55" s="16">
        <f t="shared" si="3"/>
        <v>12</v>
      </c>
      <c r="N55" s="16">
        <f t="shared" si="4"/>
        <v>7</v>
      </c>
      <c r="O55" s="16">
        <f t="shared" si="5"/>
        <v>12</v>
      </c>
      <c r="P55" s="34">
        <f t="shared" si="6"/>
        <v>4</v>
      </c>
    </row>
    <row r="56" spans="4:16" x14ac:dyDescent="0.3">
      <c r="D56" s="17" t="s">
        <v>55</v>
      </c>
      <c r="E56" s="30" t="str">
        <f>'Asset class'!B15</f>
        <v>Invesco Dorsey Wright Technology Momentum ETF</v>
      </c>
      <c r="F56" s="47">
        <f>IFERROR('Momnetum ranking'!J17,0)</f>
        <v>0.35897435897435892</v>
      </c>
      <c r="G56" s="25">
        <f>IFERROR('Momnetum ranking'!K17,0)</f>
        <v>0.94736842105263197</v>
      </c>
      <c r="H56" s="24">
        <f>'Momnetum ranking'!Q17</f>
        <v>0.99656420000000001</v>
      </c>
      <c r="I56" s="26">
        <f>'Momnetum ranking'!O17</f>
        <v>18.18571</v>
      </c>
      <c r="J56" s="16"/>
      <c r="K56" s="16">
        <f t="shared" si="1"/>
        <v>3</v>
      </c>
      <c r="L56" s="16">
        <f t="shared" si="2"/>
        <v>3</v>
      </c>
      <c r="M56" s="16">
        <f t="shared" si="3"/>
        <v>6</v>
      </c>
      <c r="N56" s="16">
        <f t="shared" si="4"/>
        <v>4</v>
      </c>
      <c r="O56" s="16">
        <f t="shared" si="5"/>
        <v>3.5</v>
      </c>
      <c r="P56" s="34">
        <f t="shared" si="6"/>
        <v>-4.5</v>
      </c>
    </row>
    <row r="57" spans="4:16" x14ac:dyDescent="0.3">
      <c r="D57" s="17" t="s">
        <v>56</v>
      </c>
      <c r="E57" s="30" t="str">
        <f>'Asset class'!B16</f>
        <v>VanEck Semiconductor ETF</v>
      </c>
      <c r="F57" s="47">
        <f>IFERROR('Momnetum ranking'!J18,0)</f>
        <v>0.34615384615384615</v>
      </c>
      <c r="G57" s="25">
        <f>IFERROR('Momnetum ranking'!K18,0)</f>
        <v>0.76923076923076905</v>
      </c>
      <c r="H57" s="24">
        <f>'Momnetum ranking'!Q18</f>
        <v>0.99730194000000005</v>
      </c>
      <c r="I57" s="26">
        <f>'Momnetum ranking'!O18</f>
        <v>26.961898999999999</v>
      </c>
      <c r="J57" s="16"/>
      <c r="K57" s="16">
        <f t="shared" si="1"/>
        <v>4</v>
      </c>
      <c r="L57" s="16">
        <f t="shared" si="2"/>
        <v>11</v>
      </c>
      <c r="M57" s="16">
        <f t="shared" si="3"/>
        <v>5</v>
      </c>
      <c r="N57" s="16">
        <f t="shared" si="4"/>
        <v>1</v>
      </c>
      <c r="O57" s="16">
        <f t="shared" si="5"/>
        <v>4.5</v>
      </c>
      <c r="P57" s="34">
        <f t="shared" si="6"/>
        <v>-3.5</v>
      </c>
    </row>
    <row r="58" spans="4:16" x14ac:dyDescent="0.3">
      <c r="D58" s="17" t="s">
        <v>57</v>
      </c>
      <c r="E58" s="30" t="str">
        <f>'Asset class'!B17</f>
        <v>Health Care Select Sector SPDR Fund</v>
      </c>
      <c r="F58" s="47">
        <f>IFERROR('Momnetum ranking'!J19,0)</f>
        <v>0.29230769230769232</v>
      </c>
      <c r="G58" s="25">
        <f>IFERROR('Momnetum ranking'!K19,0)</f>
        <v>0.66153846153846108</v>
      </c>
      <c r="H58" s="24">
        <f>'Momnetum ranking'!Q19</f>
        <v>0.99812990000000001</v>
      </c>
      <c r="I58" s="26">
        <f>'Momnetum ranking'!O19</f>
        <v>13.204945</v>
      </c>
      <c r="J58" s="16"/>
      <c r="K58" s="16">
        <f t="shared" si="1"/>
        <v>5</v>
      </c>
      <c r="L58" s="16">
        <f t="shared" si="2"/>
        <v>18</v>
      </c>
      <c r="M58" s="16">
        <f t="shared" si="3"/>
        <v>4</v>
      </c>
      <c r="N58" s="16">
        <f t="shared" si="4"/>
        <v>12</v>
      </c>
      <c r="O58" s="16">
        <f t="shared" si="5"/>
        <v>8.5</v>
      </c>
      <c r="P58" s="34">
        <f t="shared" si="6"/>
        <v>0.5</v>
      </c>
    </row>
    <row r="59" spans="4:16" x14ac:dyDescent="0.3">
      <c r="D59" s="17" t="s">
        <v>58</v>
      </c>
      <c r="E59" s="30" t="str">
        <f>'Asset class'!B18</f>
        <v>iShares Biotechnology ETF</v>
      </c>
      <c r="F59" s="47">
        <f>IFERROR('Momnetum ranking'!J20,0)</f>
        <v>8.0717488789237679E-2</v>
      </c>
      <c r="G59" s="25">
        <f>IFERROR('Momnetum ranking'!K20,0)</f>
        <v>0.58256880733944894</v>
      </c>
      <c r="H59" s="24">
        <f>'Momnetum ranking'!Q20</f>
        <v>0.96707080000000001</v>
      </c>
      <c r="I59" s="26">
        <f>'Momnetum ranking'!O20</f>
        <v>14.434457</v>
      </c>
      <c r="J59" s="16"/>
      <c r="K59" s="16">
        <f t="shared" si="1"/>
        <v>21</v>
      </c>
      <c r="L59" s="16">
        <f t="shared" si="2"/>
        <v>19</v>
      </c>
      <c r="M59" s="16">
        <f t="shared" si="3"/>
        <v>17</v>
      </c>
      <c r="N59" s="16">
        <f t="shared" si="4"/>
        <v>9</v>
      </c>
      <c r="O59" s="16">
        <f t="shared" si="5"/>
        <v>18</v>
      </c>
      <c r="P59" s="34">
        <f t="shared" si="6"/>
        <v>10</v>
      </c>
    </row>
    <row r="60" spans="4:16" x14ac:dyDescent="0.3">
      <c r="D60" s="17" t="s">
        <v>59</v>
      </c>
      <c r="E60" s="30" t="str">
        <f>'Asset class'!B19</f>
        <v>Consumer Discretionary Select Sector SPDR Fund</v>
      </c>
      <c r="F60" s="47">
        <f>IFERROR('Momnetum ranking'!J21,0)</f>
        <v>0.40740740740740744</v>
      </c>
      <c r="G60" s="25">
        <f>IFERROR('Momnetum ranking'!K21,0)</f>
        <v>0.68518518518518501</v>
      </c>
      <c r="H60" s="24">
        <f>'Momnetum ranking'!Q21</f>
        <v>0.98136809999999997</v>
      </c>
      <c r="I60" s="26">
        <f>'Momnetum ranking'!O21</f>
        <v>6.444013</v>
      </c>
      <c r="J60" s="16"/>
      <c r="K60" s="16">
        <f t="shared" si="1"/>
        <v>2</v>
      </c>
      <c r="L60" s="16">
        <f t="shared" si="2"/>
        <v>16</v>
      </c>
      <c r="M60" s="16">
        <f t="shared" si="3"/>
        <v>16</v>
      </c>
      <c r="N60" s="16">
        <f t="shared" si="4"/>
        <v>21</v>
      </c>
      <c r="O60" s="16">
        <f t="shared" si="5"/>
        <v>16</v>
      </c>
      <c r="P60" s="34">
        <f t="shared" si="6"/>
        <v>8</v>
      </c>
    </row>
    <row r="61" spans="4:16" x14ac:dyDescent="0.3">
      <c r="D61" s="17" t="s">
        <v>60</v>
      </c>
      <c r="E61" s="30" t="str">
        <f>'Asset class'!B20</f>
        <v>SPDR S&amp;P Retail ETF</v>
      </c>
      <c r="F61" s="47">
        <f>IFERROR('Momnetum ranking'!J22,0)</f>
        <v>0.11538461538461539</v>
      </c>
      <c r="G61" s="25">
        <f>IFERROR('Momnetum ranking'!K22,0)</f>
        <v>0.70512820512820495</v>
      </c>
      <c r="H61" s="24">
        <f>'Momnetum ranking'!Q22</f>
        <v>0.98395359999999998</v>
      </c>
      <c r="I61" s="26">
        <f>'Momnetum ranking'!O22</f>
        <v>17.553293</v>
      </c>
      <c r="J61" s="16"/>
      <c r="K61" s="16">
        <f t="shared" si="1"/>
        <v>19</v>
      </c>
      <c r="L61" s="16">
        <f t="shared" si="2"/>
        <v>13</v>
      </c>
      <c r="M61" s="16">
        <f t="shared" si="3"/>
        <v>14</v>
      </c>
      <c r="N61" s="16">
        <f t="shared" si="4"/>
        <v>6</v>
      </c>
      <c r="O61" s="16">
        <f t="shared" si="5"/>
        <v>13.5</v>
      </c>
      <c r="P61" s="34">
        <f t="shared" si="6"/>
        <v>5.5</v>
      </c>
    </row>
    <row r="62" spans="4:16" x14ac:dyDescent="0.3">
      <c r="D62" s="17" t="s">
        <v>61</v>
      </c>
      <c r="E62" s="30" t="str">
        <f>'Asset class'!B21</f>
        <v>Consumer Staples Select Sector SPDR Fund</v>
      </c>
      <c r="F62" s="47">
        <f>IFERROR('Momnetum ranking'!J23,0)</f>
        <v>0.20512820512820512</v>
      </c>
      <c r="G62" s="25">
        <f>IFERROR('Momnetum ranking'!K23,0)</f>
        <v>0.41025641025641002</v>
      </c>
      <c r="H62" s="24">
        <f>'Momnetum ranking'!Q23</f>
        <v>0.93806445999999999</v>
      </c>
      <c r="I62" s="26">
        <f>'Momnetum ranking'!O23</f>
        <v>4.8016905999999997</v>
      </c>
      <c r="J62" s="16"/>
      <c r="K62" s="16">
        <f t="shared" si="1"/>
        <v>8</v>
      </c>
      <c r="L62" s="16">
        <f t="shared" si="2"/>
        <v>25</v>
      </c>
      <c r="M62" s="16">
        <f t="shared" si="3"/>
        <v>19</v>
      </c>
      <c r="N62" s="16">
        <f t="shared" si="4"/>
        <v>23</v>
      </c>
      <c r="O62" s="16">
        <f t="shared" si="5"/>
        <v>21</v>
      </c>
      <c r="P62" s="34">
        <f t="shared" si="6"/>
        <v>13</v>
      </c>
    </row>
    <row r="63" spans="4:16" x14ac:dyDescent="0.3">
      <c r="D63" s="17" t="s">
        <v>62</v>
      </c>
      <c r="E63" s="30" t="str">
        <f>'Asset class'!B22</f>
        <v>Materials Select Sector SPDR Fund</v>
      </c>
      <c r="F63" s="47">
        <f>IFERROR('Momnetum ranking'!J24,0)</f>
        <v>0.16666666666666669</v>
      </c>
      <c r="G63" s="25">
        <f>IFERROR('Momnetum ranking'!K24,0)</f>
        <v>0.66666666666666696</v>
      </c>
      <c r="H63" s="24">
        <f>'Momnetum ranking'!Q24</f>
        <v>0.96450530000000001</v>
      </c>
      <c r="I63" s="26">
        <f>'Momnetum ranking'!O24</f>
        <v>5.2813650000000001</v>
      </c>
      <c r="J63" s="16"/>
      <c r="K63" s="16">
        <f t="shared" si="1"/>
        <v>15</v>
      </c>
      <c r="L63" s="16">
        <f t="shared" si="2"/>
        <v>17</v>
      </c>
      <c r="M63" s="16">
        <f t="shared" si="3"/>
        <v>18</v>
      </c>
      <c r="N63" s="16">
        <f t="shared" si="4"/>
        <v>22</v>
      </c>
      <c r="O63" s="16">
        <f t="shared" si="5"/>
        <v>17.5</v>
      </c>
      <c r="P63" s="34">
        <f t="shared" si="6"/>
        <v>9.5</v>
      </c>
    </row>
    <row r="64" spans="4:16" x14ac:dyDescent="0.3">
      <c r="D64" s="17" t="s">
        <v>63</v>
      </c>
      <c r="E64" s="30" t="str">
        <f>'Asset class'!B23</f>
        <v>VanEck Gold Miners ETF</v>
      </c>
      <c r="F64" s="47">
        <f>IFERROR('Momnetum ranking'!J25,0)</f>
        <v>5.7692307692307709E-2</v>
      </c>
      <c r="G64" s="25">
        <f>IFERROR('Momnetum ranking'!K25,0)</f>
        <v>0.30769230769230799</v>
      </c>
      <c r="H64" s="24">
        <f>'Momnetum ranking'!Q25</f>
        <v>0.7251185</v>
      </c>
      <c r="I64" s="26">
        <f>'Momnetum ranking'!O25</f>
        <v>-6.695068</v>
      </c>
      <c r="J64" s="16"/>
      <c r="K64" s="16">
        <f t="shared" si="1"/>
        <v>23</v>
      </c>
      <c r="L64" s="16">
        <f t="shared" si="2"/>
        <v>29</v>
      </c>
      <c r="M64" s="16">
        <f t="shared" si="3"/>
        <v>30</v>
      </c>
      <c r="N64" s="16">
        <f t="shared" si="4"/>
        <v>32</v>
      </c>
      <c r="O64" s="16">
        <f t="shared" si="5"/>
        <v>29.5</v>
      </c>
      <c r="P64" s="34">
        <f t="shared" si="6"/>
        <v>21.5</v>
      </c>
    </row>
    <row r="65" spans="4:16" x14ac:dyDescent="0.3">
      <c r="D65" s="17" t="s">
        <v>64</v>
      </c>
      <c r="E65" s="30" t="str">
        <f>'Asset class'!B24</f>
        <v>Global X Copper Miners ETF</v>
      </c>
      <c r="F65" s="47">
        <f>IFERROR('Momnetum ranking'!J26,0)</f>
        <v>-0.28947368421052633</v>
      </c>
      <c r="G65" s="25">
        <f>IFERROR('Momnetum ranking'!K26,0)</f>
        <v>0.36842105263157898</v>
      </c>
      <c r="H65" s="24">
        <f>'Momnetum ranking'!Q26</f>
        <v>0.82215404999999997</v>
      </c>
      <c r="I65" s="26">
        <f>'Momnetum ranking'!O26</f>
        <v>4.7656299999999998</v>
      </c>
      <c r="J65" s="16"/>
      <c r="K65" s="16">
        <f t="shared" si="1"/>
        <v>30</v>
      </c>
      <c r="L65" s="16">
        <f t="shared" si="2"/>
        <v>26</v>
      </c>
      <c r="M65" s="16">
        <f t="shared" si="3"/>
        <v>27</v>
      </c>
      <c r="N65" s="16">
        <f t="shared" si="4"/>
        <v>24</v>
      </c>
      <c r="O65" s="16">
        <f t="shared" si="5"/>
        <v>26.5</v>
      </c>
      <c r="P65" s="34">
        <f t="shared" si="6"/>
        <v>18.5</v>
      </c>
    </row>
    <row r="66" spans="4:16" x14ac:dyDescent="0.3">
      <c r="D66" s="17" t="s">
        <v>65</v>
      </c>
      <c r="E66" s="30" t="str">
        <f>'Asset class'!B25</f>
        <v>iShares MSCI Global Metals &amp; Mining Producers ETF</v>
      </c>
      <c r="F66" s="47">
        <f>IFERROR('Momnetum ranking'!J27,0)</f>
        <v>-0.13671875</v>
      </c>
      <c r="G66" s="25">
        <f>IFERROR('Momnetum ranking'!K27,0)</f>
        <v>0.51612903225806395</v>
      </c>
      <c r="H66" s="24">
        <f>'Momnetum ranking'!Q27</f>
        <v>0.86470972999999995</v>
      </c>
      <c r="I66" s="26">
        <f>'Momnetum ranking'!O27</f>
        <v>0.7550597</v>
      </c>
      <c r="J66" s="16"/>
      <c r="K66" s="16">
        <f t="shared" si="1"/>
        <v>28</v>
      </c>
      <c r="L66" s="16">
        <f t="shared" si="2"/>
        <v>21</v>
      </c>
      <c r="M66" s="16">
        <f t="shared" si="3"/>
        <v>25</v>
      </c>
      <c r="N66" s="16">
        <f t="shared" si="4"/>
        <v>27</v>
      </c>
      <c r="O66" s="16">
        <f t="shared" si="5"/>
        <v>26</v>
      </c>
      <c r="P66" s="34">
        <f t="shared" si="6"/>
        <v>18</v>
      </c>
    </row>
    <row r="67" spans="4:16" x14ac:dyDescent="0.3">
      <c r="D67" s="17" t="s">
        <v>66</v>
      </c>
      <c r="E67" s="30" t="str">
        <f>'Asset class'!B26</f>
        <v>Global X Lithium &amp; Battery Tech ETF</v>
      </c>
      <c r="F67" s="47">
        <f>IFERROR('Momnetum ranking'!J28,0)</f>
        <v>-0.48780487804878048</v>
      </c>
      <c r="G67" s="25">
        <f>IFERROR('Momnetum ranking'!K28,0)</f>
        <v>2.7027027027027001E-2</v>
      </c>
      <c r="H67" s="24">
        <f>'Momnetum ranking'!Q28</f>
        <v>0.60477910000000001</v>
      </c>
      <c r="I67" s="26">
        <f>'Momnetum ranking'!O28</f>
        <v>-15.24371</v>
      </c>
      <c r="J67" s="16"/>
      <c r="K67" s="16">
        <f t="shared" si="1"/>
        <v>33</v>
      </c>
      <c r="L67" s="16">
        <f t="shared" si="2"/>
        <v>33</v>
      </c>
      <c r="M67" s="16">
        <f t="shared" si="3"/>
        <v>32</v>
      </c>
      <c r="N67" s="16">
        <f t="shared" si="4"/>
        <v>33</v>
      </c>
      <c r="O67" s="16">
        <f t="shared" si="5"/>
        <v>33</v>
      </c>
      <c r="P67" s="34">
        <f t="shared" si="6"/>
        <v>25</v>
      </c>
    </row>
    <row r="68" spans="4:16" x14ac:dyDescent="0.3">
      <c r="D68" s="17" t="s">
        <v>67</v>
      </c>
      <c r="E68" s="30" t="str">
        <f>'Asset class'!B27</f>
        <v>VanEck Agribusiness ETF</v>
      </c>
      <c r="F68" s="47">
        <f>IFERROR('Momnetum ranking'!J29,0)</f>
        <v>-0.30612244897959184</v>
      </c>
      <c r="G68" s="25">
        <f>IFERROR('Momnetum ranking'!K29,0)</f>
        <v>0.51020408163265296</v>
      </c>
      <c r="H68" s="24">
        <f>'Momnetum ranking'!Q29</f>
        <v>0.78402822999999999</v>
      </c>
      <c r="I68" s="26">
        <f>'Momnetum ranking'!O29</f>
        <v>-2.1767496999999998</v>
      </c>
      <c r="J68" s="16"/>
      <c r="K68" s="16">
        <f t="shared" si="1"/>
        <v>31</v>
      </c>
      <c r="L68" s="16">
        <f t="shared" si="2"/>
        <v>23</v>
      </c>
      <c r="M68" s="16">
        <f t="shared" si="3"/>
        <v>28</v>
      </c>
      <c r="N68" s="16">
        <f t="shared" si="4"/>
        <v>30</v>
      </c>
      <c r="O68" s="16">
        <f t="shared" si="5"/>
        <v>29</v>
      </c>
      <c r="P68" s="34">
        <f t="shared" si="6"/>
        <v>21</v>
      </c>
    </row>
    <row r="69" spans="4:16" x14ac:dyDescent="0.3">
      <c r="D69" s="17" t="s">
        <v>68</v>
      </c>
      <c r="E69" s="30" t="str">
        <f>'Asset class'!B28</f>
        <v>Energy Select Sector SPDR Fund</v>
      </c>
      <c r="F69" s="47">
        <f>IFERROR('Momnetum ranking'!J30,0)</f>
        <v>0.16000000000000003</v>
      </c>
      <c r="G69" s="25">
        <f>IFERROR('Momnetum ranking'!K30,0)</f>
        <v>0.36</v>
      </c>
      <c r="H69" s="24">
        <f>'Momnetum ranking'!Q30</f>
        <v>0.89224510000000001</v>
      </c>
      <c r="I69" s="26">
        <f>'Momnetum ranking'!O30</f>
        <v>-0.78603624999999999</v>
      </c>
      <c r="J69" s="16"/>
      <c r="K69" s="16">
        <f t="shared" si="1"/>
        <v>17</v>
      </c>
      <c r="L69" s="16">
        <f t="shared" si="2"/>
        <v>27</v>
      </c>
      <c r="M69" s="16">
        <f t="shared" si="3"/>
        <v>23</v>
      </c>
      <c r="N69" s="16">
        <f t="shared" si="4"/>
        <v>28</v>
      </c>
      <c r="O69" s="16">
        <f t="shared" si="5"/>
        <v>25</v>
      </c>
      <c r="P69" s="34">
        <f t="shared" si="6"/>
        <v>17</v>
      </c>
    </row>
    <row r="70" spans="4:16" x14ac:dyDescent="0.3">
      <c r="D70" s="17" t="s">
        <v>69</v>
      </c>
      <c r="E70" s="30" t="str">
        <f>'Asset class'!B29</f>
        <v>SPDR S&amp;P Oil &amp; Gas Exploration &amp; Production ETF</v>
      </c>
      <c r="F70" s="47">
        <f>IFERROR('Momnetum ranking'!J31,0)</f>
        <v>-0.41818181818181821</v>
      </c>
      <c r="G70" s="25">
        <f>IFERROR('Momnetum ranking'!K31,0)</f>
        <v>0.33928571428571402</v>
      </c>
      <c r="H70" s="24">
        <f>'Momnetum ranking'!Q31</f>
        <v>0.86613359999999995</v>
      </c>
      <c r="I70" s="26">
        <f>'Momnetum ranking'!O31</f>
        <v>-4.5001325999999997</v>
      </c>
      <c r="J70" s="16"/>
      <c r="K70" s="16">
        <f t="shared" si="1"/>
        <v>32</v>
      </c>
      <c r="L70" s="16">
        <f t="shared" si="2"/>
        <v>28</v>
      </c>
      <c r="M70" s="16">
        <f t="shared" si="3"/>
        <v>24</v>
      </c>
      <c r="N70" s="16">
        <f t="shared" si="4"/>
        <v>31</v>
      </c>
      <c r="O70" s="16">
        <f t="shared" si="5"/>
        <v>29.5</v>
      </c>
      <c r="P70" s="34">
        <f t="shared" si="6"/>
        <v>21.5</v>
      </c>
    </row>
    <row r="71" spans="4:16" x14ac:dyDescent="0.3">
      <c r="D71" s="17" t="s">
        <v>70</v>
      </c>
      <c r="E71" s="30" t="str">
        <f>'Asset class'!B30</f>
        <v>iShares Global Clean Energy ETF</v>
      </c>
      <c r="F71" s="47">
        <f>IFERROR('Momnetum ranking'!J32,0)</f>
        <v>-0.11764705882352941</v>
      </c>
      <c r="G71" s="25">
        <f>IFERROR('Momnetum ranking'!K32,0)</f>
        <v>0.22772277227722801</v>
      </c>
      <c r="H71" s="24">
        <f>'Momnetum ranking'!Q32</f>
        <v>0.7200993</v>
      </c>
      <c r="I71" s="26">
        <f>'Momnetum ranking'!O32</f>
        <v>4.5719742999999999</v>
      </c>
      <c r="J71" s="16"/>
      <c r="K71" s="16">
        <f t="shared" si="1"/>
        <v>27</v>
      </c>
      <c r="L71" s="16">
        <f t="shared" si="2"/>
        <v>30</v>
      </c>
      <c r="M71" s="16">
        <f t="shared" si="3"/>
        <v>31</v>
      </c>
      <c r="N71" s="16">
        <f t="shared" si="4"/>
        <v>25</v>
      </c>
      <c r="O71" s="16">
        <f t="shared" si="5"/>
        <v>28.5</v>
      </c>
      <c r="P71" s="34">
        <f t="shared" si="6"/>
        <v>20.5</v>
      </c>
    </row>
    <row r="72" spans="4:16" x14ac:dyDescent="0.3">
      <c r="D72" s="17" t="s">
        <v>71</v>
      </c>
      <c r="E72" s="30" t="str">
        <f>'Asset class'!B31</f>
        <v>Invesco Solar ETF</v>
      </c>
      <c r="F72" s="47">
        <f>IFERROR('Momnetum ranking'!J33,0)</f>
        <v>-0.10256410256410253</v>
      </c>
      <c r="G72" s="25">
        <f>IFERROR('Momnetum ranking'!K33,0)</f>
        <v>0.17948717948717899</v>
      </c>
      <c r="H72" s="24">
        <f>'Momnetum ranking'!Q33</f>
        <v>0.58492224999999998</v>
      </c>
      <c r="I72" s="26">
        <f>'Momnetum ranking'!O33</f>
        <v>1.4002919</v>
      </c>
      <c r="J72" s="16"/>
      <c r="K72" s="16">
        <f t="shared" si="1"/>
        <v>26</v>
      </c>
      <c r="L72" s="16">
        <f t="shared" si="2"/>
        <v>31</v>
      </c>
      <c r="M72" s="16">
        <f t="shared" si="3"/>
        <v>33</v>
      </c>
      <c r="N72" s="16">
        <f t="shared" si="4"/>
        <v>26</v>
      </c>
      <c r="O72" s="16">
        <f t="shared" si="5"/>
        <v>28.5</v>
      </c>
      <c r="P72" s="34">
        <f t="shared" si="6"/>
        <v>20.5</v>
      </c>
    </row>
    <row r="73" spans="4:16" x14ac:dyDescent="0.3">
      <c r="D73" s="17" t="s">
        <v>72</v>
      </c>
      <c r="E73" s="30" t="str">
        <f>'Asset class'!B32</f>
        <v>Utilities Select Sector SPDR Fund</v>
      </c>
      <c r="F73" s="47">
        <f>IFERROR('Momnetum ranking'!J34,0)</f>
        <v>9.6774193548387066E-2</v>
      </c>
      <c r="G73" s="25">
        <f>IFERROR('Momnetum ranking'!K34,0)</f>
        <v>0.12903225806451599</v>
      </c>
      <c r="H73" s="24">
        <f>'Momnetum ranking'!Q34</f>
        <v>0.86165499999999995</v>
      </c>
      <c r="I73" s="26">
        <f>'Momnetum ranking'!O34</f>
        <v>-1.8079817</v>
      </c>
      <c r="J73" s="16"/>
      <c r="K73" s="16">
        <f t="shared" si="1"/>
        <v>20</v>
      </c>
      <c r="L73" s="16">
        <f t="shared" si="2"/>
        <v>32</v>
      </c>
      <c r="M73" s="16">
        <f t="shared" si="3"/>
        <v>26</v>
      </c>
      <c r="N73" s="16">
        <f t="shared" si="4"/>
        <v>29</v>
      </c>
      <c r="O73" s="16">
        <f t="shared" si="5"/>
        <v>27.5</v>
      </c>
      <c r="P73" s="34">
        <f t="shared" si="6"/>
        <v>19.5</v>
      </c>
    </row>
    <row r="74" spans="4:16" x14ac:dyDescent="0.3">
      <c r="D74" s="17" t="s">
        <v>73</v>
      </c>
      <c r="E74" s="30" t="str">
        <f>'Asset class'!B33</f>
        <v>SPDR S&amp;P Telecom ETF</v>
      </c>
      <c r="F74" s="47">
        <f>IFERROR('Momnetum ranking'!J35,0)</f>
        <v>7.3170731707317083E-2</v>
      </c>
      <c r="G74" s="25">
        <f>IFERROR('Momnetum ranking'!K35,0)</f>
        <v>0.51219512195121997</v>
      </c>
      <c r="H74" s="24">
        <f>'Momnetum ranking'!Q35</f>
        <v>0.91051470000000001</v>
      </c>
      <c r="I74" s="26">
        <f>'Momnetum ranking'!O35</f>
        <v>11.282932000000001</v>
      </c>
      <c r="J74" s="16"/>
      <c r="K74" s="16">
        <f t="shared" si="1"/>
        <v>22</v>
      </c>
      <c r="L74" s="16">
        <f t="shared" si="2"/>
        <v>22</v>
      </c>
      <c r="M74" s="16">
        <f t="shared" si="3"/>
        <v>22</v>
      </c>
      <c r="N74" s="16">
        <f t="shared" si="4"/>
        <v>16</v>
      </c>
      <c r="O74" s="16">
        <f t="shared" si="5"/>
        <v>22</v>
      </c>
      <c r="P74" s="34">
        <f t="shared" si="6"/>
        <v>14</v>
      </c>
    </row>
    <row r="75" spans="4:16" x14ac:dyDescent="0.3">
      <c r="D75" s="17" t="s">
        <v>74</v>
      </c>
      <c r="E75" s="30" t="str">
        <f>'Asset class'!B34</f>
        <v>Vanguard Real Estate ETF</v>
      </c>
      <c r="F75" s="47">
        <f>IFERROR('Momnetum ranking'!J36,0)</f>
        <v>1.2422360248447201E-2</v>
      </c>
      <c r="G75" s="25">
        <f>IFERROR('Momnetum ranking'!K36,0)</f>
        <v>0.84177215189873389</v>
      </c>
      <c r="H75" s="24">
        <f>'Momnetum ranking'!Q36</f>
        <v>0.92157080000000002</v>
      </c>
      <c r="I75" s="26">
        <f>'Momnetum ranking'!O36</f>
        <v>6.5832376000000004</v>
      </c>
      <c r="J75" s="16"/>
      <c r="K75" s="16">
        <f t="shared" si="1"/>
        <v>24</v>
      </c>
      <c r="L75" s="16">
        <f t="shared" si="2"/>
        <v>8</v>
      </c>
      <c r="M75" s="16">
        <f t="shared" si="3"/>
        <v>21</v>
      </c>
      <c r="N75" s="16">
        <f t="shared" si="4"/>
        <v>20</v>
      </c>
      <c r="O75" s="16">
        <f t="shared" si="5"/>
        <v>20.5</v>
      </c>
      <c r="P75" s="34">
        <f t="shared" si="6"/>
        <v>12.5</v>
      </c>
    </row>
    <row r="76" spans="4:16" ht="15" thickBot="1" x14ac:dyDescent="0.35">
      <c r="D76" s="18" t="s">
        <v>75</v>
      </c>
      <c r="E76" s="31" t="str">
        <f>'Asset class'!B35</f>
        <v>SPDR Dow Jones REIT ETF</v>
      </c>
      <c r="F76" s="48">
        <f>IFERROR('Momnetum ranking'!J37,0)</f>
        <v>0.18269230769230771</v>
      </c>
      <c r="G76" s="42">
        <f>IFERROR('Momnetum ranking'!K37,0)</f>
        <v>0.42718446601941701</v>
      </c>
      <c r="H76" s="35">
        <f>'Momnetum ranking'!Q37</f>
        <v>0.93505293</v>
      </c>
      <c r="I76" s="36">
        <f>'Momnetum ranking'!O37</f>
        <v>7.7424049999999998</v>
      </c>
      <c r="J76" s="19"/>
      <c r="K76" s="19">
        <f t="shared" si="1"/>
        <v>13</v>
      </c>
      <c r="L76" s="19">
        <f t="shared" si="2"/>
        <v>24</v>
      </c>
      <c r="M76" s="19">
        <f t="shared" si="3"/>
        <v>20</v>
      </c>
      <c r="N76" s="19">
        <f t="shared" si="4"/>
        <v>19</v>
      </c>
      <c r="O76" s="19">
        <f t="shared" si="5"/>
        <v>19.5</v>
      </c>
      <c r="P76" s="37">
        <f t="shared" si="6"/>
        <v>11.5</v>
      </c>
    </row>
    <row r="77" spans="4:16" x14ac:dyDescent="0.3">
      <c r="F77" s="6"/>
      <c r="G77" s="5"/>
      <c r="H77" s="6"/>
      <c r="I77" s="3"/>
      <c r="P77" s="33"/>
    </row>
    <row r="78" spans="4:16" x14ac:dyDescent="0.3">
      <c r="F78" s="6"/>
      <c r="G78" s="5"/>
      <c r="H78" s="6"/>
      <c r="I78" s="3"/>
      <c r="P78" s="33"/>
    </row>
    <row r="80" spans="4:16" ht="15" thickBot="1" x14ac:dyDescent="0.35">
      <c r="E80" s="23" t="s">
        <v>42</v>
      </c>
    </row>
    <row r="81" spans="4:7" ht="15" thickBot="1" x14ac:dyDescent="0.35">
      <c r="D81" s="20" t="s">
        <v>43</v>
      </c>
      <c r="E81" s="22" t="s">
        <v>38</v>
      </c>
      <c r="F81" s="21" t="s">
        <v>22</v>
      </c>
      <c r="G81" s="22" t="s">
        <v>23</v>
      </c>
    </row>
    <row r="82" spans="4:7" x14ac:dyDescent="0.3">
      <c r="D82" s="50" t="s">
        <v>76</v>
      </c>
      <c r="E82" s="52" t="str">
        <f>'Asset class'!B3</f>
        <v>Financial Select Sector SPDR Fund</v>
      </c>
      <c r="F82" s="51">
        <f>'Momnetum ranking'!H5</f>
        <v>0.51351351351351349</v>
      </c>
      <c r="G82" s="53">
        <f>'Momnetum ranking'!I5</f>
        <v>0.35135135135135137</v>
      </c>
    </row>
    <row r="83" spans="4:7" x14ac:dyDescent="0.3">
      <c r="D83" s="17" t="s">
        <v>44</v>
      </c>
      <c r="E83" s="30" t="str">
        <f>'Asset class'!B4</f>
        <v>SPDR S&amp;P Insurance ETF</v>
      </c>
      <c r="F83" s="47">
        <f>'Momnetum ranking'!H6</f>
        <v>0.48979591836734693</v>
      </c>
      <c r="G83" s="54">
        <f>'Momnetum ranking'!I6</f>
        <v>0.2857142857142857</v>
      </c>
    </row>
    <row r="84" spans="4:7" x14ac:dyDescent="0.3">
      <c r="D84" s="17" t="s">
        <v>45</v>
      </c>
      <c r="E84" s="30" t="str">
        <f>'Asset class'!B5</f>
        <v>iShares U.S. Regional Banks ETF</v>
      </c>
      <c r="F84" s="47">
        <f>'Momnetum ranking'!H7</f>
        <v>0.35135135135135137</v>
      </c>
      <c r="G84" s="54">
        <f>'Momnetum ranking'!I7</f>
        <v>0.51351351351351349</v>
      </c>
    </row>
    <row r="85" spans="4:7" x14ac:dyDescent="0.3">
      <c r="D85" s="17" t="s">
        <v>46</v>
      </c>
      <c r="E85" s="30" t="str">
        <f>'Asset class'!B6</f>
        <v>iShares US Financial Services ETF</v>
      </c>
      <c r="F85" s="47">
        <f>'Momnetum ranking'!H8</f>
        <v>0.50476190476190474</v>
      </c>
      <c r="G85" s="54">
        <f>'Momnetum ranking'!I8</f>
        <v>0.33333333333333331</v>
      </c>
    </row>
    <row r="86" spans="4:7" x14ac:dyDescent="0.3">
      <c r="D86" s="17" t="s">
        <v>47</v>
      </c>
      <c r="E86" s="30" t="str">
        <f>'Asset class'!B7</f>
        <v>Industrial Select Sector SPDR Fund</v>
      </c>
      <c r="F86" s="47">
        <f>'Momnetum ranking'!H9</f>
        <v>0.6875</v>
      </c>
      <c r="G86" s="54">
        <f>'Momnetum ranking'!I9</f>
        <v>0.13750000000000001</v>
      </c>
    </row>
    <row r="87" spans="4:7" x14ac:dyDescent="0.3">
      <c r="D87" s="17" t="s">
        <v>48</v>
      </c>
      <c r="E87" s="30" t="str">
        <f>'Asset class'!B8</f>
        <v>Invesco S&amp;P SmallCap Industrials ETF</v>
      </c>
      <c r="F87" s="47">
        <f>'Momnetum ranking'!H10</f>
        <v>0.32989690721649484</v>
      </c>
      <c r="G87" s="54">
        <f>'Momnetum ranking'!I10</f>
        <v>0.17525773195876287</v>
      </c>
    </row>
    <row r="88" spans="4:7" x14ac:dyDescent="0.3">
      <c r="D88" s="17" t="s">
        <v>49</v>
      </c>
      <c r="E88" s="30" t="str">
        <f>'Asset class'!B9</f>
        <v>Invesco Dorsey Wright Industrials Momentum ETF</v>
      </c>
      <c r="F88" s="47">
        <f>'Momnetum ranking'!H11</f>
        <v>0.45454545454545453</v>
      </c>
      <c r="G88" s="54">
        <f>'Momnetum ranking'!I11</f>
        <v>0.25</v>
      </c>
    </row>
    <row r="89" spans="4:7" x14ac:dyDescent="0.3">
      <c r="D89" s="17" t="s">
        <v>50</v>
      </c>
      <c r="E89" s="30" t="str">
        <f>'Asset class'!B10</f>
        <v>iShares U.S. Aerospace &amp; Defense ETF</v>
      </c>
      <c r="F89" s="47">
        <f>'Momnetum ranking'!H12</f>
        <v>0.24324324324324326</v>
      </c>
      <c r="G89" s="54">
        <f>'Momnetum ranking'!I12</f>
        <v>0.29729729729729731</v>
      </c>
    </row>
    <row r="90" spans="4:7" x14ac:dyDescent="0.3">
      <c r="D90" s="17" t="s">
        <v>51</v>
      </c>
      <c r="E90" s="30" t="str">
        <f>'Asset class'!B11</f>
        <v>iShares US Transportation ETF</v>
      </c>
      <c r="F90" s="47">
        <f>'Momnetum ranking'!H13</f>
        <v>0.48888888888888887</v>
      </c>
      <c r="G90" s="54">
        <f>'Momnetum ranking'!I13</f>
        <v>0.28888888888888886</v>
      </c>
    </row>
    <row r="91" spans="4:7" x14ac:dyDescent="0.3">
      <c r="D91" s="17" t="s">
        <v>52</v>
      </c>
      <c r="E91" s="30" t="str">
        <f>'Asset class'!B12</f>
        <v>iShares U.S. Home Construction ETF</v>
      </c>
      <c r="F91" s="47">
        <f>'Momnetum ranking'!H14</f>
        <v>0.45833333333333331</v>
      </c>
      <c r="G91" s="54">
        <f>'Momnetum ranking'!I14</f>
        <v>0.1875</v>
      </c>
    </row>
    <row r="92" spans="4:7" x14ac:dyDescent="0.3">
      <c r="D92" s="17" t="s">
        <v>53</v>
      </c>
      <c r="E92" s="30" t="str">
        <f>'Asset class'!B13</f>
        <v>Technology Select Sector SPDR Fund</v>
      </c>
      <c r="F92" s="47">
        <f>'Momnetum ranking'!H15</f>
        <v>0.5</v>
      </c>
      <c r="G92" s="54">
        <f>'Momnetum ranking'!I15</f>
        <v>0.24242424242424243</v>
      </c>
    </row>
    <row r="93" spans="4:7" x14ac:dyDescent="0.3">
      <c r="D93" s="17" t="s">
        <v>54</v>
      </c>
      <c r="E93" s="30" t="str">
        <f>'Asset class'!B14</f>
        <v>iShares Expanded Tech-Software Sector ETF</v>
      </c>
      <c r="F93" s="47">
        <f>'Momnetum ranking'!H16</f>
        <v>0.35897435897435898</v>
      </c>
      <c r="G93" s="54">
        <f>'Momnetum ranking'!I16</f>
        <v>0.17094017094017094</v>
      </c>
    </row>
    <row r="94" spans="4:7" x14ac:dyDescent="0.3">
      <c r="D94" s="17" t="s">
        <v>55</v>
      </c>
      <c r="E94" s="30" t="str">
        <f>'Asset class'!B15</f>
        <v>Invesco Dorsey Wright Technology Momentum ETF</v>
      </c>
      <c r="F94" s="47">
        <f>'Momnetum ranking'!H17</f>
        <v>0.51282051282051277</v>
      </c>
      <c r="G94" s="54">
        <f>'Momnetum ranking'!I17</f>
        <v>0.15384615384615385</v>
      </c>
    </row>
    <row r="95" spans="4:7" x14ac:dyDescent="0.3">
      <c r="D95" s="17" t="s">
        <v>56</v>
      </c>
      <c r="E95" s="30" t="str">
        <f>'Asset class'!B16</f>
        <v>VanEck Semiconductor ETF</v>
      </c>
      <c r="F95" s="47">
        <f>'Momnetum ranking'!H18</f>
        <v>0.53846153846153844</v>
      </c>
      <c r="G95" s="54">
        <f>'Momnetum ranking'!I18</f>
        <v>0.19230769230769232</v>
      </c>
    </row>
    <row r="96" spans="4:7" x14ac:dyDescent="0.3">
      <c r="D96" s="17" t="s">
        <v>57</v>
      </c>
      <c r="E96" s="30" t="str">
        <f>'Asset class'!B17</f>
        <v>Health Care Select Sector SPDR Fund</v>
      </c>
      <c r="F96" s="47">
        <f>'Momnetum ranking'!H19</f>
        <v>0.55384615384615388</v>
      </c>
      <c r="G96" s="54">
        <f>'Momnetum ranking'!I19</f>
        <v>0.26153846153846155</v>
      </c>
    </row>
    <row r="97" spans="4:10" x14ac:dyDescent="0.3">
      <c r="D97" s="17" t="s">
        <v>58</v>
      </c>
      <c r="E97" s="30" t="str">
        <f>'Asset class'!B18</f>
        <v>iShares Biotechnology ETF</v>
      </c>
      <c r="F97" s="47">
        <f>'Momnetum ranking'!H20</f>
        <v>0.273542600896861</v>
      </c>
      <c r="G97" s="54">
        <f>'Momnetum ranking'!I20</f>
        <v>0.19282511210762332</v>
      </c>
      <c r="J97" s="6"/>
    </row>
    <row r="98" spans="4:10" x14ac:dyDescent="0.3">
      <c r="D98" s="17" t="s">
        <v>59</v>
      </c>
      <c r="E98" s="30" t="str">
        <f>'Asset class'!B19</f>
        <v>Consumer Discretionary Select Sector SPDR Fund</v>
      </c>
      <c r="F98" s="47">
        <f>'Momnetum ranking'!H21</f>
        <v>0.61111111111111116</v>
      </c>
      <c r="G98" s="54">
        <f>'Momnetum ranking'!I21</f>
        <v>0.20370370370370369</v>
      </c>
      <c r="J98" s="6"/>
    </row>
    <row r="99" spans="4:10" x14ac:dyDescent="0.3">
      <c r="D99" s="17" t="s">
        <v>60</v>
      </c>
      <c r="E99" s="30" t="str">
        <f>'Asset class'!B20</f>
        <v>SPDR S&amp;P Retail ETF</v>
      </c>
      <c r="F99" s="47">
        <f>'Momnetum ranking'!H22</f>
        <v>0.30769230769230771</v>
      </c>
      <c r="G99" s="54">
        <f>'Momnetum ranking'!I22</f>
        <v>0.19230769230769232</v>
      </c>
      <c r="J99" s="6"/>
    </row>
    <row r="100" spans="4:10" x14ac:dyDescent="0.3">
      <c r="D100" s="17" t="s">
        <v>61</v>
      </c>
      <c r="E100" s="30" t="str">
        <f>'Asset class'!B21</f>
        <v>Consumer Staples Select Sector SPDR Fund</v>
      </c>
      <c r="F100" s="47">
        <f>'Momnetum ranking'!H23</f>
        <v>0.53846153846153844</v>
      </c>
      <c r="G100" s="54">
        <f>'Momnetum ranking'!I23</f>
        <v>0.33333333333333331</v>
      </c>
      <c r="J100" s="6"/>
    </row>
    <row r="101" spans="4:10" x14ac:dyDescent="0.3">
      <c r="D101" s="17" t="s">
        <v>62</v>
      </c>
      <c r="E101" s="30" t="str">
        <f>'Asset class'!B22</f>
        <v>Materials Select Sector SPDR Fund</v>
      </c>
      <c r="F101" s="47">
        <f>'Momnetum ranking'!H24</f>
        <v>0.53333333333333333</v>
      </c>
      <c r="G101" s="54">
        <f>'Momnetum ranking'!I24</f>
        <v>0.36666666666666664</v>
      </c>
      <c r="J101" s="6"/>
    </row>
    <row r="102" spans="4:10" x14ac:dyDescent="0.3">
      <c r="D102" s="17" t="s">
        <v>63</v>
      </c>
      <c r="E102" s="30" t="str">
        <f>'Asset class'!B23</f>
        <v>VanEck Gold Miners ETF</v>
      </c>
      <c r="F102" s="47">
        <f>'Momnetum ranking'!H25</f>
        <v>0.48076923076923078</v>
      </c>
      <c r="G102" s="54">
        <f>'Momnetum ranking'!I25</f>
        <v>0.42307692307692307</v>
      </c>
      <c r="J102" s="6"/>
    </row>
    <row r="103" spans="4:10" x14ac:dyDescent="0.3">
      <c r="D103" s="17" t="s">
        <v>64</v>
      </c>
      <c r="E103" s="30" t="str">
        <f>'Asset class'!B24</f>
        <v>Global X Copper Miners ETF</v>
      </c>
      <c r="F103" s="47">
        <f>'Momnetum ranking'!H26</f>
        <v>0.21052631578947367</v>
      </c>
      <c r="G103" s="54">
        <f>'Momnetum ranking'!I26</f>
        <v>0.5</v>
      </c>
    </row>
    <row r="104" spans="4:10" x14ac:dyDescent="0.3">
      <c r="D104" s="17" t="s">
        <v>65</v>
      </c>
      <c r="E104" s="30" t="str">
        <f>'Asset class'!B25</f>
        <v>iShares MSCI Global Metals &amp; Mining Producers ETF</v>
      </c>
      <c r="F104" s="47">
        <f>'Momnetum ranking'!H27</f>
        <v>0.265625</v>
      </c>
      <c r="G104" s="54">
        <f>'Momnetum ranking'!I27</f>
        <v>0.40234375</v>
      </c>
    </row>
    <row r="105" spans="4:10" x14ac:dyDescent="0.3">
      <c r="D105" s="17" t="s">
        <v>66</v>
      </c>
      <c r="E105" s="30" t="str">
        <f>'Asset class'!B26</f>
        <v>Global X Lithium &amp; Battery Tech ETF</v>
      </c>
      <c r="F105" s="47">
        <f>'Momnetum ranking'!H28</f>
        <v>0.14634146341463414</v>
      </c>
      <c r="G105" s="54">
        <f>'Momnetum ranking'!I28</f>
        <v>0.63414634146341464</v>
      </c>
    </row>
    <row r="106" spans="4:10" x14ac:dyDescent="0.3">
      <c r="D106" s="17" t="s">
        <v>67</v>
      </c>
      <c r="E106" s="30" t="str">
        <f>'Asset class'!B27</f>
        <v>VanEck Agribusiness ETF</v>
      </c>
      <c r="F106" s="47">
        <f>'Momnetum ranking'!H29</f>
        <v>0.20408163265306123</v>
      </c>
      <c r="G106" s="54">
        <f>'Momnetum ranking'!I29</f>
        <v>0.51020408163265307</v>
      </c>
    </row>
    <row r="107" spans="4:10" x14ac:dyDescent="0.3">
      <c r="D107" s="17" t="s">
        <v>68</v>
      </c>
      <c r="E107" s="30" t="str">
        <f>'Asset class'!B28</f>
        <v>Energy Select Sector SPDR Fund</v>
      </c>
      <c r="F107" s="47">
        <f>'Momnetum ranking'!H30</f>
        <v>0.52</v>
      </c>
      <c r="G107" s="54">
        <f>'Momnetum ranking'!I30</f>
        <v>0.36</v>
      </c>
    </row>
    <row r="108" spans="4:10" x14ac:dyDescent="0.3">
      <c r="D108" s="17" t="s">
        <v>69</v>
      </c>
      <c r="E108" s="30" t="str">
        <f>'Asset class'!B29</f>
        <v>SPDR S&amp;P Oil &amp; Gas Exploration &amp; Production ETF</v>
      </c>
      <c r="F108" s="47">
        <f>'Momnetum ranking'!H31</f>
        <v>0.25454545454545452</v>
      </c>
      <c r="G108" s="54">
        <f>'Momnetum ranking'!I31</f>
        <v>0.67272727272727273</v>
      </c>
    </row>
    <row r="109" spans="4:10" x14ac:dyDescent="0.3">
      <c r="D109" s="17" t="s">
        <v>70</v>
      </c>
      <c r="E109" s="30" t="str">
        <f>'Asset class'!B30</f>
        <v>iShares Global Clean Energy ETF</v>
      </c>
      <c r="F109" s="47">
        <f>'Momnetum ranking'!H32</f>
        <v>0.24509803921568626</v>
      </c>
      <c r="G109" s="54">
        <f>'Momnetum ranking'!I32</f>
        <v>0.36274509803921567</v>
      </c>
    </row>
    <row r="110" spans="4:10" x14ac:dyDescent="0.3">
      <c r="D110" s="17" t="s">
        <v>71</v>
      </c>
      <c r="E110" s="30" t="str">
        <f>'Asset class'!B31</f>
        <v>Invesco Solar ETF</v>
      </c>
      <c r="F110" s="47">
        <f>'Momnetum ranking'!H33</f>
        <v>0.23076923076923078</v>
      </c>
      <c r="G110" s="54">
        <f>'Momnetum ranking'!I33</f>
        <v>0.33333333333333331</v>
      </c>
    </row>
    <row r="111" spans="4:10" x14ac:dyDescent="0.3">
      <c r="D111" s="17" t="s">
        <v>72</v>
      </c>
      <c r="E111" s="30" t="str">
        <f>'Asset class'!B32</f>
        <v>Utilities Select Sector SPDR Fund</v>
      </c>
      <c r="F111" s="47">
        <f>'Momnetum ranking'!H34</f>
        <v>0.45161290322580644</v>
      </c>
      <c r="G111" s="54">
        <f>'Momnetum ranking'!I34</f>
        <v>0.35483870967741937</v>
      </c>
    </row>
    <row r="112" spans="4:10" x14ac:dyDescent="0.3">
      <c r="D112" s="17" t="s">
        <v>73</v>
      </c>
      <c r="E112" s="30" t="str">
        <f>'Asset class'!B33</f>
        <v>SPDR S&amp;P Telecom ETF</v>
      </c>
      <c r="F112" s="47">
        <f>'Momnetum ranking'!H35</f>
        <v>0.36585365853658536</v>
      </c>
      <c r="G112" s="54">
        <f>'Momnetum ranking'!I35</f>
        <v>0.29268292682926828</v>
      </c>
    </row>
    <row r="113" spans="4:7" x14ac:dyDescent="0.3">
      <c r="D113" s="17" t="s">
        <v>74</v>
      </c>
      <c r="E113" s="30" t="str">
        <f>'Asset class'!B34</f>
        <v>Vanguard Real Estate ETF</v>
      </c>
      <c r="F113" s="47">
        <f>'Momnetum ranking'!H36</f>
        <v>0.21739130434782608</v>
      </c>
      <c r="G113" s="54">
        <f>'Momnetum ranking'!I36</f>
        <v>0.20496894409937888</v>
      </c>
    </row>
    <row r="114" spans="4:7" ht="15" thickBot="1" x14ac:dyDescent="0.35">
      <c r="D114" s="18" t="s">
        <v>75</v>
      </c>
      <c r="E114" s="31" t="str">
        <f>'Asset class'!B35</f>
        <v>SPDR Dow Jones REIT ETF</v>
      </c>
      <c r="F114" s="48">
        <f>'Momnetum ranking'!H37</f>
        <v>0.32692307692307693</v>
      </c>
      <c r="G114" s="55">
        <f>'Momnetum ranking'!I37</f>
        <v>0.14423076923076922</v>
      </c>
    </row>
  </sheetData>
  <conditionalFormatting sqref="H7:J39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H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6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7: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G7:G41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B35" sqref="B35"/>
    </sheetView>
  </sheetViews>
  <sheetFormatPr defaultRowHeight="14.4" x14ac:dyDescent="0.3"/>
  <cols>
    <col min="1" max="1" width="12" customWidth="1"/>
    <col min="2" max="2" width="25.21875" customWidth="1"/>
    <col min="3" max="3" width="20.77734375" customWidth="1"/>
    <col min="4" max="4" width="0.21875" customWidth="1"/>
    <col min="5" max="5" width="18" customWidth="1"/>
    <col min="6" max="6" width="13.44140625" customWidth="1"/>
    <col min="7" max="7" width="15.21875" customWidth="1"/>
    <col min="8" max="8" width="16.21875" customWidth="1"/>
    <col min="9" max="9" width="7.21875" customWidth="1"/>
    <col min="10" max="10" width="6.5546875" customWidth="1"/>
    <col min="11" max="11" width="18.77734375" customWidth="1"/>
    <col min="12" max="12" width="13.21875" customWidth="1"/>
    <col min="13" max="13" width="13" customWidth="1"/>
    <col min="14" max="14" width="13.44140625" customWidth="1"/>
    <col min="15" max="15" width="5" customWidth="1"/>
    <col min="16" max="16" width="9.77734375" customWidth="1"/>
  </cols>
  <sheetData>
    <row r="1" spans="1:19" ht="15" thickBot="1" x14ac:dyDescent="0.35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35">
      <c r="A2" s="9"/>
      <c r="K2" s="15">
        <f>'Aset class Rankings'!E5</f>
        <v>0.33</v>
      </c>
      <c r="L2" s="15">
        <f>'Aset class Rankings'!F5</f>
        <v>0.33</v>
      </c>
      <c r="M2" s="15">
        <f>'Aset class Rankings'!G5</f>
        <v>0.33</v>
      </c>
    </row>
    <row r="3" spans="1:19" x14ac:dyDescent="0.3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3.9893627</v>
      </c>
      <c r="F3" s="3" cm="1">
        <f t="array" ref="F3">_xll.FDS(C3,"FG_TOTAL_RETURNC(0,-3AM)")</f>
        <v>13.891029</v>
      </c>
      <c r="G3" s="3" cm="1">
        <f t="array" ref="G3">IFERROR(_xll.FDS(C3,"FG_TOTAL_RETURNC(0,-6AM)"),_xll.FDS(C3,"FG_TOTAL_RETURNC(0,-4AM)"))</f>
        <v>13.250006000000001</v>
      </c>
      <c r="H3" s="12" cm="1">
        <f t="array" ref="H3">_xll.FDS(C3,"P_PRICE(0)/P_PRICE_HIGH_PR(0,,,,,,""PRICE"",""CLOSE"",""52W"")")</f>
        <v>0.99592460000000005</v>
      </c>
      <c r="K3" s="4">
        <f>_xlfn.RANK.EQ(H3,H$3:H$35)</f>
        <v>7</v>
      </c>
      <c r="L3" s="4">
        <f>_xlfn.RANK.EQ(F3,F$3:F$35)</f>
        <v>10</v>
      </c>
      <c r="M3" s="4">
        <f>_xlfn.RANK.EQ(G3,G$3:G$35)</f>
        <v>10</v>
      </c>
      <c r="N3" s="4"/>
      <c r="P3" s="3">
        <f t="shared" ref="P3" si="0">SUMPRODUCT($K$2:$M$2,K3:M3)</f>
        <v>8.91</v>
      </c>
      <c r="Q3">
        <f t="shared" ref="Q3" si="1">COUNTIF(K3:N3,"&gt;70")</f>
        <v>0</v>
      </c>
      <c r="S3" s="3">
        <f>34-_xlfn.RANK.EQ(P3,$P$3:$P$35)</f>
        <v>9</v>
      </c>
    </row>
    <row r="4" spans="1:19" x14ac:dyDescent="0.3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4.5070410000000001</v>
      </c>
      <c r="F4" s="3" cm="1">
        <f t="array" ref="F4">_xll.FDS(C4,"FG_TOTAL_RETURNC(0,-3AM)")</f>
        <v>10.047758</v>
      </c>
      <c r="G4" s="3" cm="1">
        <f t="array" ref="G4">IFERROR(_xll.FDS(C4,"FG_TOTAL_RETURNC(0,-6AM)"),_xll.FDS(C4,"FG_TOTAL_RETURNC(0,-4AM)"))</f>
        <v>13.963687999999999</v>
      </c>
      <c r="H4" s="12" cm="1">
        <f t="array" ref="H4">_xll.FDS(C4,"P_PRICE(0)/P_PRICE_HIGH_PR(0,,,,,,""PRICE"",""CLOSE"",""52W"")")</f>
        <v>1</v>
      </c>
      <c r="K4" s="4">
        <f t="shared" ref="K4:K35" si="3">_xlfn.RANK.EQ(H4,H$3:H$35)</f>
        <v>1</v>
      </c>
      <c r="L4" s="4">
        <f t="shared" ref="L4:L35" si="4">_xlfn.RANK.EQ(F4,F$3:F$35)</f>
        <v>17</v>
      </c>
      <c r="M4" s="4">
        <f t="shared" ref="M4:M35" si="5">_xlfn.RANK.EQ(G4,G$3:G$35)</f>
        <v>7</v>
      </c>
      <c r="N4" s="4"/>
      <c r="P4" s="3">
        <f t="shared" ref="P4:P35" si="6">SUMPRODUCT($K$2:$M$2,K4:M4)</f>
        <v>8.25</v>
      </c>
      <c r="Q4">
        <f t="shared" ref="Q4:Q35" si="7">COUNTIF(K4:N4,"&gt;70")</f>
        <v>0</v>
      </c>
      <c r="S4" s="3">
        <f t="shared" ref="S4:S35" si="8">34-_xlfn.RANK.EQ(P4,$P$3:$P$35)</f>
        <v>8</v>
      </c>
    </row>
    <row r="5" spans="1:19" x14ac:dyDescent="0.3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-2.1878063999999999</v>
      </c>
      <c r="F5" s="3" cm="1">
        <f t="array" ref="F5">_xll.FDS(C5,"FG_TOTAL_RETURNC(0,-3AM)")</f>
        <v>13.662291</v>
      </c>
      <c r="G5" s="3" cm="1">
        <f t="array" ref="G5">IFERROR(_xll.FDS(C5,"FG_TOTAL_RETURNC(0,-6AM)"),_xll.FDS(C5,"FG_TOTAL_RETURNC(0,-4AM)"))</f>
        <v>9.7683669999999996</v>
      </c>
      <c r="H5" s="12" cm="1">
        <f t="array" ref="H5">_xll.FDS(C5,"P_PRICE(0)/P_PRICE_HIGH_PR(0,,,,,,""PRICE"",""CLOSE"",""52W"")")</f>
        <v>0.75588906</v>
      </c>
      <c r="I5" s="1"/>
      <c r="K5" s="4">
        <f t="shared" si="3"/>
        <v>29</v>
      </c>
      <c r="L5" s="4">
        <f t="shared" si="4"/>
        <v>11</v>
      </c>
      <c r="M5" s="4">
        <f t="shared" si="5"/>
        <v>12</v>
      </c>
      <c r="N5" s="4"/>
      <c r="P5" s="3">
        <f t="shared" si="6"/>
        <v>17.16</v>
      </c>
      <c r="Q5">
        <f t="shared" si="7"/>
        <v>0</v>
      </c>
      <c r="S5" s="3">
        <f t="shared" si="8"/>
        <v>17</v>
      </c>
    </row>
    <row r="6" spans="1:19" x14ac:dyDescent="0.3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4.1624309999999998</v>
      </c>
      <c r="F6" s="3" cm="1">
        <f t="array" ref="F6">_xll.FDS(C6,"FG_TOTAL_RETURNC(0,-3AM)")</f>
        <v>15.484691</v>
      </c>
      <c r="G6" s="3" cm="1">
        <f t="array" ref="G6">IFERROR(_xll.FDS(C6,"FG_TOTAL_RETURNC(0,-6AM)"),_xll.FDS(C6,"FG_TOTAL_RETURNC(0,-4AM)"))</f>
        <v>13.265907</v>
      </c>
      <c r="H6" s="12" cm="1">
        <f t="array" ref="H6">_xll.FDS(C6,"P_PRICE(0)/P_PRICE_HIGH_PR(0,,,,,,""PRICE"",""CLOSE"",""52W"")")</f>
        <v>0.99412210000000001</v>
      </c>
      <c r="I6" s="1"/>
      <c r="K6" s="4">
        <f t="shared" si="3"/>
        <v>8</v>
      </c>
      <c r="L6" s="4">
        <f t="shared" si="4"/>
        <v>8</v>
      </c>
      <c r="M6" s="4">
        <f t="shared" si="5"/>
        <v>9</v>
      </c>
      <c r="N6" s="4"/>
      <c r="P6" s="3">
        <f t="shared" si="6"/>
        <v>8.25</v>
      </c>
      <c r="Q6">
        <f t="shared" si="7"/>
        <v>0</v>
      </c>
      <c r="S6" s="3">
        <f t="shared" si="8"/>
        <v>8</v>
      </c>
    </row>
    <row r="7" spans="1:19" x14ac:dyDescent="0.3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5.1288960000000001</v>
      </c>
      <c r="F7" s="3" cm="1">
        <f t="array" ref="F7">_xll.FDS(C7,"FG_TOTAL_RETURNC(0,-3AM)")</f>
        <v>13.184810000000001</v>
      </c>
      <c r="G7" s="3" cm="1">
        <f t="array" ref="G7">IFERROR(_xll.FDS(C7,"FG_TOTAL_RETURNC(0,-6AM)"),_xll.FDS(C7,"FG_TOTAL_RETURNC(0,-4AM)"))</f>
        <v>9.2326879999999996</v>
      </c>
      <c r="H7" s="12" cm="1">
        <f t="array" ref="H7">_xll.FDS(C7,"P_PRICE(0)/P_PRICE_HIGH_PR(0,,,,,,""PRICE"",""CLOSE"",""52W"")")</f>
        <v>1</v>
      </c>
      <c r="I7" s="1"/>
      <c r="K7" s="4">
        <f t="shared" si="3"/>
        <v>1</v>
      </c>
      <c r="L7" s="4">
        <f t="shared" si="4"/>
        <v>14</v>
      </c>
      <c r="M7" s="4">
        <f t="shared" si="5"/>
        <v>14</v>
      </c>
      <c r="N7" s="4"/>
      <c r="P7" s="3">
        <f t="shared" si="6"/>
        <v>9.57</v>
      </c>
      <c r="Q7">
        <f t="shared" si="7"/>
        <v>0</v>
      </c>
      <c r="S7" s="3">
        <f t="shared" si="8"/>
        <v>10</v>
      </c>
    </row>
    <row r="8" spans="1:19" x14ac:dyDescent="0.3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6.1492800000000001</v>
      </c>
      <c r="F8" s="3" cm="1">
        <f t="array" ref="F8">_xll.FDS(C8,"FG_TOTAL_RETURNC(0,-3AM)")</f>
        <v>13.19722</v>
      </c>
      <c r="G8" s="3" cm="1">
        <f t="array" ref="G8">IFERROR(_xll.FDS(C8,"FG_TOTAL_RETURNC(0,-6AM)"),_xll.FDS(C8,"FG_TOTAL_RETURNC(0,-4AM)"))</f>
        <v>13.693070000000001</v>
      </c>
      <c r="H8" s="12" cm="1">
        <f t="array" ref="H8">_xll.FDS(C8,"P_PRICE(0)/P_PRICE_HIGH_PR(0,,,,,,""PRICE"",""CLOSE"",""52W"")")</f>
        <v>0.99083960000000004</v>
      </c>
      <c r="K8" s="4">
        <f t="shared" si="3"/>
        <v>10</v>
      </c>
      <c r="L8" s="4">
        <f t="shared" si="4"/>
        <v>13</v>
      </c>
      <c r="M8" s="4">
        <f t="shared" si="5"/>
        <v>8</v>
      </c>
      <c r="N8" s="4"/>
      <c r="P8" s="3">
        <f t="shared" si="6"/>
        <v>10.23</v>
      </c>
      <c r="Q8">
        <f t="shared" si="7"/>
        <v>0</v>
      </c>
      <c r="S8" s="3">
        <f t="shared" si="8"/>
        <v>13</v>
      </c>
    </row>
    <row r="9" spans="1:19" x14ac:dyDescent="0.3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10.000859999999999</v>
      </c>
      <c r="F9" s="3" cm="1">
        <f t="array" ref="F9">_xll.FDS(C9,"FG_TOTAL_RETURNC(0,-3AM)")</f>
        <v>18.780183999999998</v>
      </c>
      <c r="G9" s="3" cm="1">
        <f t="array" ref="G9">IFERROR(_xll.FDS(C9,"FG_TOTAL_RETURNC(0,-6AM)"),_xll.FDS(C9,"FG_TOTAL_RETURNC(0,-4AM)"))</f>
        <v>18.243646999999999</v>
      </c>
      <c r="H9" s="12" cm="1">
        <f t="array" ref="H9">_xll.FDS(C9,"P_PRICE(0)/P_PRICE_HIGH_PR(0,,,,,,""PRICE"",""CLOSE"",""52W"")")</f>
        <v>0.99267404999999997</v>
      </c>
      <c r="K9" s="4">
        <f t="shared" si="3"/>
        <v>9</v>
      </c>
      <c r="L9" s="4">
        <f t="shared" si="4"/>
        <v>3</v>
      </c>
      <c r="M9" s="4">
        <f t="shared" si="5"/>
        <v>5</v>
      </c>
      <c r="N9" s="4"/>
      <c r="P9" s="3">
        <f t="shared" si="6"/>
        <v>5.61</v>
      </c>
      <c r="Q9">
        <f t="shared" si="7"/>
        <v>0</v>
      </c>
      <c r="S9" s="3">
        <f t="shared" si="8"/>
        <v>3</v>
      </c>
    </row>
    <row r="10" spans="1:19" x14ac:dyDescent="0.3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2.4358392000000002</v>
      </c>
      <c r="F10" s="3" cm="1">
        <f t="array" ref="F10">_xll.FDS(C10,"FG_TOTAL_RETURNC(0,-3AM)")</f>
        <v>8.2435369999999999</v>
      </c>
      <c r="G10" s="3" cm="1">
        <f t="array" ref="G10">IFERROR(_xll.FDS(C10,"FG_TOTAL_RETURNC(0,-6AM)"),_xll.FDS(C10,"FG_TOTAL_RETURNC(0,-4AM)"))</f>
        <v>7.8153490000000003</v>
      </c>
      <c r="H10" s="12" cm="1">
        <f t="array" ref="H10">_xll.FDS(C10,"P_PRICE(0)/P_PRICE_HIGH_PR(0,,,,,,""PRICE"",""CLOSE"",""52W"")")</f>
        <v>0.98926429999999999</v>
      </c>
      <c r="K10" s="4">
        <f t="shared" si="3"/>
        <v>11</v>
      </c>
      <c r="L10" s="4">
        <f t="shared" si="4"/>
        <v>18</v>
      </c>
      <c r="M10" s="4">
        <f t="shared" si="5"/>
        <v>15</v>
      </c>
      <c r="N10" s="4"/>
      <c r="P10" s="3">
        <f t="shared" si="6"/>
        <v>14.52</v>
      </c>
      <c r="Q10">
        <f t="shared" si="7"/>
        <v>0</v>
      </c>
      <c r="S10" s="3">
        <f t="shared" si="8"/>
        <v>16</v>
      </c>
    </row>
    <row r="11" spans="1:19" x14ac:dyDescent="0.3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8.0711600000000008</v>
      </c>
      <c r="F11" s="3" cm="1">
        <f t="array" ref="F11">_xll.FDS(C11,"FG_TOTAL_RETURNC(0,-3AM)")</f>
        <v>18.114698000000001</v>
      </c>
      <c r="G11" s="3" cm="1">
        <f t="array" ref="G11">IFERROR(_xll.FDS(C11,"FG_TOTAL_RETURNC(0,-6AM)"),_xll.FDS(C11,"FG_TOTAL_RETURNC(0,-4AM)"))</f>
        <v>9.7034450000000003</v>
      </c>
      <c r="H11" s="12" cm="1">
        <f t="array" ref="H11">_xll.FDS(C11,"P_PRICE(0)/P_PRICE_HIGH_PR(0,,,,,,""PRICE"",""CLOSE"",""52W"")")</f>
        <v>1</v>
      </c>
      <c r="K11" s="4">
        <f t="shared" si="3"/>
        <v>1</v>
      </c>
      <c r="L11" s="4">
        <f t="shared" si="4"/>
        <v>5</v>
      </c>
      <c r="M11" s="4">
        <f t="shared" si="5"/>
        <v>13</v>
      </c>
      <c r="N11" s="4"/>
      <c r="P11" s="3">
        <f t="shared" si="6"/>
        <v>6.2700000000000005</v>
      </c>
      <c r="Q11">
        <f t="shared" si="7"/>
        <v>0</v>
      </c>
      <c r="S11" s="3">
        <f t="shared" si="8"/>
        <v>4</v>
      </c>
    </row>
    <row r="12" spans="1:19" x14ac:dyDescent="0.3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2.4301051999999999</v>
      </c>
      <c r="F12" s="3" cm="1">
        <f t="array" ref="F12">_xll.FDS(C12,"FG_TOTAL_RETURNC(0,-3AM)")</f>
        <v>19.785630999999999</v>
      </c>
      <c r="G12" s="3" cm="1">
        <f t="array" ref="G12">IFERROR(_xll.FDS(C12,"FG_TOTAL_RETURNC(0,-6AM)"),_xll.FDS(C12,"FG_TOTAL_RETURNC(0,-4AM)"))</f>
        <v>18.405033</v>
      </c>
      <c r="H12" s="12" cm="1">
        <f t="array" ref="H12">_xll.FDS(C12,"P_PRICE(0)/P_PRICE_HIGH_PR(0,,,,,,""PRICE"",""CLOSE"",""52W"")")</f>
        <v>0.98302995999999998</v>
      </c>
      <c r="K12" s="4">
        <f t="shared" si="3"/>
        <v>15</v>
      </c>
      <c r="L12" s="4">
        <f t="shared" si="4"/>
        <v>2</v>
      </c>
      <c r="M12" s="4">
        <f t="shared" si="5"/>
        <v>4</v>
      </c>
      <c r="N12" s="4"/>
      <c r="P12" s="3">
        <f t="shared" si="6"/>
        <v>6.9300000000000006</v>
      </c>
      <c r="Q12">
        <f t="shared" si="7"/>
        <v>0</v>
      </c>
      <c r="S12" s="3">
        <f t="shared" si="8"/>
        <v>6</v>
      </c>
    </row>
    <row r="13" spans="1:19" x14ac:dyDescent="0.3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9">A13</f>
        <v>XLK</v>
      </c>
      <c r="E13" s="3" cm="1">
        <f t="array" ref="E13">_xll.FDS(C13,"FG_TOTAL_RETURNC(0,-1AM)")</f>
        <v>6.5751194999999996</v>
      </c>
      <c r="F13" s="3" cm="1">
        <f t="array" ref="F13">_xll.FDS(C13,"FG_TOTAL_RETURNC(0,-3AM)")</f>
        <v>12.794256000000001</v>
      </c>
      <c r="G13" s="3" cm="1">
        <f t="array" ref="G13">IFERROR(_xll.FDS(C13,"FG_TOTAL_RETURNC(0,-6AM)"),_xll.FDS(C13,"FG_TOTAL_RETURNC(0,-4AM)"))</f>
        <v>21.353794000000001</v>
      </c>
      <c r="H13" s="12" cm="1">
        <f t="array" ref="H13">_xll.FDS(C13,"P_PRICE(0)/P_PRICE_HIGH_PR(0,,,,,,""PRICE"",""CLOSE"",""52W"")")</f>
        <v>0.98575829999999998</v>
      </c>
      <c r="K13" s="4">
        <f t="shared" si="3"/>
        <v>13</v>
      </c>
      <c r="L13" s="4">
        <f t="shared" si="4"/>
        <v>15</v>
      </c>
      <c r="M13" s="4">
        <f t="shared" si="5"/>
        <v>3</v>
      </c>
      <c r="N13" s="4"/>
      <c r="P13" s="3">
        <f t="shared" si="6"/>
        <v>10.23</v>
      </c>
      <c r="Q13">
        <f t="shared" si="7"/>
        <v>0</v>
      </c>
      <c r="S13" s="3">
        <f t="shared" si="8"/>
        <v>13</v>
      </c>
    </row>
    <row r="14" spans="1:19" x14ac:dyDescent="0.3">
      <c r="A14" t="s">
        <v>54</v>
      </c>
      <c r="B14" t="str" cm="1">
        <f t="array" ref="B14">_xll.FDSR(A14,"FG_COMPANY_NAME")</f>
        <v>iShares Expanded Tech-Software Sector ETF</v>
      </c>
      <c r="C14" t="str">
        <f t="shared" si="9"/>
        <v>IGV</v>
      </c>
      <c r="E14" s="3" cm="1">
        <f t="array" ref="E14">_xll.FDS(C14,"FG_TOTAL_RETURNC(0,-1AM)")</f>
        <v>6.7191960000000002</v>
      </c>
      <c r="F14" s="3" cm="1">
        <f t="array" ref="F14">_xll.FDS(C14,"FG_TOTAL_RETURNC(0,-3AM)")</f>
        <v>16.415763999999999</v>
      </c>
      <c r="G14" s="3" cm="1">
        <f t="array" ref="G14">IFERROR(_xll.FDS(C14,"FG_TOTAL_RETURNC(0,-6AM)"),_xll.FDS(C14,"FG_TOTAL_RETURNC(0,-4AM)"))</f>
        <v>26.263677999999999</v>
      </c>
      <c r="H14" s="12" cm="1">
        <f t="array" ref="H14">_xll.FDS(C14,"P_PRICE(0)/P_PRICE_HIGH_PR(0,,,,,,""PRICE"",""CLOSE"",""52W"")")</f>
        <v>0.98671980000000004</v>
      </c>
      <c r="K14" s="4">
        <f t="shared" si="3"/>
        <v>12</v>
      </c>
      <c r="L14" s="4">
        <f t="shared" si="4"/>
        <v>7</v>
      </c>
      <c r="M14" s="4">
        <f t="shared" si="5"/>
        <v>2</v>
      </c>
      <c r="N14" s="4"/>
      <c r="P14" s="3">
        <f t="shared" si="6"/>
        <v>6.93</v>
      </c>
      <c r="Q14">
        <f t="shared" si="7"/>
        <v>0</v>
      </c>
      <c r="S14" s="3">
        <f t="shared" si="8"/>
        <v>5</v>
      </c>
    </row>
    <row r="15" spans="1:19" x14ac:dyDescent="0.3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9"/>
        <v>PTF</v>
      </c>
      <c r="E15" s="3" cm="1">
        <f t="array" ref="E15">_xll.FDS(C15,"FG_TOTAL_RETURNC(0,-1AM)")</f>
        <v>13.4952545</v>
      </c>
      <c r="F15" s="3" cm="1">
        <f t="array" ref="F15">_xll.FDS(C15,"FG_TOTAL_RETURNC(0,-3AM)")</f>
        <v>18.18571</v>
      </c>
      <c r="G15" s="3" cm="1">
        <f t="array" ref="G15">IFERROR(_xll.FDS(C15,"FG_TOTAL_RETURNC(0,-6AM)"),_xll.FDS(C15,"FG_TOTAL_RETURNC(0,-4AM)"))</f>
        <v>16.873383</v>
      </c>
      <c r="H15" s="12" cm="1">
        <f t="array" ref="H15">_xll.FDS(C15,"P_PRICE(0)/P_PRICE_HIGH_PR(0,,,,,,""PRICE"",""CLOSE"",""52W"")")</f>
        <v>0.99656420000000001</v>
      </c>
      <c r="K15" s="4">
        <f t="shared" si="3"/>
        <v>6</v>
      </c>
      <c r="L15" s="4">
        <f t="shared" si="4"/>
        <v>4</v>
      </c>
      <c r="M15" s="4">
        <f t="shared" si="5"/>
        <v>6</v>
      </c>
      <c r="N15" s="4"/>
      <c r="P15" s="3">
        <f t="shared" si="6"/>
        <v>5.2799999999999994</v>
      </c>
      <c r="Q15">
        <f t="shared" si="7"/>
        <v>0</v>
      </c>
      <c r="S15" s="3">
        <f t="shared" si="8"/>
        <v>2</v>
      </c>
    </row>
    <row r="16" spans="1:19" x14ac:dyDescent="0.3">
      <c r="A16" t="s">
        <v>56</v>
      </c>
      <c r="B16" t="str" cm="1">
        <f t="array" ref="B16">_xll.FDSR(A16,"FG_COMPANY_NAME")</f>
        <v>VanEck Semiconductor ETF</v>
      </c>
      <c r="C16" t="str">
        <f t="shared" si="9"/>
        <v>SMH</v>
      </c>
      <c r="E16" s="3" cm="1">
        <f t="array" ref="E16">_xll.FDS(C16,"FG_TOTAL_RETURNC(0,-1AM)")</f>
        <v>17.54843</v>
      </c>
      <c r="F16" s="3" cm="1">
        <f t="array" ref="F16">_xll.FDS(C16,"FG_TOTAL_RETURNC(0,-3AM)")</f>
        <v>26.961898999999999</v>
      </c>
      <c r="G16" s="3" cm="1">
        <f t="array" ref="G16">IFERROR(_xll.FDS(C16,"FG_TOTAL_RETURNC(0,-6AM)"),_xll.FDS(C16,"FG_TOTAL_RETURNC(0,-4AM)"))</f>
        <v>35.751309999999997</v>
      </c>
      <c r="H16" s="12" cm="1">
        <f t="array" ref="H16">_xll.FDS(C16,"P_PRICE(0)/P_PRICE_HIGH_PR(0,,,,,,""PRICE"",""CLOSE"",""52W"")")</f>
        <v>0.99730194000000005</v>
      </c>
      <c r="K16" s="4">
        <f t="shared" si="3"/>
        <v>5</v>
      </c>
      <c r="L16" s="4">
        <f t="shared" si="4"/>
        <v>1</v>
      </c>
      <c r="M16" s="4">
        <f t="shared" si="5"/>
        <v>1</v>
      </c>
      <c r="N16" s="4"/>
      <c r="P16" s="3">
        <f t="shared" si="6"/>
        <v>2.31</v>
      </c>
      <c r="Q16">
        <f t="shared" si="7"/>
        <v>0</v>
      </c>
      <c r="S16" s="3">
        <f t="shared" si="8"/>
        <v>1</v>
      </c>
    </row>
    <row r="17" spans="1:19" x14ac:dyDescent="0.3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10">A17</f>
        <v>XLV</v>
      </c>
      <c r="E17" s="3" cm="1">
        <f t="array" ref="E17">_xll.FDS(C17,"FG_TOTAL_RETURNC(0,-1AM)")</f>
        <v>2.5476812999999998</v>
      </c>
      <c r="F17" s="3" cm="1">
        <f t="array" ref="F17">_xll.FDS(C17,"FG_TOTAL_RETURNC(0,-3AM)")</f>
        <v>13.204945</v>
      </c>
      <c r="G17" s="3" cm="1">
        <f t="array" ref="G17">IFERROR(_xll.FDS(C17,"FG_TOTAL_RETURNC(0,-6AM)"),_xll.FDS(C17,"FG_TOTAL_RETURNC(0,-4AM)"))</f>
        <v>6.8032859999999999</v>
      </c>
      <c r="H17" s="12" cm="1">
        <f t="array" ref="H17">_xll.FDS(C17,"P_PRICE(0)/P_PRICE_HIGH_PR(0,,,,,,""PRICE"",""CLOSE"",""52W"")")</f>
        <v>0.99812990000000001</v>
      </c>
      <c r="K17" s="4">
        <f t="shared" si="3"/>
        <v>4</v>
      </c>
      <c r="L17" s="4">
        <f t="shared" si="4"/>
        <v>12</v>
      </c>
      <c r="M17" s="4">
        <f t="shared" si="5"/>
        <v>16</v>
      </c>
      <c r="N17" s="4"/>
      <c r="P17" s="3">
        <f t="shared" si="6"/>
        <v>10.56</v>
      </c>
      <c r="Q17">
        <f t="shared" si="7"/>
        <v>0</v>
      </c>
      <c r="S17" s="3">
        <f t="shared" si="8"/>
        <v>14</v>
      </c>
    </row>
    <row r="18" spans="1:19" x14ac:dyDescent="0.3">
      <c r="A18" t="s">
        <v>58</v>
      </c>
      <c r="B18" t="str" cm="1">
        <f t="array" ref="B18">_xll.FDSR(A18,"FG_COMPANY_NAME")</f>
        <v>iShares Biotechnology ETF</v>
      </c>
      <c r="C18" t="str">
        <f t="shared" si="10"/>
        <v>IBB</v>
      </c>
      <c r="E18" s="3" cm="1">
        <f t="array" ref="E18">_xll.FDS(C18,"FG_TOTAL_RETURNC(0,-1AM)")</f>
        <v>-1.6991198000000001</v>
      </c>
      <c r="F18" s="3" cm="1">
        <f t="array" ref="F18">_xll.FDS(C18,"FG_TOTAL_RETURNC(0,-3AM)")</f>
        <v>14.434457</v>
      </c>
      <c r="G18" s="3" cm="1">
        <f t="array" ref="G18">IFERROR(_xll.FDS(C18,"FG_TOTAL_RETURNC(0,-6AM)"),_xll.FDS(C18,"FG_TOTAL_RETURNC(0,-4AM)"))</f>
        <v>5.2003740000000001</v>
      </c>
      <c r="H18" s="12" cm="1">
        <f t="array" ref="H18">_xll.FDS(C18,"P_PRICE(0)/P_PRICE_HIGH_PR(0,,,,,,""PRICE"",""CLOSE"",""52W"")")</f>
        <v>0.96707080000000001</v>
      </c>
      <c r="K18" s="4">
        <f t="shared" si="3"/>
        <v>17</v>
      </c>
      <c r="L18" s="4">
        <f t="shared" si="4"/>
        <v>9</v>
      </c>
      <c r="M18" s="4">
        <f t="shared" si="5"/>
        <v>17</v>
      </c>
      <c r="N18" s="4"/>
      <c r="P18" s="3">
        <f t="shared" si="6"/>
        <v>14.190000000000001</v>
      </c>
      <c r="Q18">
        <f t="shared" si="7"/>
        <v>0</v>
      </c>
      <c r="S18" s="3">
        <f t="shared" si="8"/>
        <v>15</v>
      </c>
    </row>
    <row r="19" spans="1:19" ht="15" customHeight="1" x14ac:dyDescent="0.3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10"/>
        <v>XLY</v>
      </c>
      <c r="E19" s="3" cm="1">
        <f t="array" ref="E19">_xll.FDS(C19,"FG_TOTAL_RETURNC(0,-1AM)")</f>
        <v>2.3396134000000002</v>
      </c>
      <c r="F19" s="3" cm="1">
        <f t="array" ref="F19">_xll.FDS(C19,"FG_TOTAL_RETURNC(0,-3AM)")</f>
        <v>6.444013</v>
      </c>
      <c r="G19" s="3" cm="1">
        <f t="array" ref="G19">IFERROR(_xll.FDS(C19,"FG_TOTAL_RETURNC(0,-6AM)"),_xll.FDS(C19,"FG_TOTAL_RETURNC(0,-4AM)"))</f>
        <v>4.9506069999999998</v>
      </c>
      <c r="H19" s="12" cm="1">
        <f t="array" ref="H19">_xll.FDS(C19,"P_PRICE(0)/P_PRICE_HIGH_PR(0,,,,,,""PRICE"",""CLOSE"",""52W"")")</f>
        <v>0.98136809999999997</v>
      </c>
      <c r="K19" s="4">
        <f t="shared" si="3"/>
        <v>16</v>
      </c>
      <c r="L19" s="4">
        <f t="shared" si="4"/>
        <v>21</v>
      </c>
      <c r="M19" s="4">
        <f t="shared" si="5"/>
        <v>18</v>
      </c>
      <c r="N19" s="4"/>
      <c r="P19" s="3">
        <f t="shared" si="6"/>
        <v>18.150000000000002</v>
      </c>
      <c r="Q19">
        <f t="shared" si="7"/>
        <v>0</v>
      </c>
      <c r="S19" s="3">
        <f t="shared" si="8"/>
        <v>18</v>
      </c>
    </row>
    <row r="20" spans="1:19" ht="15" customHeight="1" x14ac:dyDescent="0.3">
      <c r="A20" t="s">
        <v>60</v>
      </c>
      <c r="B20" t="str" cm="1">
        <f t="array" ref="B20">_xll.FDSR(A20,"FG_COMPANY_NAME")</f>
        <v>SPDR S&amp;P Retail ETF</v>
      </c>
      <c r="C20" t="str">
        <f t="shared" si="10"/>
        <v>XRT</v>
      </c>
      <c r="E20" s="3" cm="1">
        <f t="array" ref="E20">_xll.FDS(C20,"FG_TOTAL_RETURNC(0,-1AM)")</f>
        <v>6.0302258000000002</v>
      </c>
      <c r="F20" s="3" cm="1">
        <f t="array" ref="F20">_xll.FDS(C20,"FG_TOTAL_RETURNC(0,-3AM)")</f>
        <v>17.553293</v>
      </c>
      <c r="G20" s="3" cm="1">
        <f t="array" ref="G20">IFERROR(_xll.FDS(C20,"FG_TOTAL_RETURNC(0,-6AM)"),_xll.FDS(C20,"FG_TOTAL_RETURNC(0,-4AM)"))</f>
        <v>11.179076999999999</v>
      </c>
      <c r="H20" s="12" cm="1">
        <f t="array" ref="H20">_xll.FDS(C20,"P_PRICE(0)/P_PRICE_HIGH_PR(0,,,,,,""PRICE"",""CLOSE"",""52W"")")</f>
        <v>0.98395359999999998</v>
      </c>
      <c r="K20" s="4">
        <f t="shared" si="3"/>
        <v>14</v>
      </c>
      <c r="L20" s="4">
        <f t="shared" si="4"/>
        <v>6</v>
      </c>
      <c r="M20" s="4">
        <f t="shared" si="5"/>
        <v>11</v>
      </c>
      <c r="N20" s="4"/>
      <c r="P20" s="3">
        <f t="shared" si="6"/>
        <v>10.23</v>
      </c>
      <c r="Q20">
        <f t="shared" si="7"/>
        <v>0</v>
      </c>
      <c r="S20" s="3">
        <f t="shared" si="8"/>
        <v>13</v>
      </c>
    </row>
    <row r="21" spans="1:19" ht="15" customHeight="1" x14ac:dyDescent="0.3">
      <c r="A21" t="s">
        <v>61</v>
      </c>
      <c r="B21" t="str" cm="1">
        <f t="array" ref="B21">_xll.FDSR(A21,"FG_COMPANY_NAME")</f>
        <v>Consumer Staples Select Sector SPDR Fund</v>
      </c>
      <c r="C21" t="str">
        <f t="shared" si="10"/>
        <v>XLP</v>
      </c>
      <c r="E21" s="3" cm="1">
        <f t="array" ref="E21">_xll.FDS(C21,"FG_TOTAL_RETURNC(0,-1AM)")</f>
        <v>-0.13737082</v>
      </c>
      <c r="F21" s="3" cm="1">
        <f t="array" ref="F21">_xll.FDS(C21,"FG_TOTAL_RETURNC(0,-3AM)")</f>
        <v>4.8016905999999997</v>
      </c>
      <c r="G21" s="3" cm="1">
        <f t="array" ref="G21">IFERROR(_xll.FDS(C21,"FG_TOTAL_RETURNC(0,-6AM)"),_xll.FDS(C21,"FG_TOTAL_RETURNC(0,-4AM)"))</f>
        <v>-0.92342495999999996</v>
      </c>
      <c r="H21" s="12" cm="1">
        <f t="array" ref="H21">_xll.FDS(C21,"P_PRICE(0)/P_PRICE_HIGH_PR(0,,,,,,""PRICE"",""CLOSE"",""52W"")")</f>
        <v>0.93806445999999999</v>
      </c>
      <c r="K21" s="4">
        <f t="shared" si="3"/>
        <v>19</v>
      </c>
      <c r="L21" s="4">
        <f t="shared" si="4"/>
        <v>23</v>
      </c>
      <c r="M21" s="4">
        <f t="shared" si="5"/>
        <v>24</v>
      </c>
      <c r="N21" s="4"/>
      <c r="P21" s="3">
        <f t="shared" si="6"/>
        <v>21.78</v>
      </c>
      <c r="Q21">
        <f t="shared" si="7"/>
        <v>0</v>
      </c>
      <c r="S21" s="3">
        <f t="shared" si="8"/>
        <v>23</v>
      </c>
    </row>
    <row r="22" spans="1:19" ht="15" customHeight="1" x14ac:dyDescent="0.3">
      <c r="A22" t="s">
        <v>62</v>
      </c>
      <c r="B22" t="str" cm="1">
        <f t="array" ref="B22">_xll.FDSR(A22,"FG_COMPANY_NAME")</f>
        <v>Materials Select Sector SPDR Fund</v>
      </c>
      <c r="C22" t="str">
        <f t="shared" si="10"/>
        <v>XLB</v>
      </c>
      <c r="E22" s="3" cm="1">
        <f t="array" ref="E22">_xll.FDS(C22,"FG_TOTAL_RETURNC(0,-1AM)")</f>
        <v>-0.35949350000000002</v>
      </c>
      <c r="F22" s="3" cm="1">
        <f t="array" ref="F22">_xll.FDS(C22,"FG_TOTAL_RETURNC(0,-3AM)")</f>
        <v>5.2813650000000001</v>
      </c>
      <c r="G22" s="3" cm="1">
        <f t="array" ref="G22">IFERROR(_xll.FDS(C22,"FG_TOTAL_RETURNC(0,-6AM)"),_xll.FDS(C22,"FG_TOTAL_RETURNC(0,-4AM)"))</f>
        <v>1.490891</v>
      </c>
      <c r="H22" s="12" cm="1">
        <f t="array" ref="H22">_xll.FDS(C22,"P_PRICE(0)/P_PRICE_HIGH_PR(0,,,,,,""PRICE"",""CLOSE"",""52W"")")</f>
        <v>0.96450530000000001</v>
      </c>
      <c r="K22" s="4">
        <f t="shared" si="3"/>
        <v>18</v>
      </c>
      <c r="L22" s="4">
        <f t="shared" si="4"/>
        <v>22</v>
      </c>
      <c r="M22" s="4">
        <f t="shared" si="5"/>
        <v>22</v>
      </c>
      <c r="N22" s="4"/>
      <c r="P22" s="3">
        <f t="shared" si="6"/>
        <v>20.46</v>
      </c>
      <c r="Q22">
        <f t="shared" si="7"/>
        <v>0</v>
      </c>
      <c r="S22" s="3">
        <f t="shared" si="8"/>
        <v>22</v>
      </c>
    </row>
    <row r="23" spans="1:19" ht="15" customHeight="1" x14ac:dyDescent="0.3">
      <c r="A23" t="s">
        <v>63</v>
      </c>
      <c r="B23" t="str" cm="1">
        <f t="array" ref="B23">_xll.FDSR(A23,"FG_COMPANY_NAME")</f>
        <v>VanEck Gold Miners ETF</v>
      </c>
      <c r="C23" t="str">
        <f t="shared" si="10"/>
        <v>GDX</v>
      </c>
      <c r="E23" s="3" cm="1">
        <f t="array" ref="E23">_xll.FDS(C23,"FG_TOTAL_RETURNC(0,-1AM)")</f>
        <v>-12.424242</v>
      </c>
      <c r="F23" s="3" cm="1">
        <f t="array" ref="F23">_xll.FDS(C23,"FG_TOTAL_RETURNC(0,-3AM)")</f>
        <v>-6.695068</v>
      </c>
      <c r="G23" s="3" cm="1">
        <f t="array" ref="G23">IFERROR(_xll.FDS(C23,"FG_TOTAL_RETURNC(0,-6AM)"),_xll.FDS(C23,"FG_TOTAL_RETURNC(0,-4AM)"))</f>
        <v>-8.693308</v>
      </c>
      <c r="H23" s="12" cm="1">
        <f t="array" ref="H23">_xll.FDS(C23,"P_PRICE(0)/P_PRICE_HIGH_PR(0,,,,,,""PRICE"",""CLOSE"",""52W"")")</f>
        <v>0.7251185</v>
      </c>
      <c r="K23" s="4">
        <f t="shared" si="3"/>
        <v>30</v>
      </c>
      <c r="L23" s="4">
        <f t="shared" si="4"/>
        <v>32</v>
      </c>
      <c r="M23" s="4">
        <f t="shared" si="5"/>
        <v>28</v>
      </c>
      <c r="N23" s="4"/>
      <c r="P23" s="3">
        <f t="shared" si="6"/>
        <v>29.700000000000003</v>
      </c>
      <c r="Q23">
        <f t="shared" si="7"/>
        <v>0</v>
      </c>
      <c r="S23" s="3">
        <f t="shared" si="8"/>
        <v>31</v>
      </c>
    </row>
    <row r="24" spans="1:19" ht="15" customHeight="1" x14ac:dyDescent="0.3">
      <c r="A24" t="s">
        <v>64</v>
      </c>
      <c r="B24" t="str" cm="1">
        <f t="array" ref="B24">_xll.FDSR(A24,"FG_COMPANY_NAME")</f>
        <v>Global X Copper Miners ETF</v>
      </c>
      <c r="C24" t="str">
        <f t="shared" si="10"/>
        <v>COPX</v>
      </c>
      <c r="E24" s="3" cm="1">
        <f t="array" ref="E24">_xll.FDS(C24,"FG_TOTAL_RETURNC(0,-1AM)")</f>
        <v>-5.5615845000000004</v>
      </c>
      <c r="F24" s="3" cm="1">
        <f t="array" ref="F24">_xll.FDS(C24,"FG_TOTAL_RETURNC(0,-3AM)")</f>
        <v>4.7656299999999998</v>
      </c>
      <c r="G24" s="3" cm="1">
        <f t="array" ref="G24">IFERROR(_xll.FDS(C24,"FG_TOTAL_RETURNC(0,-6AM)"),_xll.FDS(C24,"FG_TOTAL_RETURNC(0,-4AM)"))</f>
        <v>-7.1301220000000001</v>
      </c>
      <c r="H24" s="12" cm="1">
        <f t="array" ref="H24">_xll.FDS(C24,"P_PRICE(0)/P_PRICE_HIGH_PR(0,,,,,,""PRICE"",""CLOSE"",""52W"")")</f>
        <v>0.82215404999999997</v>
      </c>
      <c r="K24" s="4">
        <f t="shared" si="3"/>
        <v>27</v>
      </c>
      <c r="L24" s="4">
        <f t="shared" si="4"/>
        <v>24</v>
      </c>
      <c r="M24" s="4">
        <f t="shared" si="5"/>
        <v>27</v>
      </c>
      <c r="N24" s="4"/>
      <c r="P24" s="3">
        <f t="shared" si="6"/>
        <v>25.74</v>
      </c>
      <c r="Q24">
        <f t="shared" si="7"/>
        <v>0</v>
      </c>
      <c r="S24" s="3">
        <f t="shared" si="8"/>
        <v>26</v>
      </c>
    </row>
    <row r="25" spans="1:19" ht="15" customHeight="1" x14ac:dyDescent="0.3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10"/>
        <v>PICK</v>
      </c>
      <c r="E25" s="3" cm="1">
        <f t="array" ref="E25">_xll.FDS(C25,"FG_TOTAL_RETURNC(0,-1AM)")</f>
        <v>-4.0881214000000003</v>
      </c>
      <c r="F25" s="3" cm="1">
        <f t="array" ref="F25">_xll.FDS(C25,"FG_TOTAL_RETURNC(0,-3AM)")</f>
        <v>0.7550597</v>
      </c>
      <c r="G25" s="3" cm="1">
        <f t="array" ref="G25">IFERROR(_xll.FDS(C25,"FG_TOTAL_RETURNC(0,-6AM)"),_xll.FDS(C25,"FG_TOTAL_RETURNC(0,-4AM)"))</f>
        <v>0.32696723999999999</v>
      </c>
      <c r="H25" s="12" cm="1">
        <f t="array" ref="H25">_xll.FDS(C25,"P_PRICE(0)/P_PRICE_HIGH_PR(0,,,,,,""PRICE"",""CLOSE"",""52W"")")</f>
        <v>0.86470972999999995</v>
      </c>
      <c r="K25" s="4">
        <f t="shared" si="3"/>
        <v>25</v>
      </c>
      <c r="L25" s="4">
        <f t="shared" si="4"/>
        <v>27</v>
      </c>
      <c r="M25" s="4">
        <f t="shared" si="5"/>
        <v>23</v>
      </c>
      <c r="N25" s="4"/>
      <c r="P25" s="3">
        <f t="shared" si="6"/>
        <v>24.75</v>
      </c>
      <c r="Q25">
        <f t="shared" si="7"/>
        <v>0</v>
      </c>
      <c r="S25" s="3">
        <f t="shared" si="8"/>
        <v>24</v>
      </c>
    </row>
    <row r="26" spans="1:19" ht="15" customHeight="1" x14ac:dyDescent="0.3">
      <c r="A26" t="s">
        <v>66</v>
      </c>
      <c r="B26" t="str" cm="1">
        <f t="array" ref="B26">_xll.FDSR(A26,"FG_COMPANY_NAME")</f>
        <v>Global X Lithium &amp; Battery Tech ETF</v>
      </c>
      <c r="C26" t="str">
        <f t="shared" si="10"/>
        <v>LIT</v>
      </c>
      <c r="E26" s="3" cm="1">
        <f t="array" ref="E26">_xll.FDS(C26,"FG_TOTAL_RETURNC(0,-1AM)")</f>
        <v>-10.788297999999999</v>
      </c>
      <c r="F26" s="3" cm="1">
        <f t="array" ref="F26">_xll.FDS(C26,"FG_TOTAL_RETURNC(0,-3AM)")</f>
        <v>-15.24371</v>
      </c>
      <c r="G26" s="3" cm="1">
        <f t="array" ref="G26">IFERROR(_xll.FDS(C26,"FG_TOTAL_RETURNC(0,-6AM)"),_xll.FDS(C26,"FG_TOTAL_RETURNC(0,-4AM)"))</f>
        <v>-29.544909000000001</v>
      </c>
      <c r="H26" s="12" cm="1">
        <f t="array" ref="H26">_xll.FDS(C26,"P_PRICE(0)/P_PRICE_HIGH_PR(0,,,,,,""PRICE"",""CLOSE"",""52W"")")</f>
        <v>0.60477910000000001</v>
      </c>
      <c r="K26" s="4">
        <f t="shared" si="3"/>
        <v>32</v>
      </c>
      <c r="L26" s="4">
        <f t="shared" si="4"/>
        <v>33</v>
      </c>
      <c r="M26" s="4">
        <f t="shared" si="5"/>
        <v>33</v>
      </c>
      <c r="N26" s="4"/>
      <c r="P26" s="3">
        <f t="shared" si="6"/>
        <v>32.340000000000003</v>
      </c>
      <c r="Q26">
        <f t="shared" si="7"/>
        <v>0</v>
      </c>
      <c r="S26" s="3">
        <f t="shared" si="8"/>
        <v>33</v>
      </c>
    </row>
    <row r="27" spans="1:19" ht="15" customHeight="1" x14ac:dyDescent="0.3">
      <c r="A27" t="s">
        <v>67</v>
      </c>
      <c r="B27" t="str" cm="1">
        <f t="array" ref="B27">_xll.FDSR(A27,"FG_COMPANY_NAME")</f>
        <v>VanEck Agribusiness ETF</v>
      </c>
      <c r="C27" t="str">
        <f t="shared" si="10"/>
        <v>MOO</v>
      </c>
      <c r="E27" s="3" cm="1">
        <f t="array" ref="E27">_xll.FDS(C27,"FG_TOTAL_RETURNC(0,-1AM)")</f>
        <v>-3.6856412999999999</v>
      </c>
      <c r="F27" s="3" cm="1">
        <f t="array" ref="F27">_xll.FDS(C27,"FG_TOTAL_RETURNC(0,-3AM)")</f>
        <v>-2.1767496999999998</v>
      </c>
      <c r="G27" s="3" cm="1">
        <f t="array" ref="G27">IFERROR(_xll.FDS(C27,"FG_TOTAL_RETURNC(0,-6AM)"),_xll.FDS(C27,"FG_TOTAL_RETURNC(0,-4AM)"))</f>
        <v>-13.907253000000001</v>
      </c>
      <c r="H27" s="12" cm="1">
        <f t="array" ref="H27">_xll.FDS(C27,"P_PRICE(0)/P_PRICE_HIGH_PR(0,,,,,,""PRICE"",""CLOSE"",""52W"")")</f>
        <v>0.78402822999999999</v>
      </c>
      <c r="K27" s="4">
        <f t="shared" si="3"/>
        <v>28</v>
      </c>
      <c r="L27" s="4">
        <f t="shared" si="4"/>
        <v>30</v>
      </c>
      <c r="M27" s="4">
        <f t="shared" si="5"/>
        <v>31</v>
      </c>
      <c r="N27" s="4"/>
      <c r="P27" s="3">
        <f t="shared" si="6"/>
        <v>29.37</v>
      </c>
      <c r="Q27">
        <f t="shared" si="7"/>
        <v>0</v>
      </c>
      <c r="S27" s="3">
        <f t="shared" si="8"/>
        <v>30</v>
      </c>
    </row>
    <row r="28" spans="1:19" ht="15" customHeight="1" x14ac:dyDescent="0.3">
      <c r="A28" t="s">
        <v>68</v>
      </c>
      <c r="B28" t="str" cm="1">
        <f t="array" ref="B28">_xll.FDSR(A28,"FG_COMPANY_NAME")</f>
        <v>Energy Select Sector SPDR Fund</v>
      </c>
      <c r="C28" t="str">
        <f t="shared" si="10"/>
        <v>XLE</v>
      </c>
      <c r="E28" s="3" cm="1">
        <f t="array" ref="E28">_xll.FDS(C28,"FG_TOTAL_RETURNC(0,-1AM)")</f>
        <v>0.74988604000000003</v>
      </c>
      <c r="F28" s="3" cm="1">
        <f t="array" ref="F28">_xll.FDS(C28,"FG_TOTAL_RETURNC(0,-3AM)")</f>
        <v>-0.78603624999999999</v>
      </c>
      <c r="G28" s="3" cm="1">
        <f t="array" ref="G28">IFERROR(_xll.FDS(C28,"FG_TOTAL_RETURNC(0,-6AM)"),_xll.FDS(C28,"FG_TOTAL_RETURNC(0,-4AM)"))</f>
        <v>-5.3745089999999998</v>
      </c>
      <c r="H28" s="12" cm="1">
        <f t="array" ref="H28">_xll.FDS(C28,"P_PRICE(0)/P_PRICE_HIGH_PR(0,,,,,,""PRICE"",""CLOSE"",""52W"")")</f>
        <v>0.89224510000000001</v>
      </c>
      <c r="K28" s="4">
        <f t="shared" si="3"/>
        <v>23</v>
      </c>
      <c r="L28" s="4">
        <f t="shared" si="4"/>
        <v>28</v>
      </c>
      <c r="M28" s="4">
        <f t="shared" si="5"/>
        <v>26</v>
      </c>
      <c r="N28" s="4"/>
      <c r="P28" s="3">
        <f t="shared" si="6"/>
        <v>25.410000000000004</v>
      </c>
      <c r="Q28">
        <f t="shared" si="7"/>
        <v>0</v>
      </c>
      <c r="S28" s="3">
        <f t="shared" si="8"/>
        <v>25</v>
      </c>
    </row>
    <row r="29" spans="1:19" ht="15" customHeight="1" x14ac:dyDescent="0.3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10"/>
        <v>XOP</v>
      </c>
      <c r="E29" s="3" cm="1">
        <f t="array" ref="E29">_xll.FDS(C29,"FG_TOTAL_RETURNC(0,-1AM)")</f>
        <v>-0.39626359999999999</v>
      </c>
      <c r="F29" s="3" cm="1">
        <f t="array" ref="F29">_xll.FDS(C29,"FG_TOTAL_RETURNC(0,-3AM)")</f>
        <v>-4.5001325999999997</v>
      </c>
      <c r="G29" s="3" cm="1">
        <f t="array" ref="G29">IFERROR(_xll.FDS(C29,"FG_TOTAL_RETURNC(0,-6AM)"),_xll.FDS(C29,"FG_TOTAL_RETURNC(0,-4AM)"))</f>
        <v>-8.6967580000000009</v>
      </c>
      <c r="H29" s="12" cm="1">
        <f t="array" ref="H29">_xll.FDS(C29,"P_PRICE(0)/P_PRICE_HIGH_PR(0,,,,,,""PRICE"",""CLOSE"",""52W"")")</f>
        <v>0.86613359999999995</v>
      </c>
      <c r="K29" s="4">
        <f t="shared" si="3"/>
        <v>24</v>
      </c>
      <c r="L29" s="4">
        <f t="shared" si="4"/>
        <v>31</v>
      </c>
      <c r="M29" s="4">
        <f t="shared" si="5"/>
        <v>29</v>
      </c>
      <c r="N29" s="4"/>
      <c r="P29" s="3">
        <f t="shared" si="6"/>
        <v>27.72</v>
      </c>
      <c r="Q29">
        <f t="shared" si="7"/>
        <v>0</v>
      </c>
      <c r="S29" s="3">
        <f t="shared" si="8"/>
        <v>28</v>
      </c>
    </row>
    <row r="30" spans="1:19" ht="15" customHeight="1" x14ac:dyDescent="0.3">
      <c r="A30" t="s">
        <v>70</v>
      </c>
      <c r="B30" t="str" cm="1">
        <f t="array" ref="B30">_xll.FDSR(A30,"FG_COMPANY_NAME")</f>
        <v>iShares Global Clean Energy ETF</v>
      </c>
      <c r="C30" t="str">
        <f t="shared" si="10"/>
        <v>ICLN</v>
      </c>
      <c r="E30" s="3" cm="1">
        <f t="array" ref="E30">_xll.FDS(C30,"FG_TOTAL_RETURNC(0,-1AM)")</f>
        <v>-0.20632744</v>
      </c>
      <c r="F30" s="3" cm="1">
        <f t="array" ref="F30">_xll.FDS(C30,"FG_TOTAL_RETURNC(0,-3AM)")</f>
        <v>4.5719742999999999</v>
      </c>
      <c r="G30" s="3" cm="1">
        <f t="array" ref="G30">IFERROR(_xll.FDS(C30,"FG_TOTAL_RETURNC(0,-6AM)"),_xll.FDS(C30,"FG_TOTAL_RETURNC(0,-4AM)"))</f>
        <v>-13.177336</v>
      </c>
      <c r="H30" s="12" cm="1">
        <f t="array" ref="H30">_xll.FDS(C30,"P_PRICE(0)/P_PRICE_HIGH_PR(0,,,,,,""PRICE"",""CLOSE"",""52W"")")</f>
        <v>0.7200993</v>
      </c>
      <c r="K30" s="4">
        <f t="shared" si="3"/>
        <v>31</v>
      </c>
      <c r="L30" s="4">
        <f t="shared" si="4"/>
        <v>25</v>
      </c>
      <c r="M30" s="4">
        <f t="shared" si="5"/>
        <v>30</v>
      </c>
      <c r="N30" s="4"/>
      <c r="P30" s="3">
        <f t="shared" si="6"/>
        <v>28.380000000000003</v>
      </c>
      <c r="Q30">
        <f t="shared" si="7"/>
        <v>0</v>
      </c>
      <c r="S30" s="3">
        <f t="shared" si="8"/>
        <v>29</v>
      </c>
    </row>
    <row r="31" spans="1:19" ht="15" customHeight="1" x14ac:dyDescent="0.3">
      <c r="A31" t="s">
        <v>71</v>
      </c>
      <c r="B31" t="str" cm="1">
        <f t="array" ref="B31">_xll.FDSR(A31,"FG_COMPANY_NAME")</f>
        <v>Invesco Solar ETF</v>
      </c>
      <c r="C31" t="str">
        <f t="shared" si="10"/>
        <v>TAN</v>
      </c>
      <c r="E31" s="3" cm="1">
        <f t="array" ref="E31">_xll.FDS(C31,"FG_TOTAL_RETURNC(0,-1AM)")</f>
        <v>0.38751363999999999</v>
      </c>
      <c r="F31" s="3" cm="1">
        <f t="array" ref="F31">_xll.FDS(C31,"FG_TOTAL_RETURNC(0,-3AM)")</f>
        <v>1.4002919</v>
      </c>
      <c r="G31" s="3" cm="1">
        <f t="array" ref="G31">IFERROR(_xll.FDS(C31,"FG_TOTAL_RETURNC(0,-6AM)"),_xll.FDS(C31,"FG_TOTAL_RETURNC(0,-4AM)"))</f>
        <v>-24.742746</v>
      </c>
      <c r="H31" s="12" cm="1">
        <f t="array" ref="H31">_xll.FDS(C31,"P_PRICE(0)/P_PRICE_HIGH_PR(0,,,,,,""PRICE"",""CLOSE"",""52W"")")</f>
        <v>0.58492224999999998</v>
      </c>
      <c r="K31" s="4">
        <f t="shared" si="3"/>
        <v>33</v>
      </c>
      <c r="L31" s="4">
        <f t="shared" si="4"/>
        <v>26</v>
      </c>
      <c r="M31" s="4">
        <f t="shared" si="5"/>
        <v>32</v>
      </c>
      <c r="N31" s="4"/>
      <c r="P31" s="3">
        <f t="shared" si="6"/>
        <v>30.03</v>
      </c>
      <c r="Q31">
        <f t="shared" si="7"/>
        <v>0</v>
      </c>
      <c r="S31" s="3">
        <f t="shared" si="8"/>
        <v>32</v>
      </c>
    </row>
    <row r="32" spans="1:19" ht="15" customHeight="1" x14ac:dyDescent="0.3">
      <c r="A32" t="s">
        <v>72</v>
      </c>
      <c r="B32" t="str" cm="1">
        <f t="array" ref="B32">_xll.FDSR(A32,"FG_COMPANY_NAME")</f>
        <v>Utilities Select Sector SPDR Fund</v>
      </c>
      <c r="C32" t="str">
        <f t="shared" si="10"/>
        <v>XLU</v>
      </c>
      <c r="E32" s="3" cm="1">
        <f t="array" ref="E32">_xll.FDS(C32,"FG_TOTAL_RETURNC(0,-1AM)")</f>
        <v>-4.7852160000000001</v>
      </c>
      <c r="F32" s="3" cm="1">
        <f t="array" ref="F32">_xll.FDS(C32,"FG_TOTAL_RETURNC(0,-3AM)")</f>
        <v>-1.8079817</v>
      </c>
      <c r="G32" s="3" cm="1">
        <f t="array" ref="G32">IFERROR(_xll.FDS(C32,"FG_TOTAL_RETURNC(0,-6AM)"),_xll.FDS(C32,"FG_TOTAL_RETURNC(0,-4AM)"))</f>
        <v>-4.2264103999999998</v>
      </c>
      <c r="H32" s="12" cm="1">
        <f t="array" ref="H32">_xll.FDS(C32,"P_PRICE(0)/P_PRICE_HIGH_PR(0,,,,,,""PRICE"",""CLOSE"",""52W"")")</f>
        <v>0.86165499999999995</v>
      </c>
      <c r="K32" s="4">
        <f t="shared" si="3"/>
        <v>26</v>
      </c>
      <c r="L32" s="4">
        <f t="shared" si="4"/>
        <v>29</v>
      </c>
      <c r="M32" s="4">
        <f t="shared" si="5"/>
        <v>25</v>
      </c>
      <c r="N32" s="4"/>
      <c r="P32" s="3">
        <f t="shared" si="6"/>
        <v>26.4</v>
      </c>
      <c r="Q32">
        <f t="shared" si="7"/>
        <v>0</v>
      </c>
      <c r="S32" s="3">
        <f t="shared" si="8"/>
        <v>27</v>
      </c>
    </row>
    <row r="33" spans="1:19" ht="15" customHeight="1" x14ac:dyDescent="0.3">
      <c r="A33" t="s">
        <v>73</v>
      </c>
      <c r="B33" t="str" cm="1">
        <f t="array" ref="B33">_xll.FDSR(A33,"FG_COMPANY_NAME")</f>
        <v>SPDR S&amp;P Telecom ETF</v>
      </c>
      <c r="C33" t="str">
        <f t="shared" si="10"/>
        <v>XTL</v>
      </c>
      <c r="E33" s="3" cm="1">
        <f t="array" ref="E33">_xll.FDS(C33,"FG_TOTAL_RETURNC(0,-1AM)")</f>
        <v>-1.2642026</v>
      </c>
      <c r="F33" s="3" cm="1">
        <f t="array" ref="F33">_xll.FDS(C33,"FG_TOTAL_RETURNC(0,-3AM)")</f>
        <v>11.282932000000001</v>
      </c>
      <c r="G33" s="3" cm="1">
        <f t="array" ref="G33">IFERROR(_xll.FDS(C33,"FG_TOTAL_RETURNC(0,-6AM)"),_xll.FDS(C33,"FG_TOTAL_RETURNC(0,-4AM)"))</f>
        <v>2.2303462000000001</v>
      </c>
      <c r="H33" s="12" cm="1">
        <f t="array" ref="H33">_xll.FDS(C33,"P_PRICE(0)/P_PRICE_HIGH_PR(0,,,,,,""PRICE"",""CLOSE"",""52W"")")</f>
        <v>0.91051470000000001</v>
      </c>
      <c r="K33" s="4">
        <f t="shared" si="3"/>
        <v>22</v>
      </c>
      <c r="L33" s="4">
        <f t="shared" si="4"/>
        <v>16</v>
      </c>
      <c r="M33" s="4">
        <f t="shared" si="5"/>
        <v>21</v>
      </c>
      <c r="N33" s="4"/>
      <c r="P33" s="3">
        <f t="shared" si="6"/>
        <v>19.470000000000002</v>
      </c>
      <c r="Q33">
        <f t="shared" si="7"/>
        <v>0</v>
      </c>
      <c r="S33" s="3">
        <f t="shared" si="8"/>
        <v>20</v>
      </c>
    </row>
    <row r="34" spans="1:19" ht="15" customHeight="1" x14ac:dyDescent="0.3">
      <c r="A34" t="s">
        <v>74</v>
      </c>
      <c r="B34" t="str" cm="1">
        <f t="array" ref="B34">_xll.FDSR(A34,"FG_COMPANY_NAME")</f>
        <v>Vanguard Real Estate ETF</v>
      </c>
      <c r="C34" t="str">
        <f t="shared" si="10"/>
        <v>VNQ</v>
      </c>
      <c r="E34" s="3" cm="1">
        <f t="array" ref="E34">_xll.FDS(C34,"FG_TOTAL_RETURNC(0,-1AM)")</f>
        <v>-4.3183683999999998</v>
      </c>
      <c r="F34" s="3" cm="1">
        <f t="array" ref="F34">_xll.FDS(C34,"FG_TOTAL_RETURNC(0,-3AM)")</f>
        <v>6.5832376000000004</v>
      </c>
      <c r="G34" s="3" cm="1">
        <f t="array" ref="G34">IFERROR(_xll.FDS(C34,"FG_TOTAL_RETURNC(0,-6AM)"),_xll.FDS(C34,"FG_TOTAL_RETURNC(0,-4AM)"))</f>
        <v>2.8522490999999999</v>
      </c>
      <c r="H34" s="12" cm="1">
        <f t="array" ref="H34">_xll.FDS(C34,"P_PRICE(0)/P_PRICE_HIGH_PR(0,,,,,,""PRICE"",""CLOSE"",""52W"")")</f>
        <v>0.92157080000000002</v>
      </c>
      <c r="K34" s="4">
        <f t="shared" si="3"/>
        <v>21</v>
      </c>
      <c r="L34" s="4">
        <f t="shared" si="4"/>
        <v>20</v>
      </c>
      <c r="M34" s="4">
        <f t="shared" si="5"/>
        <v>20</v>
      </c>
      <c r="N34" s="4"/>
      <c r="P34" s="3">
        <f t="shared" si="6"/>
        <v>20.130000000000003</v>
      </c>
      <c r="Q34">
        <f t="shared" si="7"/>
        <v>0</v>
      </c>
      <c r="S34" s="3">
        <f t="shared" si="8"/>
        <v>21</v>
      </c>
    </row>
    <row r="35" spans="1:19" ht="15" customHeight="1" x14ac:dyDescent="0.3">
      <c r="A35" t="s">
        <v>75</v>
      </c>
      <c r="B35" t="str" cm="1">
        <f t="array" ref="B35">_xll.FDSR(A35,"FG_COMPANY_NAME")</f>
        <v>SPDR Dow Jones REIT ETF</v>
      </c>
      <c r="C35" t="str">
        <f t="shared" si="10"/>
        <v>RWR</v>
      </c>
      <c r="E35" s="3" cm="1">
        <f t="array" ref="E35">_xll.FDS(C35,"FG_TOTAL_RETURNC(0,-1AM)")</f>
        <v>-4.2008877</v>
      </c>
      <c r="F35" s="3" cm="1">
        <f t="array" ref="F35">_xll.FDS(C35,"FG_TOTAL_RETURNC(0,-3AM)")</f>
        <v>7.7424049999999998</v>
      </c>
      <c r="G35" s="3" cm="1">
        <f t="array" ref="G35">IFERROR(_xll.FDS(C35,"FG_TOTAL_RETURNC(0,-6AM)"),_xll.FDS(C35,"FG_TOTAL_RETURNC(0,-4AM)"))</f>
        <v>3.2917141999999999</v>
      </c>
      <c r="H35" s="12" cm="1">
        <f t="array" ref="H35">_xll.FDS(C35,"P_PRICE(0)/P_PRICE_HIGH_PR(0,,,,,,""PRICE"",""CLOSE"",""52W"")")</f>
        <v>0.93505293</v>
      </c>
      <c r="K35" s="4">
        <f t="shared" si="3"/>
        <v>20</v>
      </c>
      <c r="L35" s="4">
        <f t="shared" si="4"/>
        <v>19</v>
      </c>
      <c r="M35" s="4">
        <f t="shared" si="5"/>
        <v>19</v>
      </c>
      <c r="N35" s="4"/>
      <c r="P35" s="3">
        <f t="shared" si="6"/>
        <v>19.14</v>
      </c>
      <c r="Q35">
        <f t="shared" si="7"/>
        <v>0</v>
      </c>
      <c r="S35" s="3">
        <f t="shared" si="8"/>
        <v>19</v>
      </c>
    </row>
    <row r="36" spans="1:19" ht="15" customHeight="1" x14ac:dyDescent="0.3"/>
    <row r="37" spans="1:19" ht="15" customHeight="1" x14ac:dyDescent="0.3"/>
    <row r="38" spans="1:19" ht="15" customHeight="1" x14ac:dyDescent="0.3"/>
    <row r="39" spans="1:19" ht="15" customHeight="1" x14ac:dyDescent="0.3">
      <c r="C39" s="1"/>
    </row>
    <row r="40" spans="1:19" ht="15" customHeight="1" x14ac:dyDescent="0.3">
      <c r="C40" s="1"/>
    </row>
    <row r="41" spans="1:19" ht="15" customHeight="1" x14ac:dyDescent="0.3"/>
    <row r="42" spans="1:19" ht="15" customHeight="1" x14ac:dyDescent="0.3"/>
    <row r="43" spans="1:19" ht="15" customHeight="1" x14ac:dyDescent="0.3"/>
    <row r="44" spans="1:19" ht="15" customHeight="1" x14ac:dyDescent="0.3"/>
    <row r="45" spans="1:19" ht="15" customHeight="1" x14ac:dyDescent="0.3"/>
    <row r="46" spans="1:19" ht="15" customHeight="1" x14ac:dyDescent="0.3"/>
    <row r="47" spans="1:19" ht="15" customHeight="1" x14ac:dyDescent="0.3"/>
    <row r="48" spans="1:19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7"/>
  <sheetViews>
    <sheetView zoomScale="82" zoomScaleNormal="82" workbookViewId="0">
      <pane xSplit="1" topLeftCell="B1" activePane="topRight" state="frozen"/>
      <selection activeCell="L48" sqref="L48"/>
      <selection pane="topRight" activeCell="A5" sqref="A5"/>
    </sheetView>
  </sheetViews>
  <sheetFormatPr defaultRowHeight="14.4" x14ac:dyDescent="0.3"/>
  <cols>
    <col min="1" max="1" width="12" customWidth="1"/>
    <col min="2" max="2" width="41.44140625" customWidth="1"/>
    <col min="3" max="3" width="22.44140625" customWidth="1"/>
    <col min="4" max="4" width="14.5546875" bestFit="1" customWidth="1"/>
    <col min="5" max="5" width="13.77734375" customWidth="1"/>
    <col min="6" max="6" width="11.21875" customWidth="1"/>
    <col min="7" max="7" width="9.77734375" bestFit="1" customWidth="1"/>
    <col min="8" max="8" width="10.21875" bestFit="1" customWidth="1"/>
    <col min="9" max="9" width="12" customWidth="1"/>
    <col min="10" max="10" width="11.5546875" customWidth="1"/>
    <col min="11" max="11" width="25" customWidth="1"/>
    <col min="12" max="12" width="17.44140625" customWidth="1"/>
    <col min="13" max="13" width="20.21875" customWidth="1"/>
    <col min="14" max="14" width="0.21875" customWidth="1"/>
    <col min="15" max="15" width="15.77734375" bestFit="1" customWidth="1"/>
    <col min="16" max="16" width="15.21875" customWidth="1"/>
    <col min="17" max="17" width="18.44140625" customWidth="1"/>
    <col min="18" max="18" width="17.21875" customWidth="1"/>
    <col min="19" max="19" width="6.5546875" customWidth="1"/>
  </cols>
  <sheetData>
    <row r="1" spans="1:18" ht="62.25" customHeight="1" thickBot="1" x14ac:dyDescent="0.35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35">
      <c r="A2" s="9"/>
    </row>
    <row r="3" spans="1:18" x14ac:dyDescent="0.3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38</v>
      </c>
      <c r="F5" cm="1">
        <f t="array" ref="F5">_xll.FDS(C5,"FMA_COS_DOWN(""EPS"",""1M"",+1,0,,,""PORTAGG"",""MEANR"")")</f>
        <v>26</v>
      </c>
      <c r="G5" cm="1">
        <f t="array" ref="G5">_xll.FDS(A5,"COUNT(OS_TOP_HLDG_NAME(ALL,0D,,MTD,,ALL,EQ))")</f>
        <v>74</v>
      </c>
      <c r="H5" s="6">
        <f>E5/$G5</f>
        <v>0.51351351351351349</v>
      </c>
      <c r="I5" s="6">
        <f>F5/$G5</f>
        <v>0.35135135135135137</v>
      </c>
      <c r="J5" s="6">
        <f t="shared" ref="J5" si="0">H5-I5</f>
        <v>0.16216216216216212</v>
      </c>
      <c r="K5" s="5" cm="1">
        <f t="array" ref="K5">_xll.FDS(A5,"FMA_PCT_ABOVE_MAVG(200,0,,,,""PORTAGG"")")/100</f>
        <v>0.89189189189189189</v>
      </c>
      <c r="L5" s="11" cm="1">
        <f t="array" ref="L5">_xll.FDSB(A5,"PERCENT_CHANGE(FMA_EPS(+1,0,,,,""PORTAGG"",""MEAN""),FMA_EPS(+1,-1AM,,,,""PORTAGG"",""MEAN""))")</f>
        <v>-0.31434683767614702</v>
      </c>
      <c r="M5" s="11" cm="1">
        <f t="array" ref="M5">_xll.FDSB(A5,"PERCENT_CHANGE(FMA_EPS(+1,0,,,,""PORTAGG"",""MEAN""),FMA_EPS(+1,-3AM,,,,""PORTAGG"",""MEAN""))")</f>
        <v>-0.27211459203423999</v>
      </c>
      <c r="O5" s="3" cm="1">
        <f t="array" ref="O5">_xll.FDS(C5,"FG_TOTAL_RETURNC(0,-3AM)")</f>
        <v>13.891029</v>
      </c>
      <c r="P5" s="3" cm="1">
        <f t="array" ref="P5">_xll.FDS(C5,"FG_TOTAL_RETURNC(0,-6AM)")</f>
        <v>13.250006000000001</v>
      </c>
      <c r="Q5" s="6" cm="1">
        <f t="array" ref="Q5">_xll.FDS(A5,"P_PRICE(0)/P_PRICE_HIGH_PR(0,,,,,,""PRICE"",""CLOSE"",""52W"")")</f>
        <v>0.99592460000000005</v>
      </c>
      <c r="R5" s="6" cm="1">
        <f t="array" ref="R5">_xll.FDS(A5,"P_PRICE(0)/P_PRICE_LOW_PR(0,,,,,,""PRICE"",""CLOSE"",""52W"")")</f>
        <v>1.2621045</v>
      </c>
    </row>
    <row r="6" spans="1:18" x14ac:dyDescent="0.3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24</v>
      </c>
      <c r="F6" cm="1">
        <f t="array" ref="F6">_xll.FDS(C6,"FMA_COS_DOWN(""EPS"",""1M"",+1,0,,,""PORTAGG"",""MEANR"")")</f>
        <v>14</v>
      </c>
      <c r="G6" cm="1">
        <f t="array" ref="G6">_xll.FDS(A6,"COUNT(OS_TOP_HLDG_NAME(ALL,0D,,MTD,,ALL,EQ))")</f>
        <v>49</v>
      </c>
      <c r="H6" s="6">
        <f t="shared" ref="H6:H37" si="2">E6/$G6</f>
        <v>0.48979591836734693</v>
      </c>
      <c r="I6" s="6">
        <f t="shared" ref="I6:I37" si="3">F6/$G6</f>
        <v>0.2857142857142857</v>
      </c>
      <c r="J6" s="6">
        <f t="shared" ref="J6:J37" si="4">H6-I6</f>
        <v>0.20408163265306123</v>
      </c>
      <c r="K6" s="5" cm="1">
        <f t="array" ref="K6">_xll.FDS(A6,"FMA_PCT_ABOVE_MAVG(200,0,,,,""PORTAGG"")")/100</f>
        <v>0.91836734693877597</v>
      </c>
      <c r="L6" s="11" cm="1">
        <f t="array" ref="L6">_xll.FDSB(A6,"PERCENT_CHANGE(FMA_EPS(+1,0,,,,""PORTAGG"",""MEAN""),FMA_EPS(+1,-1AM,,,,""PORTAGG"",""MEAN""))")</f>
        <v>0.52101700743458701</v>
      </c>
      <c r="M6" s="11" cm="1">
        <f t="array" ref="M6">_xll.FDSB(A6,"PERCENT_CHANGE(FMA_EPS(+1,0,,,,""PORTAGG"",""MEAN""),FMA_EPS(+1,-3AM,,,,""PORTAGG"",""MEAN""))")</f>
        <v>0.80014795095348601</v>
      </c>
      <c r="O6" s="3" cm="1">
        <f t="array" ref="O6">_xll.FDS(C6,"FG_TOTAL_RETURNC(0,-3AM)")</f>
        <v>10.047758</v>
      </c>
      <c r="P6" s="3" cm="1">
        <f t="array" ref="P6">_xll.FDS(C6,"FG_TOTAL_RETURNC(0,-6AM)")</f>
        <v>13.963687999999999</v>
      </c>
      <c r="Q6" s="6" cm="1">
        <f t="array" ref="Q6">_xll.FDS(A6,"P_PRICE(0)/P_PRICE_HIGH_PR(0,,,,,,""PRICE"",""CLOSE"",""52W"")")</f>
        <v>1</v>
      </c>
      <c r="R6" s="6" cm="1">
        <f t="array" ref="R6">_xll.FDS(A6,"P_PRICE(0)/P_PRICE_LOW_PR(0,,,,,,""PRICE"",""CLOSE"",""52W"")")</f>
        <v>1.2881944999999999</v>
      </c>
    </row>
    <row r="7" spans="1:18" x14ac:dyDescent="0.3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13</v>
      </c>
      <c r="F7" cm="1">
        <f t="array" ref="F7">_xll.FDS(C7,"FMA_COS_DOWN(""EPS"",""1M"",+1,0,,,""PORTAGG"",""MEANR"")")</f>
        <v>19</v>
      </c>
      <c r="G7" cm="1">
        <f t="array" ref="G7">_xll.FDS(A7,"COUNT(OS_TOP_HLDG_NAME(ALL,0D,,MTD,,ALL,EQ))")</f>
        <v>37</v>
      </c>
      <c r="H7" s="6">
        <f t="shared" si="2"/>
        <v>0.35135135135135137</v>
      </c>
      <c r="I7" s="6">
        <f t="shared" si="3"/>
        <v>0.51351351351351349</v>
      </c>
      <c r="J7" s="6">
        <f t="shared" si="4"/>
        <v>-0.16216216216216212</v>
      </c>
      <c r="K7" s="5" cm="1">
        <f t="array" ref="K7">_xll.FDS(A7,"FMA_PCT_ABOVE_MAVG(200,0,,,,""PORTAGG"")")/100</f>
        <v>0.86111111111111105</v>
      </c>
      <c r="L7" s="11" cm="1">
        <f t="array" ref="L7">_xll.FDSB(A7,"PERCENT_CHANGE(FMA_EPS(+1,0,,,,""PORTAGG"",""MEAN""),FMA_EPS(+1,-1AM,,,,""PORTAGG"",""MEAN""))")</f>
        <v>-1.6389324888436501</v>
      </c>
      <c r="M7" s="11" cm="1">
        <f t="array" ref="M7">_xll.FDSB(A7,"PERCENT_CHANGE(FMA_EPS(+1,0,,,,""PORTAGG"",""MEAN""),FMA_EPS(+1,-3AM,,,,""PORTAGG"",""MEAN""))")</f>
        <v>-2.8403500474050598</v>
      </c>
      <c r="O7" s="3" cm="1">
        <f t="array" ref="O7">_xll.FDS(C7,"FG_TOTAL_RETURNC(0,-3AM)")</f>
        <v>13.662291</v>
      </c>
      <c r="P7" s="3" cm="1">
        <f t="array" ref="P7">_xll.FDS(C7,"FG_TOTAL_RETURNC(0,-6AM)")</f>
        <v>9.7683669999999996</v>
      </c>
      <c r="Q7" s="6" cm="1">
        <f t="array" ref="Q7">_xll.FDS(A7,"P_PRICE(0)/P_PRICE_HIGH_PR(0,,,,,,""PRICE"",""CLOSE"",""52W"")")</f>
        <v>0.75588906</v>
      </c>
      <c r="R7" s="6" cm="1">
        <f t="array" ref="R7">_xll.FDS(A7,"P_PRICE(0)/P_PRICE_LOW_PR(0,,,,,,""PRICE"",""CLOSE"",""52W"")")</f>
        <v>1.3374790000000001</v>
      </c>
    </row>
    <row r="8" spans="1:18" x14ac:dyDescent="0.3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53</v>
      </c>
      <c r="F8" cm="1">
        <f t="array" ref="F8">_xll.FDS(C8,"FMA_COS_DOWN(""EPS"",""1M"",+1,0,,,""PORTAGG"",""MEANR"")")</f>
        <v>35</v>
      </c>
      <c r="G8" cm="1">
        <f t="array" ref="G8">_xll.FDS(A8,"COUNT(OS_TOP_HLDG_NAME(ALL,0D,,MTD,,ALL,EQ))")</f>
        <v>105</v>
      </c>
      <c r="H8" s="6">
        <f t="shared" si="2"/>
        <v>0.50476190476190474</v>
      </c>
      <c r="I8" s="6">
        <f t="shared" si="3"/>
        <v>0.33333333333333331</v>
      </c>
      <c r="J8" s="6">
        <f t="shared" si="4"/>
        <v>0.17142857142857143</v>
      </c>
      <c r="K8" s="5" cm="1">
        <f t="array" ref="K8">_xll.FDS(A8,"FMA_PCT_ABOVE_MAVG(200,0,,,,""PORTAGG"")")/100</f>
        <v>0.8834951456310679</v>
      </c>
      <c r="L8" s="11" cm="1">
        <f t="array" ref="L8">_xll.FDSB(A8,"PERCENT_CHANGE(FMA_EPS(+1,0,,,,""PORTAGG"",""MEAN""),FMA_EPS(+1,-1AM,,,,""PORTAGG"",""MEAN""))")</f>
        <v>-0.60109755236451001</v>
      </c>
      <c r="M8" s="11" cm="1">
        <f t="array" ref="M8">_xll.FDSB(A8,"PERCENT_CHANGE(FMA_EPS(+1,0,,,,""PORTAGG"",""MEAN""),FMA_EPS(+1,-3AM,,,,""PORTAGG"",""MEAN""))")</f>
        <v>-0.67322765926602901</v>
      </c>
      <c r="O8" s="3" cm="1">
        <f t="array" ref="O8">_xll.FDS(C8,"FG_TOTAL_RETURNC(0,-3AM)")</f>
        <v>15.484691</v>
      </c>
      <c r="P8" s="3" cm="1">
        <f t="array" ref="P8">_xll.FDS(C8,"FG_TOTAL_RETURNC(0,-6AM)")</f>
        <v>13.265907</v>
      </c>
      <c r="Q8" s="6" cm="1">
        <f t="array" ref="Q8">_xll.FDS(A8,"P_PRICE(0)/P_PRICE_HIGH_PR(0,,,,,,""PRICE"",""CLOSE"",""52W"")")</f>
        <v>0.99412210000000001</v>
      </c>
      <c r="R8" s="6" cm="1">
        <f t="array" ref="R8">_xll.FDS(A8,"P_PRICE(0)/P_PRICE_LOW_PR(0,,,,,,""PRICE"",""CLOSE"",""52W"")")</f>
        <v>1.2763085000000001</v>
      </c>
    </row>
    <row r="9" spans="1:18" x14ac:dyDescent="0.3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55</v>
      </c>
      <c r="F9" cm="1">
        <f t="array" ref="F9">_xll.FDS(C9,"FMA_COS_DOWN(""EPS"",""1M"",+1,0,,,""PORTAGG"",""MEANR"")")</f>
        <v>11</v>
      </c>
      <c r="G9" cm="1">
        <f t="array" ref="G9">_xll.FDS(A9,"COUNT(OS_TOP_HLDG_NAME(ALL,0D,,MTD,,ALL,EQ))")</f>
        <v>80</v>
      </c>
      <c r="H9" s="6">
        <f t="shared" si="2"/>
        <v>0.6875</v>
      </c>
      <c r="I9" s="6">
        <f t="shared" si="3"/>
        <v>0.13750000000000001</v>
      </c>
      <c r="J9" s="6">
        <f t="shared" si="4"/>
        <v>0.55000000000000004</v>
      </c>
      <c r="K9" s="5" cm="1">
        <f t="array" ref="K9">_xll.FDS(A9,"FMA_PCT_ABOVE_MAVG(200,0,,,,""PORTAGG"")")/100</f>
        <v>0.79746835443038</v>
      </c>
      <c r="L9" s="11" cm="1">
        <f t="array" ref="L9">_xll.FDSB(A9,"PERCENT_CHANGE(FMA_EPS(+1,0,,,,""PORTAGG"",""MEAN""),FMA_EPS(+1,-1AM,,,,""PORTAGG"",""MEAN""))")</f>
        <v>-0.35847081114021001</v>
      </c>
      <c r="M9" s="11" cm="1">
        <f t="array" ref="M9">_xll.FDSB(A9,"PERCENT_CHANGE(FMA_EPS(+1,0,,,,""PORTAGG"",""MEAN""),FMA_EPS(+1,-3AM,,,,""PORTAGG"",""MEAN""))")</f>
        <v>-4.0486982045825801</v>
      </c>
      <c r="O9" s="3" cm="1">
        <f t="array" ref="O9">_xll.FDS(C9,"FG_TOTAL_RETURNC(0,-3AM)")</f>
        <v>13.184810000000001</v>
      </c>
      <c r="P9" s="3" cm="1">
        <f t="array" ref="P9">_xll.FDS(C9,"FG_TOTAL_RETURNC(0,-6AM)")</f>
        <v>9.2326879999999996</v>
      </c>
      <c r="Q9" s="6" cm="1">
        <f t="array" ref="Q9">_xll.FDS(A9,"P_PRICE(0)/P_PRICE_HIGH_PR(0,,,,,,""PRICE"",""CLOSE"",""52W"")")</f>
        <v>1</v>
      </c>
      <c r="R9" s="6" cm="1">
        <f t="array" ref="R9">_xll.FDS(A9,"P_PRICE(0)/P_PRICE_LOW_PR(0,,,,,,""PRICE"",""CLOSE"",""52W"")")</f>
        <v>1.2221069</v>
      </c>
    </row>
    <row r="10" spans="1:18" x14ac:dyDescent="0.3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32</v>
      </c>
      <c r="F10" cm="1">
        <f t="array" ref="F10">_xll.FDS(C10,"FMA_COS_DOWN(""EPS"",""1M"",+1,0,,,""PORTAGG"",""MEANR"")")</f>
        <v>17</v>
      </c>
      <c r="G10" cm="1">
        <f t="array" ref="G10">_xll.FDS(A10,"COUNT(OS_TOP_HLDG_NAME(ALL,0D,,MTD,,ALL,EQ))")</f>
        <v>97</v>
      </c>
      <c r="H10" s="6">
        <f t="shared" si="2"/>
        <v>0.32989690721649484</v>
      </c>
      <c r="I10" s="6">
        <f t="shared" si="3"/>
        <v>0.17525773195876287</v>
      </c>
      <c r="J10" s="6">
        <f t="shared" si="4"/>
        <v>0.15463917525773196</v>
      </c>
      <c r="K10" s="5" cm="1">
        <f t="array" ref="K10">_xll.FDS(A10,"FMA_PCT_ABOVE_MAVG(200,0,,,,""PORTAGG"")")/100</f>
        <v>0.6875</v>
      </c>
      <c r="L10" s="11" cm="1">
        <f t="array" ref="L10">_xll.FDSB(A10,"PERCENT_CHANGE(FMA_EPS(+1,0,,,,""PORTAGG"",""MEAN""),FMA_EPS(+1,-1AM,,,,""PORTAGG"",""MEAN""))")</f>
        <v>-2.7999236295493199</v>
      </c>
      <c r="M10" s="11" cm="1">
        <f t="array" ref="M10">_xll.FDSB(A10,"PERCENT_CHANGE(FMA_EPS(+1,0,,,,""PORTAGG"",""MEAN""),FMA_EPS(+1,-3AM,,,,""PORTAGG"",""MEAN""))")</f>
        <v>0.80132026276780499</v>
      </c>
      <c r="O10" s="3" cm="1">
        <f t="array" ref="O10">_xll.FDS(C10,"FG_TOTAL_RETURNC(0,-3AM)")</f>
        <v>13.19722</v>
      </c>
      <c r="P10" s="3" cm="1">
        <f t="array" ref="P10">_xll.FDS(C10,"FG_TOTAL_RETURNC(0,-6AM)")</f>
        <v>13.693070000000001</v>
      </c>
      <c r="Q10" s="6" cm="1">
        <f t="array" ref="Q10">_xll.FDS(A10,"P_PRICE(0)/P_PRICE_HIGH_PR(0,,,,,,""PRICE"",""CLOSE"",""52W"")")</f>
        <v>0.99083960000000004</v>
      </c>
      <c r="R10" s="6" cm="1">
        <f t="array" ref="R10">_xll.FDS(A10,"P_PRICE(0)/P_PRICE_LOW_PR(0,,,,,,""PRICE"",""CLOSE"",""52W"")")</f>
        <v>1.3239753000000001</v>
      </c>
    </row>
    <row r="11" spans="1:18" x14ac:dyDescent="0.3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20</v>
      </c>
      <c r="F11" cm="1">
        <f t="array" ref="F11">_xll.FDS(C11,"FMA_COS_DOWN(""EPS"",""1M"",+1,0,,,""PORTAGG"",""MEANR"")")</f>
        <v>11</v>
      </c>
      <c r="G11" cm="1">
        <f t="array" ref="G11">_xll.FDS(A11,"COUNT(OS_TOP_HLDG_NAME(ALL,0D,,MTD,,ALL,EQ))")</f>
        <v>44</v>
      </c>
      <c r="H11" s="6">
        <f t="shared" si="2"/>
        <v>0.45454545454545453</v>
      </c>
      <c r="I11" s="6">
        <f t="shared" si="3"/>
        <v>0.25</v>
      </c>
      <c r="J11" s="6">
        <f t="shared" si="4"/>
        <v>0.20454545454545453</v>
      </c>
      <c r="K11" s="5" cm="1">
        <f t="array" ref="K11">_xll.FDS(A11,"FMA_PCT_ABOVE_MAVG(200,0,,,,""PORTAGG"")")/100</f>
        <v>0.97674418604651192</v>
      </c>
      <c r="L11" s="11" cm="1">
        <f t="array" ref="L11">_xll.FDSB(A11,"PERCENT_CHANGE(FMA_EPS(+1,0,,,,""PORTAGG"",""MEAN""),FMA_EPS(+1,-1AM,,,,""PORTAGG"",""MEAN""))")</f>
        <v>0.39627895375464001</v>
      </c>
      <c r="M11" s="11" cm="1">
        <f t="array" ref="M11">_xll.FDSB(A11,"PERCENT_CHANGE(FMA_EPS(+1,0,,,,""PORTAGG"",""MEAN""),FMA_EPS(+1,-3AM,,,,""PORTAGG"",""MEAN""))")</f>
        <v>4.6034701376994596</v>
      </c>
      <c r="O11" s="3" cm="1">
        <f t="array" ref="O11">_xll.FDS(C11,"FG_TOTAL_RETURNC(0,-3AM)")</f>
        <v>18.780183999999998</v>
      </c>
      <c r="P11" s="3" cm="1">
        <f t="array" ref="P11">_xll.FDS(C11,"FG_TOTAL_RETURNC(0,-6AM)")</f>
        <v>18.243646999999999</v>
      </c>
      <c r="Q11" s="6" cm="1">
        <f t="array" ref="Q11">_xll.FDS(A11,"P_PRICE(0)/P_PRICE_HIGH_PR(0,,,,,,""PRICE"",""CLOSE"",""52W"")")</f>
        <v>0.99267404999999997</v>
      </c>
      <c r="R11" s="6" cm="1">
        <f t="array" ref="R11">_xll.FDS(A11,"P_PRICE(0)/P_PRICE_LOW_PR(0,,,,,,""PRICE"",""CLOSE"",""52W"")")</f>
        <v>1.4234465000000001</v>
      </c>
    </row>
    <row r="12" spans="1:18" x14ac:dyDescent="0.3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9</v>
      </c>
      <c r="F12" cm="1">
        <f t="array" ref="F12">_xll.FDS(C12,"FMA_COS_DOWN(""EPS"",""1M"",+1,0,,,""PORTAGG"",""MEANR"")")</f>
        <v>11</v>
      </c>
      <c r="G12" cm="1">
        <f t="array" ref="G12">_xll.FDS(A12,"COUNT(OS_TOP_HLDG_NAME(ALL,0D,,MTD,,ALL,EQ))")</f>
        <v>37</v>
      </c>
      <c r="H12" s="6">
        <f t="shared" si="2"/>
        <v>0.24324324324324326</v>
      </c>
      <c r="I12" s="6">
        <f t="shared" si="3"/>
        <v>0.29729729729729731</v>
      </c>
      <c r="J12" s="6">
        <f t="shared" si="4"/>
        <v>-5.4054054054054057E-2</v>
      </c>
      <c r="K12" s="5" cm="1">
        <f t="array" ref="K12">_xll.FDS(A12,"FMA_PCT_ABOVE_MAVG(200,0,,,,""PORTAGG"")")/100</f>
        <v>0.69444444444444398</v>
      </c>
      <c r="L12" s="11" cm="1">
        <f t="array" ref="L12">_xll.FDSB(A12,"PERCENT_CHANGE(FMA_EPS(+1,0,,,,""PORTAGG"",""MEAN""),FMA_EPS(+1,-1AM,,,,""PORTAGG"",""MEAN""))")</f>
        <v>-2.50316485015182</v>
      </c>
      <c r="M12" s="11" cm="1">
        <f t="array" ref="M12">_xll.FDSB(A12,"PERCENT_CHANGE(FMA_EPS(+1,0,,,,""PORTAGG"",""MEAN""),FMA_EPS(+1,-3AM,,,,""PORTAGG"",""MEAN""))")</f>
        <v>-3.3784042355221899</v>
      </c>
      <c r="O12" s="3" cm="1">
        <f t="array" ref="O12">_xll.FDS(C12,"FG_TOTAL_RETURNC(0,-3AM)")</f>
        <v>8.2435369999999999</v>
      </c>
      <c r="P12" s="3" cm="1">
        <f t="array" ref="P12">_xll.FDS(C12,"FG_TOTAL_RETURNC(0,-6AM)")</f>
        <v>7.8153490000000003</v>
      </c>
      <c r="Q12" s="6" cm="1">
        <f t="array" ref="Q12">_xll.FDS(A12,"P_PRICE(0)/P_PRICE_HIGH_PR(0,,,,,,""PRICE"",""CLOSE"",""52W"")")</f>
        <v>0.98926429999999999</v>
      </c>
      <c r="R12" s="6" cm="1">
        <f t="array" ref="R12">_xll.FDS(A12,"P_PRICE(0)/P_PRICE_LOW_PR(0,,,,,,""PRICE"",""CLOSE"",""52W"")")</f>
        <v>1.2148118999999999</v>
      </c>
    </row>
    <row r="13" spans="1:18" ht="15" customHeight="1" x14ac:dyDescent="0.3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22</v>
      </c>
      <c r="F13" cm="1">
        <f t="array" ref="F13">_xll.FDS(C13,"FMA_COS_DOWN(""EPS"",""1M"",+1,0,,,""PORTAGG"",""MEANR"")")</f>
        <v>13</v>
      </c>
      <c r="G13" cm="1">
        <f t="array" ref="G13">_xll.FDS(A13,"COUNT(OS_TOP_HLDG_NAME(ALL,0D,,MTD,,ALL,EQ))")</f>
        <v>45</v>
      </c>
      <c r="H13" s="6">
        <f t="shared" si="2"/>
        <v>0.48888888888888887</v>
      </c>
      <c r="I13" s="6">
        <f t="shared" si="3"/>
        <v>0.28888888888888886</v>
      </c>
      <c r="J13" s="6">
        <f t="shared" si="4"/>
        <v>0.2</v>
      </c>
      <c r="K13" s="5" cm="1">
        <f t="array" ref="K13">_xll.FDS(A13,"FMA_PCT_ABOVE_MAVG(200,0,,,,""PORTAGG"")")/100</f>
        <v>0.56818181818181801</v>
      </c>
      <c r="L13" s="11" cm="1">
        <f t="array" ref="L13">_xll.FDSB(A13,"PERCENT_CHANGE(FMA_EPS(+1,0,,,,""PORTAGG"",""MEAN""),FMA_EPS(+1,-1AM,,,,""PORTAGG"",""MEAN""))")</f>
        <v>-1.16453363920617</v>
      </c>
      <c r="M13" s="11" cm="1">
        <f t="array" ref="M13">_xll.FDSB(A13,"PERCENT_CHANGE(FMA_EPS(+1,0,,,,""PORTAGG"",""MEAN""),FMA_EPS(+1,-3AM,,,,""PORTAGG"",""MEAN""))")</f>
        <v>-1.73597142400405</v>
      </c>
      <c r="O13" s="3" cm="1">
        <f t="array" ref="O13">_xll.FDS(C13,"FG_TOTAL_RETURNC(0,-3AM)")</f>
        <v>18.114698000000001</v>
      </c>
      <c r="P13" s="3" cm="1">
        <f t="array" ref="P13">_xll.FDS(C13,"FG_TOTAL_RETURNC(0,-6AM)")</f>
        <v>9.7034450000000003</v>
      </c>
      <c r="Q13" s="6" cm="1">
        <f t="array" ref="Q13">_xll.FDS(A13,"P_PRICE(0)/P_PRICE_HIGH_PR(0,,,,,,""PRICE"",""CLOSE"",""52W"")")</f>
        <v>1</v>
      </c>
      <c r="R13" s="6" cm="1">
        <f t="array" ref="R13">_xll.FDS(A13,"P_PRICE(0)/P_PRICE_LOW_PR(0,,,,,,""PRICE"",""CLOSE"",""52W"")")</f>
        <v>1.317393</v>
      </c>
    </row>
    <row r="14" spans="1:18" ht="15" customHeight="1" x14ac:dyDescent="0.3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22</v>
      </c>
      <c r="F14" cm="1">
        <f t="array" ref="F14">_xll.FDS(C14,"FMA_COS_DOWN(""EPS"",""1M"",+1,0,,,""PORTAGG"",""MEANR"")")</f>
        <v>9</v>
      </c>
      <c r="G14" cm="1">
        <f t="array" ref="G14">_xll.FDS(A14,"COUNT(OS_TOP_HLDG_NAME(ALL,0D,,MTD,,ALL,EQ))")</f>
        <v>48</v>
      </c>
      <c r="H14" s="6">
        <f t="shared" si="2"/>
        <v>0.45833333333333331</v>
      </c>
      <c r="I14" s="6">
        <f t="shared" si="3"/>
        <v>0.1875</v>
      </c>
      <c r="J14" s="6">
        <f t="shared" si="4"/>
        <v>0.27083333333333331</v>
      </c>
      <c r="K14" s="5" cm="1">
        <f t="array" ref="K14">_xll.FDS(A14,"FMA_PCT_ABOVE_MAVG(200,0,,,,""PORTAGG"")")/100</f>
        <v>0.95744680851063801</v>
      </c>
      <c r="L14" s="11" cm="1">
        <f t="array" ref="L14">_xll.FDSB(A14,"PERCENT_CHANGE(FMA_EPS(+1,0,,,,""PORTAGG"",""MEAN""),FMA_EPS(+1,-1AM,,,,""PORTAGG"",""MEAN""))")</f>
        <v>1.1071318429860799</v>
      </c>
      <c r="M14" s="11" cm="1">
        <f t="array" ref="M14">_xll.FDSB(A14,"PERCENT_CHANGE(FMA_EPS(+1,0,,,,""PORTAGG"",""MEAN""),FMA_EPS(+1,-3AM,,,,""PORTAGG"",""MEAN""))")</f>
        <v>0.160023148936078</v>
      </c>
      <c r="O14" s="3" cm="1">
        <f t="array" ref="O14">_xll.FDS(C14,"FG_TOTAL_RETURNC(0,-3AM)")</f>
        <v>19.785630999999999</v>
      </c>
      <c r="P14" s="3" cm="1">
        <f t="array" ref="P14">_xll.FDS(C14,"FG_TOTAL_RETURNC(0,-6AM)")</f>
        <v>18.405033</v>
      </c>
      <c r="Q14" s="6" cm="1">
        <f t="array" ref="Q14">_xll.FDS(A14,"P_PRICE(0)/P_PRICE_HIGH_PR(0,,,,,,""PRICE"",""CLOSE"",""52W"")")</f>
        <v>0.98302995999999998</v>
      </c>
      <c r="R14" s="6" cm="1">
        <f t="array" ref="R14">_xll.FDS(A14,"P_PRICE(0)/P_PRICE_LOW_PR(0,,,,,,""PRICE"",""CLOSE"",""52W"")")</f>
        <v>1.5729673</v>
      </c>
    </row>
    <row r="15" spans="1:18" ht="15" customHeight="1" x14ac:dyDescent="0.3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33</v>
      </c>
      <c r="F15" cm="1">
        <f t="array" ref="F15">_xll.FDS(C15,"FMA_COS_DOWN(""EPS"",""1M"",+1,0,,,""PORTAGG"",""MEANR"")")</f>
        <v>16</v>
      </c>
      <c r="G15" cm="1">
        <f t="array" ref="G15">_xll.FDS(A15,"COUNT(OS_TOP_HLDG_NAME(ALL,0D,,MTD,,ALL,EQ))")</f>
        <v>66</v>
      </c>
      <c r="H15" s="6">
        <f t="shared" si="2"/>
        <v>0.5</v>
      </c>
      <c r="I15" s="6">
        <f t="shared" si="3"/>
        <v>0.24242424242424243</v>
      </c>
      <c r="J15" s="6">
        <f t="shared" si="4"/>
        <v>0.25757575757575757</v>
      </c>
      <c r="K15" s="5" cm="1">
        <f t="array" ref="K15">_xll.FDS(A15,"FMA_PCT_ABOVE_MAVG(200,0,,,,""PORTAGG"")")/100</f>
        <v>0.81818181818181801</v>
      </c>
      <c r="L15" s="11" cm="1">
        <f t="array" ref="L15">_xll.FDSB(A15,"PERCENT_CHANGE(FMA_EPS(+1,0,,,,""PORTAGG"",""MEAN""),FMA_EPS(+1,-1AM,,,,""PORTAGG"",""MEAN""))")</f>
        <v>-0.38159080924264699</v>
      </c>
      <c r="M15" s="11" cm="1">
        <f t="array" ref="M15">_xll.FDSB(A15,"PERCENT_CHANGE(FMA_EPS(+1,0,,,,""PORTAGG"",""MEAN""),FMA_EPS(+1,-3AM,,,,""PORTAGG"",""MEAN""))")</f>
        <v>0.99575974937709799</v>
      </c>
      <c r="O15" s="3" cm="1">
        <f t="array" ref="O15">_xll.FDS(C15,"FG_TOTAL_RETURNC(0,-3AM)")</f>
        <v>12.794256000000001</v>
      </c>
      <c r="P15" s="3" cm="1">
        <f t="array" ref="P15">_xll.FDS(C15,"FG_TOTAL_RETURNC(0,-6AM)")</f>
        <v>21.353794000000001</v>
      </c>
      <c r="Q15" s="6" cm="1">
        <f t="array" ref="Q15">_xll.FDS(A15,"P_PRICE(0)/P_PRICE_HIGH_PR(0,,,,,,""PRICE"",""CLOSE"",""52W"")")</f>
        <v>0.98575829999999998</v>
      </c>
      <c r="R15" s="6" cm="1">
        <f t="array" ref="R15">_xll.FDS(A15,"P_PRICE(0)/P_PRICE_LOW_PR(0,,,,,,""PRICE"",""CLOSE"",""52W"")")</f>
        <v>1.5118064</v>
      </c>
    </row>
    <row r="16" spans="1:18" ht="15" customHeight="1" x14ac:dyDescent="0.3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42</v>
      </c>
      <c r="F16" cm="1">
        <f t="array" ref="F16">_xll.FDS(C16,"FMA_COS_DOWN(""EPS"",""1M"",+1,0,,,""PORTAGG"",""MEANR"")")</f>
        <v>20</v>
      </c>
      <c r="G16" cm="1">
        <f t="array" ref="G16">_xll.FDS(A16,"COUNT(OS_TOP_HLDG_NAME(ALL,0D,,MTD,,ALL,EQ))")</f>
        <v>117</v>
      </c>
      <c r="H16" s="6">
        <f t="shared" si="2"/>
        <v>0.35897435897435898</v>
      </c>
      <c r="I16" s="6">
        <f t="shared" si="3"/>
        <v>0.17094017094017094</v>
      </c>
      <c r="J16" s="6">
        <f t="shared" si="4"/>
        <v>0.18803418803418803</v>
      </c>
      <c r="K16" s="5" cm="1">
        <f t="array" ref="K16">_xll.FDS(A16,"FMA_PCT_ABOVE_MAVG(200,0,,,,""PORTAGG"")")/100</f>
        <v>0.72649572649572602</v>
      </c>
      <c r="L16" s="11" cm="1">
        <f t="array" ref="L16">_xll.FDSB(A16,"PERCENT_CHANGE(FMA_EPS(+1,0,,,,""PORTAGG"",""MEAN""),FMA_EPS(+1,-1AM,,,,""PORTAGG"",""MEAN""))")</f>
        <v>0.465485171974796</v>
      </c>
      <c r="M16" s="11" cm="1">
        <f t="array" ref="M16">_xll.FDSB(A16,"PERCENT_CHANGE(FMA_EPS(+1,0,,,,""PORTAGG"",""MEAN""),FMA_EPS(+1,-3AM,,,,""PORTAGG"",""MEAN""))")</f>
        <v>-0.51240990317593604</v>
      </c>
      <c r="O16" s="3" cm="1">
        <f t="array" ref="O16">_xll.FDS(C16,"FG_TOTAL_RETURNC(0,-3AM)")</f>
        <v>16.415763999999999</v>
      </c>
      <c r="P16" s="3" cm="1">
        <f t="array" ref="P16">_xll.FDS(C16,"FG_TOTAL_RETURNC(0,-6AM)")</f>
        <v>26.263677999999999</v>
      </c>
      <c r="Q16" s="6" cm="1">
        <f t="array" ref="Q16">_xll.FDS(A16,"P_PRICE(0)/P_PRICE_HIGH_PR(0,,,,,,""PRICE"",""CLOSE"",""52W"")")</f>
        <v>0.98671980000000004</v>
      </c>
      <c r="R16" s="6" cm="1">
        <f t="array" ref="R16">_xll.FDS(A16,"P_PRICE(0)/P_PRICE_LOW_PR(0,,,,,,""PRICE"",""CLOSE"",""52W"")")</f>
        <v>1.6019835</v>
      </c>
    </row>
    <row r="17" spans="1:18" ht="15" customHeight="1" x14ac:dyDescent="0.3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20</v>
      </c>
      <c r="F17" cm="1">
        <f t="array" ref="F17">_xll.FDS(C17,"FMA_COS_DOWN(""EPS"",""1M"",+1,0,,,""PORTAGG"",""MEANR"")")</f>
        <v>6</v>
      </c>
      <c r="G17" cm="1">
        <f t="array" ref="G17">_xll.FDS(A17,"COUNT(OS_TOP_HLDG_NAME(ALL,0D,,MTD,,ALL,EQ))")</f>
        <v>39</v>
      </c>
      <c r="H17" s="6">
        <f t="shared" si="2"/>
        <v>0.51282051282051277</v>
      </c>
      <c r="I17" s="6">
        <f t="shared" si="3"/>
        <v>0.15384615384615385</v>
      </c>
      <c r="J17" s="6">
        <f t="shared" si="4"/>
        <v>0.35897435897435892</v>
      </c>
      <c r="K17" s="5" cm="1">
        <f t="array" ref="K17">_xll.FDS(A17,"FMA_PCT_ABOVE_MAVG(200,0,,,,""PORTAGG"")")/100</f>
        <v>0.94736842105263197</v>
      </c>
      <c r="L17" s="11" cm="1">
        <f t="array" ref="L17">_xll.FDSB(A17,"PERCENT_CHANGE(FMA_EPS(+1,0,,,,""PORTAGG"",""MEAN""),FMA_EPS(+1,-1AM,,,,""PORTAGG"",""MEAN""))")</f>
        <v>10.911841998930001</v>
      </c>
      <c r="M17" s="11" cm="1">
        <f t="array" ref="M17">_xll.FDSB(A17,"PERCENT_CHANGE(FMA_EPS(+1,0,,,,""PORTAGG"",""MEAN""),FMA_EPS(+1,-3AM,,,,""PORTAGG"",""MEAN""))")</f>
        <v>-32.373530342002098</v>
      </c>
      <c r="O17" s="3" cm="1">
        <f t="array" ref="O17">_xll.FDS(C17,"FG_TOTAL_RETURNC(0,-3AM)")</f>
        <v>18.18571</v>
      </c>
      <c r="P17" s="3" cm="1">
        <f t="array" ref="P17">_xll.FDS(C17,"FG_TOTAL_RETURNC(0,-6AM)")</f>
        <v>16.873383</v>
      </c>
      <c r="Q17" s="6" cm="1">
        <f t="array" ref="Q17">_xll.FDS(A17,"P_PRICE(0)/P_PRICE_HIGH_PR(0,,,,,,""PRICE"",""CLOSE"",""52W"")")</f>
        <v>0.99656420000000001</v>
      </c>
      <c r="R17" s="6" cm="1">
        <f t="array" ref="R17">_xll.FDS(A17,"P_PRICE(0)/P_PRICE_LOW_PR(0,,,,,,""PRICE"",""CLOSE"",""52W"")")</f>
        <v>1.3918166000000001</v>
      </c>
    </row>
    <row r="18" spans="1:18" ht="15" customHeight="1" x14ac:dyDescent="0.3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14</v>
      </c>
      <c r="F18" cm="1">
        <f t="array" ref="F18">_xll.FDS(C18,"FMA_COS_DOWN(""EPS"",""1M"",+1,0,,,""PORTAGG"",""MEANR"")")</f>
        <v>5</v>
      </c>
      <c r="G18" cm="1">
        <f t="array" ref="G18">_xll.FDS(A18,"COUNT(OS_TOP_HLDG_NAME(ALL,0D,,MTD,,ALL,EQ))")</f>
        <v>26</v>
      </c>
      <c r="H18" s="6">
        <f t="shared" si="2"/>
        <v>0.53846153846153844</v>
      </c>
      <c r="I18" s="6">
        <f t="shared" si="3"/>
        <v>0.19230769230769232</v>
      </c>
      <c r="J18" s="6">
        <f t="shared" si="4"/>
        <v>0.34615384615384615</v>
      </c>
      <c r="K18" s="5" cm="1">
        <f t="array" ref="K18">_xll.FDS(A18,"FMA_PCT_ABOVE_MAVG(200,0,,,,""PORTAGG"")")/100</f>
        <v>0.76923076923076905</v>
      </c>
      <c r="L18" s="11" cm="1">
        <f t="array" ref="L18">_xll.FDSB(A18,"PERCENT_CHANGE(FMA_EPS(+1,0,,,,""PORTAGG"",""MEAN""),FMA_EPS(+1,-1AM,,,,""PORTAGG"",""MEAN""))")</f>
        <v>-4.9593132536973403</v>
      </c>
      <c r="M18" s="11" cm="1">
        <f t="array" ref="M18">_xll.FDSB(A18,"PERCENT_CHANGE(FMA_EPS(+1,0,,,,""PORTAGG"",""MEAN""),FMA_EPS(+1,-3AM,,,,""PORTAGG"",""MEAN""))")</f>
        <v>-2.0323111020407199</v>
      </c>
      <c r="O18" s="3" cm="1">
        <f t="array" ref="O18">_xll.FDS(C18,"FG_TOTAL_RETURNC(0,-3AM)")</f>
        <v>26.961898999999999</v>
      </c>
      <c r="P18" s="3" cm="1">
        <f t="array" ref="P18">_xll.FDS(C18,"FG_TOTAL_RETURNC(0,-6AM)")</f>
        <v>35.751309999999997</v>
      </c>
      <c r="Q18" s="6" cm="1">
        <f t="array" ref="Q18">_xll.FDS(A18,"P_PRICE(0)/P_PRICE_HIGH_PR(0,,,,,,""PRICE"",""CLOSE"",""52W"")")</f>
        <v>0.99730194000000005</v>
      </c>
      <c r="R18" s="6" cm="1">
        <f t="array" ref="R18">_xll.FDS(A18,"P_PRICE(0)/P_PRICE_LOW_PR(0,,,,,,""PRICE"",""CLOSE"",""52W"")")</f>
        <v>1.7358264999999999</v>
      </c>
    </row>
    <row r="19" spans="1:18" ht="15" customHeight="1" x14ac:dyDescent="0.3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36</v>
      </c>
      <c r="F19" cm="1">
        <f t="array" ref="F19">_xll.FDS(C19,"FMA_COS_DOWN(""EPS"",""1M"",+1,0,,,""PORTAGG"",""MEANR"")")</f>
        <v>17</v>
      </c>
      <c r="G19" cm="1">
        <f t="array" ref="G19">_xll.FDS(A19,"COUNT(OS_TOP_HLDG_NAME(ALL,0D,,MTD,,ALL,EQ))")</f>
        <v>65</v>
      </c>
      <c r="H19" s="6">
        <f t="shared" si="2"/>
        <v>0.55384615384615388</v>
      </c>
      <c r="I19" s="6">
        <f t="shared" si="3"/>
        <v>0.26153846153846155</v>
      </c>
      <c r="J19" s="6">
        <f t="shared" si="4"/>
        <v>0.29230769230769232</v>
      </c>
      <c r="K19" s="5" cm="1">
        <f t="array" ref="K19">_xll.FDS(A19,"FMA_PCT_ABOVE_MAVG(200,0,,,,""PORTAGG"")")/100</f>
        <v>0.66153846153846108</v>
      </c>
      <c r="L19" s="11" cm="1">
        <f t="array" ref="L19">_xll.FDSB(A19,"PERCENT_CHANGE(FMA_EPS(+1,0,,,,""PORTAGG"",""MEAN""),FMA_EPS(+1,-1AM,,,,""PORTAGG"",""MEAN""))")</f>
        <v>-0.99259694578961699</v>
      </c>
      <c r="M19" s="11" cm="1">
        <f t="array" ref="M19">_xll.FDSB(A19,"PERCENT_CHANGE(FMA_EPS(+1,0,,,,""PORTAGG"",""MEAN""),FMA_EPS(+1,-3AM,,,,""PORTAGG"",""MEAN""))")</f>
        <v>-3.1639913294436401</v>
      </c>
      <c r="O19" s="3" cm="1">
        <f t="array" ref="O19">_xll.FDS(C19,"FG_TOTAL_RETURNC(0,-3AM)")</f>
        <v>13.204945</v>
      </c>
      <c r="P19" s="3" cm="1">
        <f t="array" ref="P19">_xll.FDS(C19,"FG_TOTAL_RETURNC(0,-6AM)")</f>
        <v>6.8032859999999999</v>
      </c>
      <c r="Q19" s="6" cm="1">
        <f t="array" ref="Q19">_xll.FDS(A19,"P_PRICE(0)/P_PRICE_HIGH_PR(0,,,,,,""PRICE"",""CLOSE"",""52W"")")</f>
        <v>0.99812990000000001</v>
      </c>
      <c r="R19" s="6" cm="1">
        <f t="array" ref="R19">_xll.FDS(A19,"P_PRICE(0)/P_PRICE_LOW_PR(0,,,,,,""PRICE"",""CLOSE"",""52W"")")</f>
        <v>1.1702128999999999</v>
      </c>
    </row>
    <row r="20" spans="1:18" ht="15" customHeight="1" x14ac:dyDescent="0.3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61</v>
      </c>
      <c r="F20" cm="1">
        <f t="array" ref="F20">_xll.FDS(C20,"FMA_COS_DOWN(""EPS"",""1M"",+1,0,,,""PORTAGG"",""MEANR"")")</f>
        <v>43</v>
      </c>
      <c r="G20" cm="1">
        <f t="array" ref="G20">_xll.FDS(A20,"COUNT(OS_TOP_HLDG_NAME(ALL,0D,,MTD,,ALL,EQ))")</f>
        <v>223</v>
      </c>
      <c r="H20" s="6">
        <f t="shared" si="2"/>
        <v>0.273542600896861</v>
      </c>
      <c r="I20" s="6">
        <f t="shared" si="3"/>
        <v>0.19282511210762332</v>
      </c>
      <c r="J20" s="6">
        <f t="shared" si="4"/>
        <v>8.0717488789237679E-2</v>
      </c>
      <c r="K20" s="5" cm="1">
        <f t="array" ref="K20">_xll.FDS(A20,"FMA_PCT_ABOVE_MAVG(200,0,,,,""PORTAGG"")")/100</f>
        <v>0.58256880733944894</v>
      </c>
      <c r="L20" s="11" cm="1">
        <f t="array" ref="L20">_xll.FDSB(A20,"PERCENT_CHANGE(FMA_EPS(+1,0,,,,""PORTAGG"",""MEAN""),FMA_EPS(+1,-1AM,,,,""PORTAGG"",""MEAN""))")</f>
        <v>12.0874306061156</v>
      </c>
      <c r="M20" s="11" cm="1">
        <f t="array" ref="M20">_xll.FDSB(A20,"PERCENT_CHANGE(FMA_EPS(+1,0,,,,""PORTAGG"",""MEAN""),FMA_EPS(+1,-3AM,,,,""PORTAGG"",""MEAN""))")</f>
        <v>35.748826835861301</v>
      </c>
      <c r="O20" s="3" cm="1">
        <f t="array" ref="O20">_xll.FDS(C20,"FG_TOTAL_RETURNC(0,-3AM)")</f>
        <v>14.434457</v>
      </c>
      <c r="P20" s="3" cm="1">
        <f t="array" ref="P20">_xll.FDS(C20,"FG_TOTAL_RETURNC(0,-6AM)")</f>
        <v>5.2003740000000001</v>
      </c>
      <c r="Q20" s="6" cm="1">
        <f t="array" ref="Q20">_xll.FDS(A20,"P_PRICE(0)/P_PRICE_HIGH_PR(0,,,,,,""PRICE"",""CLOSE"",""52W"")")</f>
        <v>0.96707080000000001</v>
      </c>
      <c r="R20" s="6" cm="1">
        <f t="array" ref="R20">_xll.FDS(A20,"P_PRICE(0)/P_PRICE_LOW_PR(0,,,,,,""PRICE"",""CLOSE"",""52W"")")</f>
        <v>1.1991816</v>
      </c>
    </row>
    <row r="21" spans="1:18" ht="15" customHeight="1" x14ac:dyDescent="0.3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33</v>
      </c>
      <c r="F21" cm="1">
        <f t="array" ref="F21">_xll.FDS(C21,"FMA_COS_DOWN(""EPS"",""1M"",+1,0,,,""PORTAGG"",""MEANR"")")</f>
        <v>11</v>
      </c>
      <c r="G21" cm="1">
        <f t="array" ref="G21">_xll.FDS(A21,"COUNT(OS_TOP_HLDG_NAME(ALL,0D,,MTD,,ALL,EQ))")</f>
        <v>54</v>
      </c>
      <c r="H21" s="6">
        <f t="shared" si="2"/>
        <v>0.61111111111111116</v>
      </c>
      <c r="I21" s="6">
        <f t="shared" si="3"/>
        <v>0.20370370370370369</v>
      </c>
      <c r="J21" s="6">
        <f t="shared" si="4"/>
        <v>0.40740740740740744</v>
      </c>
      <c r="K21" s="5" cm="1">
        <f t="array" ref="K21">_xll.FDS(A21,"FMA_PCT_ABOVE_MAVG(200,0,,,,""PORTAGG"")")/100</f>
        <v>0.68518518518518501</v>
      </c>
      <c r="L21" s="11" cm="1">
        <f t="array" ref="L21">_xll.FDSB(A21,"PERCENT_CHANGE(FMA_EPS(+1,0,,,,""PORTAGG"",""MEAN""),FMA_EPS(+1,-1AM,,,,""PORTAGG"",""MEAN""))")</f>
        <v>1.7546258045696801</v>
      </c>
      <c r="M21" s="11" cm="1">
        <f t="array" ref="M21">_xll.FDSB(A21,"PERCENT_CHANGE(FMA_EPS(+1,0,,,,""PORTAGG"",""MEAN""),FMA_EPS(+1,-3AM,,,,""PORTAGG"",""MEAN""))")</f>
        <v>2.5438453734918598</v>
      </c>
      <c r="O21" s="3" cm="1">
        <f t="array" ref="O21">_xll.FDS(C21,"FG_TOTAL_RETURNC(0,-3AM)")</f>
        <v>6.444013</v>
      </c>
      <c r="P21" s="3" cm="1">
        <f t="array" ref="P21">_xll.FDS(C21,"FG_TOTAL_RETURNC(0,-6AM)")</f>
        <v>4.9506069999999998</v>
      </c>
      <c r="Q21" s="6" cm="1">
        <f t="array" ref="Q21">_xll.FDS(A21,"P_PRICE(0)/P_PRICE_HIGH_PR(0,,,,,,""PRICE"",""CLOSE"",""52W"")")</f>
        <v>0.98136809999999997</v>
      </c>
      <c r="R21" s="6" cm="1">
        <f t="array" ref="R21">_xll.FDS(A21,"P_PRICE(0)/P_PRICE_LOW_PR(0,,,,,,""PRICE"",""CLOSE"",""52W"")")</f>
        <v>1.2882054999999999</v>
      </c>
    </row>
    <row r="22" spans="1:18" ht="15" customHeight="1" x14ac:dyDescent="0.3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24</v>
      </c>
      <c r="F22" cm="1">
        <f t="array" ref="F22">_xll.FDS(C22,"FMA_COS_DOWN(""EPS"",""1M"",+1,0,,,""PORTAGG"",""MEANR"")")</f>
        <v>15</v>
      </c>
      <c r="G22" cm="1">
        <f t="array" ref="G22">_xll.FDS(A22,"COUNT(OS_TOP_HLDG_NAME(ALL,0D,,MTD,,ALL,EQ))")</f>
        <v>78</v>
      </c>
      <c r="H22" s="6">
        <f t="shared" si="2"/>
        <v>0.30769230769230771</v>
      </c>
      <c r="I22" s="6">
        <f t="shared" si="3"/>
        <v>0.19230769230769232</v>
      </c>
      <c r="J22" s="6">
        <f t="shared" si="4"/>
        <v>0.11538461538461539</v>
      </c>
      <c r="K22" s="5" cm="1">
        <f t="array" ref="K22">_xll.FDS(A22,"FMA_PCT_ABOVE_MAVG(200,0,,,,""PORTAGG"")")/100</f>
        <v>0.70512820512820495</v>
      </c>
      <c r="L22" s="11" cm="1">
        <f t="array" ref="L22">_xll.FDSB(A22,"PERCENT_CHANGE(FMA_EPS(+1,0,,,,""PORTAGG"",""MEAN""),FMA_EPS(+1,-1AM,,,,""PORTAGG"",""MEAN""))")</f>
        <v>-0.97490170560626999</v>
      </c>
      <c r="M22" s="11" cm="1">
        <f t="array" ref="M22">_xll.FDSB(A22,"PERCENT_CHANGE(FMA_EPS(+1,0,,,,""PORTAGG"",""MEAN""),FMA_EPS(+1,-3AM,,,,""PORTAGG"",""MEAN""))")</f>
        <v>-5.6698257501291396</v>
      </c>
      <c r="O22" s="3" cm="1">
        <f t="array" ref="O22">_xll.FDS(C22,"FG_TOTAL_RETURNC(0,-3AM)")</f>
        <v>17.553293</v>
      </c>
      <c r="P22" s="3" cm="1">
        <f t="array" ref="P22">_xll.FDS(C22,"FG_TOTAL_RETURNC(0,-6AM)")</f>
        <v>11.179076999999999</v>
      </c>
      <c r="Q22" s="6" cm="1">
        <f t="array" ref="Q22">_xll.FDS(A22,"P_PRICE(0)/P_PRICE_HIGH_PR(0,,,,,,""PRICE"",""CLOSE"",""52W"")")</f>
        <v>0.98395359999999998</v>
      </c>
      <c r="R22" s="6" cm="1">
        <f t="array" ref="R22">_xll.FDS(A22,"P_PRICE(0)/P_PRICE_LOW_PR(0,,,,,,""PRICE"",""CLOSE"",""52W"")")</f>
        <v>1.283779</v>
      </c>
    </row>
    <row r="23" spans="1:18" ht="15" customHeight="1" x14ac:dyDescent="0.3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21</v>
      </c>
      <c r="F23" cm="1">
        <f t="array" ref="F23">_xll.FDS(C23,"FMA_COS_DOWN(""EPS"",""1M"",+1,0,,,""PORTAGG"",""MEANR"")")</f>
        <v>13</v>
      </c>
      <c r="G23" cm="1">
        <f t="array" ref="G23">_xll.FDS(A23,"COUNT(OS_TOP_HLDG_NAME(ALL,0D,,MTD,,ALL,EQ))")</f>
        <v>39</v>
      </c>
      <c r="H23" s="6">
        <f t="shared" si="2"/>
        <v>0.53846153846153844</v>
      </c>
      <c r="I23" s="6">
        <f t="shared" si="3"/>
        <v>0.33333333333333331</v>
      </c>
      <c r="J23" s="6">
        <f t="shared" si="4"/>
        <v>0.20512820512820512</v>
      </c>
      <c r="K23" s="5" cm="1">
        <f t="array" ref="K23">_xll.FDS(A23,"FMA_PCT_ABOVE_MAVG(200,0,,,,""PORTAGG"")")/100</f>
        <v>0.41025641025641002</v>
      </c>
      <c r="L23" s="11" cm="1">
        <f t="array" ref="L23">_xll.FDSB(A23,"PERCENT_CHANGE(FMA_EPS(+1,0,,,,""PORTAGG"",""MEAN""),FMA_EPS(+1,-1AM,,,,""PORTAGG"",""MEAN""))")</f>
        <v>-0.484117346220654</v>
      </c>
      <c r="M23" s="11" cm="1">
        <f t="array" ref="M23">_xll.FDSB(A23,"PERCENT_CHANGE(FMA_EPS(+1,0,,,,""PORTAGG"",""MEAN""),FMA_EPS(+1,-3AM,,,,""PORTAGG"",""MEAN""))")</f>
        <v>-0.69337458205705504</v>
      </c>
      <c r="O23" s="3" cm="1">
        <f t="array" ref="O23">_xll.FDS(C23,"FG_TOTAL_RETURNC(0,-3AM)")</f>
        <v>4.8016905999999997</v>
      </c>
      <c r="P23" s="3" cm="1">
        <f t="array" ref="P23">_xll.FDS(C23,"FG_TOTAL_RETURNC(0,-6AM)")</f>
        <v>-0.92342495999999996</v>
      </c>
      <c r="Q23" s="6" cm="1">
        <f t="array" ref="Q23">_xll.FDS(A23,"P_PRICE(0)/P_PRICE_HIGH_PR(0,,,,,,""PRICE"",""CLOSE"",""52W"")")</f>
        <v>0.93806445999999999</v>
      </c>
      <c r="R23" s="6" cm="1">
        <f t="array" ref="R23">_xll.FDS(A23,"P_PRICE(0)/P_PRICE_LOW_PR(0,,,,,,""PRICE"",""CLOSE"",""52W"")")</f>
        <v>1.0978555999999999</v>
      </c>
    </row>
    <row r="24" spans="1:18" x14ac:dyDescent="0.3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16</v>
      </c>
      <c r="F24" cm="1">
        <f t="array" ref="F24">_xll.FDS(C24,"FMA_COS_DOWN(""EPS"",""1M"",+1,0,,,""PORTAGG"",""MEANR"")")</f>
        <v>11</v>
      </c>
      <c r="G24" cm="1">
        <f t="array" ref="G24">_xll.FDS(A24,"COUNT(OS_TOP_HLDG_NAME(ALL,0D,,MTD,,ALL,EQ))")</f>
        <v>30</v>
      </c>
      <c r="H24" s="6">
        <f t="shared" si="2"/>
        <v>0.53333333333333333</v>
      </c>
      <c r="I24" s="6">
        <f t="shared" si="3"/>
        <v>0.36666666666666664</v>
      </c>
      <c r="J24" s="6">
        <f t="shared" si="4"/>
        <v>0.16666666666666669</v>
      </c>
      <c r="K24" s="5" cm="1">
        <f t="array" ref="K24">_xll.FDS(A24,"FMA_PCT_ABOVE_MAVG(200,0,,,,""PORTAGG"")")/100</f>
        <v>0.66666666666666696</v>
      </c>
      <c r="L24" s="11" cm="1">
        <f t="array" ref="L24">_xll.FDSB(A24,"PERCENT_CHANGE(FMA_EPS(+1,0,,,,""PORTAGG"",""MEAN""),FMA_EPS(+1,-1AM,,,,""PORTAGG"",""MEAN""))")</f>
        <v>-4.2441687822038103</v>
      </c>
      <c r="M24" s="11" cm="1">
        <f t="array" ref="M24">_xll.FDSB(A24,"PERCENT_CHANGE(FMA_EPS(+1,0,,,,""PORTAGG"",""MEAN""),FMA_EPS(+1,-3AM,,,,""PORTAGG"",""MEAN""))")</f>
        <v>-5.6496667072021598</v>
      </c>
      <c r="O24" s="3" cm="1">
        <f t="array" ref="O24">_xll.FDS(C24,"FG_TOTAL_RETURNC(0,-3AM)")</f>
        <v>5.2813650000000001</v>
      </c>
      <c r="P24" s="3" cm="1">
        <f t="array" ref="P24">_xll.FDS(C24,"FG_TOTAL_RETURNC(0,-6AM)")</f>
        <v>1.490891</v>
      </c>
      <c r="Q24" s="6" cm="1">
        <f t="array" ref="Q24">_xll.FDS(A24,"P_PRICE(0)/P_PRICE_HIGH_PR(0,,,,,,""PRICE"",""CLOSE"",""52W"")")</f>
        <v>0.96450530000000001</v>
      </c>
      <c r="R24" s="6" cm="1">
        <f t="array" ref="R24">_xll.FDS(A24,"P_PRICE(0)/P_PRICE_LOW_PR(0,,,,,,""PRICE"",""CLOSE"",""52W"")")</f>
        <v>1.1167069999999999</v>
      </c>
    </row>
    <row r="25" spans="1:18" x14ac:dyDescent="0.3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25</v>
      </c>
      <c r="F25" cm="1">
        <f t="array" ref="F25">_xll.FDS(C25,"FMA_COS_DOWN(""EPS"",""1M"",+1,0,,,""PORTAGG"",""MEANR"")")</f>
        <v>22</v>
      </c>
      <c r="G25" cm="1">
        <f t="array" ref="G25">_xll.FDS(A25,"COUNT(OS_TOP_HLDG_NAME(ALL,0D,,MTD,,ALL,EQ))")</f>
        <v>52</v>
      </c>
      <c r="H25" s="6">
        <f t="shared" si="2"/>
        <v>0.48076923076923078</v>
      </c>
      <c r="I25" s="6">
        <f t="shared" si="3"/>
        <v>0.42307692307692307</v>
      </c>
      <c r="J25" s="6">
        <f t="shared" si="4"/>
        <v>5.7692307692307709E-2</v>
      </c>
      <c r="K25" s="5" cm="1">
        <f t="array" ref="K25">_xll.FDS(A25,"FMA_PCT_ABOVE_MAVG(200,0,,,,""PORTAGG"")")/100</f>
        <v>0.30769230769230799</v>
      </c>
      <c r="L25" s="11" cm="1">
        <f t="array" ref="L25">_xll.FDSB(A25,"PERCENT_CHANGE(FMA_EPS(+1,0,,,,""PORTAGG"",""MEAN""),FMA_EPS(+1,-1AM,,,,""PORTAGG"",""MEAN""))")</f>
        <v>-5.7231936933012904</v>
      </c>
      <c r="M25" s="11" cm="1">
        <f t="array" ref="M25">_xll.FDSB(A25,"PERCENT_CHANGE(FMA_EPS(+1,0,,,,""PORTAGG"",""MEAN""),FMA_EPS(+1,-3AM,,,,""PORTAGG"",""MEAN""))")</f>
        <v>-6.0785389066980997</v>
      </c>
      <c r="O25" s="3" cm="1">
        <f t="array" ref="O25">_xll.FDS(C25,"FG_TOTAL_RETURNC(0,-3AM)")</f>
        <v>-6.695068</v>
      </c>
      <c r="P25" s="3" cm="1">
        <f t="array" ref="P25">_xll.FDS(C25,"FG_TOTAL_RETURNC(0,-6AM)")</f>
        <v>-8.693308</v>
      </c>
      <c r="Q25" s="6" cm="1">
        <f t="array" ref="Q25">_xll.FDS(A25,"P_PRICE(0)/P_PRICE_HIGH_PR(0,,,,,,""PRICE"",""CLOSE"",""52W"")")</f>
        <v>0.7251185</v>
      </c>
      <c r="R25" s="6" cm="1">
        <f t="array" ref="R25">_xll.FDS(A25,"P_PRICE(0)/P_PRICE_LOW_PR(0,,,,,,""PRICE"",""CLOSE"",""52W"")")</f>
        <v>1.0046349999999999</v>
      </c>
    </row>
    <row r="26" spans="1:18" x14ac:dyDescent="0.3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8</v>
      </c>
      <c r="F26" cm="1">
        <f t="array" ref="F26">_xll.FDS(C26,"FMA_COS_DOWN(""EPS"",""1M"",+1,0,,,""PORTAGG"",""MEANR"")")</f>
        <v>19</v>
      </c>
      <c r="G26" cm="1">
        <f t="array" ref="G26">_xll.FDS(A26,"COUNT(OS_TOP_HLDG_NAME(ALL,0D,,MTD,,ALL,EQ))")</f>
        <v>38</v>
      </c>
      <c r="H26" s="6">
        <f t="shared" si="2"/>
        <v>0.21052631578947367</v>
      </c>
      <c r="I26" s="6">
        <f t="shared" si="3"/>
        <v>0.5</v>
      </c>
      <c r="J26" s="6">
        <f t="shared" si="4"/>
        <v>-0.28947368421052633</v>
      </c>
      <c r="K26" s="5" cm="1">
        <f t="array" ref="K26">_xll.FDS(A26,"FMA_PCT_ABOVE_MAVG(200,0,,,,""PORTAGG"")")/100</f>
        <v>0.36842105263157898</v>
      </c>
      <c r="L26" s="11" cm="1">
        <f t="array" ref="L26">_xll.FDSB(A26,"PERCENT_CHANGE(FMA_EPS(+1,0,,,,""PORTAGG"",""MEAN""),FMA_EPS(+1,-1AM,,,,""PORTAGG"",""MEAN""))")</f>
        <v>-5.6575499645514098</v>
      </c>
      <c r="M26" s="11" cm="1">
        <f t="array" ref="M26">_xll.FDSB(A26,"PERCENT_CHANGE(FMA_EPS(+1,0,,,,""PORTAGG"",""MEAN""),FMA_EPS(+1,-3AM,,,,""PORTAGG"",""MEAN""))")</f>
        <v>-11.850223164322299</v>
      </c>
      <c r="O26" s="3" cm="1">
        <f t="array" ref="O26">_xll.FDS(C26,"FG_TOTAL_RETURNC(0,-3AM)")</f>
        <v>4.7656299999999998</v>
      </c>
      <c r="P26" s="3" cm="1">
        <f t="array" ref="P26">_xll.FDS(C26,"FG_TOTAL_RETURNC(0,-6AM)")</f>
        <v>-7.1301220000000001</v>
      </c>
      <c r="Q26" s="6" cm="1">
        <f t="array" ref="Q26">_xll.FDS(A26,"P_PRICE(0)/P_PRICE_HIGH_PR(0,,,,,,""PRICE"",""CLOSE"",""52W"")")</f>
        <v>0.82215404999999997</v>
      </c>
      <c r="R26" s="6" cm="1">
        <f t="array" ref="R26">_xll.FDS(A26,"P_PRICE(0)/P_PRICE_LOW_PR(0,,,,,,""PRICE"",""CLOSE"",""52W"")")</f>
        <v>1.0898559999999999</v>
      </c>
    </row>
    <row r="27" spans="1:18" x14ac:dyDescent="0.3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68</v>
      </c>
      <c r="F27" cm="1">
        <f t="array" ref="F27">_xll.FDS(C27,"FMA_COS_DOWN(""EPS"",""1M"",+1,0,,,""PORTAGG"",""MEANR"")")</f>
        <v>103</v>
      </c>
      <c r="G27" cm="1">
        <f t="array" ref="G27">_xll.FDS(A27,"COUNT(OS_TOP_HLDG_NAME(ALL,0D,,MTD,,ALL,EQ))")</f>
        <v>256</v>
      </c>
      <c r="H27" s="6">
        <f t="shared" si="2"/>
        <v>0.265625</v>
      </c>
      <c r="I27" s="6">
        <f t="shared" si="3"/>
        <v>0.40234375</v>
      </c>
      <c r="J27" s="6">
        <f t="shared" si="4"/>
        <v>-0.13671875</v>
      </c>
      <c r="K27" s="5" cm="1">
        <f t="array" ref="K27">_xll.FDS(A27,"FMA_PCT_ABOVE_MAVG(200,0,,,,""PORTAGG"")")/100</f>
        <v>0.51612903225806395</v>
      </c>
      <c r="L27" s="11" cm="1">
        <f t="array" ref="L27">_xll.FDSB(A27,"PERCENT_CHANGE(FMA_EPS(+1,0,,,,""PORTAGG"",""MEAN""),FMA_EPS(+1,-1AM,,,,""PORTAGG"",""MEAN""))")</f>
        <v>-2.3857427565000502</v>
      </c>
      <c r="M27" s="11" cm="1">
        <f t="array" ref="M27">_xll.FDSB(A27,"PERCENT_CHANGE(FMA_EPS(+1,0,,,,""PORTAGG"",""MEAN""),FMA_EPS(+1,-3AM,,,,""PORTAGG"",""MEAN""))")</f>
        <v>-5.0650185541478399</v>
      </c>
      <c r="O27" s="3" cm="1">
        <f t="array" ref="O27">_xll.FDS(C27,"FG_TOTAL_RETURNC(0,-3AM)")</f>
        <v>0.7550597</v>
      </c>
      <c r="P27" s="3" cm="1">
        <f t="array" ref="P27">_xll.FDS(C27,"FG_TOTAL_RETURNC(0,-6AM)")</f>
        <v>0.32696723999999999</v>
      </c>
      <c r="Q27" s="6" cm="1">
        <f t="array" ref="Q27">_xll.FDS(A27,"P_PRICE(0)/P_PRICE_HIGH_PR(0,,,,,,""PRICE"",""CLOSE"",""52W"")")</f>
        <v>0.86470972999999995</v>
      </c>
      <c r="R27" s="6" cm="1">
        <f t="array" ref="R27">_xll.FDS(A27,"P_PRICE(0)/P_PRICE_LOW_PR(0,,,,,,""PRICE"",""CLOSE"",""52W"")")</f>
        <v>1.0728367999999999</v>
      </c>
    </row>
    <row r="28" spans="1:18" x14ac:dyDescent="0.3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6</v>
      </c>
      <c r="F28" cm="1">
        <f t="array" ref="F28">_xll.FDS(C28,"FMA_COS_DOWN(""EPS"",""1M"",+1,0,,,""PORTAGG"",""MEANR"")")</f>
        <v>26</v>
      </c>
      <c r="G28" cm="1">
        <f t="array" ref="G28">_xll.FDS(A28,"COUNT(OS_TOP_HLDG_NAME(ALL,0D,,MTD,,ALL,EQ))")</f>
        <v>41</v>
      </c>
      <c r="H28" s="6">
        <f t="shared" si="2"/>
        <v>0.14634146341463414</v>
      </c>
      <c r="I28" s="6">
        <f t="shared" si="3"/>
        <v>0.63414634146341464</v>
      </c>
      <c r="J28" s="6">
        <f t="shared" si="4"/>
        <v>-0.48780487804878048</v>
      </c>
      <c r="K28" s="5" cm="1">
        <f t="array" ref="K28">_xll.FDS(A28,"FMA_PCT_ABOVE_MAVG(200,0,,,,""PORTAGG"")")/100</f>
        <v>2.7027027027027001E-2</v>
      </c>
      <c r="L28" s="11" cm="1">
        <f t="array" ref="L28">_xll.FDSB(A28,"PERCENT_CHANGE(FMA_EPS(+1,0,,,,""PORTAGG"",""MEAN""),FMA_EPS(+1,-1AM,,,,""PORTAGG"",""MEAN""))")</f>
        <v>-18.295950935100599</v>
      </c>
      <c r="M28" s="11" cm="1">
        <f t="array" ref="M28">_xll.FDSB(A28,"PERCENT_CHANGE(FMA_EPS(+1,0,,,,""PORTAGG"",""MEAN""),FMA_EPS(+1,-3AM,,,,""PORTAGG"",""MEAN""))")</f>
        <v>-36.608376521574101</v>
      </c>
      <c r="O28" s="3" cm="1">
        <f t="array" ref="O28">_xll.FDS(C28,"FG_TOTAL_RETURNC(0,-3AM)")</f>
        <v>-15.24371</v>
      </c>
      <c r="P28" s="3" cm="1">
        <f t="array" ref="P28">_xll.FDS(C28,"FG_TOTAL_RETURNC(0,-6AM)")</f>
        <v>-29.544909000000001</v>
      </c>
      <c r="Q28" s="6" cm="1">
        <f t="array" ref="Q28">_xll.FDS(A28,"P_PRICE(0)/P_PRICE_HIGH_PR(0,,,,,,""PRICE"",""CLOSE"",""52W"")")</f>
        <v>0.60477910000000001</v>
      </c>
      <c r="R28" s="6" cm="1">
        <f t="array" ref="R28">_xll.FDS(A28,"P_PRICE(0)/P_PRICE_LOW_PR(0,,,,,,""PRICE"",""CLOSE"",""52W"")")</f>
        <v>1.0585551</v>
      </c>
    </row>
    <row r="29" spans="1:18" x14ac:dyDescent="0.3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10</v>
      </c>
      <c r="F29" cm="1">
        <f t="array" ref="F29">_xll.FDS(C29,"FMA_COS_DOWN(""EPS"",""1M"",+1,0,,,""PORTAGG"",""MEANR"")")</f>
        <v>25</v>
      </c>
      <c r="G29" cm="1">
        <f t="array" ref="G29">_xll.FDS(A29,"COUNT(OS_TOP_HLDG_NAME(ALL,0D,,MTD,,ALL,EQ))")</f>
        <v>49</v>
      </c>
      <c r="H29" s="6">
        <f t="shared" si="2"/>
        <v>0.20408163265306123</v>
      </c>
      <c r="I29" s="6">
        <f t="shared" si="3"/>
        <v>0.51020408163265307</v>
      </c>
      <c r="J29" s="6">
        <f t="shared" si="4"/>
        <v>-0.30612244897959184</v>
      </c>
      <c r="K29" s="5" cm="1">
        <f t="array" ref="K29">_xll.FDS(A29,"FMA_PCT_ABOVE_MAVG(200,0,,,,""PORTAGG"")")/100</f>
        <v>0.51020408163265296</v>
      </c>
      <c r="L29" s="11" cm="1">
        <f t="array" ref="L29">_xll.FDSB(A29,"PERCENT_CHANGE(FMA_EPS(+1,0,,,,""PORTAGG"",""MEAN""),FMA_EPS(+1,-1AM,,,,""PORTAGG"",""MEAN""))")</f>
        <v>-4.1573033158571704</v>
      </c>
      <c r="M29" s="11" cm="1">
        <f t="array" ref="M29">_xll.FDSB(A29,"PERCENT_CHANGE(FMA_EPS(+1,0,,,,""PORTAGG"",""MEAN""),FMA_EPS(+1,-3AM,,,,""PORTAGG"",""MEAN""))")</f>
        <v>-8.0806550563600599</v>
      </c>
      <c r="O29" s="3" cm="1">
        <f t="array" ref="O29">_xll.FDS(C29,"FG_TOTAL_RETURNC(0,-3AM)")</f>
        <v>-2.1767496999999998</v>
      </c>
      <c r="P29" s="3" cm="1">
        <f t="array" ref="P29">_xll.FDS(C29,"FG_TOTAL_RETURNC(0,-6AM)")</f>
        <v>-13.907253000000001</v>
      </c>
      <c r="Q29" s="6" cm="1">
        <f t="array" ref="Q29">_xll.FDS(A29,"P_PRICE(0)/P_PRICE_HIGH_PR(0,,,,,,""PRICE"",""CLOSE"",""52W"")")</f>
        <v>0.78402822999999999</v>
      </c>
      <c r="R29" s="6" cm="1">
        <f t="array" ref="R29">_xll.FDS(A29,"P_PRICE(0)/P_PRICE_LOW_PR(0,,,,,,""PRICE"",""CLOSE"",""52W"")")</f>
        <v>1.0109515</v>
      </c>
    </row>
    <row r="30" spans="1:18" x14ac:dyDescent="0.3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13</v>
      </c>
      <c r="F30" cm="1">
        <f t="array" ref="F30">_xll.FDS(C30,"FMA_COS_DOWN(""EPS"",""1M"",+1,0,,,""PORTAGG"",""MEANR"")")</f>
        <v>9</v>
      </c>
      <c r="G30" cm="1">
        <f t="array" ref="G30">_xll.FDS(A30,"COUNT(OS_TOP_HLDG_NAME(ALL,0D,,MTD,,ALL,EQ))")</f>
        <v>25</v>
      </c>
      <c r="H30" s="6">
        <f t="shared" si="2"/>
        <v>0.52</v>
      </c>
      <c r="I30" s="6">
        <f t="shared" si="3"/>
        <v>0.36</v>
      </c>
      <c r="J30" s="6">
        <f t="shared" si="4"/>
        <v>0.16000000000000003</v>
      </c>
      <c r="K30" s="5" cm="1">
        <f t="array" ref="K30">_xll.FDS(A30,"FMA_PCT_ABOVE_MAVG(200,0,,,,""PORTAGG"")")/100</f>
        <v>0.36</v>
      </c>
      <c r="L30" s="11" cm="1">
        <f t="array" ref="L30">_xll.FDSB(A30,"PERCENT_CHANGE(FMA_EPS(+1,0,,,,""PORTAGG"",""MEAN""),FMA_EPS(+1,-1AM,,,,""PORTAGG"",""MEAN""))")</f>
        <v>-1.50004912688036</v>
      </c>
      <c r="M30" s="11" cm="1">
        <f t="array" ref="M30">_xll.FDSB(A30,"PERCENT_CHANGE(FMA_EPS(+1,0,,,,""PORTAGG"",""MEAN""),FMA_EPS(+1,-3AM,,,,""PORTAGG"",""MEAN""))")</f>
        <v>-11.1834835436016</v>
      </c>
      <c r="O30" s="3" cm="1">
        <f t="array" ref="O30">_xll.FDS(C30,"FG_TOTAL_RETURNC(0,-3AM)")</f>
        <v>-0.78603624999999999</v>
      </c>
      <c r="P30" s="3" cm="1">
        <f t="array" ref="P30">_xll.FDS(C30,"FG_TOTAL_RETURNC(0,-6AM)")</f>
        <v>-5.3745089999999998</v>
      </c>
      <c r="Q30" s="6" cm="1">
        <f t="array" ref="Q30">_xll.FDS(A30,"P_PRICE(0)/P_PRICE_HIGH_PR(0,,,,,,""PRICE"",""CLOSE"",""52W"")")</f>
        <v>0.89224510000000001</v>
      </c>
      <c r="R30" s="6" cm="1">
        <f t="array" ref="R30">_xll.FDS(A30,"P_PRICE(0)/P_PRICE_LOW_PR(0,,,,,,""PRICE"",""CLOSE"",""52W"")")</f>
        <v>1.0876094000000001</v>
      </c>
    </row>
    <row r="31" spans="1:18" x14ac:dyDescent="0.3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14</v>
      </c>
      <c r="F31" cm="1">
        <f t="array" ref="F31">_xll.FDS(C31,"FMA_COS_DOWN(""EPS"",""1M"",+1,0,,,""PORTAGG"",""MEANR"")")</f>
        <v>37</v>
      </c>
      <c r="G31" cm="1">
        <f t="array" ref="G31">_xll.FDS(A31,"COUNT(OS_TOP_HLDG_NAME(ALL,0D,,MTD,,ALL,EQ))")</f>
        <v>55</v>
      </c>
      <c r="H31" s="6">
        <f t="shared" si="2"/>
        <v>0.25454545454545452</v>
      </c>
      <c r="I31" s="6">
        <f t="shared" si="3"/>
        <v>0.67272727272727273</v>
      </c>
      <c r="J31" s="6">
        <f t="shared" si="4"/>
        <v>-0.41818181818181821</v>
      </c>
      <c r="K31" s="5" cm="1">
        <f t="array" ref="K31">_xll.FDS(A31,"FMA_PCT_ABOVE_MAVG(200,0,,,,""PORTAGG"")")/100</f>
        <v>0.33928571428571402</v>
      </c>
      <c r="L31" s="11" cm="1">
        <f t="array" ref="L31">_xll.FDSB(A31,"PERCENT_CHANGE(FMA_EPS(+1,0,,,,""PORTAGG"",""MEAN""),FMA_EPS(+1,-1AM,,,,""PORTAGG"",""MEAN""))")</f>
        <v>-4.9036968048751204</v>
      </c>
      <c r="M31" s="11" cm="1">
        <f t="array" ref="M31">_xll.FDSB(A31,"PERCENT_CHANGE(FMA_EPS(+1,0,,,,""PORTAGG"",""MEAN""),FMA_EPS(+1,-3AM,,,,""PORTAGG"",""MEAN""))")</f>
        <v>-22.111609684356701</v>
      </c>
      <c r="O31" s="3" cm="1">
        <f t="array" ref="O31">_xll.FDS(C31,"FG_TOTAL_RETURNC(0,-3AM)")</f>
        <v>-4.5001325999999997</v>
      </c>
      <c r="P31" s="3" cm="1">
        <f t="array" ref="P31">_xll.FDS(C31,"FG_TOTAL_RETURNC(0,-6AM)")</f>
        <v>-8.6967580000000009</v>
      </c>
      <c r="Q31" s="6" cm="1">
        <f t="array" ref="Q31">_xll.FDS(A31,"P_PRICE(0)/P_PRICE_HIGH_PR(0,,,,,,""PRICE"",""CLOSE"",""52W"")")</f>
        <v>0.86613359999999995</v>
      </c>
      <c r="R31" s="6" cm="1">
        <f t="array" ref="R31">_xll.FDS(A31,"P_PRICE(0)/P_PRICE_LOW_PR(0,,,,,,""PRICE"",""CLOSE"",""52W"")")</f>
        <v>1.1456827999999999</v>
      </c>
    </row>
    <row r="32" spans="1:18" x14ac:dyDescent="0.3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25</v>
      </c>
      <c r="F32" cm="1">
        <f t="array" ref="F32">_xll.FDS(C32,"FMA_COS_DOWN(""EPS"",""1M"",+1,0,,,""PORTAGG"",""MEANR"")")</f>
        <v>37</v>
      </c>
      <c r="G32" cm="1">
        <f t="array" ref="G32">_xll.FDS(A32,"COUNT(OS_TOP_HLDG_NAME(ALL,0D,,MTD,,ALL,EQ))")</f>
        <v>102</v>
      </c>
      <c r="H32" s="6">
        <f t="shared" si="2"/>
        <v>0.24509803921568626</v>
      </c>
      <c r="I32" s="6">
        <f t="shared" si="3"/>
        <v>0.36274509803921567</v>
      </c>
      <c r="J32" s="6">
        <f t="shared" si="4"/>
        <v>-0.11764705882352941</v>
      </c>
      <c r="K32" s="5" cm="1">
        <f t="array" ref="K32">_xll.FDS(A32,"FMA_PCT_ABOVE_MAVG(200,0,,,,""PORTAGG"")")/100</f>
        <v>0.22772277227722801</v>
      </c>
      <c r="L32" s="11" cm="1">
        <f t="array" ref="L32">_xll.FDSB(A32,"PERCENT_CHANGE(FMA_EPS(+1,0,,,,""PORTAGG"",""MEAN""),FMA_EPS(+1,-1AM,,,,""PORTAGG"",""MEAN""))")</f>
        <v>-1.9901826716854201</v>
      </c>
      <c r="M32" s="11" cm="1">
        <f t="array" ref="M32">_xll.FDSB(A32,"PERCENT_CHANGE(FMA_EPS(+1,0,,,,""PORTAGG"",""MEAN""),FMA_EPS(+1,-3AM,,,,""PORTAGG"",""MEAN""))")</f>
        <v>-9.2931836452262893</v>
      </c>
      <c r="O32" s="3" cm="1">
        <f t="array" ref="O32">_xll.FDS(C32,"FG_TOTAL_RETURNC(0,-3AM)")</f>
        <v>4.5719742999999999</v>
      </c>
      <c r="P32" s="3" cm="1">
        <f t="array" ref="P32">_xll.FDS(C32,"FG_TOTAL_RETURNC(0,-6AM)")</f>
        <v>-13.177336</v>
      </c>
      <c r="Q32" s="6" cm="1">
        <f t="array" ref="Q32">_xll.FDS(A32,"P_PRICE(0)/P_PRICE_HIGH_PR(0,,,,,,""PRICE"",""CLOSE"",""52W"")")</f>
        <v>0.7200993</v>
      </c>
      <c r="R32" s="6" cm="1">
        <f t="array" ref="R32">_xll.FDS(A32,"P_PRICE(0)/P_PRICE_LOW_PR(0,,,,,,""PRICE"",""CLOSE"",""52W"")")</f>
        <v>1.1283048</v>
      </c>
    </row>
    <row r="33" spans="1:18" x14ac:dyDescent="0.3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9</v>
      </c>
      <c r="F33" cm="1">
        <f t="array" ref="F33">_xll.FDS(C33,"FMA_COS_DOWN(""EPS"",""1M"",+1,0,,,""PORTAGG"",""MEANR"")")</f>
        <v>13</v>
      </c>
      <c r="G33" cm="1">
        <f t="array" ref="G33">_xll.FDS(A33,"COUNT(OS_TOP_HLDG_NAME(ALL,0D,,MTD,,ALL,EQ))")</f>
        <v>39</v>
      </c>
      <c r="H33" s="6">
        <f t="shared" si="2"/>
        <v>0.23076923076923078</v>
      </c>
      <c r="I33" s="6">
        <f t="shared" si="3"/>
        <v>0.33333333333333331</v>
      </c>
      <c r="J33" s="6">
        <f t="shared" si="4"/>
        <v>-0.10256410256410253</v>
      </c>
      <c r="K33" s="5" cm="1">
        <f t="array" ref="K33">_xll.FDS(A33,"FMA_PCT_ABOVE_MAVG(200,0,,,,""PORTAGG"")")/100</f>
        <v>0.17948717948717899</v>
      </c>
      <c r="L33" s="11" cm="1">
        <f t="array" ref="L33">_xll.FDSB(A33,"PERCENT_CHANGE(FMA_EPS(+1,0,,,,""PORTAGG"",""MEAN""),FMA_EPS(+1,-1AM,,,,""PORTAGG"",""MEAN""))")</f>
        <v>-10.398089375944799</v>
      </c>
      <c r="M33" s="11" cm="1">
        <f t="array" ref="M33">_xll.FDSB(A33,"PERCENT_CHANGE(FMA_EPS(+1,0,,,,""PORTAGG"",""MEAN""),FMA_EPS(+1,-3AM,,,,""PORTAGG"",""MEAN""))")</f>
        <v>-26.392164831665301</v>
      </c>
      <c r="O33" s="3" cm="1">
        <f t="array" ref="O33">_xll.FDS(C33,"FG_TOTAL_RETURNC(0,-3AM)")</f>
        <v>1.4002919</v>
      </c>
      <c r="P33" s="3" cm="1">
        <f t="array" ref="P33">_xll.FDS(C33,"FG_TOTAL_RETURNC(0,-6AM)")</f>
        <v>-24.742746</v>
      </c>
      <c r="Q33" s="6" cm="1">
        <f t="array" ref="Q33">_xll.FDS(A33,"P_PRICE(0)/P_PRICE_HIGH_PR(0,,,,,,""PRICE"",""CLOSE"",""52W"")")</f>
        <v>0.58492224999999998</v>
      </c>
      <c r="R33" s="6" cm="1">
        <f t="array" ref="R33">_xll.FDS(A33,"P_PRICE(0)/P_PRICE_LOW_PR(0,,,,,,""PRICE"",""CLOSE"",""52W"")")</f>
        <v>1.1387057</v>
      </c>
    </row>
    <row r="34" spans="1:18" x14ac:dyDescent="0.3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14</v>
      </c>
      <c r="F34" cm="1">
        <f t="array" ref="F34">_xll.FDS(C34,"FMA_COS_DOWN(""EPS"",""1M"",+1,0,,,""PORTAGG"",""MEANR"")")</f>
        <v>11</v>
      </c>
      <c r="G34" cm="1">
        <f t="array" ref="G34">_xll.FDS(A34,"COUNT(OS_TOP_HLDG_NAME(ALL,0D,,MTD,,ALL,EQ))")</f>
        <v>31</v>
      </c>
      <c r="H34" s="6">
        <f t="shared" si="2"/>
        <v>0.45161290322580644</v>
      </c>
      <c r="I34" s="6">
        <f t="shared" si="3"/>
        <v>0.35483870967741937</v>
      </c>
      <c r="J34" s="6">
        <f t="shared" si="4"/>
        <v>9.6774193548387066E-2</v>
      </c>
      <c r="K34" s="5" cm="1">
        <f t="array" ref="K34">_xll.FDS(A34,"FMA_PCT_ABOVE_MAVG(200,0,,,,""PORTAGG"")")/100</f>
        <v>0.12903225806451599</v>
      </c>
      <c r="L34" s="11" cm="1">
        <f t="array" ref="L34">_xll.FDSB(A34,"PERCENT_CHANGE(FMA_EPS(+1,0,,,,""PORTAGG"",""MEAN""),FMA_EPS(+1,-1AM,,,,""PORTAGG"",""MEAN""))")</f>
        <v>3.2917034453286198E-2</v>
      </c>
      <c r="M34" s="11" cm="1">
        <f t="array" ref="M34">_xll.FDSB(A34,"PERCENT_CHANGE(FMA_EPS(+1,0,,,,""PORTAGG"",""MEAN""),FMA_EPS(+1,-3AM,,,,""PORTAGG"",""MEAN""))")</f>
        <v>-0.55087169298960004</v>
      </c>
      <c r="O34" s="3" cm="1">
        <f t="array" ref="O34">_xll.FDS(C34,"FG_TOTAL_RETURNC(0,-3AM)")</f>
        <v>-1.8079817</v>
      </c>
      <c r="P34" s="3" cm="1">
        <f t="array" ref="P34">_xll.FDS(C34,"FG_TOTAL_RETURNC(0,-6AM)")</f>
        <v>-4.2264103999999998</v>
      </c>
      <c r="Q34" s="6" cm="1">
        <f t="array" ref="Q34">_xll.FDS(A34,"P_PRICE(0)/P_PRICE_HIGH_PR(0,,,,,,""PRICE"",""CLOSE"",""52W"")")</f>
        <v>0.86165499999999995</v>
      </c>
      <c r="R34" s="6" cm="1">
        <f t="array" ref="R34">_xll.FDS(A34,"P_PRICE(0)/P_PRICE_LOW_PR(0,,,,,,""PRICE"",""CLOSE"",""52W"")")</f>
        <v>1.0729668000000001</v>
      </c>
    </row>
    <row r="35" spans="1:18" x14ac:dyDescent="0.3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15</v>
      </c>
      <c r="F35" cm="1">
        <f t="array" ref="F35">_xll.FDS(C35,"FMA_COS_DOWN(""EPS"",""1M"",+1,0,,,""PORTAGG"",""MEANR"")")</f>
        <v>12</v>
      </c>
      <c r="G35" cm="1">
        <f t="array" ref="G35">_xll.FDS(A35,"COUNT(OS_TOP_HLDG_NAME(ALL,0D,,MTD,,ALL,EQ))")</f>
        <v>41</v>
      </c>
      <c r="H35" s="6">
        <f t="shared" si="2"/>
        <v>0.36585365853658536</v>
      </c>
      <c r="I35" s="6">
        <f t="shared" si="3"/>
        <v>0.29268292682926828</v>
      </c>
      <c r="J35" s="6">
        <f t="shared" si="4"/>
        <v>7.3170731707317083E-2</v>
      </c>
      <c r="K35" s="5" cm="1">
        <f t="array" ref="K35">_xll.FDS(A35,"FMA_PCT_ABOVE_MAVG(200,0,,,,""PORTAGG"")")/100</f>
        <v>0.51219512195121997</v>
      </c>
      <c r="L35" s="11" cm="1">
        <f t="array" ref="L35">_xll.FDSB(A35,"PERCENT_CHANGE(FMA_EPS(+1,0,,,,""PORTAGG"",""MEAN""),FMA_EPS(+1,-1AM,,,,""PORTAGG"",""MEAN""))")</f>
        <v>-9.0644790832457396</v>
      </c>
      <c r="M35" s="11" cm="1">
        <f t="array" ref="M35">_xll.FDSB(A35,"PERCENT_CHANGE(FMA_EPS(+1,0,,,,""PORTAGG"",""MEAN""),FMA_EPS(+1,-3AM,,,,""PORTAGG"",""MEAN""))")</f>
        <v>-23.421593788187501</v>
      </c>
      <c r="O35" s="3" cm="1">
        <f t="array" ref="O35">_xll.FDS(C35,"FG_TOTAL_RETURNC(0,-3AM)")</f>
        <v>11.282932000000001</v>
      </c>
      <c r="P35" s="3" cm="1">
        <f t="array" ref="P35">_xll.FDS(C35,"FG_TOTAL_RETURNC(0,-6AM)")</f>
        <v>2.2303462000000001</v>
      </c>
      <c r="Q35" s="6" cm="1">
        <f t="array" ref="Q35">_xll.FDS(A35,"P_PRICE(0)/P_PRICE_HIGH_PR(0,,,,,,""PRICE"",""CLOSE"",""52W"")")</f>
        <v>0.91051470000000001</v>
      </c>
      <c r="R35" s="6" cm="1">
        <f t="array" ref="R35">_xll.FDS(A35,"P_PRICE(0)/P_PRICE_LOW_PR(0,,,,,,""PRICE"",""CLOSE"",""52W"")")</f>
        <v>1.2043463999999999</v>
      </c>
    </row>
    <row r="36" spans="1:18" x14ac:dyDescent="0.3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35</v>
      </c>
      <c r="F36" cm="1">
        <f t="array" ref="F36">_xll.FDS(C36,"FMA_COS_DOWN(""EPS"",""1M"",+1,0,,,""PORTAGG"",""MEANR"")")</f>
        <v>33</v>
      </c>
      <c r="G36" cm="1">
        <f t="array" ref="G36">_xll.FDS(A36,"COUNT(OS_TOP_HLDG_NAME(ALL,0D,,MTD,,ALL,EQ))")</f>
        <v>161</v>
      </c>
      <c r="H36" s="6">
        <f t="shared" si="2"/>
        <v>0.21739130434782608</v>
      </c>
      <c r="I36" s="6">
        <f t="shared" si="3"/>
        <v>0.20496894409937888</v>
      </c>
      <c r="J36" s="6">
        <f t="shared" si="4"/>
        <v>1.2422360248447201E-2</v>
      </c>
      <c r="K36" s="5" cm="1">
        <f t="array" ref="K36">_xll.FDS(A36,"FMA_PCT_ABOVE_MAVG(200,0,,,,""PORTAGG"")")/100</f>
        <v>0.84177215189873389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-1.18711790324732</v>
      </c>
      <c r="O36" s="3" cm="1">
        <f t="array" ref="O36">_xll.FDS(C36,"FG_TOTAL_RETURNC(0,-3AM)")</f>
        <v>6.5832376000000004</v>
      </c>
      <c r="P36" s="3" cm="1">
        <f t="array" ref="P36">_xll.FDS(C36,"FG_TOTAL_RETURNC(0,-6AM)")</f>
        <v>2.8522490999999999</v>
      </c>
      <c r="Q36" s="6" cm="1">
        <f t="array" ref="Q36">_xll.FDS(A36,"P_PRICE(0)/P_PRICE_HIGH_PR(0,,,,,,""PRICE"",""CLOSE"",""52W"")")</f>
        <v>0.92157080000000002</v>
      </c>
      <c r="R36" s="6" cm="1">
        <f t="array" ref="R36">_xll.FDS(A36,"P_PRICE(0)/P_PRICE_LOW_PR(0,,,,,,""PRICE"",""CLOSE"",""52W"")")</f>
        <v>1.1725544999999999</v>
      </c>
    </row>
    <row r="37" spans="1:18" x14ac:dyDescent="0.3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34</v>
      </c>
      <c r="F37" cm="1">
        <f t="array" ref="F37">_xll.FDS(C37,"FMA_COS_DOWN(""EPS"",""1M"",+1,0,,,""PORTAGG"",""MEANR"")")</f>
        <v>15</v>
      </c>
      <c r="G37" cm="1">
        <f t="array" ref="G37">_xll.FDS(A37,"COUNT(OS_TOP_HLDG_NAME(ALL,0D,,MTD,,ALL,EQ))")</f>
        <v>104</v>
      </c>
      <c r="H37" s="6">
        <f t="shared" si="2"/>
        <v>0.32692307692307693</v>
      </c>
      <c r="I37" s="6">
        <f t="shared" si="3"/>
        <v>0.14423076923076922</v>
      </c>
      <c r="J37" s="6">
        <f t="shared" si="4"/>
        <v>0.18269230769230771</v>
      </c>
      <c r="K37" s="5" cm="1">
        <f t="array" ref="K37">_xll.FDS(A37,"FMA_PCT_ABOVE_MAVG(200,0,,,,""PORTAGG"")")/100</f>
        <v>0.42718446601941701</v>
      </c>
      <c r="L37" s="11" cm="1">
        <f t="array" ref="L37">_xll.FDSB(A37,"PERCENT_CHANGE(FMA_EPS(+1,0,,,,""PORTAGG"",""MEAN""),FMA_EPS(+1,-1AM,,,,""PORTAGG"",""MEAN""))")</f>
        <v>-0.15541709416150901</v>
      </c>
      <c r="M37" s="11" cm="1">
        <f t="array" ref="M37">_xll.FDSB(A37,"PERCENT_CHANGE(FMA_EPS(+1,0,,,,""PORTAGG"",""MEAN""),FMA_EPS(+1,-3AM,,,,""PORTAGG"",""MEAN""))")</f>
        <v>-1.61078422179046</v>
      </c>
      <c r="O37" s="3" cm="1">
        <f t="array" ref="O37">_xll.FDS(C37,"FG_TOTAL_RETURNC(0,-3AM)")</f>
        <v>7.7424049999999998</v>
      </c>
      <c r="P37" s="3" cm="1">
        <f t="array" ref="P37">_xll.FDS(C37,"FG_TOTAL_RETURNC(0,-6AM)")</f>
        <v>3.2917141999999999</v>
      </c>
      <c r="Q37" s="6" cm="1">
        <f t="array" ref="Q37">_xll.FDS(A37,"P_PRICE(0)/P_PRICE_HIGH_PR(0,,,,,,""PRICE"",""CLOSE"",""52W"")")</f>
        <v>0.93505293</v>
      </c>
      <c r="R37" s="6" cm="1">
        <f t="array" ref="R37">_xll.FDS(A37,"P_PRICE(0)/P_PRICE_LOW_PR(0,,,,,,""PRICE"",""CLOSE"",""52W"")")</f>
        <v>1.1748224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I215"/>
  <sheetViews>
    <sheetView topLeftCell="B190" workbookViewId="0">
      <selection activeCell="E213" sqref="E213"/>
    </sheetView>
  </sheetViews>
  <sheetFormatPr defaultRowHeight="14.4" x14ac:dyDescent="0.3"/>
  <cols>
    <col min="2" max="2" width="12.21875" bestFit="1" customWidth="1"/>
    <col min="3" max="16" width="11.77734375" bestFit="1" customWidth="1"/>
  </cols>
  <sheetData>
    <row r="5" spans="2:35" x14ac:dyDescent="0.3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</row>
    <row r="6" spans="2:35" x14ac:dyDescent="0.3">
      <c r="B6" s="2" cm="1">
        <f t="array" ref="B6:B206">_xll.FDS(C5,"JULIAN(P_PRICE(0,-200D).dates)")</f>
        <v>45336</v>
      </c>
      <c r="C6" cm="1">
        <f t="array" ref="C6:C206">_xll.FDS(C5,"P_PRICE(0,-200D)")</f>
        <v>39.1</v>
      </c>
      <c r="D6" cm="1">
        <f t="array" ref="D6:D206">_xll.FDS(D5,"P_PRICE(0,-200D)")</f>
        <v>48.23</v>
      </c>
      <c r="E6" cm="1">
        <f t="array" ref="E6:E206">_xll.FDS(E5,"P_PRICE(0,-200D)")</f>
        <v>39.79</v>
      </c>
      <c r="F6" cm="1">
        <f t="array" ref="F6:F206">_xll.FDS(F5,"P_PRICE(0,-200D)")</f>
        <v>184.35</v>
      </c>
      <c r="G6" cm="1">
        <f t="array" ref="G6:G206">_xll.FDS(G5,"P_PRICE(0,-200D)")</f>
        <v>117.86</v>
      </c>
      <c r="H6" cm="1">
        <f t="array" ref="H6:H206">_xll.FDS(H5,"P_PRICE(0,-200D)")</f>
        <v>117.9</v>
      </c>
      <c r="I6" cm="1">
        <f t="array" ref="I6:I206">_xll.FDS(I5,"P_PRICE(0,-200D)")</f>
        <v>127.37</v>
      </c>
      <c r="J6" cm="1">
        <f t="array" ref="J6:J206">_xll.FDS(J5,"P_PRICE(0,-200D)")</f>
        <v>125.32</v>
      </c>
      <c r="K6" cm="1">
        <f t="array" ref="K6:K206">_xll.FDS(K5,"P_PRICE(0,-200D)")</f>
        <v>278.24</v>
      </c>
      <c r="L6" cm="1">
        <f t="array" ref="L6:L206">_xll.FDS(L5,"P_PRICE(0,-200D)")</f>
        <v>103.69</v>
      </c>
      <c r="M6" cm="1">
        <f t="array" ref="M6:M206">_xll.FDS(M5,"P_PRICE(0,-200D)")</f>
        <v>204.88</v>
      </c>
      <c r="N6" cm="1">
        <f t="array" ref="N6:N206">_xll.FDS(N5,"P_PRICE(0,-200D)")</f>
        <v>436.14</v>
      </c>
      <c r="O6" cm="1">
        <f t="array" ref="O6:O206">_xll.FDS(O5,"P_PRICE(0,-200D)")</f>
        <v>55.11</v>
      </c>
      <c r="P6" cm="1">
        <f t="array" ref="P6:P206">_xll.FDS(P5,"P_PRICE(0,-200D)")</f>
        <v>203.3</v>
      </c>
      <c r="Q6" cm="1">
        <f t="array" ref="Q6:Q206">_xll.FDS(Q5,"P_PRICE(0,-200D)")</f>
        <v>144.1</v>
      </c>
      <c r="R6" cm="1">
        <f t="array" ref="R6:R206">_xll.FDS(R5,"P_PRICE(0,-200D)")</f>
        <v>134.80000000000001</v>
      </c>
      <c r="S6" cm="1">
        <f t="array" ref="S6:S206">_xll.FDS(S5,"P_PRICE(0,-200D)")</f>
        <v>178.03</v>
      </c>
      <c r="T6" cm="1">
        <f t="array" ref="T6:T206">_xll.FDS(T5,"P_PRICE(0,-200D)")</f>
        <v>72.97</v>
      </c>
      <c r="U6" cm="1">
        <f t="array" ref="U6:U206">_xll.FDS(U5,"P_PRICE(0,-200D)")</f>
        <v>72.7</v>
      </c>
      <c r="V6" cm="1">
        <f t="array" ref="V6:V206">_xll.FDS(V5,"P_PRICE(0,-200D)")</f>
        <v>83.15</v>
      </c>
      <c r="W6" cm="1">
        <f t="array" ref="W6:W206">_xll.FDS(W5,"P_PRICE(0,-200D)")</f>
        <v>26.01</v>
      </c>
      <c r="X6" cm="1">
        <f t="array" ref="X6:X206">_xll.FDS(X5,"P_PRICE(0,-200D)")</f>
        <v>34.81</v>
      </c>
      <c r="Y6" cm="1">
        <f t="array" ref="Y6:Y206">_xll.FDS(Y5,"P_PRICE(0,-200D)")</f>
        <v>39.18</v>
      </c>
      <c r="Z6" cm="1">
        <f t="array" ref="Z6:Z206">_xll.FDS(Z5,"P_PRICE(0,-200D)")</f>
        <v>41.76</v>
      </c>
      <c r="AA6" cm="1">
        <f t="array" ref="AA6:AA206">_xll.FDS(AA5,"P_PRICE(0,-200D)")</f>
        <v>71.08</v>
      </c>
      <c r="AB6" cm="1">
        <f t="array" ref="AB6:AB206">_xll.FDS(AB5,"P_PRICE(0,-200D)")</f>
        <v>83.3</v>
      </c>
      <c r="AC6" cm="1">
        <f t="array" ref="AC6:AC206">_xll.FDS(AC5,"P_PRICE(0,-200D)")</f>
        <v>133.22</v>
      </c>
      <c r="AD6" cm="1">
        <f t="array" ref="AD6:AD206">_xll.FDS(AD5,"P_PRICE(0,-200D)")</f>
        <v>14.51</v>
      </c>
      <c r="AE6" cm="1">
        <f t="array" ref="AE6:AE206">_xll.FDS(AE5,"P_PRICE(0,-200D)")</f>
        <v>46.63</v>
      </c>
      <c r="AF6" cm="1">
        <f t="array" ref="AF6:AF206">_xll.FDS(AF5,"P_PRICE(0,-200D)")</f>
        <v>60.29</v>
      </c>
      <c r="AG6" cm="1">
        <f t="array" ref="AG6:AG206">_xll.FDS(AG5,"P_PRICE(0,-200D)")</f>
        <v>77.319999999999993</v>
      </c>
      <c r="AH6" cm="1">
        <f t="array" ref="AH6:AH206">_xll.FDS(AH5,"P_PRICE(0,-200D)")</f>
        <v>83.31</v>
      </c>
      <c r="AI6" cm="1">
        <f t="array" ref="AI6:AI206">_xll.FDS(AI5,"P_PRICE(0,-200D)")</f>
        <v>90.99</v>
      </c>
    </row>
    <row r="7" spans="2:35" x14ac:dyDescent="0.3">
      <c r="B7" s="2">
        <v>45335</v>
      </c>
      <c r="C7">
        <v>38.729999999999997</v>
      </c>
      <c r="D7">
        <v>47.68</v>
      </c>
      <c r="E7">
        <v>39.119999999999997</v>
      </c>
      <c r="F7">
        <v>182.48</v>
      </c>
      <c r="G7">
        <v>115.92</v>
      </c>
      <c r="H7">
        <v>115.31</v>
      </c>
      <c r="I7">
        <v>124.5</v>
      </c>
      <c r="J7">
        <v>124.1</v>
      </c>
      <c r="K7">
        <v>268.43</v>
      </c>
      <c r="L7">
        <v>101.67</v>
      </c>
      <c r="M7">
        <v>202.76</v>
      </c>
      <c r="N7">
        <v>427.67</v>
      </c>
      <c r="O7">
        <v>53.42</v>
      </c>
      <c r="P7">
        <v>199.3</v>
      </c>
      <c r="Q7">
        <v>142.86000000000001</v>
      </c>
      <c r="R7">
        <v>132.30000000000001</v>
      </c>
      <c r="S7">
        <v>176.17</v>
      </c>
      <c r="T7">
        <v>72</v>
      </c>
      <c r="U7">
        <v>72.84</v>
      </c>
      <c r="V7">
        <v>82.62</v>
      </c>
      <c r="W7">
        <v>25.89</v>
      </c>
      <c r="X7">
        <v>34.14</v>
      </c>
      <c r="Y7">
        <v>38.69</v>
      </c>
      <c r="Z7">
        <v>41</v>
      </c>
      <c r="AA7">
        <v>70.31</v>
      </c>
      <c r="AB7">
        <v>83.38</v>
      </c>
      <c r="AC7">
        <v>132.91999999999999</v>
      </c>
      <c r="AD7">
        <v>14.12</v>
      </c>
      <c r="AE7">
        <v>44.49</v>
      </c>
      <c r="AF7">
        <v>59.96</v>
      </c>
      <c r="AG7">
        <v>75.788700000000006</v>
      </c>
      <c r="AH7">
        <v>82.66</v>
      </c>
      <c r="AI7">
        <v>90.4</v>
      </c>
    </row>
    <row r="8" spans="2:35" x14ac:dyDescent="0.3">
      <c r="B8" s="2">
        <v>45334</v>
      </c>
      <c r="C8">
        <v>39.26</v>
      </c>
      <c r="D8">
        <v>48.08</v>
      </c>
      <c r="E8">
        <v>40.39</v>
      </c>
      <c r="F8">
        <v>185.44</v>
      </c>
      <c r="G8">
        <v>117.12</v>
      </c>
      <c r="H8">
        <v>118.99</v>
      </c>
      <c r="I8">
        <v>128.31</v>
      </c>
      <c r="J8">
        <v>124.89</v>
      </c>
      <c r="K8">
        <v>271.99</v>
      </c>
      <c r="L8">
        <v>105.48</v>
      </c>
      <c r="M8">
        <v>206.26</v>
      </c>
      <c r="N8">
        <v>437.41</v>
      </c>
      <c r="O8">
        <v>55.3</v>
      </c>
      <c r="P8">
        <v>203.06</v>
      </c>
      <c r="Q8">
        <v>144.19999999999999</v>
      </c>
      <c r="R8">
        <v>135.76</v>
      </c>
      <c r="S8">
        <v>179.75</v>
      </c>
      <c r="T8">
        <v>74.16</v>
      </c>
      <c r="U8">
        <v>73.63</v>
      </c>
      <c r="V8">
        <v>83.8</v>
      </c>
      <c r="W8">
        <v>27.29</v>
      </c>
      <c r="X8">
        <v>35.19</v>
      </c>
      <c r="Y8">
        <v>39.79</v>
      </c>
      <c r="Z8">
        <v>42.52</v>
      </c>
      <c r="AA8">
        <v>72.19</v>
      </c>
      <c r="AB8">
        <v>84.23</v>
      </c>
      <c r="AC8">
        <v>135.02000000000001</v>
      </c>
      <c r="AD8">
        <v>14.64</v>
      </c>
      <c r="AE8">
        <v>47.3</v>
      </c>
      <c r="AF8">
        <v>60.97</v>
      </c>
      <c r="AG8">
        <v>79.357299999999995</v>
      </c>
      <c r="AH8">
        <v>84.4</v>
      </c>
      <c r="AI8">
        <v>92.09</v>
      </c>
    </row>
    <row r="9" spans="2:35" x14ac:dyDescent="0.3">
      <c r="B9" s="2">
        <v>45331</v>
      </c>
      <c r="C9">
        <v>39.08</v>
      </c>
      <c r="D9">
        <v>47.81</v>
      </c>
      <c r="E9">
        <v>39.729999999999997</v>
      </c>
      <c r="F9">
        <v>184.4</v>
      </c>
      <c r="G9">
        <v>116.95</v>
      </c>
      <c r="H9">
        <v>117.37</v>
      </c>
      <c r="I9">
        <v>128.21</v>
      </c>
      <c r="J9">
        <v>124.66</v>
      </c>
      <c r="K9">
        <v>273.12</v>
      </c>
      <c r="L9">
        <v>103.18</v>
      </c>
      <c r="M9">
        <v>207.84</v>
      </c>
      <c r="N9">
        <v>442.01</v>
      </c>
      <c r="O9">
        <v>55.25</v>
      </c>
      <c r="P9">
        <v>203.85</v>
      </c>
      <c r="Q9">
        <v>144.01</v>
      </c>
      <c r="R9">
        <v>134.59</v>
      </c>
      <c r="S9">
        <v>179.9</v>
      </c>
      <c r="T9">
        <v>72.7</v>
      </c>
      <c r="U9">
        <v>73.11</v>
      </c>
      <c r="V9">
        <v>83.14</v>
      </c>
      <c r="W9">
        <v>26.97</v>
      </c>
      <c r="X9">
        <v>34.61</v>
      </c>
      <c r="Y9">
        <v>39.53</v>
      </c>
      <c r="Z9">
        <v>41.84</v>
      </c>
      <c r="AA9">
        <v>71.27</v>
      </c>
      <c r="AB9">
        <v>83.31</v>
      </c>
      <c r="AC9">
        <v>132.85</v>
      </c>
      <c r="AD9">
        <v>14.39</v>
      </c>
      <c r="AE9">
        <v>45.49</v>
      </c>
      <c r="AF9">
        <v>60.27</v>
      </c>
      <c r="AG9">
        <v>77.536199999999994</v>
      </c>
      <c r="AH9">
        <v>84.38</v>
      </c>
      <c r="AI9">
        <v>92.18</v>
      </c>
    </row>
    <row r="10" spans="2:35" x14ac:dyDescent="0.3">
      <c r="B10" s="2">
        <v>45330</v>
      </c>
      <c r="C10">
        <v>38.97</v>
      </c>
      <c r="D10">
        <v>47.41</v>
      </c>
      <c r="E10">
        <v>39.409999999999997</v>
      </c>
      <c r="F10">
        <v>183.6816</v>
      </c>
      <c r="G10">
        <v>116.77</v>
      </c>
      <c r="H10">
        <v>116.23</v>
      </c>
      <c r="I10">
        <v>126.8181</v>
      </c>
      <c r="J10">
        <v>124.45</v>
      </c>
      <c r="K10">
        <v>273.01</v>
      </c>
      <c r="L10">
        <v>103.1</v>
      </c>
      <c r="M10">
        <v>205.08</v>
      </c>
      <c r="N10">
        <v>437.19</v>
      </c>
      <c r="O10">
        <v>53.3416</v>
      </c>
      <c r="P10">
        <v>199.43</v>
      </c>
      <c r="Q10">
        <v>144.12</v>
      </c>
      <c r="R10">
        <v>134.25</v>
      </c>
      <c r="S10">
        <v>178.63</v>
      </c>
      <c r="T10">
        <v>71.73</v>
      </c>
      <c r="U10">
        <v>73.790000000000006</v>
      </c>
      <c r="V10">
        <v>82.96</v>
      </c>
      <c r="W10">
        <v>27.3</v>
      </c>
      <c r="X10">
        <v>35.04</v>
      </c>
      <c r="Y10">
        <v>39.729999999999997</v>
      </c>
      <c r="Z10">
        <v>41.69</v>
      </c>
      <c r="AA10">
        <v>71.16</v>
      </c>
      <c r="AB10">
        <v>84.61</v>
      </c>
      <c r="AC10">
        <v>133.84</v>
      </c>
      <c r="AD10">
        <v>14.18</v>
      </c>
      <c r="AE10">
        <v>44.1</v>
      </c>
      <c r="AF10">
        <v>60.04</v>
      </c>
      <c r="AG10">
        <v>76.362300000000005</v>
      </c>
      <c r="AH10">
        <v>84.25</v>
      </c>
      <c r="AI10">
        <v>92.13</v>
      </c>
    </row>
    <row r="11" spans="2:35" x14ac:dyDescent="0.3">
      <c r="B11" s="2">
        <v>45329</v>
      </c>
      <c r="C11">
        <v>39.119999999999997</v>
      </c>
      <c r="D11">
        <v>47.56</v>
      </c>
      <c r="E11">
        <v>39.29</v>
      </c>
      <c r="F11">
        <v>184.08</v>
      </c>
      <c r="G11">
        <v>116.75</v>
      </c>
      <c r="H11">
        <v>114.68</v>
      </c>
      <c r="I11">
        <v>126.01</v>
      </c>
      <c r="J11">
        <v>125.03</v>
      </c>
      <c r="K11">
        <v>271.05</v>
      </c>
      <c r="L11">
        <v>102.12</v>
      </c>
      <c r="M11">
        <v>204.44</v>
      </c>
      <c r="N11">
        <v>432.74</v>
      </c>
      <c r="O11">
        <v>51.92</v>
      </c>
      <c r="P11">
        <v>196.63</v>
      </c>
      <c r="Q11">
        <v>144.37</v>
      </c>
      <c r="R11">
        <v>133.72</v>
      </c>
      <c r="S11">
        <v>177.85</v>
      </c>
      <c r="T11">
        <v>70.67</v>
      </c>
      <c r="U11">
        <v>73.81</v>
      </c>
      <c r="V11">
        <v>83.07</v>
      </c>
      <c r="W11">
        <v>27.46</v>
      </c>
      <c r="X11">
        <v>35.25</v>
      </c>
      <c r="Y11">
        <v>40.01</v>
      </c>
      <c r="Z11">
        <v>41.21</v>
      </c>
      <c r="AA11">
        <v>71.88</v>
      </c>
      <c r="AB11">
        <v>83.75</v>
      </c>
      <c r="AC11">
        <v>132.22</v>
      </c>
      <c r="AD11">
        <v>14.26</v>
      </c>
      <c r="AE11">
        <v>44.16</v>
      </c>
      <c r="AF11">
        <v>60.47</v>
      </c>
      <c r="AG11">
        <v>76.991399999999999</v>
      </c>
      <c r="AH11">
        <v>83.57</v>
      </c>
      <c r="AI11">
        <v>91.21</v>
      </c>
    </row>
    <row r="12" spans="2:35" x14ac:dyDescent="0.3">
      <c r="B12" s="2">
        <v>45328</v>
      </c>
      <c r="C12">
        <v>38.83</v>
      </c>
      <c r="D12">
        <v>47.23</v>
      </c>
      <c r="E12">
        <v>39.450000000000003</v>
      </c>
      <c r="F12">
        <v>182.8237</v>
      </c>
      <c r="G12">
        <v>115.98</v>
      </c>
      <c r="H12">
        <v>114.56</v>
      </c>
      <c r="I12">
        <v>124.00530000000001</v>
      </c>
      <c r="J12">
        <v>124.11</v>
      </c>
      <c r="K12">
        <v>269.54000000000002</v>
      </c>
      <c r="L12">
        <v>100.76</v>
      </c>
      <c r="M12">
        <v>201.77</v>
      </c>
      <c r="N12">
        <v>425.93</v>
      </c>
      <c r="O12">
        <v>51.49</v>
      </c>
      <c r="P12">
        <v>192.74</v>
      </c>
      <c r="Q12">
        <v>143.97999999999999</v>
      </c>
      <c r="R12">
        <v>136.13999999999999</v>
      </c>
      <c r="S12">
        <v>175.88</v>
      </c>
      <c r="T12">
        <v>70.58</v>
      </c>
      <c r="U12">
        <v>73.88</v>
      </c>
      <c r="V12">
        <v>82.41</v>
      </c>
      <c r="W12">
        <v>27.72</v>
      </c>
      <c r="X12">
        <v>35.659999999999997</v>
      </c>
      <c r="Y12">
        <v>39.93</v>
      </c>
      <c r="Z12">
        <v>41.08</v>
      </c>
      <c r="AA12">
        <v>72.010000000000005</v>
      </c>
      <c r="AB12">
        <v>83.58</v>
      </c>
      <c r="AC12">
        <v>130.94999999999999</v>
      </c>
      <c r="AD12">
        <v>13.91</v>
      </c>
      <c r="AE12">
        <v>42.28</v>
      </c>
      <c r="AF12">
        <v>60.43</v>
      </c>
      <c r="AG12">
        <v>77.63</v>
      </c>
      <c r="AH12">
        <v>83.69</v>
      </c>
      <c r="AI12">
        <v>91.41</v>
      </c>
    </row>
    <row r="13" spans="2:35" x14ac:dyDescent="0.3">
      <c r="B13" s="2">
        <v>45327</v>
      </c>
      <c r="C13">
        <v>38.75</v>
      </c>
      <c r="D13">
        <v>47.01</v>
      </c>
      <c r="E13">
        <v>39.58</v>
      </c>
      <c r="F13">
        <v>182.41</v>
      </c>
      <c r="G13">
        <v>114.95</v>
      </c>
      <c r="H13">
        <v>113.49</v>
      </c>
      <c r="I13">
        <v>123.705</v>
      </c>
      <c r="J13">
        <v>123.18</v>
      </c>
      <c r="K13">
        <v>263.36</v>
      </c>
      <c r="L13">
        <v>100.71</v>
      </c>
      <c r="M13">
        <v>202.7</v>
      </c>
      <c r="N13">
        <v>426.66</v>
      </c>
      <c r="O13">
        <v>51.485999999999997</v>
      </c>
      <c r="P13">
        <v>194.95</v>
      </c>
      <c r="Q13">
        <v>142.43</v>
      </c>
      <c r="R13">
        <v>134.85</v>
      </c>
      <c r="S13">
        <v>174.82</v>
      </c>
      <c r="T13">
        <v>69.7</v>
      </c>
      <c r="U13">
        <v>73.709999999999994</v>
      </c>
      <c r="V13">
        <v>80.98</v>
      </c>
      <c r="W13">
        <v>27.36</v>
      </c>
      <c r="X13">
        <v>35.1</v>
      </c>
      <c r="Y13">
        <v>39.450000000000003</v>
      </c>
      <c r="Z13">
        <v>39.450000000000003</v>
      </c>
      <c r="AA13">
        <v>71.5</v>
      </c>
      <c r="AB13">
        <v>83.31</v>
      </c>
      <c r="AC13">
        <v>129.96</v>
      </c>
      <c r="AD13">
        <v>13.67</v>
      </c>
      <c r="AE13">
        <v>41.1</v>
      </c>
      <c r="AF13">
        <v>60.21</v>
      </c>
      <c r="AG13">
        <v>77.137699999999995</v>
      </c>
      <c r="AH13">
        <v>82.58</v>
      </c>
      <c r="AI13">
        <v>90.16</v>
      </c>
    </row>
    <row r="14" spans="2:35" x14ac:dyDescent="0.3">
      <c r="B14" s="2">
        <v>45324</v>
      </c>
      <c r="C14">
        <v>38.979999999999997</v>
      </c>
      <c r="D14">
        <v>47.07</v>
      </c>
      <c r="E14">
        <v>40.229999999999997</v>
      </c>
      <c r="F14">
        <v>184.06209999999999</v>
      </c>
      <c r="G14">
        <v>115.58</v>
      </c>
      <c r="H14">
        <v>115.42</v>
      </c>
      <c r="I14">
        <v>125.04</v>
      </c>
      <c r="J14">
        <v>123.63</v>
      </c>
      <c r="K14">
        <v>264.88</v>
      </c>
      <c r="L14">
        <v>102.1</v>
      </c>
      <c r="M14">
        <v>202.24</v>
      </c>
      <c r="N14">
        <v>429.38</v>
      </c>
      <c r="O14">
        <v>51.59</v>
      </c>
      <c r="P14">
        <v>191.22</v>
      </c>
      <c r="Q14">
        <v>141.99</v>
      </c>
      <c r="R14">
        <v>134.6</v>
      </c>
      <c r="S14">
        <v>177.32</v>
      </c>
      <c r="T14">
        <v>70.739999999999995</v>
      </c>
      <c r="U14">
        <v>74.17</v>
      </c>
      <c r="V14">
        <v>83.09</v>
      </c>
      <c r="W14">
        <v>28.02</v>
      </c>
      <c r="X14">
        <v>35.799999999999997</v>
      </c>
      <c r="Y14">
        <v>40.200000000000003</v>
      </c>
      <c r="Z14">
        <v>40.53</v>
      </c>
      <c r="AA14">
        <v>72.180000000000007</v>
      </c>
      <c r="AB14">
        <v>83.52</v>
      </c>
      <c r="AC14">
        <v>130.74</v>
      </c>
      <c r="AD14">
        <v>13.98</v>
      </c>
      <c r="AE14">
        <v>42.28</v>
      </c>
      <c r="AF14">
        <v>61.49</v>
      </c>
      <c r="AG14">
        <v>78.213899999999995</v>
      </c>
      <c r="AH14">
        <v>84.35</v>
      </c>
      <c r="AI14">
        <v>91.86</v>
      </c>
    </row>
    <row r="15" spans="2:35" x14ac:dyDescent="0.3">
      <c r="B15" s="2">
        <v>45323</v>
      </c>
      <c r="C15">
        <v>38.82</v>
      </c>
      <c r="D15">
        <v>46.85</v>
      </c>
      <c r="E15">
        <v>39.880000000000003</v>
      </c>
      <c r="F15">
        <v>182.75149999999999</v>
      </c>
      <c r="G15">
        <v>114.81</v>
      </c>
      <c r="H15">
        <v>115.24</v>
      </c>
      <c r="I15">
        <v>122.53</v>
      </c>
      <c r="J15">
        <v>123.7</v>
      </c>
      <c r="K15">
        <v>261.86</v>
      </c>
      <c r="L15">
        <v>102.25</v>
      </c>
      <c r="M15">
        <v>200.17</v>
      </c>
      <c r="N15">
        <v>426.24</v>
      </c>
      <c r="O15">
        <v>50.75</v>
      </c>
      <c r="P15">
        <v>187.57</v>
      </c>
      <c r="Q15">
        <v>142.19999999999999</v>
      </c>
      <c r="R15">
        <v>136.25</v>
      </c>
      <c r="S15">
        <v>174.21</v>
      </c>
      <c r="T15">
        <v>70.400000000000006</v>
      </c>
      <c r="U15">
        <v>74.41</v>
      </c>
      <c r="V15">
        <v>83.58</v>
      </c>
      <c r="W15">
        <v>29.03</v>
      </c>
      <c r="X15">
        <v>36.71</v>
      </c>
      <c r="Y15">
        <v>40.76</v>
      </c>
      <c r="Z15">
        <v>41.87</v>
      </c>
      <c r="AA15">
        <v>72.5</v>
      </c>
      <c r="AB15">
        <v>83.4</v>
      </c>
      <c r="AC15">
        <v>132.19</v>
      </c>
      <c r="AD15">
        <v>14.25</v>
      </c>
      <c r="AE15">
        <v>43.42</v>
      </c>
      <c r="AF15">
        <v>62.62</v>
      </c>
      <c r="AG15">
        <v>78.006900000000002</v>
      </c>
      <c r="AH15">
        <v>85.41</v>
      </c>
      <c r="AI15">
        <v>92.9</v>
      </c>
    </row>
    <row r="16" spans="2:35" x14ac:dyDescent="0.3">
      <c r="B16" s="2">
        <v>45322</v>
      </c>
      <c r="C16">
        <v>38.76</v>
      </c>
      <c r="D16">
        <v>47.5</v>
      </c>
      <c r="E16">
        <v>41.01</v>
      </c>
      <c r="F16">
        <v>182.51</v>
      </c>
      <c r="G16">
        <v>112.89</v>
      </c>
      <c r="H16">
        <v>112.96</v>
      </c>
      <c r="I16">
        <v>119.17</v>
      </c>
      <c r="J16">
        <v>122.65</v>
      </c>
      <c r="K16">
        <v>258.22000000000003</v>
      </c>
      <c r="L16">
        <v>99.98</v>
      </c>
      <c r="M16">
        <v>197.68</v>
      </c>
      <c r="N16">
        <v>420.38</v>
      </c>
      <c r="O16">
        <v>50.1</v>
      </c>
      <c r="P16">
        <v>185.87</v>
      </c>
      <c r="Q16">
        <v>140.38</v>
      </c>
      <c r="R16">
        <v>134.38</v>
      </c>
      <c r="S16">
        <v>170.92</v>
      </c>
      <c r="T16">
        <v>68.599999999999994</v>
      </c>
      <c r="U16">
        <v>72.92</v>
      </c>
      <c r="V16">
        <v>82.21</v>
      </c>
      <c r="W16">
        <v>27.94</v>
      </c>
      <c r="X16">
        <v>36.19</v>
      </c>
      <c r="Y16">
        <v>40.479999999999997</v>
      </c>
      <c r="Z16">
        <v>41.45</v>
      </c>
      <c r="AA16">
        <v>70.89</v>
      </c>
      <c r="AB16">
        <v>83.41</v>
      </c>
      <c r="AC16">
        <v>133.02000000000001</v>
      </c>
      <c r="AD16">
        <v>13.81</v>
      </c>
      <c r="AE16">
        <v>42.37</v>
      </c>
      <c r="AF16">
        <v>61.45</v>
      </c>
      <c r="AG16">
        <v>76.818399999999997</v>
      </c>
      <c r="AH16">
        <v>83.89</v>
      </c>
      <c r="AI16">
        <v>91.35</v>
      </c>
    </row>
    <row r="17" spans="2:35" x14ac:dyDescent="0.3">
      <c r="B17" s="2">
        <v>45321</v>
      </c>
      <c r="C17">
        <v>39.24</v>
      </c>
      <c r="D17">
        <v>47.84</v>
      </c>
      <c r="E17">
        <v>42.76</v>
      </c>
      <c r="F17">
        <v>185.24</v>
      </c>
      <c r="G17">
        <v>114.21</v>
      </c>
      <c r="H17">
        <v>115.53</v>
      </c>
      <c r="I17">
        <v>120.85</v>
      </c>
      <c r="J17">
        <v>122.09</v>
      </c>
      <c r="K17">
        <v>262.33</v>
      </c>
      <c r="L17">
        <v>101.17</v>
      </c>
      <c r="M17">
        <v>201.92</v>
      </c>
      <c r="N17">
        <v>429.78</v>
      </c>
      <c r="O17">
        <v>51.57</v>
      </c>
      <c r="P17">
        <v>188.59</v>
      </c>
      <c r="Q17">
        <v>140.57</v>
      </c>
      <c r="R17">
        <v>136.58000000000001</v>
      </c>
      <c r="S17">
        <v>174.09</v>
      </c>
      <c r="T17">
        <v>70.260000000000005</v>
      </c>
      <c r="U17">
        <v>73.459999999999994</v>
      </c>
      <c r="V17">
        <v>83.3</v>
      </c>
      <c r="W17">
        <v>28.15</v>
      </c>
      <c r="X17">
        <v>36.72</v>
      </c>
      <c r="Y17">
        <v>40.799999999999997</v>
      </c>
      <c r="Z17">
        <v>42.36</v>
      </c>
      <c r="AA17">
        <v>71.959999999999994</v>
      </c>
      <c r="AB17">
        <v>85</v>
      </c>
      <c r="AC17">
        <v>136.57</v>
      </c>
      <c r="AD17">
        <v>13.86</v>
      </c>
      <c r="AE17">
        <v>43.22</v>
      </c>
      <c r="AF17">
        <v>61.58</v>
      </c>
      <c r="AG17">
        <v>78.489999999999995</v>
      </c>
      <c r="AH17">
        <v>84.7</v>
      </c>
      <c r="AI17">
        <v>92.32</v>
      </c>
    </row>
    <row r="18" spans="2:35" x14ac:dyDescent="0.3">
      <c r="B18" s="2">
        <v>45320</v>
      </c>
      <c r="C18">
        <v>38.75</v>
      </c>
      <c r="D18">
        <v>47.53</v>
      </c>
      <c r="E18">
        <v>42.67</v>
      </c>
      <c r="F18">
        <v>183.06</v>
      </c>
      <c r="G18">
        <v>114.17</v>
      </c>
      <c r="H18">
        <v>115.08</v>
      </c>
      <c r="I18">
        <v>119.9</v>
      </c>
      <c r="J18">
        <v>122.26</v>
      </c>
      <c r="K18">
        <v>265.58999999999997</v>
      </c>
      <c r="L18">
        <v>100.63</v>
      </c>
      <c r="M18">
        <v>203.6</v>
      </c>
      <c r="N18">
        <v>431.72</v>
      </c>
      <c r="O18">
        <v>51.95</v>
      </c>
      <c r="P18">
        <v>190.48</v>
      </c>
      <c r="Q18">
        <v>140.25</v>
      </c>
      <c r="R18">
        <v>137.49</v>
      </c>
      <c r="S18">
        <v>174.19</v>
      </c>
      <c r="T18">
        <v>70.52</v>
      </c>
      <c r="U18">
        <v>73.05</v>
      </c>
      <c r="V18">
        <v>82.92</v>
      </c>
      <c r="W18">
        <v>28.36</v>
      </c>
      <c r="X18">
        <v>36.799999999999997</v>
      </c>
      <c r="Y18">
        <v>40.79</v>
      </c>
      <c r="Z18">
        <v>43.33</v>
      </c>
      <c r="AA18">
        <v>72.150000000000006</v>
      </c>
      <c r="AB18">
        <v>84.13</v>
      </c>
      <c r="AC18">
        <v>134.18</v>
      </c>
      <c r="AD18">
        <v>14.07</v>
      </c>
      <c r="AE18">
        <v>44.05</v>
      </c>
      <c r="AF18">
        <v>61.6</v>
      </c>
      <c r="AG18">
        <v>79.774699999999996</v>
      </c>
      <c r="AH18">
        <v>85.5</v>
      </c>
      <c r="AI18">
        <v>93.16</v>
      </c>
    </row>
    <row r="19" spans="2:35" x14ac:dyDescent="0.3">
      <c r="B19" s="2">
        <v>45317</v>
      </c>
      <c r="C19">
        <v>38.65</v>
      </c>
      <c r="D19">
        <v>47.6</v>
      </c>
      <c r="E19">
        <v>42.15</v>
      </c>
      <c r="F19">
        <v>182.04</v>
      </c>
      <c r="G19">
        <v>113.43</v>
      </c>
      <c r="H19">
        <v>114.06</v>
      </c>
      <c r="I19">
        <v>118.3</v>
      </c>
      <c r="J19">
        <v>122.04</v>
      </c>
      <c r="K19">
        <v>263.39</v>
      </c>
      <c r="L19">
        <v>99.61</v>
      </c>
      <c r="M19">
        <v>201.75</v>
      </c>
      <c r="N19">
        <v>423.31</v>
      </c>
      <c r="O19">
        <v>50.62</v>
      </c>
      <c r="P19">
        <v>188.27</v>
      </c>
      <c r="Q19">
        <v>139.27000000000001</v>
      </c>
      <c r="R19">
        <v>135.35</v>
      </c>
      <c r="S19">
        <v>171.68</v>
      </c>
      <c r="T19">
        <v>69.94</v>
      </c>
      <c r="U19">
        <v>72.63</v>
      </c>
      <c r="V19">
        <v>82.51</v>
      </c>
      <c r="W19">
        <v>28.07</v>
      </c>
      <c r="X19">
        <v>36.49</v>
      </c>
      <c r="Y19">
        <v>40.47</v>
      </c>
      <c r="Z19">
        <v>43.44</v>
      </c>
      <c r="AA19">
        <v>71.819999999999993</v>
      </c>
      <c r="AB19">
        <v>84.25</v>
      </c>
      <c r="AC19">
        <v>134.07</v>
      </c>
      <c r="AD19">
        <v>13.87</v>
      </c>
      <c r="AE19">
        <v>43.19</v>
      </c>
      <c r="AF19">
        <v>61.21</v>
      </c>
      <c r="AG19">
        <v>79.151700000000005</v>
      </c>
      <c r="AH19">
        <v>84.94</v>
      </c>
      <c r="AI19">
        <v>92.47</v>
      </c>
    </row>
    <row r="20" spans="2:35" x14ac:dyDescent="0.3">
      <c r="B20" s="2">
        <v>45316</v>
      </c>
      <c r="C20">
        <v>38.51</v>
      </c>
      <c r="D20">
        <v>47.51</v>
      </c>
      <c r="E20">
        <v>41.9</v>
      </c>
      <c r="F20">
        <v>181.51</v>
      </c>
      <c r="G20">
        <v>113.61</v>
      </c>
      <c r="H20">
        <v>113.83</v>
      </c>
      <c r="I20">
        <v>118.73</v>
      </c>
      <c r="J20">
        <v>121.67</v>
      </c>
      <c r="K20">
        <v>264.93</v>
      </c>
      <c r="L20">
        <v>99.68</v>
      </c>
      <c r="M20">
        <v>204.1</v>
      </c>
      <c r="N20">
        <v>424.05</v>
      </c>
      <c r="O20">
        <v>50.83</v>
      </c>
      <c r="P20">
        <v>192.37</v>
      </c>
      <c r="Q20">
        <v>138.47999999999999</v>
      </c>
      <c r="R20">
        <v>135.69</v>
      </c>
      <c r="S20">
        <v>170.9</v>
      </c>
      <c r="T20">
        <v>69.59</v>
      </c>
      <c r="U20">
        <v>72.28</v>
      </c>
      <c r="V20">
        <v>82.48</v>
      </c>
      <c r="W20">
        <v>28.25</v>
      </c>
      <c r="X20">
        <v>36.68</v>
      </c>
      <c r="Y20">
        <v>40.299999999999997</v>
      </c>
      <c r="Z20">
        <v>43.36</v>
      </c>
      <c r="AA20">
        <v>71.34</v>
      </c>
      <c r="AB20">
        <v>83.63</v>
      </c>
      <c r="AC20">
        <v>133.18</v>
      </c>
      <c r="AD20">
        <v>14</v>
      </c>
      <c r="AE20">
        <v>43.88</v>
      </c>
      <c r="AF20">
        <v>61.03</v>
      </c>
      <c r="AG20">
        <v>79.051000000000002</v>
      </c>
      <c r="AH20">
        <v>85.18</v>
      </c>
      <c r="AI20">
        <v>92.58</v>
      </c>
    </row>
    <row r="21" spans="2:35" x14ac:dyDescent="0.3">
      <c r="B21" s="2">
        <v>45315</v>
      </c>
      <c r="C21">
        <v>38.32</v>
      </c>
      <c r="D21">
        <v>47.51</v>
      </c>
      <c r="E21">
        <v>41.96</v>
      </c>
      <c r="F21">
        <v>180.08</v>
      </c>
      <c r="G21">
        <v>112.53</v>
      </c>
      <c r="H21">
        <v>112.43</v>
      </c>
      <c r="I21">
        <v>116.8</v>
      </c>
      <c r="J21">
        <v>122.77</v>
      </c>
      <c r="K21">
        <v>260.22000000000003</v>
      </c>
      <c r="L21">
        <v>97.53</v>
      </c>
      <c r="M21">
        <v>203.25</v>
      </c>
      <c r="N21">
        <v>422.86</v>
      </c>
      <c r="O21">
        <v>50.89</v>
      </c>
      <c r="P21">
        <v>192.37</v>
      </c>
      <c r="Q21">
        <v>138.69</v>
      </c>
      <c r="R21">
        <v>134.80000000000001</v>
      </c>
      <c r="S21">
        <v>173.04</v>
      </c>
      <c r="T21">
        <v>68.69</v>
      </c>
      <c r="U21">
        <v>71.59</v>
      </c>
      <c r="V21">
        <v>81.62</v>
      </c>
      <c r="W21">
        <v>27.7</v>
      </c>
      <c r="X21">
        <v>36.35</v>
      </c>
      <c r="Y21">
        <v>40.299999999999997</v>
      </c>
      <c r="Z21">
        <v>44.19</v>
      </c>
      <c r="AA21">
        <v>71.27</v>
      </c>
      <c r="AB21">
        <v>81.790000000000006</v>
      </c>
      <c r="AC21">
        <v>130.88999999999999</v>
      </c>
      <c r="AD21">
        <v>13.94</v>
      </c>
      <c r="AE21">
        <v>44.03</v>
      </c>
      <c r="AF21">
        <v>59.95</v>
      </c>
      <c r="AG21">
        <v>78.308300000000003</v>
      </c>
      <c r="AH21">
        <v>84.1</v>
      </c>
      <c r="AI21">
        <v>91.64</v>
      </c>
    </row>
    <row r="22" spans="2:35" x14ac:dyDescent="0.3">
      <c r="B22" s="2">
        <v>45314</v>
      </c>
      <c r="C22">
        <v>38.17</v>
      </c>
      <c r="D22">
        <v>47.21</v>
      </c>
      <c r="E22">
        <v>41.44</v>
      </c>
      <c r="F22">
        <v>179.28</v>
      </c>
      <c r="G22">
        <v>113.23</v>
      </c>
      <c r="H22">
        <v>113.29</v>
      </c>
      <c r="I22">
        <v>117.86</v>
      </c>
      <c r="J22">
        <v>122.43</v>
      </c>
      <c r="K22">
        <v>262.58</v>
      </c>
      <c r="L22">
        <v>99.29</v>
      </c>
      <c r="M22">
        <v>201.86</v>
      </c>
      <c r="N22">
        <v>423.01</v>
      </c>
      <c r="O22">
        <v>51.25</v>
      </c>
      <c r="P22">
        <v>189.01</v>
      </c>
      <c r="Q22">
        <v>139.97</v>
      </c>
      <c r="R22">
        <v>136.36000000000001</v>
      </c>
      <c r="S22">
        <v>173.7</v>
      </c>
      <c r="T22">
        <v>69.36</v>
      </c>
      <c r="U22">
        <v>72.48</v>
      </c>
      <c r="V22">
        <v>82.74</v>
      </c>
      <c r="W22">
        <v>28.23</v>
      </c>
      <c r="X22">
        <v>35.26</v>
      </c>
      <c r="Y22">
        <v>39.549999999999997</v>
      </c>
      <c r="Z22">
        <v>44.08</v>
      </c>
      <c r="AA22">
        <v>71.319999999999993</v>
      </c>
      <c r="AB22">
        <v>80.64</v>
      </c>
      <c r="AC22">
        <v>129.22</v>
      </c>
      <c r="AD22">
        <v>14.07</v>
      </c>
      <c r="AE22">
        <v>44.89</v>
      </c>
      <c r="AF22">
        <v>60.78</v>
      </c>
      <c r="AG22">
        <v>79.449399999999997</v>
      </c>
      <c r="AH22">
        <v>85.32</v>
      </c>
      <c r="AI22">
        <v>92.9</v>
      </c>
    </row>
    <row r="23" spans="2:35" x14ac:dyDescent="0.3">
      <c r="B23" s="2">
        <v>45313</v>
      </c>
      <c r="C23">
        <v>38.11</v>
      </c>
      <c r="D23">
        <v>47.41</v>
      </c>
      <c r="E23">
        <v>41.57</v>
      </c>
      <c r="F23">
        <v>179.11</v>
      </c>
      <c r="G23">
        <v>113.32</v>
      </c>
      <c r="H23">
        <v>113.96</v>
      </c>
      <c r="I23">
        <v>118.86</v>
      </c>
      <c r="J23">
        <v>122.17</v>
      </c>
      <c r="K23">
        <v>261.98</v>
      </c>
      <c r="L23">
        <v>104.35</v>
      </c>
      <c r="M23">
        <v>201.05</v>
      </c>
      <c r="N23">
        <v>422.19</v>
      </c>
      <c r="O23">
        <v>51.5</v>
      </c>
      <c r="P23">
        <v>188.05</v>
      </c>
      <c r="Q23">
        <v>140.07</v>
      </c>
      <c r="R23">
        <v>135.62</v>
      </c>
      <c r="S23">
        <v>174.12</v>
      </c>
      <c r="T23">
        <v>69.959999999999994</v>
      </c>
      <c r="U23">
        <v>71.7</v>
      </c>
      <c r="V23">
        <v>82.47</v>
      </c>
      <c r="W23">
        <v>27.6</v>
      </c>
      <c r="X23">
        <v>34.47</v>
      </c>
      <c r="Y23">
        <v>39.08</v>
      </c>
      <c r="Z23">
        <v>43.92</v>
      </c>
      <c r="AA23">
        <v>71.040000000000006</v>
      </c>
      <c r="AB23">
        <v>80.47</v>
      </c>
      <c r="AC23">
        <v>129.04</v>
      </c>
      <c r="AD23">
        <v>13.9</v>
      </c>
      <c r="AE23">
        <v>43.56</v>
      </c>
      <c r="AF23">
        <v>60.67</v>
      </c>
      <c r="AG23">
        <v>79.08</v>
      </c>
      <c r="AH23">
        <v>85.91</v>
      </c>
      <c r="AI23">
        <v>93.62</v>
      </c>
    </row>
    <row r="24" spans="2:35" x14ac:dyDescent="0.3">
      <c r="B24" s="2">
        <v>45310</v>
      </c>
      <c r="C24">
        <v>37.93</v>
      </c>
      <c r="D24">
        <v>46.95</v>
      </c>
      <c r="E24">
        <v>41.26</v>
      </c>
      <c r="F24">
        <v>178.11</v>
      </c>
      <c r="G24">
        <v>112.45</v>
      </c>
      <c r="H24">
        <v>111.73</v>
      </c>
      <c r="I24">
        <v>116.9545</v>
      </c>
      <c r="J24">
        <v>121.71</v>
      </c>
      <c r="K24">
        <v>258.82</v>
      </c>
      <c r="L24">
        <v>102.41</v>
      </c>
      <c r="M24">
        <v>200.17</v>
      </c>
      <c r="N24">
        <v>418.37</v>
      </c>
      <c r="O24">
        <v>50.32</v>
      </c>
      <c r="P24">
        <v>187.18</v>
      </c>
      <c r="Q24">
        <v>139.46</v>
      </c>
      <c r="R24">
        <v>135.18</v>
      </c>
      <c r="S24">
        <v>174.89</v>
      </c>
      <c r="T24">
        <v>68.680000000000007</v>
      </c>
      <c r="U24">
        <v>72.05</v>
      </c>
      <c r="V24">
        <v>82.23</v>
      </c>
      <c r="W24">
        <v>27.69</v>
      </c>
      <c r="X24">
        <v>35.29</v>
      </c>
      <c r="Y24">
        <v>39.6</v>
      </c>
      <c r="Z24">
        <v>44.64</v>
      </c>
      <c r="AA24">
        <v>72.180000000000007</v>
      </c>
      <c r="AB24">
        <v>80.17</v>
      </c>
      <c r="AC24">
        <v>128.44999999999999</v>
      </c>
      <c r="AD24">
        <v>13.76</v>
      </c>
      <c r="AE24">
        <v>42.9</v>
      </c>
      <c r="AF24">
        <v>60.98</v>
      </c>
      <c r="AG24">
        <v>77.91</v>
      </c>
      <c r="AH24">
        <v>85.4</v>
      </c>
      <c r="AI24">
        <v>93.15</v>
      </c>
    </row>
    <row r="25" spans="2:35" x14ac:dyDescent="0.3">
      <c r="B25" s="2">
        <v>45309</v>
      </c>
      <c r="C25">
        <v>37.33</v>
      </c>
      <c r="D25">
        <v>46.37</v>
      </c>
      <c r="E25">
        <v>39.869999999999997</v>
      </c>
      <c r="F25">
        <v>175.35</v>
      </c>
      <c r="G25">
        <v>111.72</v>
      </c>
      <c r="H25">
        <v>110.42</v>
      </c>
      <c r="I25">
        <v>115.86579999999999</v>
      </c>
      <c r="J25">
        <v>121.21</v>
      </c>
      <c r="K25">
        <v>258.02</v>
      </c>
      <c r="L25">
        <v>101.28</v>
      </c>
      <c r="M25">
        <v>195.66</v>
      </c>
      <c r="N25">
        <v>410.94</v>
      </c>
      <c r="O25">
        <v>49.05</v>
      </c>
      <c r="P25">
        <v>180.31</v>
      </c>
      <c r="Q25">
        <v>139.38</v>
      </c>
      <c r="R25">
        <v>134.55000000000001</v>
      </c>
      <c r="S25">
        <v>173.22</v>
      </c>
      <c r="T25">
        <v>68.39</v>
      </c>
      <c r="U25">
        <v>72.260000000000005</v>
      </c>
      <c r="V25">
        <v>82.15</v>
      </c>
      <c r="W25">
        <v>27.59</v>
      </c>
      <c r="X25">
        <v>34.9</v>
      </c>
      <c r="Y25">
        <v>39.43</v>
      </c>
      <c r="Z25">
        <v>45.06</v>
      </c>
      <c r="AA25">
        <v>71.87</v>
      </c>
      <c r="AB25">
        <v>79.91</v>
      </c>
      <c r="AC25">
        <v>128.16999999999999</v>
      </c>
      <c r="AD25">
        <v>13.77</v>
      </c>
      <c r="AE25">
        <v>43.27</v>
      </c>
      <c r="AF25">
        <v>61.06</v>
      </c>
      <c r="AG25">
        <v>78.155500000000004</v>
      </c>
      <c r="AH25">
        <v>84.39</v>
      </c>
      <c r="AI25">
        <v>91.83</v>
      </c>
    </row>
    <row r="26" spans="2:35" x14ac:dyDescent="0.3">
      <c r="B26" s="2">
        <v>45308</v>
      </c>
      <c r="C26">
        <v>37.270000000000003</v>
      </c>
      <c r="D26">
        <v>45.97</v>
      </c>
      <c r="E26">
        <v>39.92</v>
      </c>
      <c r="F26">
        <v>175.01</v>
      </c>
      <c r="G26">
        <v>110.23</v>
      </c>
      <c r="H26">
        <v>108.95</v>
      </c>
      <c r="I26">
        <v>114.248</v>
      </c>
      <c r="J26">
        <v>119.32</v>
      </c>
      <c r="K26">
        <v>252.9</v>
      </c>
      <c r="L26">
        <v>100.02</v>
      </c>
      <c r="M26">
        <v>191.77</v>
      </c>
      <c r="N26">
        <v>406.79</v>
      </c>
      <c r="O26">
        <v>48.44</v>
      </c>
      <c r="P26">
        <v>174.64</v>
      </c>
      <c r="Q26">
        <v>139.4</v>
      </c>
      <c r="R26">
        <v>135.02000000000001</v>
      </c>
      <c r="S26">
        <v>172.24</v>
      </c>
      <c r="T26">
        <v>68.22</v>
      </c>
      <c r="U26">
        <v>72.349999999999994</v>
      </c>
      <c r="V26">
        <v>81.89</v>
      </c>
      <c r="W26">
        <v>27.51</v>
      </c>
      <c r="X26">
        <v>34.89</v>
      </c>
      <c r="Y26">
        <v>39.31</v>
      </c>
      <c r="Z26">
        <v>44.71</v>
      </c>
      <c r="AA26">
        <v>71.849999999999994</v>
      </c>
      <c r="AB26">
        <v>80.040000000000006</v>
      </c>
      <c r="AC26">
        <v>128.16</v>
      </c>
      <c r="AD26">
        <v>13.71</v>
      </c>
      <c r="AE26">
        <v>42.89</v>
      </c>
      <c r="AF26">
        <v>61.72</v>
      </c>
      <c r="AG26">
        <v>77.375399999999999</v>
      </c>
      <c r="AH26">
        <v>84.85</v>
      </c>
      <c r="AI26">
        <v>92.68</v>
      </c>
    </row>
    <row r="27" spans="2:35" x14ac:dyDescent="0.3">
      <c r="B27" s="2">
        <v>45307</v>
      </c>
      <c r="C27">
        <v>37.340000000000003</v>
      </c>
      <c r="D27">
        <v>46.01</v>
      </c>
      <c r="E27">
        <v>40.090000000000003</v>
      </c>
      <c r="F27">
        <v>175.63059999999999</v>
      </c>
      <c r="G27">
        <v>110.98</v>
      </c>
      <c r="H27">
        <v>110</v>
      </c>
      <c r="I27">
        <v>114.86799999999999</v>
      </c>
      <c r="J27">
        <v>119.3</v>
      </c>
      <c r="K27">
        <v>255.32</v>
      </c>
      <c r="L27">
        <v>100.62</v>
      </c>
      <c r="M27">
        <v>192.72</v>
      </c>
      <c r="N27">
        <v>408.56</v>
      </c>
      <c r="O27">
        <v>48.64</v>
      </c>
      <c r="P27">
        <v>175.7</v>
      </c>
      <c r="Q27">
        <v>139.68</v>
      </c>
      <c r="R27">
        <v>135.93</v>
      </c>
      <c r="S27">
        <v>173.76</v>
      </c>
      <c r="T27">
        <v>68.63</v>
      </c>
      <c r="U27">
        <v>72.400000000000006</v>
      </c>
      <c r="V27">
        <v>82.49</v>
      </c>
      <c r="W27">
        <v>28.39</v>
      </c>
      <c r="X27">
        <v>35.74</v>
      </c>
      <c r="Y27">
        <v>39.83</v>
      </c>
      <c r="Z27">
        <v>45.97</v>
      </c>
      <c r="AA27">
        <v>72.569999999999993</v>
      </c>
      <c r="AB27">
        <v>80.709999999999994</v>
      </c>
      <c r="AC27">
        <v>129.63999999999999</v>
      </c>
      <c r="AD27">
        <v>14.03</v>
      </c>
      <c r="AE27">
        <v>44.27</v>
      </c>
      <c r="AF27">
        <v>62.63</v>
      </c>
      <c r="AG27">
        <v>78.270099999999999</v>
      </c>
      <c r="AH27">
        <v>86.43</v>
      </c>
      <c r="AI27">
        <v>94.48</v>
      </c>
    </row>
    <row r="28" spans="2:35" x14ac:dyDescent="0.3">
      <c r="B28" s="2">
        <v>45303</v>
      </c>
      <c r="C28">
        <v>37.6</v>
      </c>
      <c r="D28">
        <v>46.15</v>
      </c>
      <c r="E28">
        <v>40.68</v>
      </c>
      <c r="F28">
        <v>176.98320000000001</v>
      </c>
      <c r="G28">
        <v>112.11</v>
      </c>
      <c r="H28">
        <v>111.07</v>
      </c>
      <c r="I28">
        <v>115.79</v>
      </c>
      <c r="J28">
        <v>122.34</v>
      </c>
      <c r="K28">
        <v>257.45999999999998</v>
      </c>
      <c r="L28">
        <v>101.23</v>
      </c>
      <c r="M28">
        <v>192.24</v>
      </c>
      <c r="N28">
        <v>408.68</v>
      </c>
      <c r="O28">
        <v>48.557099999999998</v>
      </c>
      <c r="P28">
        <v>172.95</v>
      </c>
      <c r="Q28">
        <v>140.52000000000001</v>
      </c>
      <c r="R28">
        <v>137.13</v>
      </c>
      <c r="S28">
        <v>173.96</v>
      </c>
      <c r="T28">
        <v>68.819999999999993</v>
      </c>
      <c r="U28">
        <v>72.8</v>
      </c>
      <c r="V28">
        <v>83.45</v>
      </c>
      <c r="W28">
        <v>29.7</v>
      </c>
      <c r="X28">
        <v>36.86</v>
      </c>
      <c r="Y28">
        <v>40.85</v>
      </c>
      <c r="Z28">
        <v>46.81</v>
      </c>
      <c r="AA28">
        <v>73.8</v>
      </c>
      <c r="AB28">
        <v>82.68</v>
      </c>
      <c r="AC28">
        <v>133.75</v>
      </c>
      <c r="AD28">
        <v>14.54</v>
      </c>
      <c r="AE28">
        <v>46.45</v>
      </c>
      <c r="AF28">
        <v>63.32</v>
      </c>
      <c r="AG28">
        <v>78.31</v>
      </c>
      <c r="AH28">
        <v>87.07</v>
      </c>
      <c r="AI28">
        <v>94.98</v>
      </c>
    </row>
    <row r="29" spans="2:35" x14ac:dyDescent="0.3">
      <c r="B29" s="2">
        <v>45302</v>
      </c>
      <c r="C29">
        <v>37.67</v>
      </c>
      <c r="D29">
        <v>45.98</v>
      </c>
      <c r="E29">
        <v>41.28</v>
      </c>
      <c r="F29">
        <v>177.77</v>
      </c>
      <c r="G29">
        <v>112.12</v>
      </c>
      <c r="H29">
        <v>111.36</v>
      </c>
      <c r="I29">
        <v>115.5714</v>
      </c>
      <c r="J29">
        <v>121.47</v>
      </c>
      <c r="K29">
        <v>260.19</v>
      </c>
      <c r="L29">
        <v>102.24</v>
      </c>
      <c r="M29">
        <v>191.62</v>
      </c>
      <c r="N29">
        <v>407.45</v>
      </c>
      <c r="O29">
        <v>48.88</v>
      </c>
      <c r="P29">
        <v>173.56</v>
      </c>
      <c r="Q29">
        <v>140.87</v>
      </c>
      <c r="R29">
        <v>136.88</v>
      </c>
      <c r="S29">
        <v>176.08</v>
      </c>
      <c r="T29">
        <v>69.680000000000007</v>
      </c>
      <c r="U29">
        <v>72.569999999999993</v>
      </c>
      <c r="V29">
        <v>83.37</v>
      </c>
      <c r="W29">
        <v>28.89</v>
      </c>
      <c r="X29">
        <v>36.56</v>
      </c>
      <c r="Y29">
        <v>40.909999999999997</v>
      </c>
      <c r="Z29">
        <v>47.55</v>
      </c>
      <c r="AA29">
        <v>74.03</v>
      </c>
      <c r="AB29">
        <v>81.760000000000005</v>
      </c>
      <c r="AC29">
        <v>132.01</v>
      </c>
      <c r="AD29">
        <v>14.65</v>
      </c>
      <c r="AE29">
        <v>47.01</v>
      </c>
      <c r="AF29">
        <v>62.96</v>
      </c>
      <c r="AG29">
        <v>78.14</v>
      </c>
      <c r="AH29">
        <v>86.55</v>
      </c>
      <c r="AI29">
        <v>94.34</v>
      </c>
    </row>
    <row r="30" spans="2:35" x14ac:dyDescent="0.3">
      <c r="B30" s="2">
        <v>45301</v>
      </c>
      <c r="C30">
        <v>37.81</v>
      </c>
      <c r="D30">
        <v>45.82</v>
      </c>
      <c r="E30">
        <v>41.86</v>
      </c>
      <c r="F30">
        <v>178.7878</v>
      </c>
      <c r="G30">
        <v>112.38</v>
      </c>
      <c r="H30">
        <v>111.29</v>
      </c>
      <c r="I30">
        <v>115.25960000000001</v>
      </c>
      <c r="J30">
        <v>122.26</v>
      </c>
      <c r="K30">
        <v>260.70999999999998</v>
      </c>
      <c r="L30">
        <v>101.83</v>
      </c>
      <c r="M30">
        <v>190.65</v>
      </c>
      <c r="N30">
        <v>404.19</v>
      </c>
      <c r="O30">
        <v>49.06</v>
      </c>
      <c r="P30">
        <v>172.58</v>
      </c>
      <c r="Q30">
        <v>140.97</v>
      </c>
      <c r="R30">
        <v>137.96</v>
      </c>
      <c r="S30">
        <v>176.31</v>
      </c>
      <c r="T30">
        <v>70.23</v>
      </c>
      <c r="U30">
        <v>72.58</v>
      </c>
      <c r="V30">
        <v>83.62</v>
      </c>
      <c r="W30">
        <v>29.11</v>
      </c>
      <c r="X30">
        <v>36.49</v>
      </c>
      <c r="Y30">
        <v>40.96</v>
      </c>
      <c r="Z30">
        <v>47.11</v>
      </c>
      <c r="AA30">
        <v>74.5</v>
      </c>
      <c r="AB30">
        <v>81.55</v>
      </c>
      <c r="AC30">
        <v>132.11000000000001</v>
      </c>
      <c r="AD30">
        <v>14.85</v>
      </c>
      <c r="AE30">
        <v>48.26</v>
      </c>
      <c r="AF30">
        <v>64.459999999999994</v>
      </c>
      <c r="AG30">
        <v>79.940399999999997</v>
      </c>
      <c r="AH30">
        <v>87.36</v>
      </c>
      <c r="AI30">
        <v>95.19</v>
      </c>
    </row>
    <row r="31" spans="2:35" x14ac:dyDescent="0.3">
      <c r="B31" s="2">
        <v>45300</v>
      </c>
      <c r="C31">
        <v>37.75</v>
      </c>
      <c r="D31">
        <v>45.47</v>
      </c>
      <c r="E31">
        <v>41.79</v>
      </c>
      <c r="F31">
        <v>178.67570000000001</v>
      </c>
      <c r="G31">
        <v>111.81</v>
      </c>
      <c r="H31">
        <v>110.87</v>
      </c>
      <c r="I31">
        <v>114.845</v>
      </c>
      <c r="J31">
        <v>121.47</v>
      </c>
      <c r="K31">
        <v>258.08</v>
      </c>
      <c r="L31">
        <v>100.19</v>
      </c>
      <c r="M31">
        <v>189.04</v>
      </c>
      <c r="N31">
        <v>398.72</v>
      </c>
      <c r="O31">
        <v>48.84</v>
      </c>
      <c r="P31">
        <v>172.42</v>
      </c>
      <c r="Q31">
        <v>140.33000000000001</v>
      </c>
      <c r="R31">
        <v>138.94</v>
      </c>
      <c r="S31">
        <v>174.91</v>
      </c>
      <c r="T31">
        <v>70.02</v>
      </c>
      <c r="U31">
        <v>72.73</v>
      </c>
      <c r="V31">
        <v>83.73</v>
      </c>
      <c r="W31">
        <v>29.17</v>
      </c>
      <c r="X31">
        <v>36.450000000000003</v>
      </c>
      <c r="Y31">
        <v>41.2</v>
      </c>
      <c r="Z31">
        <v>47.46</v>
      </c>
      <c r="AA31">
        <v>74.87</v>
      </c>
      <c r="AB31">
        <v>82.36</v>
      </c>
      <c r="AC31">
        <v>133.87</v>
      </c>
      <c r="AD31">
        <v>14.85</v>
      </c>
      <c r="AE31">
        <v>47.91</v>
      </c>
      <c r="AF31">
        <v>64.47</v>
      </c>
      <c r="AG31">
        <v>79.210599999999999</v>
      </c>
      <c r="AH31">
        <v>87.26</v>
      </c>
      <c r="AI31">
        <v>94.84</v>
      </c>
    </row>
    <row r="32" spans="2:35" x14ac:dyDescent="0.3">
      <c r="B32" s="2">
        <v>45299</v>
      </c>
      <c r="C32">
        <v>37.99</v>
      </c>
      <c r="D32">
        <v>45.87</v>
      </c>
      <c r="E32">
        <v>42.35</v>
      </c>
      <c r="F32">
        <v>180.02</v>
      </c>
      <c r="G32">
        <v>112.16</v>
      </c>
      <c r="H32">
        <v>111.91</v>
      </c>
      <c r="I32">
        <v>115.38800000000001</v>
      </c>
      <c r="J32">
        <v>122.43</v>
      </c>
      <c r="K32">
        <v>258.7</v>
      </c>
      <c r="L32">
        <v>100.55</v>
      </c>
      <c r="M32">
        <v>188.74</v>
      </c>
      <c r="N32">
        <v>397.11</v>
      </c>
      <c r="O32">
        <v>48.764299999999999</v>
      </c>
      <c r="P32">
        <v>171.96</v>
      </c>
      <c r="Q32">
        <v>140.35</v>
      </c>
      <c r="R32">
        <v>139.38999999999999</v>
      </c>
      <c r="S32">
        <v>175.56</v>
      </c>
      <c r="T32">
        <v>70.62</v>
      </c>
      <c r="U32">
        <v>72.540000000000006</v>
      </c>
      <c r="V32">
        <v>84.7</v>
      </c>
      <c r="W32">
        <v>29.7</v>
      </c>
      <c r="X32">
        <v>37.130000000000003</v>
      </c>
      <c r="Y32">
        <v>42.1</v>
      </c>
      <c r="Z32">
        <v>48.53</v>
      </c>
      <c r="AA32">
        <v>75.709999999999994</v>
      </c>
      <c r="AB32">
        <v>83.7</v>
      </c>
      <c r="AC32">
        <v>135.53</v>
      </c>
      <c r="AD32">
        <v>14.9</v>
      </c>
      <c r="AE32">
        <v>48.29</v>
      </c>
      <c r="AF32">
        <v>65</v>
      </c>
      <c r="AG32">
        <v>79.096500000000006</v>
      </c>
      <c r="AH32">
        <v>87.85</v>
      </c>
      <c r="AI32">
        <v>95.32</v>
      </c>
    </row>
    <row r="33" spans="2:35" x14ac:dyDescent="0.3">
      <c r="B33" s="2">
        <v>45296</v>
      </c>
      <c r="C33">
        <v>37.75</v>
      </c>
      <c r="D33">
        <v>45.77</v>
      </c>
      <c r="E33">
        <v>42.04</v>
      </c>
      <c r="F33">
        <v>178.96</v>
      </c>
      <c r="G33">
        <v>111.43</v>
      </c>
      <c r="H33">
        <v>111.06</v>
      </c>
      <c r="I33">
        <v>113.74339999999999</v>
      </c>
      <c r="J33">
        <v>123.84</v>
      </c>
      <c r="K33">
        <v>255.72</v>
      </c>
      <c r="L33">
        <v>98.55</v>
      </c>
      <c r="M33">
        <v>184.12</v>
      </c>
      <c r="N33">
        <v>386.56</v>
      </c>
      <c r="O33">
        <v>47.14</v>
      </c>
      <c r="P33">
        <v>166.08</v>
      </c>
      <c r="Q33">
        <v>139.12</v>
      </c>
      <c r="R33">
        <v>136.12</v>
      </c>
      <c r="S33">
        <v>172.62</v>
      </c>
      <c r="T33">
        <v>69.400000000000006</v>
      </c>
      <c r="U33">
        <v>72.010000000000005</v>
      </c>
      <c r="V33">
        <v>84.34</v>
      </c>
      <c r="W33">
        <v>29.77</v>
      </c>
      <c r="X33">
        <v>36.880000000000003</v>
      </c>
      <c r="Y33">
        <v>42.01</v>
      </c>
      <c r="Z33">
        <v>48.42</v>
      </c>
      <c r="AA33">
        <v>75.48</v>
      </c>
      <c r="AB33">
        <v>84.68</v>
      </c>
      <c r="AC33">
        <v>136.6</v>
      </c>
      <c r="AD33">
        <v>14.8</v>
      </c>
      <c r="AE33">
        <v>48.29</v>
      </c>
      <c r="AF33">
        <v>64.53</v>
      </c>
      <c r="AG33">
        <v>78.272900000000007</v>
      </c>
      <c r="AH33">
        <v>86.61</v>
      </c>
      <c r="AI33">
        <v>93.79</v>
      </c>
    </row>
    <row r="34" spans="2:35" x14ac:dyDescent="0.3">
      <c r="B34" s="2">
        <v>45295</v>
      </c>
      <c r="C34">
        <v>37.590000000000003</v>
      </c>
      <c r="D34">
        <v>45.62</v>
      </c>
      <c r="E34">
        <v>41.33</v>
      </c>
      <c r="F34">
        <v>178.04</v>
      </c>
      <c r="G34">
        <v>111.3</v>
      </c>
      <c r="H34">
        <v>111.44</v>
      </c>
      <c r="I34">
        <v>114</v>
      </c>
      <c r="J34">
        <v>123.72</v>
      </c>
      <c r="K34">
        <v>254.61</v>
      </c>
      <c r="L34">
        <v>97.74</v>
      </c>
      <c r="M34">
        <v>184.17</v>
      </c>
      <c r="N34">
        <v>387.03</v>
      </c>
      <c r="O34">
        <v>47.51</v>
      </c>
      <c r="P34">
        <v>164.99</v>
      </c>
      <c r="Q34">
        <v>139.24</v>
      </c>
      <c r="R34">
        <v>136.52000000000001</v>
      </c>
      <c r="S34">
        <v>172.35</v>
      </c>
      <c r="T34">
        <v>69.52</v>
      </c>
      <c r="U34">
        <v>72.17</v>
      </c>
      <c r="V34">
        <v>84.2</v>
      </c>
      <c r="W34">
        <v>29.77</v>
      </c>
      <c r="X34">
        <v>36.880000000000003</v>
      </c>
      <c r="Y34">
        <v>42.12</v>
      </c>
      <c r="Z34">
        <v>48.48</v>
      </c>
      <c r="AA34">
        <v>75.45</v>
      </c>
      <c r="AB34">
        <v>84.61</v>
      </c>
      <c r="AC34">
        <v>136.08000000000001</v>
      </c>
      <c r="AD34">
        <v>14.85</v>
      </c>
      <c r="AE34">
        <v>48.77</v>
      </c>
      <c r="AF34">
        <v>64.290000000000006</v>
      </c>
      <c r="AG34">
        <v>78.043999999999997</v>
      </c>
      <c r="AH34">
        <v>86.83</v>
      </c>
      <c r="AI34">
        <v>94</v>
      </c>
    </row>
    <row r="35" spans="2:35" x14ac:dyDescent="0.3">
      <c r="B35" s="2">
        <v>45294</v>
      </c>
      <c r="C35">
        <v>37.44</v>
      </c>
      <c r="D35">
        <v>45.35</v>
      </c>
      <c r="E35">
        <v>40.96</v>
      </c>
      <c r="F35">
        <v>177.37</v>
      </c>
      <c r="G35">
        <v>111.16</v>
      </c>
      <c r="H35">
        <v>111.7</v>
      </c>
      <c r="I35">
        <v>113.68</v>
      </c>
      <c r="J35">
        <v>123.73</v>
      </c>
      <c r="K35">
        <v>254.58</v>
      </c>
      <c r="L35">
        <v>98.24</v>
      </c>
      <c r="M35">
        <v>185.53</v>
      </c>
      <c r="N35">
        <v>388.01</v>
      </c>
      <c r="O35">
        <v>47.74</v>
      </c>
      <c r="P35">
        <v>165.97</v>
      </c>
      <c r="Q35">
        <v>138.55000000000001</v>
      </c>
      <c r="R35">
        <v>135.91999999999999</v>
      </c>
      <c r="S35">
        <v>173.57</v>
      </c>
      <c r="T35">
        <v>69.650000000000006</v>
      </c>
      <c r="U35">
        <v>72.27</v>
      </c>
      <c r="V35">
        <v>84.47</v>
      </c>
      <c r="W35">
        <v>29.76</v>
      </c>
      <c r="X35">
        <v>36.96</v>
      </c>
      <c r="Y35">
        <v>42.25</v>
      </c>
      <c r="Z35">
        <v>49.25</v>
      </c>
      <c r="AA35">
        <v>75.53</v>
      </c>
      <c r="AB35">
        <v>86.12</v>
      </c>
      <c r="AC35">
        <v>139.21</v>
      </c>
      <c r="AD35">
        <v>15.04</v>
      </c>
      <c r="AE35">
        <v>50.08</v>
      </c>
      <c r="AF35">
        <v>64.489999999999995</v>
      </c>
      <c r="AG35">
        <v>78.033699999999996</v>
      </c>
      <c r="AH35">
        <v>86.99</v>
      </c>
      <c r="AI35">
        <v>94.1</v>
      </c>
    </row>
    <row r="36" spans="2:35" x14ac:dyDescent="0.3">
      <c r="B36" s="2">
        <v>45293</v>
      </c>
      <c r="C36">
        <v>37.76</v>
      </c>
      <c r="D36">
        <v>45.51</v>
      </c>
      <c r="E36">
        <v>42.29</v>
      </c>
      <c r="F36">
        <v>179.29</v>
      </c>
      <c r="G36">
        <v>112.84</v>
      </c>
      <c r="H36">
        <v>114.83</v>
      </c>
      <c r="I36">
        <v>116.44</v>
      </c>
      <c r="J36">
        <v>125.44</v>
      </c>
      <c r="K36">
        <v>258.39</v>
      </c>
      <c r="L36">
        <v>100.49</v>
      </c>
      <c r="M36">
        <v>187.44</v>
      </c>
      <c r="N36">
        <v>394.37</v>
      </c>
      <c r="O36">
        <v>48.99</v>
      </c>
      <c r="P36">
        <v>168.97</v>
      </c>
      <c r="Q36">
        <v>138.78</v>
      </c>
      <c r="R36">
        <v>138.07</v>
      </c>
      <c r="S36">
        <v>177.15</v>
      </c>
      <c r="T36">
        <v>72.260000000000005</v>
      </c>
      <c r="U36">
        <v>72.84</v>
      </c>
      <c r="V36">
        <v>85.39</v>
      </c>
      <c r="W36">
        <v>30.56</v>
      </c>
      <c r="X36">
        <v>37.21</v>
      </c>
      <c r="Y36">
        <v>42.9</v>
      </c>
      <c r="Z36">
        <v>50.29</v>
      </c>
      <c r="AA36">
        <v>76.239999999999995</v>
      </c>
      <c r="AB36">
        <v>84.74</v>
      </c>
      <c r="AC36">
        <v>137.94999999999999</v>
      </c>
      <c r="AD36">
        <v>15.39</v>
      </c>
      <c r="AE36">
        <v>52.07</v>
      </c>
      <c r="AF36">
        <v>64.25</v>
      </c>
      <c r="AG36">
        <v>79.799899999999994</v>
      </c>
      <c r="AH36">
        <v>89.12</v>
      </c>
      <c r="AI36">
        <v>96.33</v>
      </c>
    </row>
    <row r="37" spans="2:35" x14ac:dyDescent="0.3">
      <c r="B37" s="2">
        <v>45289</v>
      </c>
      <c r="C37">
        <v>37.6</v>
      </c>
      <c r="D37">
        <v>45.22</v>
      </c>
      <c r="E37">
        <v>41.84</v>
      </c>
      <c r="F37">
        <v>179.21</v>
      </c>
      <c r="G37">
        <v>113.99</v>
      </c>
      <c r="H37">
        <v>115.9575</v>
      </c>
      <c r="I37">
        <v>118.43</v>
      </c>
      <c r="J37">
        <v>126.6</v>
      </c>
      <c r="K37">
        <v>262.43</v>
      </c>
      <c r="L37">
        <v>101.73</v>
      </c>
      <c r="M37">
        <v>192.48</v>
      </c>
      <c r="N37">
        <v>405.64</v>
      </c>
      <c r="O37">
        <v>50.51</v>
      </c>
      <c r="P37">
        <v>174.87</v>
      </c>
      <c r="Q37">
        <v>136.38</v>
      </c>
      <c r="R37">
        <v>135.85</v>
      </c>
      <c r="S37">
        <v>178.81</v>
      </c>
      <c r="T37">
        <v>72.319999999999993</v>
      </c>
      <c r="U37">
        <v>72.03</v>
      </c>
      <c r="V37">
        <v>85.54</v>
      </c>
      <c r="W37">
        <v>31.01</v>
      </c>
      <c r="X37">
        <v>37.5</v>
      </c>
      <c r="Y37">
        <v>43.07</v>
      </c>
      <c r="Z37">
        <v>50.94</v>
      </c>
      <c r="AA37">
        <v>76.180000000000007</v>
      </c>
      <c r="AB37">
        <v>83.84</v>
      </c>
      <c r="AC37">
        <v>136.91</v>
      </c>
      <c r="AD37">
        <v>15.57</v>
      </c>
      <c r="AE37">
        <v>53.35</v>
      </c>
      <c r="AF37">
        <v>63.33</v>
      </c>
      <c r="AG37">
        <v>79.98</v>
      </c>
      <c r="AH37">
        <v>88.36</v>
      </c>
      <c r="AI37">
        <v>95.32</v>
      </c>
    </row>
    <row r="38" spans="2:35" x14ac:dyDescent="0.3">
      <c r="B38" s="2">
        <v>45288</v>
      </c>
      <c r="C38">
        <v>37.72</v>
      </c>
      <c r="D38">
        <v>45.19</v>
      </c>
      <c r="E38">
        <v>42.28</v>
      </c>
      <c r="F38">
        <v>179.81</v>
      </c>
      <c r="G38">
        <v>114.13</v>
      </c>
      <c r="H38">
        <v>117.14</v>
      </c>
      <c r="I38">
        <v>118.7881</v>
      </c>
      <c r="J38">
        <v>126.61</v>
      </c>
      <c r="K38">
        <v>265.16000000000003</v>
      </c>
      <c r="L38">
        <v>102.14</v>
      </c>
      <c r="M38">
        <v>193.07</v>
      </c>
      <c r="N38">
        <v>408.34</v>
      </c>
      <c r="O38">
        <v>51.12</v>
      </c>
      <c r="P38">
        <v>175.82</v>
      </c>
      <c r="Q38">
        <v>136.24</v>
      </c>
      <c r="R38">
        <v>137.03</v>
      </c>
      <c r="S38">
        <v>179.92</v>
      </c>
      <c r="T38">
        <v>73.11</v>
      </c>
      <c r="U38">
        <v>71.88</v>
      </c>
      <c r="V38">
        <v>85.88</v>
      </c>
      <c r="W38">
        <v>31.17</v>
      </c>
      <c r="X38">
        <v>37.799999999999997</v>
      </c>
      <c r="Y38">
        <v>43.34</v>
      </c>
      <c r="Z38">
        <v>51.91</v>
      </c>
      <c r="AA38">
        <v>76.22</v>
      </c>
      <c r="AB38">
        <v>84.03</v>
      </c>
      <c r="AC38">
        <v>138.12</v>
      </c>
      <c r="AD38">
        <v>15.73</v>
      </c>
      <c r="AE38">
        <v>54.22</v>
      </c>
      <c r="AF38">
        <v>63.41</v>
      </c>
      <c r="AG38">
        <v>80.73</v>
      </c>
      <c r="AH38">
        <v>89.42</v>
      </c>
      <c r="AI38">
        <v>96.58</v>
      </c>
    </row>
    <row r="39" spans="2:35" x14ac:dyDescent="0.3">
      <c r="B39" s="2">
        <v>45287</v>
      </c>
      <c r="C39">
        <v>37.61</v>
      </c>
      <c r="D39">
        <v>45.01</v>
      </c>
      <c r="E39">
        <v>42.17</v>
      </c>
      <c r="F39">
        <v>179.18</v>
      </c>
      <c r="G39">
        <v>114.1</v>
      </c>
      <c r="H39">
        <v>117.38</v>
      </c>
      <c r="I39">
        <v>118.82</v>
      </c>
      <c r="J39">
        <v>126.68</v>
      </c>
      <c r="K39">
        <v>265.04000000000002</v>
      </c>
      <c r="L39">
        <v>102.47</v>
      </c>
      <c r="M39">
        <v>192.84</v>
      </c>
      <c r="N39">
        <v>408.48</v>
      </c>
      <c r="O39">
        <v>51.27</v>
      </c>
      <c r="P39">
        <v>175.86</v>
      </c>
      <c r="Q39">
        <v>135.88999999999999</v>
      </c>
      <c r="R39">
        <v>136.86000000000001</v>
      </c>
      <c r="S39">
        <v>180.86</v>
      </c>
      <c r="T39">
        <v>73.12</v>
      </c>
      <c r="U39">
        <v>71.849999999999994</v>
      </c>
      <c r="V39">
        <v>86.21</v>
      </c>
      <c r="W39">
        <v>31.98</v>
      </c>
      <c r="X39">
        <v>38.840000000000003</v>
      </c>
      <c r="Y39">
        <v>43.48</v>
      </c>
      <c r="Z39">
        <v>50.54</v>
      </c>
      <c r="AA39">
        <v>76.239999999999995</v>
      </c>
      <c r="AB39">
        <v>85.33</v>
      </c>
      <c r="AC39">
        <v>140.47999999999999</v>
      </c>
      <c r="AD39">
        <v>15.64</v>
      </c>
      <c r="AE39">
        <v>53.68</v>
      </c>
      <c r="AF39">
        <v>62.96</v>
      </c>
      <c r="AG39">
        <v>80.010000000000005</v>
      </c>
      <c r="AH39">
        <v>88.79</v>
      </c>
      <c r="AI39">
        <v>95.91</v>
      </c>
    </row>
    <row r="40" spans="2:35" x14ac:dyDescent="0.3">
      <c r="B40" s="2">
        <v>45286</v>
      </c>
      <c r="C40">
        <v>37.49</v>
      </c>
      <c r="D40">
        <v>44.94</v>
      </c>
      <c r="E40">
        <v>42.15</v>
      </c>
      <c r="F40">
        <v>178.64</v>
      </c>
      <c r="G40">
        <v>113.93</v>
      </c>
      <c r="H40">
        <v>117.41</v>
      </c>
      <c r="I40">
        <v>119.13</v>
      </c>
      <c r="J40">
        <v>126.6</v>
      </c>
      <c r="K40">
        <v>265.02999999999997</v>
      </c>
      <c r="L40">
        <v>101.99</v>
      </c>
      <c r="M40">
        <v>192.85</v>
      </c>
      <c r="N40">
        <v>408.79</v>
      </c>
      <c r="O40">
        <v>51.35</v>
      </c>
      <c r="P40">
        <v>175.67</v>
      </c>
      <c r="Q40">
        <v>135.32</v>
      </c>
      <c r="R40">
        <v>135.03</v>
      </c>
      <c r="S40">
        <v>180.24</v>
      </c>
      <c r="T40">
        <v>72.709999999999994</v>
      </c>
      <c r="U40">
        <v>71.52</v>
      </c>
      <c r="V40">
        <v>86</v>
      </c>
      <c r="W40">
        <v>31.67</v>
      </c>
      <c r="X40">
        <v>38.47</v>
      </c>
      <c r="Y40">
        <v>43.07</v>
      </c>
      <c r="Z40">
        <v>50.67</v>
      </c>
      <c r="AA40">
        <v>75.84</v>
      </c>
      <c r="AB40">
        <v>85.71</v>
      </c>
      <c r="AC40">
        <v>141.07</v>
      </c>
      <c r="AD40">
        <v>15.6</v>
      </c>
      <c r="AE40">
        <v>53.66</v>
      </c>
      <c r="AF40">
        <v>63</v>
      </c>
      <c r="AG40">
        <v>79.977800000000002</v>
      </c>
      <c r="AH40">
        <v>88.36</v>
      </c>
      <c r="AI40">
        <v>95.47</v>
      </c>
    </row>
    <row r="41" spans="2:35" x14ac:dyDescent="0.3">
      <c r="B41" s="2">
        <v>45282</v>
      </c>
      <c r="C41">
        <v>37.340000000000003</v>
      </c>
      <c r="D41">
        <v>44.9</v>
      </c>
      <c r="E41">
        <v>41.6</v>
      </c>
      <c r="F41">
        <v>177.74</v>
      </c>
      <c r="G41">
        <v>113.13</v>
      </c>
      <c r="H41">
        <v>116.41</v>
      </c>
      <c r="I41">
        <v>118.01</v>
      </c>
      <c r="J41">
        <v>125.92</v>
      </c>
      <c r="K41">
        <v>264.2</v>
      </c>
      <c r="L41">
        <v>101.44</v>
      </c>
      <c r="M41">
        <v>192.05</v>
      </c>
      <c r="N41">
        <v>407.49</v>
      </c>
      <c r="O41">
        <v>50.93</v>
      </c>
      <c r="P41">
        <v>173.28</v>
      </c>
      <c r="Q41">
        <v>135.02000000000001</v>
      </c>
      <c r="R41">
        <v>133.77000000000001</v>
      </c>
      <c r="S41">
        <v>179.48</v>
      </c>
      <c r="T41">
        <v>72.040000000000006</v>
      </c>
      <c r="U41">
        <v>71.22</v>
      </c>
      <c r="V41">
        <v>85.6</v>
      </c>
      <c r="W41">
        <v>31.56</v>
      </c>
      <c r="X41">
        <v>38.1</v>
      </c>
      <c r="Y41">
        <v>42.85</v>
      </c>
      <c r="Z41">
        <v>50.24</v>
      </c>
      <c r="AA41">
        <v>75.34</v>
      </c>
      <c r="AB41">
        <v>84.98</v>
      </c>
      <c r="AC41">
        <v>138.88999999999999</v>
      </c>
      <c r="AD41">
        <v>15.39</v>
      </c>
      <c r="AE41">
        <v>52.59</v>
      </c>
      <c r="AF41">
        <v>62.62</v>
      </c>
      <c r="AG41">
        <v>78.817599999999999</v>
      </c>
      <c r="AH41">
        <v>87.71</v>
      </c>
      <c r="AI41">
        <v>94.59</v>
      </c>
    </row>
    <row r="42" spans="2:35" x14ac:dyDescent="0.3">
      <c r="B42" s="2">
        <v>45281</v>
      </c>
      <c r="C42">
        <v>37.26</v>
      </c>
      <c r="D42">
        <v>44.71</v>
      </c>
      <c r="E42">
        <v>41.43</v>
      </c>
      <c r="F42">
        <v>177.2</v>
      </c>
      <c r="G42">
        <v>112.59</v>
      </c>
      <c r="H42">
        <v>115.6778</v>
      </c>
      <c r="I42">
        <v>117.5167</v>
      </c>
      <c r="J42">
        <v>125.2</v>
      </c>
      <c r="K42">
        <v>263.05</v>
      </c>
      <c r="L42">
        <v>101.18</v>
      </c>
      <c r="M42">
        <v>191.8</v>
      </c>
      <c r="N42">
        <v>406.74</v>
      </c>
      <c r="O42">
        <v>51.03</v>
      </c>
      <c r="P42">
        <v>173.26</v>
      </c>
      <c r="Q42">
        <v>134.35</v>
      </c>
      <c r="R42">
        <v>130.91</v>
      </c>
      <c r="S42">
        <v>180.81</v>
      </c>
      <c r="T42">
        <v>72.239999999999995</v>
      </c>
      <c r="U42">
        <v>70.680000000000007</v>
      </c>
      <c r="V42">
        <v>85.07</v>
      </c>
      <c r="W42">
        <v>31.35</v>
      </c>
      <c r="X42">
        <v>38.17</v>
      </c>
      <c r="Y42">
        <v>42.66</v>
      </c>
      <c r="Z42">
        <v>49.55</v>
      </c>
      <c r="AA42">
        <v>75.09</v>
      </c>
      <c r="AB42">
        <v>84.73</v>
      </c>
      <c r="AC42">
        <v>138.57</v>
      </c>
      <c r="AD42">
        <v>15.37</v>
      </c>
      <c r="AE42">
        <v>53.06</v>
      </c>
      <c r="AF42">
        <v>62.41</v>
      </c>
      <c r="AG42">
        <v>78.372900000000001</v>
      </c>
      <c r="AH42">
        <v>87.37</v>
      </c>
      <c r="AI42">
        <v>94.31</v>
      </c>
    </row>
    <row r="43" spans="2:35" x14ac:dyDescent="0.3">
      <c r="B43" s="2">
        <v>45280</v>
      </c>
      <c r="C43">
        <v>36.9</v>
      </c>
      <c r="D43">
        <v>44.46</v>
      </c>
      <c r="E43">
        <v>40.840000000000003</v>
      </c>
      <c r="F43">
        <v>175.48</v>
      </c>
      <c r="G43">
        <v>111.44</v>
      </c>
      <c r="H43">
        <v>114.06870000000001</v>
      </c>
      <c r="I43">
        <v>115.33</v>
      </c>
      <c r="J43">
        <v>124.01</v>
      </c>
      <c r="K43">
        <v>258.89</v>
      </c>
      <c r="L43">
        <v>100.1</v>
      </c>
      <c r="M43">
        <v>189.67</v>
      </c>
      <c r="N43">
        <v>401.27</v>
      </c>
      <c r="O43">
        <v>50.09</v>
      </c>
      <c r="P43">
        <v>169.08</v>
      </c>
      <c r="Q43">
        <v>132.72999999999999</v>
      </c>
      <c r="R43">
        <v>128.88</v>
      </c>
      <c r="S43">
        <v>178.1</v>
      </c>
      <c r="T43">
        <v>70.84</v>
      </c>
      <c r="U43">
        <v>70.19</v>
      </c>
      <c r="V43">
        <v>84.18</v>
      </c>
      <c r="W43">
        <v>30.78</v>
      </c>
      <c r="X43">
        <v>37.299999999999997</v>
      </c>
      <c r="Y43">
        <v>41.65</v>
      </c>
      <c r="Z43">
        <v>48.43</v>
      </c>
      <c r="AA43">
        <v>74.02</v>
      </c>
      <c r="AB43">
        <v>84.4</v>
      </c>
      <c r="AC43">
        <v>136.99</v>
      </c>
      <c r="AD43">
        <v>14.89</v>
      </c>
      <c r="AE43">
        <v>50.64</v>
      </c>
      <c r="AF43">
        <v>62.3</v>
      </c>
      <c r="AG43">
        <v>76.880700000000004</v>
      </c>
      <c r="AH43">
        <v>87.67</v>
      </c>
      <c r="AI43">
        <v>93.51</v>
      </c>
    </row>
    <row r="44" spans="2:35" x14ac:dyDescent="0.3">
      <c r="B44" s="2">
        <v>45279</v>
      </c>
      <c r="C44">
        <v>37.57</v>
      </c>
      <c r="D44">
        <v>45.25</v>
      </c>
      <c r="E44">
        <v>42.57</v>
      </c>
      <c r="F44">
        <v>179.47</v>
      </c>
      <c r="G44">
        <v>113.27</v>
      </c>
      <c r="H44">
        <v>115.53</v>
      </c>
      <c r="I44">
        <v>117.03</v>
      </c>
      <c r="J44">
        <v>126.46</v>
      </c>
      <c r="K44">
        <v>265.20999999999998</v>
      </c>
      <c r="L44">
        <v>101.38</v>
      </c>
      <c r="M44">
        <v>192.58</v>
      </c>
      <c r="N44">
        <v>407.1</v>
      </c>
      <c r="O44">
        <v>51.5</v>
      </c>
      <c r="P44">
        <v>173.92</v>
      </c>
      <c r="Q44">
        <v>134.68</v>
      </c>
      <c r="R44">
        <v>132.91999999999999</v>
      </c>
      <c r="S44">
        <v>181.41</v>
      </c>
      <c r="T44">
        <v>72.2</v>
      </c>
      <c r="U44">
        <v>71.58</v>
      </c>
      <c r="V44">
        <v>85.49</v>
      </c>
      <c r="W44">
        <v>31.55</v>
      </c>
      <c r="X44">
        <v>38.049999999999997</v>
      </c>
      <c r="Y44">
        <v>43.55</v>
      </c>
      <c r="Z44">
        <v>49.91</v>
      </c>
      <c r="AA44">
        <v>75.27</v>
      </c>
      <c r="AB44">
        <v>85.19</v>
      </c>
      <c r="AC44">
        <v>139.06</v>
      </c>
      <c r="AD44">
        <v>15.5</v>
      </c>
      <c r="AE44">
        <v>52.95</v>
      </c>
      <c r="AF44">
        <v>63.59</v>
      </c>
      <c r="AG44">
        <v>78.212800000000001</v>
      </c>
      <c r="AH44">
        <v>88.75</v>
      </c>
      <c r="AI44">
        <v>94.88</v>
      </c>
    </row>
    <row r="45" spans="2:35" x14ac:dyDescent="0.3">
      <c r="B45" s="2">
        <v>45278</v>
      </c>
      <c r="C45">
        <v>37.29</v>
      </c>
      <c r="D45">
        <v>44.95</v>
      </c>
      <c r="E45">
        <v>42.04</v>
      </c>
      <c r="F45">
        <v>177.85</v>
      </c>
      <c r="G45">
        <v>112.4</v>
      </c>
      <c r="H45">
        <v>113.18</v>
      </c>
      <c r="I45">
        <v>115.67</v>
      </c>
      <c r="J45">
        <v>125.14</v>
      </c>
      <c r="K45">
        <v>263.43</v>
      </c>
      <c r="L45">
        <v>99.96</v>
      </c>
      <c r="M45">
        <v>191.85</v>
      </c>
      <c r="N45">
        <v>404.58</v>
      </c>
      <c r="O45">
        <v>50.53</v>
      </c>
      <c r="P45">
        <v>173.34</v>
      </c>
      <c r="Q45">
        <v>133.78</v>
      </c>
      <c r="R45">
        <v>130.83000000000001</v>
      </c>
      <c r="S45">
        <v>180</v>
      </c>
      <c r="T45">
        <v>70.760000000000005</v>
      </c>
      <c r="U45">
        <v>71.44</v>
      </c>
      <c r="V45">
        <v>84.71</v>
      </c>
      <c r="W45">
        <v>30.73</v>
      </c>
      <c r="X45">
        <v>37.119999999999997</v>
      </c>
      <c r="Y45">
        <v>42.8</v>
      </c>
      <c r="Z45">
        <v>49.02</v>
      </c>
      <c r="AA45">
        <v>73.900000000000006</v>
      </c>
      <c r="AB45">
        <v>84.18</v>
      </c>
      <c r="AC45">
        <v>137.37</v>
      </c>
      <c r="AD45">
        <v>15.09</v>
      </c>
      <c r="AE45">
        <v>50.6</v>
      </c>
      <c r="AF45">
        <v>63.23</v>
      </c>
      <c r="AG45">
        <v>77.393299999999996</v>
      </c>
      <c r="AH45">
        <v>88.08</v>
      </c>
      <c r="AI45">
        <v>94.23</v>
      </c>
    </row>
    <row r="46" spans="2:35" x14ac:dyDescent="0.3">
      <c r="B46" s="2">
        <v>45275</v>
      </c>
      <c r="C46">
        <v>37.35</v>
      </c>
      <c r="D46">
        <v>44.81</v>
      </c>
      <c r="E46">
        <v>42.56</v>
      </c>
      <c r="F46">
        <v>177.64</v>
      </c>
      <c r="G46">
        <v>113.02</v>
      </c>
      <c r="H46">
        <v>113.55</v>
      </c>
      <c r="I46">
        <v>115.99</v>
      </c>
      <c r="J46">
        <v>124.91</v>
      </c>
      <c r="K46">
        <v>264.52999999999997</v>
      </c>
      <c r="L46">
        <v>100.92</v>
      </c>
      <c r="M46">
        <v>191.7</v>
      </c>
      <c r="N46">
        <v>401.51</v>
      </c>
      <c r="O46">
        <v>50.33</v>
      </c>
      <c r="P46">
        <v>174.08</v>
      </c>
      <c r="Q46">
        <v>134.16</v>
      </c>
      <c r="R46">
        <v>131.78</v>
      </c>
      <c r="S46">
        <v>179.21</v>
      </c>
      <c r="T46">
        <v>70.849999999999994</v>
      </c>
      <c r="U46">
        <v>71.239999999999995</v>
      </c>
      <c r="V46">
        <v>85.17</v>
      </c>
      <c r="W46">
        <v>30.95</v>
      </c>
      <c r="X46">
        <v>37.159999999999997</v>
      </c>
      <c r="Y46">
        <v>42.38</v>
      </c>
      <c r="Z46">
        <v>49.32</v>
      </c>
      <c r="AA46">
        <v>76.2</v>
      </c>
      <c r="AB46">
        <v>84.3</v>
      </c>
      <c r="AC46">
        <v>136.69</v>
      </c>
      <c r="AD46">
        <v>15.3</v>
      </c>
      <c r="AE46">
        <v>51.78</v>
      </c>
      <c r="AF46">
        <v>63.97</v>
      </c>
      <c r="AG46">
        <v>77.662099999999995</v>
      </c>
      <c r="AH46">
        <v>88.28</v>
      </c>
      <c r="AI46">
        <v>95.96</v>
      </c>
    </row>
    <row r="47" spans="2:35" x14ac:dyDescent="0.3">
      <c r="B47" s="2">
        <v>45274</v>
      </c>
      <c r="C47">
        <v>37.57</v>
      </c>
      <c r="D47">
        <v>45.19</v>
      </c>
      <c r="E47">
        <v>43.2</v>
      </c>
      <c r="F47">
        <v>178.4</v>
      </c>
      <c r="G47">
        <v>113.17</v>
      </c>
      <c r="H47">
        <v>114.03</v>
      </c>
      <c r="I47">
        <v>115.84</v>
      </c>
      <c r="J47">
        <v>124.85</v>
      </c>
      <c r="K47">
        <v>264.35000000000002</v>
      </c>
      <c r="L47">
        <v>102.59</v>
      </c>
      <c r="M47">
        <v>190.74</v>
      </c>
      <c r="N47">
        <v>397.65</v>
      </c>
      <c r="O47">
        <v>50.38</v>
      </c>
      <c r="P47">
        <v>173.26</v>
      </c>
      <c r="Q47">
        <v>135.31</v>
      </c>
      <c r="R47">
        <v>132.75</v>
      </c>
      <c r="S47">
        <v>178.84</v>
      </c>
      <c r="T47">
        <v>71.430000000000007</v>
      </c>
      <c r="U47">
        <v>71.239999999999995</v>
      </c>
      <c r="V47">
        <v>85.39</v>
      </c>
      <c r="W47">
        <v>31.31</v>
      </c>
      <c r="X47">
        <v>37.159999999999997</v>
      </c>
      <c r="Y47">
        <v>42.32</v>
      </c>
      <c r="Z47">
        <v>49.64</v>
      </c>
      <c r="AA47">
        <v>76.97</v>
      </c>
      <c r="AB47">
        <v>84.75</v>
      </c>
      <c r="AC47">
        <v>137.30000000000001</v>
      </c>
      <c r="AD47">
        <v>15.19</v>
      </c>
      <c r="AE47">
        <v>50.76</v>
      </c>
      <c r="AF47">
        <v>65.099999999999994</v>
      </c>
      <c r="AG47">
        <v>78.359499999999997</v>
      </c>
      <c r="AH47">
        <v>89.54</v>
      </c>
      <c r="AI47">
        <v>97.31</v>
      </c>
    </row>
    <row r="48" spans="2:35" x14ac:dyDescent="0.3">
      <c r="B48" s="2">
        <v>45273</v>
      </c>
      <c r="C48">
        <v>37.200000000000003</v>
      </c>
      <c r="D48">
        <v>46.09</v>
      </c>
      <c r="E48">
        <v>40.93</v>
      </c>
      <c r="F48">
        <v>174.9</v>
      </c>
      <c r="G48">
        <v>111.73</v>
      </c>
      <c r="H48">
        <v>111.29</v>
      </c>
      <c r="I48">
        <v>113.05</v>
      </c>
      <c r="J48">
        <v>125.59</v>
      </c>
      <c r="K48">
        <v>258.87</v>
      </c>
      <c r="L48">
        <v>96.63</v>
      </c>
      <c r="M48">
        <v>191.21</v>
      </c>
      <c r="N48">
        <v>403.05</v>
      </c>
      <c r="O48">
        <v>50.06</v>
      </c>
      <c r="P48">
        <v>170.12</v>
      </c>
      <c r="Q48">
        <v>135.97</v>
      </c>
      <c r="R48">
        <v>131.4</v>
      </c>
      <c r="S48">
        <v>176.47</v>
      </c>
      <c r="T48">
        <v>69.75</v>
      </c>
      <c r="U48">
        <v>72.3</v>
      </c>
      <c r="V48">
        <v>84</v>
      </c>
      <c r="W48">
        <v>30.7</v>
      </c>
      <c r="X48">
        <v>35.950000000000003</v>
      </c>
      <c r="Y48">
        <v>41.01</v>
      </c>
      <c r="Z48">
        <v>48.29</v>
      </c>
      <c r="AA48">
        <v>75.56</v>
      </c>
      <c r="AB48">
        <v>82.33</v>
      </c>
      <c r="AC48">
        <v>132.66</v>
      </c>
      <c r="AD48">
        <v>14.49</v>
      </c>
      <c r="AE48">
        <v>46.94</v>
      </c>
      <c r="AF48">
        <v>65.959999999999994</v>
      </c>
      <c r="AG48">
        <v>76.196600000000004</v>
      </c>
      <c r="AH48">
        <v>87.03</v>
      </c>
      <c r="AI48">
        <v>94.29</v>
      </c>
    </row>
    <row r="49" spans="2:35" x14ac:dyDescent="0.3">
      <c r="B49" s="2">
        <v>45272</v>
      </c>
      <c r="C49">
        <v>36.61</v>
      </c>
      <c r="D49">
        <v>45.93</v>
      </c>
      <c r="E49">
        <v>38.97</v>
      </c>
      <c r="F49">
        <v>171.38</v>
      </c>
      <c r="G49">
        <v>110.5</v>
      </c>
      <c r="H49">
        <v>108.81</v>
      </c>
      <c r="I49">
        <v>111.61</v>
      </c>
      <c r="J49">
        <v>123.78</v>
      </c>
      <c r="K49">
        <v>256.99</v>
      </c>
      <c r="L49">
        <v>93.71</v>
      </c>
      <c r="M49">
        <v>189.54</v>
      </c>
      <c r="N49">
        <v>398.42</v>
      </c>
      <c r="O49">
        <v>48.95</v>
      </c>
      <c r="P49">
        <v>168.14</v>
      </c>
      <c r="Q49">
        <v>133.51</v>
      </c>
      <c r="R49">
        <v>126.13</v>
      </c>
      <c r="S49">
        <v>174.19</v>
      </c>
      <c r="T49">
        <v>67.53</v>
      </c>
      <c r="U49">
        <v>71.010000000000005</v>
      </c>
      <c r="V49">
        <v>82.99</v>
      </c>
      <c r="W49">
        <v>28.86</v>
      </c>
      <c r="X49">
        <v>34.659999999999997</v>
      </c>
      <c r="Y49">
        <v>40.11</v>
      </c>
      <c r="Z49">
        <v>47.07</v>
      </c>
      <c r="AA49">
        <v>73.48</v>
      </c>
      <c r="AB49">
        <v>81.2</v>
      </c>
      <c r="AC49">
        <v>129.44</v>
      </c>
      <c r="AD49">
        <v>13.89</v>
      </c>
      <c r="AE49">
        <v>44.46</v>
      </c>
      <c r="AF49">
        <v>63.56</v>
      </c>
      <c r="AG49">
        <v>73.831900000000005</v>
      </c>
      <c r="AH49">
        <v>83.82</v>
      </c>
      <c r="AI49">
        <v>90.78</v>
      </c>
    </row>
    <row r="50" spans="2:35" x14ac:dyDescent="0.3">
      <c r="B50" s="2">
        <v>45271</v>
      </c>
      <c r="C50">
        <v>36.35</v>
      </c>
      <c r="D50">
        <v>45.56</v>
      </c>
      <c r="E50">
        <v>39.26</v>
      </c>
      <c r="F50">
        <v>170.29</v>
      </c>
      <c r="G50">
        <v>110</v>
      </c>
      <c r="H50">
        <v>108.63</v>
      </c>
      <c r="I50">
        <v>110.76</v>
      </c>
      <c r="J50">
        <v>123.47</v>
      </c>
      <c r="K50">
        <v>255.95</v>
      </c>
      <c r="L50">
        <v>93.59</v>
      </c>
      <c r="M50">
        <v>188.29</v>
      </c>
      <c r="N50">
        <v>397.71</v>
      </c>
      <c r="O50">
        <v>48.79</v>
      </c>
      <c r="P50">
        <v>166.38</v>
      </c>
      <c r="Q50">
        <v>132.94</v>
      </c>
      <c r="R50">
        <v>124.77</v>
      </c>
      <c r="S50">
        <v>173.65</v>
      </c>
      <c r="T50">
        <v>68.19</v>
      </c>
      <c r="U50">
        <v>70.78</v>
      </c>
      <c r="V50">
        <v>82.51</v>
      </c>
      <c r="W50">
        <v>29.55</v>
      </c>
      <c r="X50">
        <v>34.950000000000003</v>
      </c>
      <c r="Y50">
        <v>40.270000000000003</v>
      </c>
      <c r="Z50">
        <v>47.75</v>
      </c>
      <c r="AA50">
        <v>74.239999999999995</v>
      </c>
      <c r="AB50">
        <v>82.33</v>
      </c>
      <c r="AC50">
        <v>132.27000000000001</v>
      </c>
      <c r="AD50">
        <v>14.13</v>
      </c>
      <c r="AE50">
        <v>45.81</v>
      </c>
      <c r="AF50">
        <v>63.82</v>
      </c>
      <c r="AG50">
        <v>74.180999999999997</v>
      </c>
      <c r="AH50">
        <v>83.87</v>
      </c>
      <c r="AI50">
        <v>90.71</v>
      </c>
    </row>
    <row r="51" spans="2:35" x14ac:dyDescent="0.3">
      <c r="B51" s="2">
        <v>45268</v>
      </c>
      <c r="C51">
        <v>36.130000000000003</v>
      </c>
      <c r="D51">
        <v>45.06</v>
      </c>
      <c r="E51">
        <v>39.31</v>
      </c>
      <c r="F51">
        <v>169.4203</v>
      </c>
      <c r="G51">
        <v>108.96</v>
      </c>
      <c r="H51">
        <v>107.78</v>
      </c>
      <c r="I51">
        <v>109.42</v>
      </c>
      <c r="J51">
        <v>122.28</v>
      </c>
      <c r="K51">
        <v>253.86</v>
      </c>
      <c r="L51">
        <v>93.46</v>
      </c>
      <c r="M51">
        <v>186.66</v>
      </c>
      <c r="N51">
        <v>393.69</v>
      </c>
      <c r="O51">
        <v>48.51</v>
      </c>
      <c r="P51">
        <v>162.47999999999999</v>
      </c>
      <c r="Q51">
        <v>132.07</v>
      </c>
      <c r="R51">
        <v>123.88</v>
      </c>
      <c r="S51">
        <v>173.19</v>
      </c>
      <c r="T51">
        <v>67.08</v>
      </c>
      <c r="U51">
        <v>70.11</v>
      </c>
      <c r="V51">
        <v>81.93</v>
      </c>
      <c r="W51">
        <v>29.68</v>
      </c>
      <c r="X51">
        <v>35.32</v>
      </c>
      <c r="Y51">
        <v>40.51</v>
      </c>
      <c r="Z51">
        <v>48.15</v>
      </c>
      <c r="AA51">
        <v>73.989999999999995</v>
      </c>
      <c r="AB51">
        <v>82.23</v>
      </c>
      <c r="AC51">
        <v>132.34</v>
      </c>
      <c r="AD51">
        <v>14.09</v>
      </c>
      <c r="AE51">
        <v>45.82</v>
      </c>
      <c r="AF51">
        <v>63.41</v>
      </c>
      <c r="AG51">
        <v>74.397800000000004</v>
      </c>
      <c r="AH51">
        <v>83.64</v>
      </c>
      <c r="AI51">
        <v>90.28</v>
      </c>
    </row>
    <row r="52" spans="2:35" x14ac:dyDescent="0.3">
      <c r="B52" s="2">
        <v>45267</v>
      </c>
      <c r="C52">
        <v>35.94</v>
      </c>
      <c r="D52">
        <v>44.87</v>
      </c>
      <c r="E52">
        <v>38.869999999999997</v>
      </c>
      <c r="F52">
        <v>168.29</v>
      </c>
      <c r="G52">
        <v>108.62</v>
      </c>
      <c r="H52">
        <v>107.05</v>
      </c>
      <c r="I52">
        <v>108.32</v>
      </c>
      <c r="J52">
        <v>121.35</v>
      </c>
      <c r="K52">
        <v>254.45</v>
      </c>
      <c r="L52">
        <v>92.41</v>
      </c>
      <c r="M52">
        <v>185.08</v>
      </c>
      <c r="N52">
        <v>390.45</v>
      </c>
      <c r="O52">
        <v>47.89</v>
      </c>
      <c r="P52">
        <v>161.1</v>
      </c>
      <c r="Q52">
        <v>131.85</v>
      </c>
      <c r="R52">
        <v>124.74</v>
      </c>
      <c r="S52">
        <v>172.4</v>
      </c>
      <c r="T52">
        <v>67.069999999999993</v>
      </c>
      <c r="U52">
        <v>70.599999999999994</v>
      </c>
      <c r="V52">
        <v>81.63</v>
      </c>
      <c r="W52">
        <v>30.32</v>
      </c>
      <c r="X52">
        <v>34.82</v>
      </c>
      <c r="Y52">
        <v>40.61</v>
      </c>
      <c r="Z52">
        <v>47.97</v>
      </c>
      <c r="AA52">
        <v>73.83</v>
      </c>
      <c r="AB52">
        <v>81.349999999999994</v>
      </c>
      <c r="AC52">
        <v>130.72</v>
      </c>
      <c r="AD52">
        <v>14.25</v>
      </c>
      <c r="AE52">
        <v>46.65</v>
      </c>
      <c r="AF52">
        <v>63.53</v>
      </c>
      <c r="AG52">
        <v>73.266000000000005</v>
      </c>
      <c r="AH52">
        <v>83.78</v>
      </c>
      <c r="AI52">
        <v>90.25</v>
      </c>
    </row>
    <row r="53" spans="2:35" x14ac:dyDescent="0.3">
      <c r="B53" s="2">
        <v>45266</v>
      </c>
      <c r="C53">
        <v>35.770000000000003</v>
      </c>
      <c r="D53">
        <v>44.99</v>
      </c>
      <c r="E53">
        <v>38.28</v>
      </c>
      <c r="F53">
        <v>167.31</v>
      </c>
      <c r="G53">
        <v>108.52</v>
      </c>
      <c r="H53">
        <v>106.2837</v>
      </c>
      <c r="I53">
        <v>107.96</v>
      </c>
      <c r="J53">
        <v>121.58</v>
      </c>
      <c r="K53">
        <v>252.23</v>
      </c>
      <c r="L53">
        <v>91.34</v>
      </c>
      <c r="M53">
        <v>182.86</v>
      </c>
      <c r="N53">
        <v>388.4</v>
      </c>
      <c r="O53">
        <v>47.71</v>
      </c>
      <c r="P53">
        <v>157.5</v>
      </c>
      <c r="Q53">
        <v>132.01</v>
      </c>
      <c r="R53">
        <v>123.86</v>
      </c>
      <c r="S53">
        <v>170.99</v>
      </c>
      <c r="T53">
        <v>66.349999999999994</v>
      </c>
      <c r="U53">
        <v>70.3</v>
      </c>
      <c r="V53">
        <v>81.08</v>
      </c>
      <c r="W53">
        <v>30.42</v>
      </c>
      <c r="X53">
        <v>34.4</v>
      </c>
      <c r="Y53">
        <v>40.1</v>
      </c>
      <c r="Z53">
        <v>47.08</v>
      </c>
      <c r="AA53">
        <v>73.459999999999994</v>
      </c>
      <c r="AB53">
        <v>81.91</v>
      </c>
      <c r="AC53">
        <v>130.79</v>
      </c>
      <c r="AD53">
        <v>14.21</v>
      </c>
      <c r="AE53">
        <v>46.58</v>
      </c>
      <c r="AF53">
        <v>63.67</v>
      </c>
      <c r="AG53">
        <v>72.415599999999998</v>
      </c>
      <c r="AH53">
        <v>83.54</v>
      </c>
      <c r="AI53">
        <v>89.91</v>
      </c>
    </row>
    <row r="54" spans="2:35" x14ac:dyDescent="0.3">
      <c r="B54" s="2">
        <v>45265</v>
      </c>
      <c r="C54">
        <v>35.950000000000003</v>
      </c>
      <c r="D54">
        <v>45.4</v>
      </c>
      <c r="E54">
        <v>38.380000000000003</v>
      </c>
      <c r="F54">
        <v>168.18</v>
      </c>
      <c r="G54">
        <v>108.04</v>
      </c>
      <c r="H54">
        <v>106.57080000000001</v>
      </c>
      <c r="I54">
        <v>109.0192</v>
      </c>
      <c r="J54">
        <v>121.18</v>
      </c>
      <c r="K54">
        <v>250.6</v>
      </c>
      <c r="L54">
        <v>89.82</v>
      </c>
      <c r="M54">
        <v>184.42</v>
      </c>
      <c r="N54">
        <v>392.44</v>
      </c>
      <c r="O54">
        <v>48.3</v>
      </c>
      <c r="P54">
        <v>158.78</v>
      </c>
      <c r="Q54">
        <v>131.91</v>
      </c>
      <c r="R54">
        <v>122.9</v>
      </c>
      <c r="S54">
        <v>170.74</v>
      </c>
      <c r="T54">
        <v>65.98</v>
      </c>
      <c r="U54">
        <v>70.48</v>
      </c>
      <c r="V54">
        <v>81.25</v>
      </c>
      <c r="W54">
        <v>30.48</v>
      </c>
      <c r="X54">
        <v>34.33</v>
      </c>
      <c r="Y54">
        <v>40.020000000000003</v>
      </c>
      <c r="Z54">
        <v>45.87</v>
      </c>
      <c r="AA54">
        <v>73.150000000000006</v>
      </c>
      <c r="AB54">
        <v>83.15</v>
      </c>
      <c r="AC54">
        <v>134.41</v>
      </c>
      <c r="AD54">
        <v>14.39</v>
      </c>
      <c r="AE54">
        <v>47.23</v>
      </c>
      <c r="AF54">
        <v>62.83</v>
      </c>
      <c r="AG54">
        <v>72.149799999999999</v>
      </c>
      <c r="AH54">
        <v>83.79</v>
      </c>
      <c r="AI54">
        <v>90.29</v>
      </c>
    </row>
    <row r="55" spans="2:35" x14ac:dyDescent="0.3">
      <c r="B55" s="2">
        <v>45264</v>
      </c>
      <c r="C55">
        <v>36.130000000000003</v>
      </c>
      <c r="D55">
        <v>45.61</v>
      </c>
      <c r="E55">
        <v>38.86</v>
      </c>
      <c r="F55">
        <v>169.0258</v>
      </c>
      <c r="G55">
        <v>108.92</v>
      </c>
      <c r="H55">
        <v>108.08</v>
      </c>
      <c r="I55">
        <v>110.25790000000001</v>
      </c>
      <c r="J55">
        <v>122.24</v>
      </c>
      <c r="K55">
        <v>253.89</v>
      </c>
      <c r="L55">
        <v>89.98</v>
      </c>
      <c r="M55">
        <v>183.32</v>
      </c>
      <c r="N55">
        <v>392.5</v>
      </c>
      <c r="O55">
        <v>48.32</v>
      </c>
      <c r="P55">
        <v>158.78</v>
      </c>
      <c r="Q55">
        <v>132.08000000000001</v>
      </c>
      <c r="R55">
        <v>123.39</v>
      </c>
      <c r="S55">
        <v>170.44</v>
      </c>
      <c r="T55">
        <v>67.790000000000006</v>
      </c>
      <c r="U55">
        <v>71.040000000000006</v>
      </c>
      <c r="V55">
        <v>82.38</v>
      </c>
      <c r="W55">
        <v>31.02</v>
      </c>
      <c r="X55">
        <v>35.090000000000003</v>
      </c>
      <c r="Y55">
        <v>40.590000000000003</v>
      </c>
      <c r="Z55">
        <v>46.83</v>
      </c>
      <c r="AA55">
        <v>74</v>
      </c>
      <c r="AB55">
        <v>84.63</v>
      </c>
      <c r="AC55">
        <v>137.43</v>
      </c>
      <c r="AD55">
        <v>14.54</v>
      </c>
      <c r="AE55">
        <v>47.74</v>
      </c>
      <c r="AF55">
        <v>63.28</v>
      </c>
      <c r="AG55">
        <v>73.47</v>
      </c>
      <c r="AH55">
        <v>84.35</v>
      </c>
      <c r="AI55">
        <v>90.99</v>
      </c>
    </row>
    <row r="56" spans="2:35" x14ac:dyDescent="0.3">
      <c r="B56" s="2">
        <v>45261</v>
      </c>
      <c r="C56">
        <v>36.17</v>
      </c>
      <c r="D56">
        <v>45.24</v>
      </c>
      <c r="E56">
        <v>38.479999999999997</v>
      </c>
      <c r="F56">
        <v>168.97</v>
      </c>
      <c r="G56">
        <v>108.74</v>
      </c>
      <c r="H56">
        <v>106.532</v>
      </c>
      <c r="I56">
        <v>110.28</v>
      </c>
      <c r="J56">
        <v>121.28</v>
      </c>
      <c r="K56">
        <v>251.38</v>
      </c>
      <c r="L56">
        <v>89.53</v>
      </c>
      <c r="M56">
        <v>185.58</v>
      </c>
      <c r="N56">
        <v>397.42</v>
      </c>
      <c r="O56">
        <v>48.68</v>
      </c>
      <c r="P56">
        <v>161.13</v>
      </c>
      <c r="Q56">
        <v>131.83000000000001</v>
      </c>
      <c r="R56">
        <v>122.6</v>
      </c>
      <c r="S56">
        <v>171.09</v>
      </c>
      <c r="T56">
        <v>67.05</v>
      </c>
      <c r="U56">
        <v>70.95</v>
      </c>
      <c r="V56">
        <v>83.35</v>
      </c>
      <c r="W56">
        <v>31.81</v>
      </c>
      <c r="X56">
        <v>35.880000000000003</v>
      </c>
      <c r="Y56">
        <v>41.81</v>
      </c>
      <c r="Z56">
        <v>48.3</v>
      </c>
      <c r="AA56">
        <v>74.67</v>
      </c>
      <c r="AB56">
        <v>85.02</v>
      </c>
      <c r="AC56">
        <v>139.1</v>
      </c>
      <c r="AD56">
        <v>14.59</v>
      </c>
      <c r="AE56">
        <v>47.87</v>
      </c>
      <c r="AF56">
        <v>63.53</v>
      </c>
      <c r="AG56">
        <v>73.03</v>
      </c>
      <c r="AH56">
        <v>83.74</v>
      </c>
      <c r="AI56">
        <v>90.03</v>
      </c>
    </row>
    <row r="57" spans="2:35" x14ac:dyDescent="0.3">
      <c r="B57" s="2">
        <v>45260</v>
      </c>
      <c r="C57">
        <v>35.9</v>
      </c>
      <c r="D57">
        <v>45.28</v>
      </c>
      <c r="E57">
        <v>36.94</v>
      </c>
      <c r="F57">
        <v>167.22</v>
      </c>
      <c r="G57">
        <v>107.05</v>
      </c>
      <c r="H57">
        <v>103.85</v>
      </c>
      <c r="I57">
        <v>107.62</v>
      </c>
      <c r="J57">
        <v>119.86</v>
      </c>
      <c r="K57">
        <v>244.55</v>
      </c>
      <c r="L57">
        <v>86.91</v>
      </c>
      <c r="M57">
        <v>185.16</v>
      </c>
      <c r="N57">
        <v>391.97</v>
      </c>
      <c r="O57">
        <v>47.5</v>
      </c>
      <c r="P57">
        <v>160.47999999999999</v>
      </c>
      <c r="Q57">
        <v>131.31</v>
      </c>
      <c r="R57">
        <v>120.93</v>
      </c>
      <c r="S57">
        <v>168.78</v>
      </c>
      <c r="T57">
        <v>64.599999999999994</v>
      </c>
      <c r="U57">
        <v>70.66</v>
      </c>
      <c r="V57">
        <v>82.41</v>
      </c>
      <c r="W57">
        <v>31.32</v>
      </c>
      <c r="X57">
        <v>34.380000000000003</v>
      </c>
      <c r="Y57">
        <v>40.61</v>
      </c>
      <c r="Z57">
        <v>47.67</v>
      </c>
      <c r="AA57">
        <v>73.47</v>
      </c>
      <c r="AB57">
        <v>84.58</v>
      </c>
      <c r="AC57">
        <v>138</v>
      </c>
      <c r="AD57">
        <v>14.21</v>
      </c>
      <c r="AE57">
        <v>45.84</v>
      </c>
      <c r="AF57">
        <v>62.76</v>
      </c>
      <c r="AG57">
        <v>70.36</v>
      </c>
      <c r="AH57">
        <v>81.73</v>
      </c>
      <c r="AI57">
        <v>87.72</v>
      </c>
    </row>
    <row r="58" spans="2:35" x14ac:dyDescent="0.3">
      <c r="B58" s="2">
        <v>45259</v>
      </c>
      <c r="C58">
        <v>35.5</v>
      </c>
      <c r="D58">
        <v>44.48</v>
      </c>
      <c r="E58">
        <v>36.659999999999997</v>
      </c>
      <c r="F58">
        <v>165.63480000000001</v>
      </c>
      <c r="G58">
        <v>105.89</v>
      </c>
      <c r="H58">
        <v>103.19</v>
      </c>
      <c r="I58">
        <v>106.3793</v>
      </c>
      <c r="J58">
        <v>117.8</v>
      </c>
      <c r="K58">
        <v>242.31</v>
      </c>
      <c r="L58">
        <v>86.69</v>
      </c>
      <c r="M58">
        <v>184.89</v>
      </c>
      <c r="N58">
        <v>388.84</v>
      </c>
      <c r="O58">
        <v>47.76</v>
      </c>
      <c r="P58">
        <v>162.21</v>
      </c>
      <c r="Q58">
        <v>129.68</v>
      </c>
      <c r="R58">
        <v>119.34</v>
      </c>
      <c r="S58">
        <v>169.02</v>
      </c>
      <c r="T58">
        <v>64.540000000000006</v>
      </c>
      <c r="U58">
        <v>69.959999999999994</v>
      </c>
      <c r="V58">
        <v>81.599999999999994</v>
      </c>
      <c r="W58">
        <v>31.2</v>
      </c>
      <c r="X58">
        <v>34.4</v>
      </c>
      <c r="Y58">
        <v>40.549999999999997</v>
      </c>
      <c r="Z58">
        <v>47.97</v>
      </c>
      <c r="AA58">
        <v>73.435100000000006</v>
      </c>
      <c r="AB58">
        <v>84.02</v>
      </c>
      <c r="AC58">
        <v>137.22999999999999</v>
      </c>
      <c r="AD58">
        <v>14.1</v>
      </c>
      <c r="AE58">
        <v>45.84</v>
      </c>
      <c r="AF58">
        <v>62.49</v>
      </c>
      <c r="AG58">
        <v>70.754999999999995</v>
      </c>
      <c r="AH58">
        <v>81.14</v>
      </c>
      <c r="AI58">
        <v>87</v>
      </c>
    </row>
    <row r="59" spans="2:35" x14ac:dyDescent="0.3">
      <c r="B59" s="2">
        <v>45258</v>
      </c>
      <c r="C59">
        <v>35.25</v>
      </c>
      <c r="D59">
        <v>44.65</v>
      </c>
      <c r="E59">
        <v>35.83</v>
      </c>
      <c r="F59">
        <v>163.97</v>
      </c>
      <c r="G59">
        <v>105.49</v>
      </c>
      <c r="H59">
        <v>103</v>
      </c>
      <c r="I59">
        <v>106.23</v>
      </c>
      <c r="J59">
        <v>117.92</v>
      </c>
      <c r="K59">
        <v>241.48</v>
      </c>
      <c r="L59">
        <v>85.92</v>
      </c>
      <c r="M59">
        <v>184.75</v>
      </c>
      <c r="N59">
        <v>382.7</v>
      </c>
      <c r="O59">
        <v>47.12</v>
      </c>
      <c r="P59">
        <v>160.72999999999999</v>
      </c>
      <c r="Q59">
        <v>129.63999999999999</v>
      </c>
      <c r="R59">
        <v>118.21</v>
      </c>
      <c r="S59">
        <v>169.48</v>
      </c>
      <c r="T59">
        <v>64.11</v>
      </c>
      <c r="U59">
        <v>70.53</v>
      </c>
      <c r="V59">
        <v>81.180000000000007</v>
      </c>
      <c r="W59">
        <v>31.22</v>
      </c>
      <c r="X59">
        <v>34.700000000000003</v>
      </c>
      <c r="Y59">
        <v>40.71</v>
      </c>
      <c r="Z59">
        <v>48.21</v>
      </c>
      <c r="AA59">
        <v>73.47</v>
      </c>
      <c r="AB59">
        <v>84.65</v>
      </c>
      <c r="AC59">
        <v>137.75</v>
      </c>
      <c r="AD59">
        <v>13.95</v>
      </c>
      <c r="AE59">
        <v>45.29</v>
      </c>
      <c r="AF59">
        <v>62.99</v>
      </c>
      <c r="AG59">
        <v>69.726699999999994</v>
      </c>
      <c r="AH59">
        <v>80.58</v>
      </c>
      <c r="AI59">
        <v>86.58</v>
      </c>
    </row>
    <row r="60" spans="2:35" x14ac:dyDescent="0.3">
      <c r="B60" s="2">
        <v>45257</v>
      </c>
      <c r="C60">
        <v>35.26</v>
      </c>
      <c r="D60">
        <v>45.3</v>
      </c>
      <c r="E60">
        <v>35.729999999999997</v>
      </c>
      <c r="F60">
        <v>163.92</v>
      </c>
      <c r="G60">
        <v>105.74</v>
      </c>
      <c r="H60">
        <v>104.58</v>
      </c>
      <c r="I60">
        <v>108.23</v>
      </c>
      <c r="J60">
        <v>117.86</v>
      </c>
      <c r="K60">
        <v>241.03</v>
      </c>
      <c r="L60">
        <v>86.47</v>
      </c>
      <c r="M60">
        <v>184.4</v>
      </c>
      <c r="N60">
        <v>380.5</v>
      </c>
      <c r="O60">
        <v>46.97</v>
      </c>
      <c r="P60">
        <v>161.66</v>
      </c>
      <c r="Q60">
        <v>130.31</v>
      </c>
      <c r="R60">
        <v>118.57</v>
      </c>
      <c r="S60">
        <v>168.51</v>
      </c>
      <c r="T60">
        <v>63.51</v>
      </c>
      <c r="U60">
        <v>70.209999999999994</v>
      </c>
      <c r="V60">
        <v>81.02</v>
      </c>
      <c r="W60">
        <v>29.79</v>
      </c>
      <c r="X60">
        <v>33.97</v>
      </c>
      <c r="Y60">
        <v>40.44</v>
      </c>
      <c r="Z60">
        <v>47.66</v>
      </c>
      <c r="AA60">
        <v>73.55</v>
      </c>
      <c r="AB60">
        <v>84.63</v>
      </c>
      <c r="AC60">
        <v>138.13</v>
      </c>
      <c r="AD60">
        <v>13.77</v>
      </c>
      <c r="AE60">
        <v>44.63</v>
      </c>
      <c r="AF60">
        <v>62.79</v>
      </c>
      <c r="AG60">
        <v>69.844099999999997</v>
      </c>
      <c r="AH60">
        <v>80.05</v>
      </c>
      <c r="AI60">
        <v>86.25</v>
      </c>
    </row>
    <row r="61" spans="2:35" x14ac:dyDescent="0.3">
      <c r="B61" s="2">
        <v>45254</v>
      </c>
      <c r="C61">
        <v>35.380000000000003</v>
      </c>
      <c r="D61">
        <v>45.13</v>
      </c>
      <c r="E61">
        <v>35.9</v>
      </c>
      <c r="F61">
        <v>164.3227</v>
      </c>
      <c r="G61">
        <v>106.34</v>
      </c>
      <c r="H61">
        <v>104.71</v>
      </c>
      <c r="I61">
        <v>108.38</v>
      </c>
      <c r="J61">
        <v>118.49</v>
      </c>
      <c r="K61">
        <v>243.53</v>
      </c>
      <c r="L61">
        <v>86.75</v>
      </c>
      <c r="M61">
        <v>184.41</v>
      </c>
      <c r="N61">
        <v>380.67</v>
      </c>
      <c r="O61">
        <v>46.744999999999997</v>
      </c>
      <c r="P61">
        <v>161.76</v>
      </c>
      <c r="Q61">
        <v>131.13</v>
      </c>
      <c r="R61">
        <v>119.36</v>
      </c>
      <c r="S61">
        <v>168.24</v>
      </c>
      <c r="T61">
        <v>63.89</v>
      </c>
      <c r="U61">
        <v>70.41</v>
      </c>
      <c r="V61">
        <v>81.12</v>
      </c>
      <c r="W61">
        <v>29.32</v>
      </c>
      <c r="X61">
        <v>34.49</v>
      </c>
      <c r="Y61">
        <v>40.549999999999997</v>
      </c>
      <c r="Z61">
        <v>48.81</v>
      </c>
      <c r="AA61">
        <v>74.34</v>
      </c>
      <c r="AB61">
        <v>84.93</v>
      </c>
      <c r="AC61">
        <v>139.33000000000001</v>
      </c>
      <c r="AD61">
        <v>13.88</v>
      </c>
      <c r="AE61">
        <v>45.48</v>
      </c>
      <c r="AF61">
        <v>62.69</v>
      </c>
      <c r="AG61">
        <v>70.180000000000007</v>
      </c>
      <c r="AH61">
        <v>79.760000000000005</v>
      </c>
      <c r="AI61">
        <v>86.1</v>
      </c>
    </row>
    <row r="62" spans="2:35" x14ac:dyDescent="0.3">
      <c r="B62" s="2">
        <v>45252</v>
      </c>
      <c r="C62">
        <v>35.270000000000003</v>
      </c>
      <c r="D62">
        <v>44.8</v>
      </c>
      <c r="E62">
        <v>35.72</v>
      </c>
      <c r="F62">
        <v>163.91</v>
      </c>
      <c r="G62">
        <v>106.08</v>
      </c>
      <c r="H62">
        <v>103.89</v>
      </c>
      <c r="I62">
        <v>107.99</v>
      </c>
      <c r="J62">
        <v>117.96</v>
      </c>
      <c r="K62">
        <v>242.67</v>
      </c>
      <c r="L62">
        <v>86.44</v>
      </c>
      <c r="M62">
        <v>184.77</v>
      </c>
      <c r="N62">
        <v>379.43</v>
      </c>
      <c r="O62">
        <v>46.6</v>
      </c>
      <c r="P62">
        <v>162.12</v>
      </c>
      <c r="Q62">
        <v>130.43</v>
      </c>
      <c r="R62">
        <v>118.72</v>
      </c>
      <c r="S62">
        <v>168.08</v>
      </c>
      <c r="T62">
        <v>63.43</v>
      </c>
      <c r="U62">
        <v>70.150000000000006</v>
      </c>
      <c r="V62">
        <v>80.77</v>
      </c>
      <c r="W62">
        <v>29.25</v>
      </c>
      <c r="X62">
        <v>34.44</v>
      </c>
      <c r="Y62">
        <v>40.69</v>
      </c>
      <c r="Z62">
        <v>48.8</v>
      </c>
      <c r="AA62">
        <v>73.98</v>
      </c>
      <c r="AB62">
        <v>84.58</v>
      </c>
      <c r="AC62">
        <v>138.69999999999999</v>
      </c>
      <c r="AD62">
        <v>13.92</v>
      </c>
      <c r="AE62">
        <v>46.06</v>
      </c>
      <c r="AF62">
        <v>62.53</v>
      </c>
      <c r="AG62">
        <v>69.801900000000003</v>
      </c>
      <c r="AH62">
        <v>79.53</v>
      </c>
      <c r="AI62">
        <v>85.79</v>
      </c>
    </row>
    <row r="63" spans="2:35" x14ac:dyDescent="0.3">
      <c r="B63" s="2">
        <v>45251</v>
      </c>
      <c r="C63">
        <v>35.130000000000003</v>
      </c>
      <c r="D63">
        <v>44.54</v>
      </c>
      <c r="E63">
        <v>35.74</v>
      </c>
      <c r="F63">
        <v>163.27000000000001</v>
      </c>
      <c r="G63">
        <v>105.85</v>
      </c>
      <c r="H63">
        <v>103.175</v>
      </c>
      <c r="I63">
        <v>107.42</v>
      </c>
      <c r="J63">
        <v>117.16</v>
      </c>
      <c r="K63">
        <v>241.29</v>
      </c>
      <c r="L63">
        <v>86.06</v>
      </c>
      <c r="M63">
        <v>183.95</v>
      </c>
      <c r="N63">
        <v>379.51</v>
      </c>
      <c r="O63">
        <v>46.34</v>
      </c>
      <c r="P63">
        <v>162.47</v>
      </c>
      <c r="Q63">
        <v>129.81</v>
      </c>
      <c r="R63">
        <v>117.97</v>
      </c>
      <c r="S63">
        <v>167.57</v>
      </c>
      <c r="T63">
        <v>63.46</v>
      </c>
      <c r="U63">
        <v>69.650000000000006</v>
      </c>
      <c r="V63">
        <v>80.72</v>
      </c>
      <c r="W63">
        <v>29.21</v>
      </c>
      <c r="X63">
        <v>34.65</v>
      </c>
      <c r="Y63">
        <v>40.909999999999997</v>
      </c>
      <c r="Z63">
        <v>49.44</v>
      </c>
      <c r="AA63">
        <v>74.28</v>
      </c>
      <c r="AB63">
        <v>84.62</v>
      </c>
      <c r="AC63">
        <v>138.63</v>
      </c>
      <c r="AD63">
        <v>13.97</v>
      </c>
      <c r="AE63">
        <v>46.04</v>
      </c>
      <c r="AF63">
        <v>62.23</v>
      </c>
      <c r="AG63">
        <v>69.56</v>
      </c>
      <c r="AH63">
        <v>79.14</v>
      </c>
      <c r="AI63">
        <v>85.43</v>
      </c>
    </row>
    <row r="64" spans="2:35" x14ac:dyDescent="0.3">
      <c r="B64" s="2">
        <v>45250</v>
      </c>
      <c r="C64">
        <v>35.15</v>
      </c>
      <c r="D64">
        <v>44.18</v>
      </c>
      <c r="E64">
        <v>36.409999999999997</v>
      </c>
      <c r="F64">
        <v>163.54</v>
      </c>
      <c r="G64">
        <v>105.93</v>
      </c>
      <c r="H64">
        <v>103.65</v>
      </c>
      <c r="I64">
        <v>107.86</v>
      </c>
      <c r="J64">
        <v>117.02</v>
      </c>
      <c r="K64">
        <v>241.34</v>
      </c>
      <c r="L64">
        <v>87.04</v>
      </c>
      <c r="M64">
        <v>185.45</v>
      </c>
      <c r="N64">
        <v>379.65</v>
      </c>
      <c r="O64">
        <v>46.9</v>
      </c>
      <c r="P64">
        <v>164.9</v>
      </c>
      <c r="Q64">
        <v>129.03</v>
      </c>
      <c r="R64">
        <v>118.92</v>
      </c>
      <c r="S64">
        <v>168</v>
      </c>
      <c r="T64">
        <v>63.64</v>
      </c>
      <c r="U64">
        <v>69.44</v>
      </c>
      <c r="V64">
        <v>80.41</v>
      </c>
      <c r="W64">
        <v>28.51</v>
      </c>
      <c r="X64">
        <v>34.520000000000003</v>
      </c>
      <c r="Y64">
        <v>40.6</v>
      </c>
      <c r="Z64">
        <v>50.07</v>
      </c>
      <c r="AA64">
        <v>74.67</v>
      </c>
      <c r="AB64">
        <v>84.81</v>
      </c>
      <c r="AC64">
        <v>139.88</v>
      </c>
      <c r="AD64">
        <v>14.25</v>
      </c>
      <c r="AE64">
        <v>47.03</v>
      </c>
      <c r="AF64">
        <v>62.1</v>
      </c>
      <c r="AG64">
        <v>70.640600000000006</v>
      </c>
      <c r="AH64">
        <v>79.7</v>
      </c>
      <c r="AI64">
        <v>85.88</v>
      </c>
    </row>
    <row r="65" spans="2:35" x14ac:dyDescent="0.3">
      <c r="B65" s="2">
        <v>45247</v>
      </c>
      <c r="C65">
        <v>35.01</v>
      </c>
      <c r="D65">
        <v>44.07</v>
      </c>
      <c r="E65">
        <v>36.450000000000003</v>
      </c>
      <c r="F65">
        <v>162.97</v>
      </c>
      <c r="G65">
        <v>105.61</v>
      </c>
      <c r="H65">
        <v>103.4</v>
      </c>
      <c r="I65">
        <v>107.44</v>
      </c>
      <c r="J65">
        <v>115.75</v>
      </c>
      <c r="K65">
        <v>239.77</v>
      </c>
      <c r="L65">
        <v>86.69</v>
      </c>
      <c r="M65">
        <v>182.8</v>
      </c>
      <c r="N65">
        <v>373.91</v>
      </c>
      <c r="O65">
        <v>46.27</v>
      </c>
      <c r="P65">
        <v>162.57</v>
      </c>
      <c r="Q65">
        <v>128.25</v>
      </c>
      <c r="R65">
        <v>118.1</v>
      </c>
      <c r="S65">
        <v>167.14</v>
      </c>
      <c r="T65">
        <v>63.25</v>
      </c>
      <c r="U65">
        <v>69.489999999999995</v>
      </c>
      <c r="V65">
        <v>80.27</v>
      </c>
      <c r="W65">
        <v>28.43</v>
      </c>
      <c r="X65">
        <v>34.04</v>
      </c>
      <c r="Y65">
        <v>40.36</v>
      </c>
      <c r="Z65">
        <v>49.41</v>
      </c>
      <c r="AA65">
        <v>75.489999999999995</v>
      </c>
      <c r="AB65">
        <v>84.69</v>
      </c>
      <c r="AC65">
        <v>139.66</v>
      </c>
      <c r="AD65">
        <v>13.99</v>
      </c>
      <c r="AE65">
        <v>45.63</v>
      </c>
      <c r="AF65">
        <v>62.29</v>
      </c>
      <c r="AG65">
        <v>69.715199999999996</v>
      </c>
      <c r="AH65">
        <v>79.12</v>
      </c>
      <c r="AI65">
        <v>85.22</v>
      </c>
    </row>
    <row r="66" spans="2:35" x14ac:dyDescent="0.3">
      <c r="B66" s="2">
        <v>45246</v>
      </c>
      <c r="C66">
        <v>34.83</v>
      </c>
      <c r="D66">
        <v>43.87</v>
      </c>
      <c r="E66">
        <v>35.93</v>
      </c>
      <c r="F66">
        <v>161.76</v>
      </c>
      <c r="G66">
        <v>104.94</v>
      </c>
      <c r="H66">
        <v>102.55</v>
      </c>
      <c r="I66">
        <v>106.15</v>
      </c>
      <c r="J66">
        <v>115.67</v>
      </c>
      <c r="K66">
        <v>238.22</v>
      </c>
      <c r="L66">
        <v>86.12</v>
      </c>
      <c r="M66">
        <v>183.18</v>
      </c>
      <c r="N66">
        <v>372.71</v>
      </c>
      <c r="O66">
        <v>45.77</v>
      </c>
      <c r="P66">
        <v>161.81</v>
      </c>
      <c r="Q66">
        <v>128.51</v>
      </c>
      <c r="R66">
        <v>117.03</v>
      </c>
      <c r="S66">
        <v>166.03</v>
      </c>
      <c r="T66">
        <v>61.54</v>
      </c>
      <c r="U66">
        <v>69.58</v>
      </c>
      <c r="V66">
        <v>80.12</v>
      </c>
      <c r="W66">
        <v>28.61</v>
      </c>
      <c r="X66">
        <v>33.590000000000003</v>
      </c>
      <c r="Y66">
        <v>39.69</v>
      </c>
      <c r="Z66">
        <v>48.27</v>
      </c>
      <c r="AA66">
        <v>74.89</v>
      </c>
      <c r="AB66">
        <v>82.95</v>
      </c>
      <c r="AC66">
        <v>136.65</v>
      </c>
      <c r="AD66">
        <v>13.9</v>
      </c>
      <c r="AE66">
        <v>45.48</v>
      </c>
      <c r="AF66">
        <v>62.12</v>
      </c>
      <c r="AG66">
        <v>69.202200000000005</v>
      </c>
      <c r="AH66">
        <v>79.180000000000007</v>
      </c>
      <c r="AI66">
        <v>85.27</v>
      </c>
    </row>
    <row r="67" spans="2:35" x14ac:dyDescent="0.3">
      <c r="B67" s="2">
        <v>45245</v>
      </c>
      <c r="C67">
        <v>34.69</v>
      </c>
      <c r="D67">
        <v>43.67</v>
      </c>
      <c r="E67">
        <v>36.229999999999997</v>
      </c>
      <c r="F67">
        <v>161.59</v>
      </c>
      <c r="G67">
        <v>104.92</v>
      </c>
      <c r="H67">
        <v>104</v>
      </c>
      <c r="I67">
        <v>106.62</v>
      </c>
      <c r="J67">
        <v>116.17</v>
      </c>
      <c r="K67">
        <v>238.91</v>
      </c>
      <c r="L67">
        <v>86.15</v>
      </c>
      <c r="M67">
        <v>182.27</v>
      </c>
      <c r="N67">
        <v>372.55</v>
      </c>
      <c r="O67">
        <v>46.26</v>
      </c>
      <c r="P67">
        <v>161.21</v>
      </c>
      <c r="Q67">
        <v>127.96</v>
      </c>
      <c r="R67">
        <v>118.03</v>
      </c>
      <c r="S67">
        <v>167.75</v>
      </c>
      <c r="T67">
        <v>63.72</v>
      </c>
      <c r="U67">
        <v>70.45</v>
      </c>
      <c r="V67">
        <v>79.88</v>
      </c>
      <c r="W67">
        <v>28.19</v>
      </c>
      <c r="X67">
        <v>34.11</v>
      </c>
      <c r="Y67">
        <v>40</v>
      </c>
      <c r="Z67">
        <v>50.1</v>
      </c>
      <c r="AA67">
        <v>75.67</v>
      </c>
      <c r="AB67">
        <v>84.6</v>
      </c>
      <c r="AC67">
        <v>140.71</v>
      </c>
      <c r="AD67">
        <v>14.06</v>
      </c>
      <c r="AE67">
        <v>46.65</v>
      </c>
      <c r="AF67">
        <v>61.79</v>
      </c>
      <c r="AG67">
        <v>70.494900000000001</v>
      </c>
      <c r="AH67">
        <v>79.349999999999994</v>
      </c>
      <c r="AI67">
        <v>85.67</v>
      </c>
    </row>
    <row r="68" spans="2:35" x14ac:dyDescent="0.3">
      <c r="B68" s="2">
        <v>45244</v>
      </c>
      <c r="C68">
        <v>34.5</v>
      </c>
      <c r="D68">
        <v>44.04</v>
      </c>
      <c r="E68">
        <v>35.42</v>
      </c>
      <c r="F68">
        <v>160.36000000000001</v>
      </c>
      <c r="G68">
        <v>104.7</v>
      </c>
      <c r="H68">
        <v>104.43</v>
      </c>
      <c r="I68">
        <v>107.4</v>
      </c>
      <c r="J68">
        <v>116.18</v>
      </c>
      <c r="K68">
        <v>236.34</v>
      </c>
      <c r="L68">
        <v>86.65</v>
      </c>
      <c r="M68">
        <v>182.04</v>
      </c>
      <c r="N68">
        <v>374.64</v>
      </c>
      <c r="O68">
        <v>46.63</v>
      </c>
      <c r="P68">
        <v>161.09</v>
      </c>
      <c r="Q68">
        <v>127.86</v>
      </c>
      <c r="R68">
        <v>117.91</v>
      </c>
      <c r="S68">
        <v>167.55</v>
      </c>
      <c r="T68">
        <v>62.36</v>
      </c>
      <c r="U68">
        <v>69.89</v>
      </c>
      <c r="V68">
        <v>79.53</v>
      </c>
      <c r="W68">
        <v>28.33</v>
      </c>
      <c r="X68">
        <v>33.57</v>
      </c>
      <c r="Y68">
        <v>39.840000000000003</v>
      </c>
      <c r="Z68">
        <v>49.61</v>
      </c>
      <c r="AA68">
        <v>74.86</v>
      </c>
      <c r="AB68">
        <v>84.76</v>
      </c>
      <c r="AC68">
        <v>140.55000000000001</v>
      </c>
      <c r="AD68">
        <v>13.99</v>
      </c>
      <c r="AE68">
        <v>46.03</v>
      </c>
      <c r="AF68">
        <v>61.98</v>
      </c>
      <c r="AG68">
        <v>69.547700000000006</v>
      </c>
      <c r="AH68">
        <v>79.12</v>
      </c>
      <c r="AI68">
        <v>85.58</v>
      </c>
    </row>
    <row r="69" spans="2:35" x14ac:dyDescent="0.3">
      <c r="B69" s="2">
        <v>45243</v>
      </c>
      <c r="C69">
        <v>33.86</v>
      </c>
      <c r="D69">
        <v>43.6</v>
      </c>
      <c r="E69">
        <v>33.36</v>
      </c>
      <c r="F69">
        <v>156.46780000000001</v>
      </c>
      <c r="G69">
        <v>102.64</v>
      </c>
      <c r="H69">
        <v>99.62</v>
      </c>
      <c r="I69">
        <v>103.6904</v>
      </c>
      <c r="J69">
        <v>115.29</v>
      </c>
      <c r="K69">
        <v>228.45</v>
      </c>
      <c r="L69">
        <v>81.599999999999994</v>
      </c>
      <c r="M69">
        <v>178.47</v>
      </c>
      <c r="N69">
        <v>364.64</v>
      </c>
      <c r="O69">
        <v>44.81</v>
      </c>
      <c r="P69">
        <v>156.32</v>
      </c>
      <c r="Q69">
        <v>127</v>
      </c>
      <c r="R69">
        <v>115.42</v>
      </c>
      <c r="S69">
        <v>162.09</v>
      </c>
      <c r="T69">
        <v>59.42</v>
      </c>
      <c r="U69">
        <v>69.180000000000007</v>
      </c>
      <c r="V69">
        <v>77.25</v>
      </c>
      <c r="W69">
        <v>27.04</v>
      </c>
      <c r="X69">
        <v>32.270000000000003</v>
      </c>
      <c r="Y69">
        <v>38.200000000000003</v>
      </c>
      <c r="Z69">
        <v>47.85</v>
      </c>
      <c r="AA69">
        <v>72.81</v>
      </c>
      <c r="AB69">
        <v>84.01</v>
      </c>
      <c r="AC69">
        <v>138.26</v>
      </c>
      <c r="AD69">
        <v>13.01</v>
      </c>
      <c r="AE69">
        <v>41.71</v>
      </c>
      <c r="AF69">
        <v>59.6</v>
      </c>
      <c r="AG69">
        <v>66.379599999999996</v>
      </c>
      <c r="AH69">
        <v>74.959999999999994</v>
      </c>
      <c r="AI69">
        <v>81.180000000000007</v>
      </c>
    </row>
    <row r="70" spans="2:35" x14ac:dyDescent="0.3">
      <c r="B70" s="2">
        <v>45240</v>
      </c>
      <c r="C70">
        <v>33.909999999999997</v>
      </c>
      <c r="D70">
        <v>43.51</v>
      </c>
      <c r="E70">
        <v>33.47</v>
      </c>
      <c r="F70">
        <v>156.69049999999999</v>
      </c>
      <c r="G70">
        <v>102.55</v>
      </c>
      <c r="H70">
        <v>99.32</v>
      </c>
      <c r="I70">
        <v>103.57510000000001</v>
      </c>
      <c r="J70">
        <v>113.96</v>
      </c>
      <c r="K70">
        <v>228.47</v>
      </c>
      <c r="L70">
        <v>81.99</v>
      </c>
      <c r="M70">
        <v>179.52</v>
      </c>
      <c r="N70">
        <v>364.27</v>
      </c>
      <c r="O70">
        <v>44.75</v>
      </c>
      <c r="P70">
        <v>157.28</v>
      </c>
      <c r="Q70">
        <v>126.27</v>
      </c>
      <c r="R70">
        <v>115.53</v>
      </c>
      <c r="S70">
        <v>161.4</v>
      </c>
      <c r="T70">
        <v>59.84</v>
      </c>
      <c r="U70">
        <v>68.959999999999994</v>
      </c>
      <c r="V70">
        <v>77.36</v>
      </c>
      <c r="W70">
        <v>27.25</v>
      </c>
      <c r="X70">
        <v>32.1</v>
      </c>
      <c r="Y70">
        <v>38.049999999999997</v>
      </c>
      <c r="Z70">
        <v>47.47</v>
      </c>
      <c r="AA70">
        <v>72.73</v>
      </c>
      <c r="AB70">
        <v>83.41</v>
      </c>
      <c r="AC70">
        <v>137.16999999999999</v>
      </c>
      <c r="AD70">
        <v>13.01</v>
      </c>
      <c r="AE70">
        <v>41.4</v>
      </c>
      <c r="AF70">
        <v>60.32</v>
      </c>
      <c r="AG70">
        <v>66.531300000000002</v>
      </c>
      <c r="AH70">
        <v>75.59</v>
      </c>
      <c r="AI70">
        <v>82.01</v>
      </c>
    </row>
    <row r="71" spans="2:35" x14ac:dyDescent="0.3">
      <c r="B71" s="2">
        <v>45239</v>
      </c>
      <c r="C71">
        <v>33.53</v>
      </c>
      <c r="D71">
        <v>43.07</v>
      </c>
      <c r="E71">
        <v>33.21</v>
      </c>
      <c r="F71">
        <v>154.88</v>
      </c>
      <c r="G71">
        <v>101.09</v>
      </c>
      <c r="H71">
        <v>97.839100000000002</v>
      </c>
      <c r="I71">
        <v>101.34</v>
      </c>
      <c r="J71">
        <v>112.77</v>
      </c>
      <c r="K71">
        <v>225.61</v>
      </c>
      <c r="L71">
        <v>80.209999999999994</v>
      </c>
      <c r="M71">
        <v>174.95</v>
      </c>
      <c r="N71">
        <v>355.42</v>
      </c>
      <c r="O71">
        <v>43.65</v>
      </c>
      <c r="P71">
        <v>151.16</v>
      </c>
      <c r="Q71">
        <v>125.52</v>
      </c>
      <c r="R71">
        <v>114.98</v>
      </c>
      <c r="S71">
        <v>158.76</v>
      </c>
      <c r="T71">
        <v>59.35</v>
      </c>
      <c r="U71">
        <v>68.48</v>
      </c>
      <c r="V71">
        <v>76.459999999999994</v>
      </c>
      <c r="W71">
        <v>27.59</v>
      </c>
      <c r="X71">
        <v>32.049999999999997</v>
      </c>
      <c r="Y71">
        <v>37.799999999999997</v>
      </c>
      <c r="Z71">
        <v>47.72</v>
      </c>
      <c r="AA71">
        <v>72.91</v>
      </c>
      <c r="AB71">
        <v>82.5</v>
      </c>
      <c r="AC71">
        <v>135.66</v>
      </c>
      <c r="AD71">
        <v>13.07</v>
      </c>
      <c r="AE71">
        <v>41.56</v>
      </c>
      <c r="AF71">
        <v>60</v>
      </c>
      <c r="AG71">
        <v>66.238600000000005</v>
      </c>
      <c r="AH71">
        <v>74.89</v>
      </c>
      <c r="AI71">
        <v>81.17</v>
      </c>
    </row>
    <row r="72" spans="2:35" x14ac:dyDescent="0.3">
      <c r="B72" s="2">
        <v>45238</v>
      </c>
      <c r="C72">
        <v>33.67</v>
      </c>
      <c r="D72">
        <v>43.18</v>
      </c>
      <c r="E72">
        <v>33.83</v>
      </c>
      <c r="F72">
        <v>155.75</v>
      </c>
      <c r="G72">
        <v>101.31</v>
      </c>
      <c r="H72">
        <v>98.62</v>
      </c>
      <c r="I72">
        <v>101.2775</v>
      </c>
      <c r="J72">
        <v>112.76</v>
      </c>
      <c r="K72">
        <v>227.79</v>
      </c>
      <c r="L72">
        <v>81.33</v>
      </c>
      <c r="M72">
        <v>175.77</v>
      </c>
      <c r="N72">
        <v>358.46</v>
      </c>
      <c r="O72">
        <v>44.25</v>
      </c>
      <c r="P72">
        <v>151.43</v>
      </c>
      <c r="Q72">
        <v>128.16999999999999</v>
      </c>
      <c r="R72">
        <v>118.48</v>
      </c>
      <c r="S72">
        <v>161.78</v>
      </c>
      <c r="T72">
        <v>60.41</v>
      </c>
      <c r="U72">
        <v>68.760000000000005</v>
      </c>
      <c r="V72">
        <v>77.12</v>
      </c>
      <c r="W72">
        <v>27.69</v>
      </c>
      <c r="X72">
        <v>31.94</v>
      </c>
      <c r="Y72">
        <v>37.89</v>
      </c>
      <c r="Z72">
        <v>48.55</v>
      </c>
      <c r="AA72">
        <v>73.42</v>
      </c>
      <c r="AB72">
        <v>82.75</v>
      </c>
      <c r="AC72">
        <v>136.62</v>
      </c>
      <c r="AD72">
        <v>13.2</v>
      </c>
      <c r="AE72">
        <v>42.54</v>
      </c>
      <c r="AF72">
        <v>60.8</v>
      </c>
      <c r="AG72">
        <v>67.02</v>
      </c>
      <c r="AH72">
        <v>76.09</v>
      </c>
      <c r="AI72">
        <v>82.56</v>
      </c>
    </row>
    <row r="73" spans="2:35" x14ac:dyDescent="0.3">
      <c r="B73" s="2">
        <v>45237</v>
      </c>
      <c r="C73">
        <v>33.630000000000003</v>
      </c>
      <c r="D73">
        <v>43.25</v>
      </c>
      <c r="E73">
        <v>34.119999999999997</v>
      </c>
      <c r="F73">
        <v>155.76</v>
      </c>
      <c r="G73">
        <v>101.08</v>
      </c>
      <c r="H73">
        <v>99</v>
      </c>
      <c r="I73">
        <v>101.2015</v>
      </c>
      <c r="J73">
        <v>112.92</v>
      </c>
      <c r="K73">
        <v>227.48</v>
      </c>
      <c r="L73">
        <v>81.37</v>
      </c>
      <c r="M73">
        <v>174.78</v>
      </c>
      <c r="N73">
        <v>356.05</v>
      </c>
      <c r="O73">
        <v>44.34</v>
      </c>
      <c r="P73">
        <v>150.88999999999999</v>
      </c>
      <c r="Q73">
        <v>128.35</v>
      </c>
      <c r="R73">
        <v>120.3</v>
      </c>
      <c r="S73">
        <v>162.21</v>
      </c>
      <c r="T73">
        <v>61.52</v>
      </c>
      <c r="U73">
        <v>69.03</v>
      </c>
      <c r="V73">
        <v>76.88</v>
      </c>
      <c r="W73">
        <v>28.59</v>
      </c>
      <c r="X73">
        <v>32.82</v>
      </c>
      <c r="Y73">
        <v>38.409999999999997</v>
      </c>
      <c r="Z73">
        <v>49.04</v>
      </c>
      <c r="AA73">
        <v>73.2</v>
      </c>
      <c r="AB73">
        <v>83.8</v>
      </c>
      <c r="AC73">
        <v>139.62</v>
      </c>
      <c r="AD73">
        <v>13.4</v>
      </c>
      <c r="AE73">
        <v>43.91</v>
      </c>
      <c r="AF73">
        <v>61.25</v>
      </c>
      <c r="AG73">
        <v>67.2898</v>
      </c>
      <c r="AH73">
        <v>75.84</v>
      </c>
      <c r="AI73">
        <v>82</v>
      </c>
    </row>
    <row r="74" spans="2:35" x14ac:dyDescent="0.3">
      <c r="B74" s="2">
        <v>45236</v>
      </c>
      <c r="C74">
        <v>33.68</v>
      </c>
      <c r="D74">
        <v>43.32</v>
      </c>
      <c r="E74">
        <v>34.369999999999997</v>
      </c>
      <c r="F74">
        <v>155.83000000000001</v>
      </c>
      <c r="G74">
        <v>101.33</v>
      </c>
      <c r="H74">
        <v>99.511600000000001</v>
      </c>
      <c r="I74">
        <v>101.35550000000001</v>
      </c>
      <c r="J74">
        <v>113.12</v>
      </c>
      <c r="K74">
        <v>226.82</v>
      </c>
      <c r="L74">
        <v>80.37</v>
      </c>
      <c r="M74">
        <v>172.89</v>
      </c>
      <c r="N74">
        <v>348.99</v>
      </c>
      <c r="O74">
        <v>43.569200000000002</v>
      </c>
      <c r="P74">
        <v>149.94999999999999</v>
      </c>
      <c r="Q74">
        <v>128.26</v>
      </c>
      <c r="R74">
        <v>119.41</v>
      </c>
      <c r="S74">
        <v>160.41999999999999</v>
      </c>
      <c r="T74">
        <v>61.55</v>
      </c>
      <c r="U74">
        <v>68.86</v>
      </c>
      <c r="V74">
        <v>78.400000000000006</v>
      </c>
      <c r="W74">
        <v>29.15</v>
      </c>
      <c r="X74">
        <v>33.79</v>
      </c>
      <c r="Y74">
        <v>39.33</v>
      </c>
      <c r="Z74">
        <v>49.7</v>
      </c>
      <c r="AA74">
        <v>74.13</v>
      </c>
      <c r="AB74">
        <v>85.7</v>
      </c>
      <c r="AC74">
        <v>143.69</v>
      </c>
      <c r="AD74">
        <v>13.48</v>
      </c>
      <c r="AE74">
        <v>43.88</v>
      </c>
      <c r="AF74">
        <v>61.7</v>
      </c>
      <c r="AG74">
        <v>67.95</v>
      </c>
      <c r="AH74">
        <v>76.47</v>
      </c>
      <c r="AI74">
        <v>82.86</v>
      </c>
    </row>
    <row r="75" spans="2:35" x14ac:dyDescent="0.3">
      <c r="B75" s="2">
        <v>45233</v>
      </c>
      <c r="C75">
        <v>33.78</v>
      </c>
      <c r="D75">
        <v>43.49</v>
      </c>
      <c r="E75">
        <v>34.81</v>
      </c>
      <c r="F75">
        <v>156.6</v>
      </c>
      <c r="G75">
        <v>101.6</v>
      </c>
      <c r="H75">
        <v>99.91</v>
      </c>
      <c r="I75">
        <v>102.0966</v>
      </c>
      <c r="J75">
        <v>113.42</v>
      </c>
      <c r="K75">
        <v>227.33</v>
      </c>
      <c r="L75">
        <v>81.239999999999995</v>
      </c>
      <c r="M75">
        <v>171.76</v>
      </c>
      <c r="N75">
        <v>349.81</v>
      </c>
      <c r="O75">
        <v>43.93</v>
      </c>
      <c r="P75">
        <v>149.51</v>
      </c>
      <c r="Q75">
        <v>127.41</v>
      </c>
      <c r="R75">
        <v>119.79</v>
      </c>
      <c r="S75">
        <v>160.22</v>
      </c>
      <c r="T75">
        <v>62.08</v>
      </c>
      <c r="U75">
        <v>68.75</v>
      </c>
      <c r="V75">
        <v>78.790000000000006</v>
      </c>
      <c r="W75">
        <v>29.47</v>
      </c>
      <c r="X75">
        <v>34.04</v>
      </c>
      <c r="Y75">
        <v>39.1</v>
      </c>
      <c r="Z75">
        <v>49.28</v>
      </c>
      <c r="AA75">
        <v>75.14</v>
      </c>
      <c r="AB75">
        <v>86.68</v>
      </c>
      <c r="AC75">
        <v>147.62</v>
      </c>
      <c r="AD75">
        <v>13.67</v>
      </c>
      <c r="AE75">
        <v>44.7</v>
      </c>
      <c r="AF75">
        <v>61.86</v>
      </c>
      <c r="AG75">
        <v>68.242199999999997</v>
      </c>
      <c r="AH75">
        <v>77.59</v>
      </c>
      <c r="AI75">
        <v>83.93</v>
      </c>
    </row>
    <row r="76" spans="2:35" x14ac:dyDescent="0.3">
      <c r="B76" s="2">
        <v>45232</v>
      </c>
      <c r="C76">
        <v>33.340000000000003</v>
      </c>
      <c r="D76">
        <v>43.13</v>
      </c>
      <c r="E76">
        <v>33.67</v>
      </c>
      <c r="F76">
        <v>154.09</v>
      </c>
      <c r="G76">
        <v>100.71</v>
      </c>
      <c r="H76">
        <v>97.61</v>
      </c>
      <c r="I76">
        <v>100.43</v>
      </c>
      <c r="J76">
        <v>112.83</v>
      </c>
      <c r="K76">
        <v>223.75</v>
      </c>
      <c r="L76">
        <v>78.7</v>
      </c>
      <c r="M76">
        <v>170.01</v>
      </c>
      <c r="N76">
        <v>346.16</v>
      </c>
      <c r="O76">
        <v>42.64</v>
      </c>
      <c r="P76">
        <v>146.1</v>
      </c>
      <c r="Q76">
        <v>126.78</v>
      </c>
      <c r="R76">
        <v>116.82</v>
      </c>
      <c r="S76">
        <v>158</v>
      </c>
      <c r="T76">
        <v>60.33</v>
      </c>
      <c r="U76">
        <v>68.67</v>
      </c>
      <c r="V76">
        <v>77.569999999999993</v>
      </c>
      <c r="W76">
        <v>28.26</v>
      </c>
      <c r="X76">
        <v>33.590000000000003</v>
      </c>
      <c r="Y76">
        <v>38.82</v>
      </c>
      <c r="Z76">
        <v>48.02</v>
      </c>
      <c r="AA76">
        <v>74.08</v>
      </c>
      <c r="AB76">
        <v>87.56</v>
      </c>
      <c r="AC76">
        <v>148.71</v>
      </c>
      <c r="AD76">
        <v>13.32</v>
      </c>
      <c r="AE76">
        <v>43.04</v>
      </c>
      <c r="AF76">
        <v>61.5</v>
      </c>
      <c r="AG76">
        <v>66.366699999999994</v>
      </c>
      <c r="AH76">
        <v>75.78</v>
      </c>
      <c r="AI76">
        <v>82.42</v>
      </c>
    </row>
    <row r="77" spans="2:35" x14ac:dyDescent="0.3">
      <c r="B77" s="2">
        <v>45231</v>
      </c>
      <c r="C77">
        <v>32.57</v>
      </c>
      <c r="D77">
        <v>43.14</v>
      </c>
      <c r="E77">
        <v>31.8</v>
      </c>
      <c r="F77">
        <v>149.76</v>
      </c>
      <c r="G77">
        <v>98.68</v>
      </c>
      <c r="H77">
        <v>95.4542</v>
      </c>
      <c r="I77">
        <v>98.171999999999997</v>
      </c>
      <c r="J77">
        <v>110.57</v>
      </c>
      <c r="K77">
        <v>218.45</v>
      </c>
      <c r="L77">
        <v>76.099999999999994</v>
      </c>
      <c r="M77">
        <v>167.18</v>
      </c>
      <c r="N77">
        <v>340.23</v>
      </c>
      <c r="O77">
        <v>41.535699999999999</v>
      </c>
      <c r="P77">
        <v>142.41</v>
      </c>
      <c r="Q77">
        <v>124.8</v>
      </c>
      <c r="R77">
        <v>115.21</v>
      </c>
      <c r="S77">
        <v>153.97999999999999</v>
      </c>
      <c r="T77">
        <v>58.53</v>
      </c>
      <c r="U77">
        <v>67.790000000000006</v>
      </c>
      <c r="V77">
        <v>76.099999999999994</v>
      </c>
      <c r="W77">
        <v>28.11</v>
      </c>
      <c r="X77">
        <v>32.659999999999997</v>
      </c>
      <c r="Y77">
        <v>37.79</v>
      </c>
      <c r="Z77">
        <v>47.26</v>
      </c>
      <c r="AA77">
        <v>72.239999999999995</v>
      </c>
      <c r="AB77">
        <v>84.99</v>
      </c>
      <c r="AC77">
        <v>144.94999999999999</v>
      </c>
      <c r="AD77">
        <v>12.87</v>
      </c>
      <c r="AE77">
        <v>41.52</v>
      </c>
      <c r="AF77">
        <v>60.37</v>
      </c>
      <c r="AG77">
        <v>64.756</v>
      </c>
      <c r="AH77">
        <v>73.37</v>
      </c>
      <c r="AI77">
        <v>79.86</v>
      </c>
    </row>
    <row r="78" spans="2:35" x14ac:dyDescent="0.3">
      <c r="B78" s="2">
        <v>45230</v>
      </c>
      <c r="C78">
        <v>32.36</v>
      </c>
      <c r="D78">
        <v>42.71</v>
      </c>
      <c r="E78">
        <v>31.85</v>
      </c>
      <c r="F78">
        <v>149.01</v>
      </c>
      <c r="G78">
        <v>98.36</v>
      </c>
      <c r="H78">
        <v>94.97</v>
      </c>
      <c r="I78">
        <v>96.22</v>
      </c>
      <c r="J78">
        <v>109.86</v>
      </c>
      <c r="K78">
        <v>217.84</v>
      </c>
      <c r="L78">
        <v>73.52</v>
      </c>
      <c r="M78">
        <v>164.01</v>
      </c>
      <c r="N78">
        <v>337.45</v>
      </c>
      <c r="O78">
        <v>41.14</v>
      </c>
      <c r="P78">
        <v>138.94999999999999</v>
      </c>
      <c r="Q78">
        <v>124.54</v>
      </c>
      <c r="R78">
        <v>113.68</v>
      </c>
      <c r="S78">
        <v>152.1</v>
      </c>
      <c r="T78">
        <v>58.69</v>
      </c>
      <c r="U78">
        <v>67.86</v>
      </c>
      <c r="V78">
        <v>76.06</v>
      </c>
      <c r="W78">
        <v>28.01</v>
      </c>
      <c r="X78">
        <v>32.85</v>
      </c>
      <c r="Y78">
        <v>37.5</v>
      </c>
      <c r="Z78">
        <v>47.74</v>
      </c>
      <c r="AA78">
        <v>72.400000000000006</v>
      </c>
      <c r="AB78">
        <v>85.19</v>
      </c>
      <c r="AC78">
        <v>145.22</v>
      </c>
      <c r="AD78">
        <v>13.01</v>
      </c>
      <c r="AE78">
        <v>41.98</v>
      </c>
      <c r="AF78">
        <v>59.69</v>
      </c>
      <c r="AG78">
        <v>66.046000000000006</v>
      </c>
      <c r="AH78">
        <v>72.92</v>
      </c>
      <c r="AI78">
        <v>79.180000000000007</v>
      </c>
    </row>
    <row r="79" spans="2:35" x14ac:dyDescent="0.3">
      <c r="B79" s="2">
        <v>45229</v>
      </c>
      <c r="C79">
        <v>32.01</v>
      </c>
      <c r="D79">
        <v>42.33</v>
      </c>
      <c r="E79">
        <v>31.52</v>
      </c>
      <c r="F79">
        <v>147.51</v>
      </c>
      <c r="G79">
        <v>97.64</v>
      </c>
      <c r="H79">
        <v>94.475899999999996</v>
      </c>
      <c r="I79">
        <v>95.724400000000003</v>
      </c>
      <c r="J79">
        <v>107.72</v>
      </c>
      <c r="K79">
        <v>216.4</v>
      </c>
      <c r="L79">
        <v>72.39</v>
      </c>
      <c r="M79">
        <v>162.85</v>
      </c>
      <c r="N79">
        <v>333.56</v>
      </c>
      <c r="O79">
        <v>40.47</v>
      </c>
      <c r="P79">
        <v>137.96</v>
      </c>
      <c r="Q79">
        <v>123.83</v>
      </c>
      <c r="R79">
        <v>113.03</v>
      </c>
      <c r="S79">
        <v>150.96</v>
      </c>
      <c r="T79">
        <v>58.25</v>
      </c>
      <c r="U79">
        <v>67.62</v>
      </c>
      <c r="V79">
        <v>75.72</v>
      </c>
      <c r="W79">
        <v>28.77</v>
      </c>
      <c r="X79">
        <v>33.33</v>
      </c>
      <c r="Y79">
        <v>37.729999999999997</v>
      </c>
      <c r="Z79">
        <v>48.05</v>
      </c>
      <c r="AA79">
        <v>72.95</v>
      </c>
      <c r="AB79">
        <v>84.91</v>
      </c>
      <c r="AC79">
        <v>143.4</v>
      </c>
      <c r="AD79">
        <v>12.86</v>
      </c>
      <c r="AE79">
        <v>41.35</v>
      </c>
      <c r="AF79">
        <v>59.18</v>
      </c>
      <c r="AG79">
        <v>64.73</v>
      </c>
      <c r="AH79">
        <v>71.7</v>
      </c>
      <c r="AI79">
        <v>77.930000000000007</v>
      </c>
    </row>
    <row r="80" spans="2:35" x14ac:dyDescent="0.3">
      <c r="B80" s="2">
        <v>45226</v>
      </c>
      <c r="C80">
        <v>31.45</v>
      </c>
      <c r="D80">
        <v>41.76</v>
      </c>
      <c r="E80">
        <v>30.98</v>
      </c>
      <c r="F80">
        <v>145.02000000000001</v>
      </c>
      <c r="G80">
        <v>96.44</v>
      </c>
      <c r="H80">
        <v>93.45</v>
      </c>
      <c r="I80">
        <v>94.46</v>
      </c>
      <c r="J80">
        <v>107.25</v>
      </c>
      <c r="K80">
        <v>211.20500000000001</v>
      </c>
      <c r="L80">
        <v>71.83</v>
      </c>
      <c r="M80">
        <v>161.12</v>
      </c>
      <c r="N80">
        <v>329.19</v>
      </c>
      <c r="O80">
        <v>40.75</v>
      </c>
      <c r="P80">
        <v>138.31</v>
      </c>
      <c r="Q80">
        <v>123.14</v>
      </c>
      <c r="R80">
        <v>112.41</v>
      </c>
      <c r="S80">
        <v>149.59</v>
      </c>
      <c r="T80">
        <v>57.91</v>
      </c>
      <c r="U80">
        <v>66.58</v>
      </c>
      <c r="V80">
        <v>74.95</v>
      </c>
      <c r="W80">
        <v>29.2</v>
      </c>
      <c r="X80">
        <v>33.72</v>
      </c>
      <c r="Y80">
        <v>37.54</v>
      </c>
      <c r="Z80">
        <v>48.27</v>
      </c>
      <c r="AA80">
        <v>72.16</v>
      </c>
      <c r="AB80">
        <v>84.63</v>
      </c>
      <c r="AC80">
        <v>143.9</v>
      </c>
      <c r="AD80">
        <v>12.89</v>
      </c>
      <c r="AE80">
        <v>40.950000000000003</v>
      </c>
      <c r="AF80">
        <v>58.73</v>
      </c>
      <c r="AG80">
        <v>64.200800000000001</v>
      </c>
      <c r="AH80">
        <v>71.25</v>
      </c>
      <c r="AI80">
        <v>77.45</v>
      </c>
    </row>
    <row r="81" spans="2:35" x14ac:dyDescent="0.3">
      <c r="B81" s="2">
        <v>45225</v>
      </c>
      <c r="C81">
        <v>32.03</v>
      </c>
      <c r="D81">
        <v>42.73</v>
      </c>
      <c r="E81">
        <v>31.92</v>
      </c>
      <c r="F81">
        <v>147.72999999999999</v>
      </c>
      <c r="G81">
        <v>97.3</v>
      </c>
      <c r="H81">
        <v>94.257199999999997</v>
      </c>
      <c r="I81">
        <v>95.07</v>
      </c>
      <c r="J81">
        <v>108.05</v>
      </c>
      <c r="K81">
        <v>213.53</v>
      </c>
      <c r="L81">
        <v>72.17</v>
      </c>
      <c r="M81">
        <v>160.19</v>
      </c>
      <c r="N81">
        <v>329.33</v>
      </c>
      <c r="O81">
        <v>40.58</v>
      </c>
      <c r="P81">
        <v>137.46</v>
      </c>
      <c r="Q81">
        <v>125.26</v>
      </c>
      <c r="R81">
        <v>115.05</v>
      </c>
      <c r="S81">
        <v>148.04</v>
      </c>
      <c r="T81">
        <v>58.6</v>
      </c>
      <c r="U81">
        <v>67.5</v>
      </c>
      <c r="V81">
        <v>74.98</v>
      </c>
      <c r="W81">
        <v>28.52</v>
      </c>
      <c r="X81">
        <v>33.340000000000003</v>
      </c>
      <c r="Y81">
        <v>37.4</v>
      </c>
      <c r="Z81">
        <v>47.85</v>
      </c>
      <c r="AA81">
        <v>72.61</v>
      </c>
      <c r="AB81">
        <v>86.71</v>
      </c>
      <c r="AC81">
        <v>145.84</v>
      </c>
      <c r="AD81">
        <v>13.31</v>
      </c>
      <c r="AE81">
        <v>43.05</v>
      </c>
      <c r="AF81">
        <v>59.86</v>
      </c>
      <c r="AG81">
        <v>65.113600000000005</v>
      </c>
      <c r="AH81">
        <v>72.41</v>
      </c>
      <c r="AI81">
        <v>78.83</v>
      </c>
    </row>
    <row r="82" spans="2:35" x14ac:dyDescent="0.3">
      <c r="B82" s="2">
        <v>45224</v>
      </c>
      <c r="C82">
        <v>32.1</v>
      </c>
      <c r="D82">
        <v>42.49</v>
      </c>
      <c r="E82">
        <v>31.09</v>
      </c>
      <c r="F82">
        <v>147.78</v>
      </c>
      <c r="G82">
        <v>97.71</v>
      </c>
      <c r="H82">
        <v>94.282700000000006</v>
      </c>
      <c r="I82">
        <v>94.498800000000003</v>
      </c>
      <c r="J82">
        <v>107.73</v>
      </c>
      <c r="K82">
        <v>218.3</v>
      </c>
      <c r="L82">
        <v>71.400000000000006</v>
      </c>
      <c r="M82">
        <v>163.31</v>
      </c>
      <c r="N82">
        <v>332.71</v>
      </c>
      <c r="O82">
        <v>41.08</v>
      </c>
      <c r="P82">
        <v>138.68</v>
      </c>
      <c r="Q82">
        <v>126.51</v>
      </c>
      <c r="R82">
        <v>115.11</v>
      </c>
      <c r="S82">
        <v>150.38999999999999</v>
      </c>
      <c r="T82">
        <v>58.39</v>
      </c>
      <c r="U82">
        <v>67.94</v>
      </c>
      <c r="V82">
        <v>74.459999999999994</v>
      </c>
      <c r="W82">
        <v>28.78</v>
      </c>
      <c r="X82">
        <v>33.17</v>
      </c>
      <c r="Y82">
        <v>37.24</v>
      </c>
      <c r="Z82">
        <v>48.34</v>
      </c>
      <c r="AA82">
        <v>72.569599999999994</v>
      </c>
      <c r="AB82">
        <v>87.39</v>
      </c>
      <c r="AC82">
        <v>146.52000000000001</v>
      </c>
      <c r="AD82">
        <v>13.21</v>
      </c>
      <c r="AE82">
        <v>42.64</v>
      </c>
      <c r="AF82">
        <v>59.35</v>
      </c>
      <c r="AG82">
        <v>65.020799999999994</v>
      </c>
      <c r="AH82">
        <v>71.05</v>
      </c>
      <c r="AI82">
        <v>77.7</v>
      </c>
    </row>
    <row r="83" spans="2:35" x14ac:dyDescent="0.3">
      <c r="B83" s="2">
        <v>45223</v>
      </c>
      <c r="C83">
        <v>32.22</v>
      </c>
      <c r="D83">
        <v>42.5</v>
      </c>
      <c r="E83">
        <v>31.13</v>
      </c>
      <c r="F83">
        <v>148.54</v>
      </c>
      <c r="G83">
        <v>98.98</v>
      </c>
      <c r="H83">
        <v>95.06</v>
      </c>
      <c r="I83">
        <v>96.11</v>
      </c>
      <c r="J83">
        <v>107.93</v>
      </c>
      <c r="K83">
        <v>222.8</v>
      </c>
      <c r="L83">
        <v>72.569999999999993</v>
      </c>
      <c r="M83">
        <v>165.26</v>
      </c>
      <c r="N83">
        <v>341.88</v>
      </c>
      <c r="O83">
        <v>42.57</v>
      </c>
      <c r="P83">
        <v>144.27000000000001</v>
      </c>
      <c r="Q83">
        <v>127.65</v>
      </c>
      <c r="R83">
        <v>117.35</v>
      </c>
      <c r="S83">
        <v>153.49</v>
      </c>
      <c r="T83">
        <v>58.55</v>
      </c>
      <c r="U83">
        <v>67.709999999999994</v>
      </c>
      <c r="V83">
        <v>75.34</v>
      </c>
      <c r="W83">
        <v>29.26</v>
      </c>
      <c r="X83">
        <v>33.64</v>
      </c>
      <c r="Y83">
        <v>37.35</v>
      </c>
      <c r="Z83">
        <v>49.75</v>
      </c>
      <c r="AA83">
        <v>72.98</v>
      </c>
      <c r="AB83">
        <v>87.55</v>
      </c>
      <c r="AC83">
        <v>146.75</v>
      </c>
      <c r="AD83">
        <v>13.49</v>
      </c>
      <c r="AE83">
        <v>44.26</v>
      </c>
      <c r="AF83">
        <v>59.02</v>
      </c>
      <c r="AG83">
        <v>66.16</v>
      </c>
      <c r="AH83">
        <v>72.61</v>
      </c>
      <c r="AI83">
        <v>79.540000000000006</v>
      </c>
    </row>
    <row r="84" spans="2:35" x14ac:dyDescent="0.3">
      <c r="B84" s="2">
        <v>45222</v>
      </c>
      <c r="C84">
        <v>32</v>
      </c>
      <c r="D84">
        <v>41.86</v>
      </c>
      <c r="E84">
        <v>31.03</v>
      </c>
      <c r="F84">
        <v>147.91</v>
      </c>
      <c r="G84">
        <v>98.24</v>
      </c>
      <c r="H84">
        <v>94.824799999999996</v>
      </c>
      <c r="I84">
        <v>95.29</v>
      </c>
      <c r="J84">
        <v>106.81</v>
      </c>
      <c r="K84">
        <v>222.63499999999999</v>
      </c>
      <c r="L84">
        <v>72.86</v>
      </c>
      <c r="M84">
        <v>164.13</v>
      </c>
      <c r="N84">
        <v>338.79</v>
      </c>
      <c r="O84">
        <v>41.953899999999997</v>
      </c>
      <c r="P84">
        <v>142.6</v>
      </c>
      <c r="Q84">
        <v>127.26</v>
      </c>
      <c r="R84">
        <v>116.02</v>
      </c>
      <c r="S84">
        <v>151.87</v>
      </c>
      <c r="T84">
        <v>58.48</v>
      </c>
      <c r="U84">
        <v>67.14</v>
      </c>
      <c r="V84">
        <v>74.459999999999994</v>
      </c>
      <c r="W84">
        <v>29.24</v>
      </c>
      <c r="X84">
        <v>33.270000000000003</v>
      </c>
      <c r="Y84">
        <v>36.520000000000003</v>
      </c>
      <c r="Z84">
        <v>48.5</v>
      </c>
      <c r="AA84">
        <v>72.94</v>
      </c>
      <c r="AB84">
        <v>88.8</v>
      </c>
      <c r="AC84">
        <v>147.91999999999999</v>
      </c>
      <c r="AD84">
        <v>13.24</v>
      </c>
      <c r="AE84">
        <v>43.68</v>
      </c>
      <c r="AF84">
        <v>57.54</v>
      </c>
      <c r="AG84">
        <v>65.652199999999993</v>
      </c>
      <c r="AH84">
        <v>71.69</v>
      </c>
      <c r="AI84">
        <v>78.73</v>
      </c>
    </row>
    <row r="85" spans="2:35" x14ac:dyDescent="0.3">
      <c r="B85" s="2">
        <v>45219</v>
      </c>
      <c r="C85">
        <v>32.200000000000003</v>
      </c>
      <c r="D85">
        <v>42.28</v>
      </c>
      <c r="E85">
        <v>31.2</v>
      </c>
      <c r="F85">
        <v>148.81</v>
      </c>
      <c r="G85">
        <v>98.7</v>
      </c>
      <c r="H85">
        <v>95.59</v>
      </c>
      <c r="I85">
        <v>95.4</v>
      </c>
      <c r="J85">
        <v>106.88</v>
      </c>
      <c r="K85">
        <v>225.42</v>
      </c>
      <c r="L85">
        <v>72.34</v>
      </c>
      <c r="M85">
        <v>163.94</v>
      </c>
      <c r="N85">
        <v>338.77</v>
      </c>
      <c r="O85">
        <v>41.93</v>
      </c>
      <c r="P85">
        <v>142.1</v>
      </c>
      <c r="Q85">
        <v>128.06</v>
      </c>
      <c r="R85">
        <v>117.17</v>
      </c>
      <c r="S85">
        <v>151.69</v>
      </c>
      <c r="T85">
        <v>59.24</v>
      </c>
      <c r="U85">
        <v>67.27</v>
      </c>
      <c r="V85">
        <v>75.3</v>
      </c>
      <c r="W85">
        <v>29.48</v>
      </c>
      <c r="X85">
        <v>33.409999999999997</v>
      </c>
      <c r="Y85">
        <v>36.770000000000003</v>
      </c>
      <c r="Z85">
        <v>48.97</v>
      </c>
      <c r="AA85">
        <v>74.05</v>
      </c>
      <c r="AB85">
        <v>90.26</v>
      </c>
      <c r="AC85">
        <v>150.11000000000001</v>
      </c>
      <c r="AD85">
        <v>13.3</v>
      </c>
      <c r="AE85">
        <v>43.92</v>
      </c>
      <c r="AF85">
        <v>58.03</v>
      </c>
      <c r="AG85">
        <v>66.650000000000006</v>
      </c>
      <c r="AH85">
        <v>72.400000000000006</v>
      </c>
      <c r="AI85">
        <v>79.59</v>
      </c>
    </row>
    <row r="86" spans="2:35" x14ac:dyDescent="0.3">
      <c r="B86" s="2">
        <v>45218</v>
      </c>
      <c r="C86">
        <v>32.700000000000003</v>
      </c>
      <c r="D86">
        <v>43.07</v>
      </c>
      <c r="E86">
        <v>32.68</v>
      </c>
      <c r="F86">
        <v>151.2491</v>
      </c>
      <c r="G86">
        <v>99.73</v>
      </c>
      <c r="H86">
        <v>96.1738</v>
      </c>
      <c r="I86">
        <v>96.67</v>
      </c>
      <c r="J86">
        <v>108.25</v>
      </c>
      <c r="K86">
        <v>224.9</v>
      </c>
      <c r="L86">
        <v>72.87</v>
      </c>
      <c r="M86">
        <v>166.76</v>
      </c>
      <c r="N86">
        <v>347.55</v>
      </c>
      <c r="O86">
        <v>42.95</v>
      </c>
      <c r="P86">
        <v>144.36000000000001</v>
      </c>
      <c r="Q86">
        <v>128.57</v>
      </c>
      <c r="R86">
        <v>117.61</v>
      </c>
      <c r="S86">
        <v>154.08000000000001</v>
      </c>
      <c r="T86">
        <v>59.55</v>
      </c>
      <c r="U86">
        <v>67.53</v>
      </c>
      <c r="V86">
        <v>76.22</v>
      </c>
      <c r="W86">
        <v>29.51</v>
      </c>
      <c r="X86">
        <v>34.200000000000003</v>
      </c>
      <c r="Y86">
        <v>37.64</v>
      </c>
      <c r="Z86">
        <v>49.6</v>
      </c>
      <c r="AA86">
        <v>75.290000000000006</v>
      </c>
      <c r="AB86">
        <v>91.8</v>
      </c>
      <c r="AC86">
        <v>152.68</v>
      </c>
      <c r="AD86">
        <v>13.71</v>
      </c>
      <c r="AE86">
        <v>46.75</v>
      </c>
      <c r="AF86">
        <v>58.64</v>
      </c>
      <c r="AG86">
        <v>67.629400000000004</v>
      </c>
      <c r="AH86">
        <v>72.89</v>
      </c>
      <c r="AI86">
        <v>80.2</v>
      </c>
    </row>
    <row r="87" spans="2:35" x14ac:dyDescent="0.3">
      <c r="B87" s="2">
        <v>45217</v>
      </c>
      <c r="C87">
        <v>33.14</v>
      </c>
      <c r="D87">
        <v>43.81</v>
      </c>
      <c r="E87">
        <v>33.03</v>
      </c>
      <c r="F87">
        <v>153.09</v>
      </c>
      <c r="G87">
        <v>100.66</v>
      </c>
      <c r="H87">
        <v>97.435299999999998</v>
      </c>
      <c r="I87">
        <v>98.41</v>
      </c>
      <c r="J87">
        <v>109.31</v>
      </c>
      <c r="K87">
        <v>226.37</v>
      </c>
      <c r="L87">
        <v>74.23</v>
      </c>
      <c r="M87">
        <v>167.72</v>
      </c>
      <c r="N87">
        <v>349.74</v>
      </c>
      <c r="O87">
        <v>43.64</v>
      </c>
      <c r="P87">
        <v>145.35</v>
      </c>
      <c r="Q87">
        <v>129.85</v>
      </c>
      <c r="R87">
        <v>119.57</v>
      </c>
      <c r="S87">
        <v>158.12</v>
      </c>
      <c r="T87">
        <v>60.54</v>
      </c>
      <c r="U87">
        <v>68.03</v>
      </c>
      <c r="V87">
        <v>77.12</v>
      </c>
      <c r="W87">
        <v>29.45</v>
      </c>
      <c r="X87">
        <v>34.49</v>
      </c>
      <c r="Y87">
        <v>38.14</v>
      </c>
      <c r="Z87">
        <v>51.28</v>
      </c>
      <c r="AA87">
        <v>75.989999999999995</v>
      </c>
      <c r="AB87">
        <v>91.96</v>
      </c>
      <c r="AC87">
        <v>152.97</v>
      </c>
      <c r="AD87">
        <v>13.94</v>
      </c>
      <c r="AE87">
        <v>48.23</v>
      </c>
      <c r="AF87">
        <v>59.23</v>
      </c>
      <c r="AG87">
        <v>68.202500000000001</v>
      </c>
      <c r="AH87">
        <v>74.66</v>
      </c>
      <c r="AI87">
        <v>82.02</v>
      </c>
    </row>
    <row r="88" spans="2:35" x14ac:dyDescent="0.3">
      <c r="B88" s="2">
        <v>45216</v>
      </c>
      <c r="C88">
        <v>33.72</v>
      </c>
      <c r="D88">
        <v>44.3</v>
      </c>
      <c r="E88">
        <v>34.07</v>
      </c>
      <c r="F88">
        <v>156.13</v>
      </c>
      <c r="G88">
        <v>103.15</v>
      </c>
      <c r="H88">
        <v>100.12</v>
      </c>
      <c r="I88">
        <v>102.32899999999999</v>
      </c>
      <c r="J88">
        <v>109.66</v>
      </c>
      <c r="K88">
        <v>233.95</v>
      </c>
      <c r="L88">
        <v>76.3</v>
      </c>
      <c r="M88">
        <v>169.46</v>
      </c>
      <c r="N88">
        <v>355.08</v>
      </c>
      <c r="O88">
        <v>44.31</v>
      </c>
      <c r="P88">
        <v>148.32</v>
      </c>
      <c r="Q88">
        <v>130.99</v>
      </c>
      <c r="R88">
        <v>122.14</v>
      </c>
      <c r="S88">
        <v>161.91999999999999</v>
      </c>
      <c r="T88">
        <v>61.26</v>
      </c>
      <c r="U88">
        <v>67.78</v>
      </c>
      <c r="V88">
        <v>79.17</v>
      </c>
      <c r="W88">
        <v>29.53</v>
      </c>
      <c r="X88">
        <v>35.39</v>
      </c>
      <c r="Y88">
        <v>39.26</v>
      </c>
      <c r="Z88">
        <v>53.45</v>
      </c>
      <c r="AA88">
        <v>77.47</v>
      </c>
      <c r="AB88">
        <v>91.13</v>
      </c>
      <c r="AC88">
        <v>151.83000000000001</v>
      </c>
      <c r="AD88">
        <v>14.3</v>
      </c>
      <c r="AE88">
        <v>49.68</v>
      </c>
      <c r="AF88">
        <v>59.75</v>
      </c>
      <c r="AG88">
        <v>69.25</v>
      </c>
      <c r="AH88">
        <v>76.28</v>
      </c>
      <c r="AI88">
        <v>83.76</v>
      </c>
    </row>
    <row r="89" spans="2:35" x14ac:dyDescent="0.3">
      <c r="B89" s="2">
        <v>45215</v>
      </c>
      <c r="C89">
        <v>33.56</v>
      </c>
      <c r="D89">
        <v>43.88</v>
      </c>
      <c r="E89">
        <v>33.21</v>
      </c>
      <c r="F89">
        <v>155.27000000000001</v>
      </c>
      <c r="G89">
        <v>102.83</v>
      </c>
      <c r="H89">
        <v>98.99</v>
      </c>
      <c r="I89">
        <v>101.49720000000001</v>
      </c>
      <c r="J89">
        <v>109.33</v>
      </c>
      <c r="K89">
        <v>232.77</v>
      </c>
      <c r="L89">
        <v>76.17</v>
      </c>
      <c r="M89">
        <v>170.25</v>
      </c>
      <c r="N89">
        <v>353.29</v>
      </c>
      <c r="O89">
        <v>44.33</v>
      </c>
      <c r="P89">
        <v>150.09</v>
      </c>
      <c r="Q89">
        <v>131.16999999999999</v>
      </c>
      <c r="R89">
        <v>122.3</v>
      </c>
      <c r="S89">
        <v>161.54</v>
      </c>
      <c r="T89">
        <v>60.22</v>
      </c>
      <c r="U89">
        <v>67.489999999999995</v>
      </c>
      <c r="V89">
        <v>78.400000000000006</v>
      </c>
      <c r="W89">
        <v>29</v>
      </c>
      <c r="X89">
        <v>35.4</v>
      </c>
      <c r="Y89">
        <v>39.07</v>
      </c>
      <c r="Z89">
        <v>53.08</v>
      </c>
      <c r="AA89">
        <v>76.849999999999994</v>
      </c>
      <c r="AB89">
        <v>90.19</v>
      </c>
      <c r="AC89">
        <v>150.06</v>
      </c>
      <c r="AD89">
        <v>14.21</v>
      </c>
      <c r="AE89">
        <v>48.97</v>
      </c>
      <c r="AF89">
        <v>59.91</v>
      </c>
      <c r="AG89">
        <v>68.948700000000002</v>
      </c>
      <c r="AH89">
        <v>76.39</v>
      </c>
      <c r="AI89">
        <v>83.66</v>
      </c>
    </row>
    <row r="90" spans="2:35" x14ac:dyDescent="0.3">
      <c r="B90" s="2">
        <v>45212</v>
      </c>
      <c r="C90">
        <v>33.21</v>
      </c>
      <c r="D90">
        <v>43.13</v>
      </c>
      <c r="E90">
        <v>32.5</v>
      </c>
      <c r="F90">
        <v>153.63</v>
      </c>
      <c r="G90">
        <v>101.75</v>
      </c>
      <c r="H90">
        <v>97.65</v>
      </c>
      <c r="I90">
        <v>99.94</v>
      </c>
      <c r="J90">
        <v>108.66</v>
      </c>
      <c r="K90">
        <v>228.74</v>
      </c>
      <c r="L90">
        <v>75.5</v>
      </c>
      <c r="M90">
        <v>168.63</v>
      </c>
      <c r="N90">
        <v>349.28</v>
      </c>
      <c r="O90">
        <v>43.55</v>
      </c>
      <c r="P90">
        <v>148.38</v>
      </c>
      <c r="Q90">
        <v>130.19</v>
      </c>
      <c r="R90">
        <v>121.63</v>
      </c>
      <c r="S90">
        <v>158.97</v>
      </c>
      <c r="T90">
        <v>58.63</v>
      </c>
      <c r="U90">
        <v>66.8</v>
      </c>
      <c r="V90">
        <v>77.64</v>
      </c>
      <c r="W90">
        <v>28.95</v>
      </c>
      <c r="X90">
        <v>34.76</v>
      </c>
      <c r="Y90">
        <v>38.43</v>
      </c>
      <c r="Z90">
        <v>52.94</v>
      </c>
      <c r="AA90">
        <v>76.2</v>
      </c>
      <c r="AB90">
        <v>89.59</v>
      </c>
      <c r="AC90">
        <v>148.56</v>
      </c>
      <c r="AD90">
        <v>14</v>
      </c>
      <c r="AE90">
        <v>48.33</v>
      </c>
      <c r="AF90">
        <v>59.3</v>
      </c>
      <c r="AG90">
        <v>66.791899999999998</v>
      </c>
      <c r="AH90">
        <v>75.489999999999995</v>
      </c>
      <c r="AI90">
        <v>82.78</v>
      </c>
    </row>
    <row r="91" spans="2:35" x14ac:dyDescent="0.3">
      <c r="B91" s="2">
        <v>45211</v>
      </c>
      <c r="C91">
        <v>33.14</v>
      </c>
      <c r="D91">
        <v>42.88</v>
      </c>
      <c r="E91">
        <v>33</v>
      </c>
      <c r="F91">
        <v>153.97</v>
      </c>
      <c r="G91">
        <v>102.66</v>
      </c>
      <c r="H91">
        <v>99.094700000000003</v>
      </c>
      <c r="I91">
        <v>102.18</v>
      </c>
      <c r="J91">
        <v>108.81</v>
      </c>
      <c r="K91">
        <v>232.74</v>
      </c>
      <c r="L91">
        <v>75.38</v>
      </c>
      <c r="M91">
        <v>171.08</v>
      </c>
      <c r="N91">
        <v>353.16</v>
      </c>
      <c r="O91">
        <v>44.52</v>
      </c>
      <c r="P91">
        <v>152.19</v>
      </c>
      <c r="Q91">
        <v>129.38</v>
      </c>
      <c r="R91">
        <v>121.14</v>
      </c>
      <c r="S91">
        <v>161.34</v>
      </c>
      <c r="T91">
        <v>58.96</v>
      </c>
      <c r="U91">
        <v>66.22</v>
      </c>
      <c r="V91">
        <v>77.930000000000007</v>
      </c>
      <c r="W91">
        <v>27.74</v>
      </c>
      <c r="X91">
        <v>34.86</v>
      </c>
      <c r="Y91">
        <v>38.58</v>
      </c>
      <c r="Z91">
        <v>53.92</v>
      </c>
      <c r="AA91">
        <v>76.41</v>
      </c>
      <c r="AB91">
        <v>87.66</v>
      </c>
      <c r="AC91">
        <v>145.49</v>
      </c>
      <c r="AD91">
        <v>14.13</v>
      </c>
      <c r="AE91">
        <v>49</v>
      </c>
      <c r="AF91">
        <v>58.64</v>
      </c>
      <c r="AG91">
        <v>67.630399999999995</v>
      </c>
      <c r="AH91">
        <v>75.680000000000007</v>
      </c>
      <c r="AI91">
        <v>83.05</v>
      </c>
    </row>
    <row r="92" spans="2:35" x14ac:dyDescent="0.3">
      <c r="B92" s="2">
        <v>45210</v>
      </c>
      <c r="C92">
        <v>33.35</v>
      </c>
      <c r="D92">
        <v>43.1</v>
      </c>
      <c r="E92">
        <v>33.46</v>
      </c>
      <c r="F92">
        <v>155.065</v>
      </c>
      <c r="G92">
        <v>103.6</v>
      </c>
      <c r="H92">
        <v>100.91160000000001</v>
      </c>
      <c r="I92">
        <v>103.82</v>
      </c>
      <c r="J92">
        <v>110.16</v>
      </c>
      <c r="K92">
        <v>235.51</v>
      </c>
      <c r="L92">
        <v>79.03</v>
      </c>
      <c r="M92">
        <v>170.92</v>
      </c>
      <c r="N92">
        <v>354.63</v>
      </c>
      <c r="O92">
        <v>45.19</v>
      </c>
      <c r="P92">
        <v>151.41999999999999</v>
      </c>
      <c r="Q92">
        <v>130.5</v>
      </c>
      <c r="R92">
        <v>123.63</v>
      </c>
      <c r="S92">
        <v>163.12</v>
      </c>
      <c r="T92">
        <v>60.01</v>
      </c>
      <c r="U92">
        <v>66.95</v>
      </c>
      <c r="V92">
        <v>79.11</v>
      </c>
      <c r="W92">
        <v>28.32</v>
      </c>
      <c r="X92">
        <v>35.729999999999997</v>
      </c>
      <c r="Y92">
        <v>39.32</v>
      </c>
      <c r="Z92">
        <v>53.6</v>
      </c>
      <c r="AA92">
        <v>77.52</v>
      </c>
      <c r="AB92">
        <v>87.56</v>
      </c>
      <c r="AC92">
        <v>145.44</v>
      </c>
      <c r="AD92">
        <v>14.49</v>
      </c>
      <c r="AE92">
        <v>50.4</v>
      </c>
      <c r="AF92">
        <v>59.56</v>
      </c>
      <c r="AG92">
        <v>68.190399999999997</v>
      </c>
      <c r="AH92">
        <v>76.8</v>
      </c>
      <c r="AI92">
        <v>84.25</v>
      </c>
    </row>
    <row r="93" spans="2:35" x14ac:dyDescent="0.3">
      <c r="B93" s="2">
        <v>45209</v>
      </c>
      <c r="C93">
        <v>33.299999999999997</v>
      </c>
      <c r="D93">
        <v>42.71</v>
      </c>
      <c r="E93">
        <v>33.46</v>
      </c>
      <c r="F93">
        <v>154.99</v>
      </c>
      <c r="G93">
        <v>102.98</v>
      </c>
      <c r="H93">
        <v>100.39</v>
      </c>
      <c r="I93">
        <v>102.75</v>
      </c>
      <c r="J93">
        <v>109.5</v>
      </c>
      <c r="K93">
        <v>234.93</v>
      </c>
      <c r="L93">
        <v>78.14</v>
      </c>
      <c r="M93">
        <v>169.35</v>
      </c>
      <c r="N93">
        <v>352.65</v>
      </c>
      <c r="O93">
        <v>44.88</v>
      </c>
      <c r="P93">
        <v>149.80000000000001</v>
      </c>
      <c r="Q93">
        <v>131.08000000000001</v>
      </c>
      <c r="R93">
        <v>123.03</v>
      </c>
      <c r="S93">
        <v>162.54</v>
      </c>
      <c r="T93">
        <v>60.26</v>
      </c>
      <c r="U93">
        <v>67.41</v>
      </c>
      <c r="V93">
        <v>78.92</v>
      </c>
      <c r="W93">
        <v>27.81</v>
      </c>
      <c r="X93">
        <v>35.93</v>
      </c>
      <c r="Y93">
        <v>39.31</v>
      </c>
      <c r="Z93">
        <v>53.65</v>
      </c>
      <c r="AA93">
        <v>77.95</v>
      </c>
      <c r="AB93">
        <v>88.7</v>
      </c>
      <c r="AC93">
        <v>145.68</v>
      </c>
      <c r="AD93">
        <v>14.35</v>
      </c>
      <c r="AE93">
        <v>49.76</v>
      </c>
      <c r="AF93">
        <v>58.61</v>
      </c>
      <c r="AG93">
        <v>68.602599999999995</v>
      </c>
      <c r="AH93">
        <v>75.489999999999995</v>
      </c>
      <c r="AI93">
        <v>82.95</v>
      </c>
    </row>
    <row r="94" spans="2:35" x14ac:dyDescent="0.3">
      <c r="B94" s="2">
        <v>45208</v>
      </c>
      <c r="C94">
        <v>33.06</v>
      </c>
      <c r="D94">
        <v>42.88</v>
      </c>
      <c r="E94">
        <v>32.74</v>
      </c>
      <c r="F94">
        <v>153.41730000000001</v>
      </c>
      <c r="G94">
        <v>102.36</v>
      </c>
      <c r="H94">
        <v>99.41</v>
      </c>
      <c r="I94">
        <v>101.76739999999999</v>
      </c>
      <c r="J94">
        <v>108.72</v>
      </c>
      <c r="K94">
        <v>232.08</v>
      </c>
      <c r="L94">
        <v>77.19</v>
      </c>
      <c r="M94">
        <v>169.09</v>
      </c>
      <c r="N94">
        <v>351.02</v>
      </c>
      <c r="O94">
        <v>44.6</v>
      </c>
      <c r="P94">
        <v>147.97</v>
      </c>
      <c r="Q94">
        <v>130.46</v>
      </c>
      <c r="R94">
        <v>122.04</v>
      </c>
      <c r="S94">
        <v>160.78</v>
      </c>
      <c r="T94">
        <v>59.19</v>
      </c>
      <c r="U94">
        <v>66.73</v>
      </c>
      <c r="V94">
        <v>78.09</v>
      </c>
      <c r="W94">
        <v>27.54</v>
      </c>
      <c r="X94">
        <v>35.270000000000003</v>
      </c>
      <c r="Y94">
        <v>38.700000000000003</v>
      </c>
      <c r="Z94">
        <v>52.05</v>
      </c>
      <c r="AA94">
        <v>76.94</v>
      </c>
      <c r="AB94">
        <v>88.59</v>
      </c>
      <c r="AC94">
        <v>145.24</v>
      </c>
      <c r="AD94">
        <v>13.82</v>
      </c>
      <c r="AE94">
        <v>47.09</v>
      </c>
      <c r="AF94">
        <v>57.82</v>
      </c>
      <c r="AG94">
        <v>67.898399999999995</v>
      </c>
      <c r="AH94">
        <v>75.13</v>
      </c>
      <c r="AI94">
        <v>82.46</v>
      </c>
    </row>
    <row r="95" spans="2:35" x14ac:dyDescent="0.3">
      <c r="B95" s="2">
        <v>45205</v>
      </c>
      <c r="C95">
        <v>33.04</v>
      </c>
      <c r="D95">
        <v>42.7</v>
      </c>
      <c r="E95">
        <v>32.67</v>
      </c>
      <c r="F95">
        <v>153.5</v>
      </c>
      <c r="G95">
        <v>100.78</v>
      </c>
      <c r="H95">
        <v>98.691900000000004</v>
      </c>
      <c r="I95">
        <v>100.74</v>
      </c>
      <c r="J95">
        <v>104.09</v>
      </c>
      <c r="K95">
        <v>231.82</v>
      </c>
      <c r="L95">
        <v>76.349999999999994</v>
      </c>
      <c r="M95">
        <v>168.22</v>
      </c>
      <c r="N95">
        <v>348.7</v>
      </c>
      <c r="O95">
        <v>44.27</v>
      </c>
      <c r="P95">
        <v>148.35</v>
      </c>
      <c r="Q95">
        <v>130.01</v>
      </c>
      <c r="R95">
        <v>122.48</v>
      </c>
      <c r="S95">
        <v>160.61000000000001</v>
      </c>
      <c r="T95">
        <v>58.82</v>
      </c>
      <c r="U95">
        <v>66.67</v>
      </c>
      <c r="V95">
        <v>77.989999999999995</v>
      </c>
      <c r="W95">
        <v>26.89</v>
      </c>
      <c r="X95">
        <v>35.14</v>
      </c>
      <c r="Y95">
        <v>38.81</v>
      </c>
      <c r="Z95">
        <v>52.27</v>
      </c>
      <c r="AA95">
        <v>76.260000000000005</v>
      </c>
      <c r="AB95">
        <v>85.73</v>
      </c>
      <c r="AC95">
        <v>139.44999999999999</v>
      </c>
      <c r="AD95">
        <v>13.82</v>
      </c>
      <c r="AE95">
        <v>47.73</v>
      </c>
      <c r="AF95">
        <v>57.25</v>
      </c>
      <c r="AG95">
        <v>67.234200000000001</v>
      </c>
      <c r="AH95">
        <v>74.319999999999993</v>
      </c>
      <c r="AI95">
        <v>81.540000000000006</v>
      </c>
    </row>
    <row r="96" spans="2:35" x14ac:dyDescent="0.3">
      <c r="B96" s="2">
        <v>45204</v>
      </c>
      <c r="C96">
        <v>32.76</v>
      </c>
      <c r="D96">
        <v>42.5</v>
      </c>
      <c r="E96">
        <v>32.61</v>
      </c>
      <c r="F96">
        <v>152.06</v>
      </c>
      <c r="G96">
        <v>99.42</v>
      </c>
      <c r="H96">
        <v>98.092500000000001</v>
      </c>
      <c r="I96">
        <v>98.98</v>
      </c>
      <c r="J96">
        <v>103.16</v>
      </c>
      <c r="K96">
        <v>229.49</v>
      </c>
      <c r="L96">
        <v>76</v>
      </c>
      <c r="M96">
        <v>165.13</v>
      </c>
      <c r="N96">
        <v>339.53</v>
      </c>
      <c r="O96">
        <v>43.16</v>
      </c>
      <c r="P96">
        <v>145.21</v>
      </c>
      <c r="Q96">
        <v>128.66</v>
      </c>
      <c r="R96">
        <v>121.78</v>
      </c>
      <c r="S96">
        <v>159.49</v>
      </c>
      <c r="T96">
        <v>58.5</v>
      </c>
      <c r="U96">
        <v>67.040000000000006</v>
      </c>
      <c r="V96">
        <v>77.260000000000005</v>
      </c>
      <c r="W96">
        <v>26.32</v>
      </c>
      <c r="X96">
        <v>34.049999999999997</v>
      </c>
      <c r="Y96">
        <v>37.979999999999997</v>
      </c>
      <c r="Z96">
        <v>51.67</v>
      </c>
      <c r="AA96">
        <v>75.86</v>
      </c>
      <c r="AB96">
        <v>85.22</v>
      </c>
      <c r="AC96">
        <v>136.94999999999999</v>
      </c>
      <c r="AD96">
        <v>13.61</v>
      </c>
      <c r="AE96">
        <v>46.66</v>
      </c>
      <c r="AF96">
        <v>56.45</v>
      </c>
      <c r="AG96">
        <v>67.036699999999996</v>
      </c>
      <c r="AH96">
        <v>74.12</v>
      </c>
      <c r="AI96">
        <v>81.5</v>
      </c>
    </row>
    <row r="97" spans="2:35" x14ac:dyDescent="0.3">
      <c r="B97" s="2">
        <v>45203</v>
      </c>
      <c r="C97">
        <v>32.61</v>
      </c>
      <c r="D97">
        <v>42.19</v>
      </c>
      <c r="E97">
        <v>32.19</v>
      </c>
      <c r="F97">
        <v>151.11000000000001</v>
      </c>
      <c r="G97">
        <v>100.01</v>
      </c>
      <c r="H97">
        <v>98.12</v>
      </c>
      <c r="I97">
        <v>99.32</v>
      </c>
      <c r="J97">
        <v>103.56</v>
      </c>
      <c r="K97">
        <v>230.39</v>
      </c>
      <c r="L97">
        <v>76.400000000000006</v>
      </c>
      <c r="M97">
        <v>164.91</v>
      </c>
      <c r="N97">
        <v>339.95</v>
      </c>
      <c r="O97">
        <v>43.47</v>
      </c>
      <c r="P97">
        <v>145.21</v>
      </c>
      <c r="Q97">
        <v>127.96</v>
      </c>
      <c r="R97">
        <v>120.18</v>
      </c>
      <c r="S97">
        <v>160.29</v>
      </c>
      <c r="T97">
        <v>59.42</v>
      </c>
      <c r="U97">
        <v>68.39</v>
      </c>
      <c r="V97">
        <v>78.209999999999994</v>
      </c>
      <c r="W97">
        <v>25.91</v>
      </c>
      <c r="X97">
        <v>34</v>
      </c>
      <c r="Y97">
        <v>38.01</v>
      </c>
      <c r="Z97">
        <v>53.02</v>
      </c>
      <c r="AA97">
        <v>75.95</v>
      </c>
      <c r="AB97">
        <v>85.75</v>
      </c>
      <c r="AC97">
        <v>136.78</v>
      </c>
      <c r="AD97">
        <v>13.75</v>
      </c>
      <c r="AE97">
        <v>47.9</v>
      </c>
      <c r="AF97">
        <v>56.78</v>
      </c>
      <c r="AG97">
        <v>67.87</v>
      </c>
      <c r="AH97">
        <v>73.709999999999994</v>
      </c>
      <c r="AI97">
        <v>81.03</v>
      </c>
    </row>
    <row r="98" spans="2:35" x14ac:dyDescent="0.3">
      <c r="B98" s="2">
        <v>45202</v>
      </c>
      <c r="C98">
        <v>32.369999999999997</v>
      </c>
      <c r="D98">
        <v>41.63</v>
      </c>
      <c r="E98">
        <v>32.01</v>
      </c>
      <c r="F98">
        <v>150.01300000000001</v>
      </c>
      <c r="G98">
        <v>99.69</v>
      </c>
      <c r="H98">
        <v>97.53</v>
      </c>
      <c r="I98">
        <v>98.18</v>
      </c>
      <c r="J98">
        <v>104.01</v>
      </c>
      <c r="K98">
        <v>229.48</v>
      </c>
      <c r="L98">
        <v>75.33</v>
      </c>
      <c r="M98">
        <v>162.88</v>
      </c>
      <c r="N98">
        <v>334.54</v>
      </c>
      <c r="O98">
        <v>42.72</v>
      </c>
      <c r="P98">
        <v>142.97999999999999</v>
      </c>
      <c r="Q98">
        <v>127.42</v>
      </c>
      <c r="R98">
        <v>119.32</v>
      </c>
      <c r="S98">
        <v>157.19</v>
      </c>
      <c r="T98">
        <v>59.22</v>
      </c>
      <c r="U98">
        <v>67.849999999999994</v>
      </c>
      <c r="V98">
        <v>77.3</v>
      </c>
      <c r="W98">
        <v>26.07</v>
      </c>
      <c r="X98">
        <v>34.36</v>
      </c>
      <c r="Y98">
        <v>38.28</v>
      </c>
      <c r="Z98">
        <v>52.71</v>
      </c>
      <c r="AA98">
        <v>75.89</v>
      </c>
      <c r="AB98">
        <v>88.53</v>
      </c>
      <c r="AC98">
        <v>142.44</v>
      </c>
      <c r="AD98">
        <v>13.67</v>
      </c>
      <c r="AE98">
        <v>47.59</v>
      </c>
      <c r="AF98">
        <v>56.84</v>
      </c>
      <c r="AG98">
        <v>68.41</v>
      </c>
      <c r="AH98">
        <v>72.819999999999993</v>
      </c>
      <c r="AI98">
        <v>79.98</v>
      </c>
    </row>
    <row r="99" spans="2:35" x14ac:dyDescent="0.3">
      <c r="B99" s="2">
        <v>45201</v>
      </c>
      <c r="C99">
        <v>32.89</v>
      </c>
      <c r="D99">
        <v>42.1</v>
      </c>
      <c r="E99">
        <v>32.590000000000003</v>
      </c>
      <c r="F99">
        <v>153.04</v>
      </c>
      <c r="G99">
        <v>100.39</v>
      </c>
      <c r="H99">
        <v>98.68</v>
      </c>
      <c r="I99">
        <v>99.76</v>
      </c>
      <c r="J99">
        <v>104.78</v>
      </c>
      <c r="K99">
        <v>231.65</v>
      </c>
      <c r="L99">
        <v>77.7</v>
      </c>
      <c r="M99">
        <v>165.69</v>
      </c>
      <c r="N99">
        <v>343.15</v>
      </c>
      <c r="O99">
        <v>43.95</v>
      </c>
      <c r="P99">
        <v>146.22999999999999</v>
      </c>
      <c r="Q99">
        <v>128.56</v>
      </c>
      <c r="R99">
        <v>120.64</v>
      </c>
      <c r="S99">
        <v>161.11000000000001</v>
      </c>
      <c r="T99">
        <v>60.35</v>
      </c>
      <c r="U99">
        <v>68.34</v>
      </c>
      <c r="V99">
        <v>77.510000000000005</v>
      </c>
      <c r="W99">
        <v>25.99</v>
      </c>
      <c r="X99">
        <v>35.130000000000003</v>
      </c>
      <c r="Y99">
        <v>38.950000000000003</v>
      </c>
      <c r="Z99">
        <v>54.17</v>
      </c>
      <c r="AA99">
        <v>77.209999999999994</v>
      </c>
      <c r="AB99">
        <v>88.59</v>
      </c>
      <c r="AC99">
        <v>142.97999999999999</v>
      </c>
      <c r="AD99">
        <v>14.06</v>
      </c>
      <c r="AE99">
        <v>49.43</v>
      </c>
      <c r="AF99">
        <v>56.19</v>
      </c>
      <c r="AG99">
        <v>69.979500000000002</v>
      </c>
      <c r="AH99">
        <v>74.27</v>
      </c>
      <c r="AI99">
        <v>81.459999999999994</v>
      </c>
    </row>
    <row r="100" spans="2:35" x14ac:dyDescent="0.3">
      <c r="B100" s="2">
        <v>45198</v>
      </c>
      <c r="C100">
        <v>33.17</v>
      </c>
      <c r="D100">
        <v>42.54</v>
      </c>
      <c r="E100">
        <v>33.6</v>
      </c>
      <c r="F100">
        <v>154.63999999999999</v>
      </c>
      <c r="G100">
        <v>101.38</v>
      </c>
      <c r="H100">
        <v>99.46</v>
      </c>
      <c r="I100">
        <v>101.09</v>
      </c>
      <c r="J100">
        <v>105.97</v>
      </c>
      <c r="K100">
        <v>233.77</v>
      </c>
      <c r="L100">
        <v>78.489999999999995</v>
      </c>
      <c r="M100">
        <v>163.93</v>
      </c>
      <c r="N100">
        <v>341.26</v>
      </c>
      <c r="O100">
        <v>44.17</v>
      </c>
      <c r="P100">
        <v>144.97999999999999</v>
      </c>
      <c r="Q100">
        <v>128.74</v>
      </c>
      <c r="R100">
        <v>122.29</v>
      </c>
      <c r="S100">
        <v>160.97999999999999</v>
      </c>
      <c r="T100">
        <v>60.86</v>
      </c>
      <c r="U100">
        <v>68.81</v>
      </c>
      <c r="V100">
        <v>78.55</v>
      </c>
      <c r="W100">
        <v>26.91</v>
      </c>
      <c r="X100">
        <v>36.409999999999997</v>
      </c>
      <c r="Y100">
        <v>39.76</v>
      </c>
      <c r="Z100">
        <v>55.17</v>
      </c>
      <c r="AA100">
        <v>78.7</v>
      </c>
      <c r="AB100">
        <v>90.39</v>
      </c>
      <c r="AC100">
        <v>147.91</v>
      </c>
      <c r="AD100">
        <v>14.62</v>
      </c>
      <c r="AE100">
        <v>51.79</v>
      </c>
      <c r="AF100">
        <v>58.93</v>
      </c>
      <c r="AG100">
        <v>70.930000000000007</v>
      </c>
      <c r="AH100">
        <v>75.66</v>
      </c>
      <c r="AI100">
        <v>82.94</v>
      </c>
    </row>
    <row r="101" spans="2:35" x14ac:dyDescent="0.3">
      <c r="B101" s="2">
        <v>45197</v>
      </c>
      <c r="C101">
        <v>33.479999999999997</v>
      </c>
      <c r="D101">
        <v>43.05</v>
      </c>
      <c r="E101">
        <v>33.21</v>
      </c>
      <c r="F101">
        <v>155.62</v>
      </c>
      <c r="G101">
        <v>101.92</v>
      </c>
      <c r="H101">
        <v>100.7221</v>
      </c>
      <c r="I101">
        <v>101.64</v>
      </c>
      <c r="J101">
        <v>105.86</v>
      </c>
      <c r="K101">
        <v>233.8</v>
      </c>
      <c r="L101">
        <v>79.25</v>
      </c>
      <c r="M101">
        <v>163.37</v>
      </c>
      <c r="N101">
        <v>339.93</v>
      </c>
      <c r="O101">
        <v>44.15</v>
      </c>
      <c r="P101">
        <v>144.29</v>
      </c>
      <c r="Q101">
        <v>129.72</v>
      </c>
      <c r="R101">
        <v>122.84</v>
      </c>
      <c r="S101">
        <v>160.13</v>
      </c>
      <c r="T101">
        <v>60.44</v>
      </c>
      <c r="U101">
        <v>69.010000000000005</v>
      </c>
      <c r="V101">
        <v>78.680000000000007</v>
      </c>
      <c r="W101">
        <v>27.05</v>
      </c>
      <c r="X101">
        <v>36.15</v>
      </c>
      <c r="Y101">
        <v>39.895000000000003</v>
      </c>
      <c r="Z101">
        <v>54.99</v>
      </c>
      <c r="AA101">
        <v>78.88</v>
      </c>
      <c r="AB101">
        <v>92.25</v>
      </c>
      <c r="AC101">
        <v>150.54</v>
      </c>
      <c r="AD101">
        <v>14.62</v>
      </c>
      <c r="AE101">
        <v>51.85</v>
      </c>
      <c r="AF101">
        <v>58.83</v>
      </c>
      <c r="AG101">
        <v>70.729699999999994</v>
      </c>
      <c r="AH101">
        <v>75.44</v>
      </c>
      <c r="AI101">
        <v>82.74</v>
      </c>
    </row>
    <row r="102" spans="2:35" x14ac:dyDescent="0.3">
      <c r="B102" s="2">
        <v>45196</v>
      </c>
      <c r="C102">
        <v>33.24</v>
      </c>
      <c r="D102">
        <v>42.9</v>
      </c>
      <c r="E102">
        <v>32.83</v>
      </c>
      <c r="F102">
        <v>154.41999999999999</v>
      </c>
      <c r="G102">
        <v>101.49</v>
      </c>
      <c r="H102">
        <v>99.788399999999996</v>
      </c>
      <c r="I102">
        <v>100.46939999999999</v>
      </c>
      <c r="J102">
        <v>106.39</v>
      </c>
      <c r="K102">
        <v>230.61</v>
      </c>
      <c r="L102">
        <v>77.95</v>
      </c>
      <c r="M102">
        <v>162.22</v>
      </c>
      <c r="N102">
        <v>337.35</v>
      </c>
      <c r="O102">
        <v>43.38</v>
      </c>
      <c r="P102">
        <v>141.99</v>
      </c>
      <c r="Q102">
        <v>129.1</v>
      </c>
      <c r="R102">
        <v>123.11</v>
      </c>
      <c r="S102">
        <v>158.36000000000001</v>
      </c>
      <c r="T102">
        <v>59.34</v>
      </c>
      <c r="U102">
        <v>68.8</v>
      </c>
      <c r="V102">
        <v>77.84</v>
      </c>
      <c r="W102">
        <v>26.91</v>
      </c>
      <c r="X102">
        <v>35.4</v>
      </c>
      <c r="Y102">
        <v>38.89</v>
      </c>
      <c r="Z102">
        <v>53.84</v>
      </c>
      <c r="AA102">
        <v>78.41</v>
      </c>
      <c r="AB102">
        <v>92.15</v>
      </c>
      <c r="AC102">
        <v>149.72999999999999</v>
      </c>
      <c r="AD102">
        <v>14.59</v>
      </c>
      <c r="AE102">
        <v>51.68</v>
      </c>
      <c r="AF102">
        <v>60.13</v>
      </c>
      <c r="AG102">
        <v>69.737799999999993</v>
      </c>
      <c r="AH102">
        <v>75.45</v>
      </c>
      <c r="AI102">
        <v>81.95</v>
      </c>
    </row>
    <row r="103" spans="2:35" x14ac:dyDescent="0.3">
      <c r="B103" s="2">
        <v>45195</v>
      </c>
      <c r="C103">
        <v>33.29</v>
      </c>
      <c r="D103">
        <v>42.97</v>
      </c>
      <c r="E103">
        <v>33.049999999999997</v>
      </c>
      <c r="F103">
        <v>154.54</v>
      </c>
      <c r="G103">
        <v>100.74</v>
      </c>
      <c r="H103">
        <v>97.9</v>
      </c>
      <c r="I103">
        <v>99.309799999999996</v>
      </c>
      <c r="J103">
        <v>105.4</v>
      </c>
      <c r="K103">
        <v>230.35</v>
      </c>
      <c r="L103">
        <v>77.760000000000005</v>
      </c>
      <c r="M103">
        <v>161.97</v>
      </c>
      <c r="N103">
        <v>335.09</v>
      </c>
      <c r="O103">
        <v>42.72</v>
      </c>
      <c r="P103">
        <v>140.69999999999999</v>
      </c>
      <c r="Q103">
        <v>129.75</v>
      </c>
      <c r="R103">
        <v>122.54</v>
      </c>
      <c r="S103">
        <v>158.97</v>
      </c>
      <c r="T103">
        <v>58.99</v>
      </c>
      <c r="U103">
        <v>69.37</v>
      </c>
      <c r="V103">
        <v>77.849999999999994</v>
      </c>
      <c r="W103">
        <v>27.74</v>
      </c>
      <c r="X103">
        <v>35.6</v>
      </c>
      <c r="Y103">
        <v>38.799999999999997</v>
      </c>
      <c r="Z103">
        <v>53.74</v>
      </c>
      <c r="AA103">
        <v>78.599999999999994</v>
      </c>
      <c r="AB103">
        <v>89.91</v>
      </c>
      <c r="AC103">
        <v>145.43</v>
      </c>
      <c r="AD103">
        <v>14.68</v>
      </c>
      <c r="AE103">
        <v>51.74</v>
      </c>
      <c r="AF103">
        <v>61.31</v>
      </c>
      <c r="AG103">
        <v>69.384200000000007</v>
      </c>
      <c r="AH103">
        <v>75.959999999999994</v>
      </c>
      <c r="AI103">
        <v>82.43</v>
      </c>
    </row>
    <row r="104" spans="2:35" x14ac:dyDescent="0.3">
      <c r="B104" s="2">
        <v>45194</v>
      </c>
      <c r="C104">
        <v>33.74</v>
      </c>
      <c r="D104">
        <v>43.52</v>
      </c>
      <c r="E104">
        <v>34.15</v>
      </c>
      <c r="F104">
        <v>157.78</v>
      </c>
      <c r="G104">
        <v>102.3</v>
      </c>
      <c r="H104">
        <v>99.38</v>
      </c>
      <c r="I104">
        <v>101.19</v>
      </c>
      <c r="J104">
        <v>106.57</v>
      </c>
      <c r="K104">
        <v>235.399</v>
      </c>
      <c r="L104">
        <v>79.06</v>
      </c>
      <c r="M104">
        <v>164.94</v>
      </c>
      <c r="N104">
        <v>340.5</v>
      </c>
      <c r="O104">
        <v>43.49</v>
      </c>
      <c r="P104">
        <v>142.96</v>
      </c>
      <c r="Q104">
        <v>130.86000000000001</v>
      </c>
      <c r="R104">
        <v>122.27</v>
      </c>
      <c r="S104">
        <v>161.91999999999999</v>
      </c>
      <c r="T104">
        <v>59.88</v>
      </c>
      <c r="U104">
        <v>69.89</v>
      </c>
      <c r="V104">
        <v>78.989999999999995</v>
      </c>
      <c r="W104">
        <v>28.51</v>
      </c>
      <c r="X104">
        <v>36.32</v>
      </c>
      <c r="Y104">
        <v>39.520000000000003</v>
      </c>
      <c r="Z104">
        <v>54.74</v>
      </c>
      <c r="AA104">
        <v>79.38</v>
      </c>
      <c r="AB104">
        <v>90.43</v>
      </c>
      <c r="AC104">
        <v>146.06</v>
      </c>
      <c r="AD104">
        <v>14.98</v>
      </c>
      <c r="AE104">
        <v>52.57</v>
      </c>
      <c r="AF104">
        <v>63.2</v>
      </c>
      <c r="AG104">
        <v>70.712199999999996</v>
      </c>
      <c r="AH104">
        <v>77.37</v>
      </c>
      <c r="AI104">
        <v>84.01</v>
      </c>
    </row>
    <row r="105" spans="2:35" x14ac:dyDescent="0.3">
      <c r="B105" s="2">
        <v>45191</v>
      </c>
      <c r="C105">
        <v>33.659999999999997</v>
      </c>
      <c r="D105">
        <v>43.36</v>
      </c>
      <c r="E105">
        <v>33.71</v>
      </c>
      <c r="F105">
        <v>157.46</v>
      </c>
      <c r="G105">
        <v>101.79</v>
      </c>
      <c r="H105">
        <v>98.840100000000007</v>
      </c>
      <c r="I105">
        <v>100.25</v>
      </c>
      <c r="J105">
        <v>106.13</v>
      </c>
      <c r="K105">
        <v>234.22</v>
      </c>
      <c r="L105">
        <v>78.88</v>
      </c>
      <c r="M105">
        <v>164.41</v>
      </c>
      <c r="N105">
        <v>340.57</v>
      </c>
      <c r="O105">
        <v>43.33</v>
      </c>
      <c r="P105">
        <v>141.96</v>
      </c>
      <c r="Q105">
        <v>130.15</v>
      </c>
      <c r="R105">
        <v>122.56</v>
      </c>
      <c r="S105">
        <v>160.93</v>
      </c>
      <c r="T105">
        <v>59.59</v>
      </c>
      <c r="U105">
        <v>70.14</v>
      </c>
      <c r="V105">
        <v>78.37</v>
      </c>
      <c r="W105">
        <v>28.87</v>
      </c>
      <c r="X105">
        <v>36.450000000000003</v>
      </c>
      <c r="Y105">
        <v>39.76</v>
      </c>
      <c r="Z105">
        <v>54.77</v>
      </c>
      <c r="AA105">
        <v>79.540000000000006</v>
      </c>
      <c r="AB105">
        <v>89.31</v>
      </c>
      <c r="AC105">
        <v>143.41999999999999</v>
      </c>
      <c r="AD105">
        <v>15.09</v>
      </c>
      <c r="AE105">
        <v>52.82</v>
      </c>
      <c r="AF105">
        <v>63.29</v>
      </c>
      <c r="AG105">
        <v>71.472099999999998</v>
      </c>
      <c r="AH105">
        <v>77.44</v>
      </c>
      <c r="AI105">
        <v>84.16</v>
      </c>
    </row>
    <row r="106" spans="2:35" x14ac:dyDescent="0.3">
      <c r="B106" s="2">
        <v>45190</v>
      </c>
      <c r="C106">
        <v>33.92</v>
      </c>
      <c r="D106">
        <v>43.29</v>
      </c>
      <c r="E106">
        <v>33.97</v>
      </c>
      <c r="F106">
        <v>158.71</v>
      </c>
      <c r="G106">
        <v>102.14</v>
      </c>
      <c r="H106">
        <v>99.26</v>
      </c>
      <c r="I106">
        <v>100.3172</v>
      </c>
      <c r="J106">
        <v>107.12</v>
      </c>
      <c r="K106">
        <v>235.75</v>
      </c>
      <c r="L106">
        <v>78.760000000000005</v>
      </c>
      <c r="M106">
        <v>164.06</v>
      </c>
      <c r="N106">
        <v>339.99</v>
      </c>
      <c r="O106">
        <v>43</v>
      </c>
      <c r="P106">
        <v>140.76</v>
      </c>
      <c r="Q106">
        <v>130.41999999999999</v>
      </c>
      <c r="R106">
        <v>123.05</v>
      </c>
      <c r="S106">
        <v>162.53</v>
      </c>
      <c r="T106">
        <v>59.87</v>
      </c>
      <c r="U106">
        <v>70.52</v>
      </c>
      <c r="V106">
        <v>78.45</v>
      </c>
      <c r="W106">
        <v>28.91</v>
      </c>
      <c r="X106">
        <v>36.5</v>
      </c>
      <c r="Y106">
        <v>39.471899999999998</v>
      </c>
      <c r="Z106">
        <v>54.36</v>
      </c>
      <c r="AA106">
        <v>80.2</v>
      </c>
      <c r="AB106">
        <v>89.16</v>
      </c>
      <c r="AC106">
        <v>143.84</v>
      </c>
      <c r="AD106">
        <v>15.22</v>
      </c>
      <c r="AE106">
        <v>53.59</v>
      </c>
      <c r="AF106">
        <v>63.41</v>
      </c>
      <c r="AG106">
        <v>71.5458</v>
      </c>
      <c r="AH106">
        <v>78.03</v>
      </c>
      <c r="AI106">
        <v>84.75</v>
      </c>
    </row>
    <row r="107" spans="2:35" x14ac:dyDescent="0.3">
      <c r="B107" s="2">
        <v>45189</v>
      </c>
      <c r="C107">
        <v>34.49</v>
      </c>
      <c r="D107">
        <v>43.73</v>
      </c>
      <c r="E107">
        <v>34.49</v>
      </c>
      <c r="F107">
        <v>161.52000000000001</v>
      </c>
      <c r="G107">
        <v>103.84</v>
      </c>
      <c r="H107">
        <v>100.11</v>
      </c>
      <c r="I107">
        <v>101.94</v>
      </c>
      <c r="J107">
        <v>108.99</v>
      </c>
      <c r="K107">
        <v>238.99</v>
      </c>
      <c r="L107">
        <v>81.11</v>
      </c>
      <c r="M107">
        <v>166.6</v>
      </c>
      <c r="N107">
        <v>348.18</v>
      </c>
      <c r="O107">
        <v>44.36</v>
      </c>
      <c r="P107">
        <v>143.63</v>
      </c>
      <c r="Q107">
        <v>131.57</v>
      </c>
      <c r="R107">
        <v>124.63</v>
      </c>
      <c r="S107">
        <v>167.09</v>
      </c>
      <c r="T107">
        <v>60.62</v>
      </c>
      <c r="U107">
        <v>71.44</v>
      </c>
      <c r="V107">
        <v>80.06</v>
      </c>
      <c r="W107">
        <v>29.71</v>
      </c>
      <c r="X107">
        <v>37.4</v>
      </c>
      <c r="Y107">
        <v>40.53</v>
      </c>
      <c r="Z107">
        <v>55.99</v>
      </c>
      <c r="AA107">
        <v>81.33</v>
      </c>
      <c r="AB107">
        <v>90.4</v>
      </c>
      <c r="AC107">
        <v>145.53</v>
      </c>
      <c r="AD107">
        <v>15.52</v>
      </c>
      <c r="AE107">
        <v>54.54</v>
      </c>
      <c r="AF107">
        <v>64.08</v>
      </c>
      <c r="AG107">
        <v>73.085999999999999</v>
      </c>
      <c r="AH107">
        <v>80.78</v>
      </c>
      <c r="AI107">
        <v>87.77</v>
      </c>
    </row>
    <row r="108" spans="2:35" x14ac:dyDescent="0.3">
      <c r="B108" s="2">
        <v>45188</v>
      </c>
      <c r="C108">
        <v>34.729999999999997</v>
      </c>
      <c r="D108">
        <v>43.83</v>
      </c>
      <c r="E108">
        <v>34.729999999999997</v>
      </c>
      <c r="F108">
        <v>162.74</v>
      </c>
      <c r="G108">
        <v>104.25</v>
      </c>
      <c r="H108">
        <v>100.79</v>
      </c>
      <c r="I108">
        <v>102.73</v>
      </c>
      <c r="J108">
        <v>109.41</v>
      </c>
      <c r="K108">
        <v>239.9</v>
      </c>
      <c r="L108">
        <v>81.88</v>
      </c>
      <c r="M108">
        <v>169.26</v>
      </c>
      <c r="N108">
        <v>351.35</v>
      </c>
      <c r="O108">
        <v>45.21</v>
      </c>
      <c r="P108">
        <v>146.03</v>
      </c>
      <c r="Q108">
        <v>131.56</v>
      </c>
      <c r="R108">
        <v>125.71</v>
      </c>
      <c r="S108">
        <v>168.77</v>
      </c>
      <c r="T108">
        <v>60.91</v>
      </c>
      <c r="U108">
        <v>71.37</v>
      </c>
      <c r="V108">
        <v>80.91</v>
      </c>
      <c r="W108">
        <v>29.4</v>
      </c>
      <c r="X108">
        <v>37.520000000000003</v>
      </c>
      <c r="Y108">
        <v>40.72</v>
      </c>
      <c r="Z108">
        <v>56.95</v>
      </c>
      <c r="AA108">
        <v>81.72</v>
      </c>
      <c r="AB108">
        <v>91.25</v>
      </c>
      <c r="AC108">
        <v>147.80000000000001</v>
      </c>
      <c r="AD108">
        <v>15.49</v>
      </c>
      <c r="AE108">
        <v>54.6</v>
      </c>
      <c r="AF108">
        <v>64.02</v>
      </c>
      <c r="AG108">
        <v>73.52</v>
      </c>
      <c r="AH108">
        <v>80.709999999999994</v>
      </c>
      <c r="AI108">
        <v>87.63</v>
      </c>
    </row>
    <row r="109" spans="2:35" x14ac:dyDescent="0.3">
      <c r="B109" s="2">
        <v>45187</v>
      </c>
      <c r="C109">
        <v>34.770000000000003</v>
      </c>
      <c r="D109">
        <v>43.52</v>
      </c>
      <c r="E109">
        <v>34.799999999999997</v>
      </c>
      <c r="F109">
        <v>163.27000000000001</v>
      </c>
      <c r="G109">
        <v>104.69</v>
      </c>
      <c r="H109">
        <v>100.83</v>
      </c>
      <c r="I109">
        <v>103.29</v>
      </c>
      <c r="J109">
        <v>110.04</v>
      </c>
      <c r="K109">
        <v>240.01</v>
      </c>
      <c r="L109">
        <v>81.75</v>
      </c>
      <c r="M109">
        <v>169.35</v>
      </c>
      <c r="N109">
        <v>351.78</v>
      </c>
      <c r="O109">
        <v>45.71</v>
      </c>
      <c r="P109">
        <v>147.30000000000001</v>
      </c>
      <c r="Q109">
        <v>131.44999999999999</v>
      </c>
      <c r="R109">
        <v>125.25</v>
      </c>
      <c r="S109">
        <v>169.62</v>
      </c>
      <c r="T109">
        <v>61.07</v>
      </c>
      <c r="U109">
        <v>71.540000000000006</v>
      </c>
      <c r="V109">
        <v>80.98</v>
      </c>
      <c r="W109">
        <v>29.75</v>
      </c>
      <c r="X109">
        <v>37.92</v>
      </c>
      <c r="Y109">
        <v>40.81</v>
      </c>
      <c r="Z109">
        <v>57.58</v>
      </c>
      <c r="AA109">
        <v>81.86</v>
      </c>
      <c r="AB109">
        <v>92.11</v>
      </c>
      <c r="AC109">
        <v>149.44999999999999</v>
      </c>
      <c r="AD109">
        <v>15.43</v>
      </c>
      <c r="AE109">
        <v>54.24</v>
      </c>
      <c r="AF109">
        <v>64.37</v>
      </c>
      <c r="AG109">
        <v>73.371099999999998</v>
      </c>
      <c r="AH109">
        <v>81.08</v>
      </c>
      <c r="AI109">
        <v>87.95</v>
      </c>
    </row>
    <row r="110" spans="2:35" x14ac:dyDescent="0.3">
      <c r="B110" s="2">
        <v>45184</v>
      </c>
      <c r="C110">
        <v>34.83</v>
      </c>
      <c r="D110">
        <v>43.35</v>
      </c>
      <c r="E110">
        <v>35.26</v>
      </c>
      <c r="F110">
        <v>162.96</v>
      </c>
      <c r="G110">
        <v>105</v>
      </c>
      <c r="H110">
        <v>100.95</v>
      </c>
      <c r="I110">
        <v>103.1</v>
      </c>
      <c r="J110">
        <v>109.82</v>
      </c>
      <c r="K110">
        <v>242.42</v>
      </c>
      <c r="L110">
        <v>81.41</v>
      </c>
      <c r="M110">
        <v>168.9</v>
      </c>
      <c r="N110">
        <v>351.92</v>
      </c>
      <c r="O110">
        <v>45.51</v>
      </c>
      <c r="P110">
        <v>146.81</v>
      </c>
      <c r="Q110">
        <v>132.19</v>
      </c>
      <c r="R110">
        <v>126.61</v>
      </c>
      <c r="S110">
        <v>171.79</v>
      </c>
      <c r="T110">
        <v>62.23</v>
      </c>
      <c r="U110">
        <v>72.05</v>
      </c>
      <c r="V110">
        <v>81.709999999999994</v>
      </c>
      <c r="W110">
        <v>29.72</v>
      </c>
      <c r="X110">
        <v>38.299999999999997</v>
      </c>
      <c r="Y110">
        <v>40.94</v>
      </c>
      <c r="Z110">
        <v>57.89</v>
      </c>
      <c r="AA110">
        <v>82.5</v>
      </c>
      <c r="AB110">
        <v>92.01</v>
      </c>
      <c r="AC110">
        <v>150.18</v>
      </c>
      <c r="AD110">
        <v>15.65</v>
      </c>
      <c r="AE110">
        <v>55.92</v>
      </c>
      <c r="AF110">
        <v>64.94</v>
      </c>
      <c r="AG110">
        <v>73.36</v>
      </c>
      <c r="AH110">
        <v>81.81</v>
      </c>
      <c r="AI110">
        <v>89.77</v>
      </c>
    </row>
    <row r="111" spans="2:35" x14ac:dyDescent="0.3">
      <c r="B111" s="2">
        <v>45183</v>
      </c>
      <c r="C111">
        <v>35.01</v>
      </c>
      <c r="D111">
        <v>43.55</v>
      </c>
      <c r="E111">
        <v>35.520000000000003</v>
      </c>
      <c r="F111">
        <v>163.76</v>
      </c>
      <c r="G111">
        <v>105.61</v>
      </c>
      <c r="H111">
        <v>101.73</v>
      </c>
      <c r="I111">
        <v>104.3</v>
      </c>
      <c r="J111">
        <v>110.11</v>
      </c>
      <c r="K111">
        <v>243.56</v>
      </c>
      <c r="L111">
        <v>83.76</v>
      </c>
      <c r="M111">
        <v>172.21</v>
      </c>
      <c r="N111">
        <v>358.69</v>
      </c>
      <c r="O111">
        <v>46.88</v>
      </c>
      <c r="P111">
        <v>151.38999999999999</v>
      </c>
      <c r="Q111">
        <v>133.24</v>
      </c>
      <c r="R111">
        <v>127.58</v>
      </c>
      <c r="S111">
        <v>174.78</v>
      </c>
      <c r="T111">
        <v>63.04</v>
      </c>
      <c r="U111">
        <v>72.650000000000006</v>
      </c>
      <c r="V111">
        <v>82.63</v>
      </c>
      <c r="W111">
        <v>29.11</v>
      </c>
      <c r="X111">
        <v>38.14</v>
      </c>
      <c r="Y111">
        <v>41.07</v>
      </c>
      <c r="Z111">
        <v>58.18</v>
      </c>
      <c r="AA111">
        <v>83.01</v>
      </c>
      <c r="AB111">
        <v>93.36</v>
      </c>
      <c r="AC111">
        <v>152.78</v>
      </c>
      <c r="AD111">
        <v>15.87</v>
      </c>
      <c r="AE111">
        <v>57.1</v>
      </c>
      <c r="AF111">
        <v>65.22</v>
      </c>
      <c r="AG111">
        <v>74.096699999999998</v>
      </c>
      <c r="AH111">
        <v>82.12</v>
      </c>
      <c r="AI111">
        <v>89.98</v>
      </c>
    </row>
    <row r="112" spans="2:35" x14ac:dyDescent="0.3">
      <c r="B112" s="2">
        <v>45182</v>
      </c>
      <c r="C112">
        <v>34.69</v>
      </c>
      <c r="D112">
        <v>43.05</v>
      </c>
      <c r="E112">
        <v>34.880000000000003</v>
      </c>
      <c r="F112">
        <v>162.29</v>
      </c>
      <c r="G112">
        <v>104.58</v>
      </c>
      <c r="H112">
        <v>99.97</v>
      </c>
      <c r="I112">
        <v>103.22</v>
      </c>
      <c r="J112">
        <v>109.49</v>
      </c>
      <c r="K112">
        <v>241.22</v>
      </c>
      <c r="L112">
        <v>82.49</v>
      </c>
      <c r="M112">
        <v>170.97</v>
      </c>
      <c r="N112">
        <v>356.93</v>
      </c>
      <c r="O112">
        <v>46.5</v>
      </c>
      <c r="P112">
        <v>150.57</v>
      </c>
      <c r="Q112">
        <v>132.82</v>
      </c>
      <c r="R112">
        <v>127.1</v>
      </c>
      <c r="S112">
        <v>173.08</v>
      </c>
      <c r="T112">
        <v>61.6</v>
      </c>
      <c r="U112">
        <v>71.92</v>
      </c>
      <c r="V112">
        <v>81.48</v>
      </c>
      <c r="W112">
        <v>28.72</v>
      </c>
      <c r="X112">
        <v>36.950000000000003</v>
      </c>
      <c r="Y112">
        <v>39.729999999999997</v>
      </c>
      <c r="Z112">
        <v>57.53</v>
      </c>
      <c r="AA112">
        <v>81.760000000000005</v>
      </c>
      <c r="AB112">
        <v>92.28</v>
      </c>
      <c r="AC112">
        <v>152.03</v>
      </c>
      <c r="AD112">
        <v>15.49</v>
      </c>
      <c r="AE112">
        <v>55.62</v>
      </c>
      <c r="AF112">
        <v>64.28</v>
      </c>
      <c r="AG112">
        <v>72.97</v>
      </c>
      <c r="AH112">
        <v>80.66</v>
      </c>
      <c r="AI112">
        <v>88.31</v>
      </c>
    </row>
    <row r="113" spans="2:35" x14ac:dyDescent="0.3">
      <c r="B113" s="2">
        <v>45181</v>
      </c>
      <c r="C113">
        <v>34.69</v>
      </c>
      <c r="D113">
        <v>43.14</v>
      </c>
      <c r="E113">
        <v>35.700000000000003</v>
      </c>
      <c r="F113">
        <v>162.63</v>
      </c>
      <c r="G113">
        <v>105.28</v>
      </c>
      <c r="H113">
        <v>100.42</v>
      </c>
      <c r="I113">
        <v>104.3</v>
      </c>
      <c r="J113">
        <v>109.93</v>
      </c>
      <c r="K113">
        <v>241.74</v>
      </c>
      <c r="L113">
        <v>83.37</v>
      </c>
      <c r="M113">
        <v>170.54</v>
      </c>
      <c r="N113">
        <v>356.18</v>
      </c>
      <c r="O113">
        <v>46.53</v>
      </c>
      <c r="P113">
        <v>149.36000000000001</v>
      </c>
      <c r="Q113">
        <v>132.80000000000001</v>
      </c>
      <c r="R113">
        <v>127.48</v>
      </c>
      <c r="S113">
        <v>171.72</v>
      </c>
      <c r="T113">
        <v>61.91</v>
      </c>
      <c r="U113">
        <v>71.7</v>
      </c>
      <c r="V113">
        <v>81.96</v>
      </c>
      <c r="W113">
        <v>28.79</v>
      </c>
      <c r="X113">
        <v>37.200000000000003</v>
      </c>
      <c r="Y113">
        <v>39.92</v>
      </c>
      <c r="Z113">
        <v>58.04</v>
      </c>
      <c r="AA113">
        <v>82.36</v>
      </c>
      <c r="AB113">
        <v>92.98</v>
      </c>
      <c r="AC113">
        <v>153.81</v>
      </c>
      <c r="AD113">
        <v>15.63</v>
      </c>
      <c r="AE113">
        <v>56.79</v>
      </c>
      <c r="AF113">
        <v>63.52</v>
      </c>
      <c r="AG113">
        <v>73.290000000000006</v>
      </c>
      <c r="AH113">
        <v>81.55</v>
      </c>
      <c r="AI113">
        <v>89.15</v>
      </c>
    </row>
    <row r="114" spans="2:35" x14ac:dyDescent="0.3">
      <c r="B114" s="2">
        <v>45180</v>
      </c>
      <c r="C114">
        <v>34.46</v>
      </c>
      <c r="D114">
        <v>42.71</v>
      </c>
      <c r="E114">
        <v>34.96</v>
      </c>
      <c r="F114">
        <v>161.33000000000001</v>
      </c>
      <c r="G114">
        <v>105.66</v>
      </c>
      <c r="H114">
        <v>100.685</v>
      </c>
      <c r="I114">
        <v>105.11</v>
      </c>
      <c r="J114">
        <v>110.51</v>
      </c>
      <c r="K114">
        <v>243.42</v>
      </c>
      <c r="L114">
        <v>85.21</v>
      </c>
      <c r="M114">
        <v>173.69</v>
      </c>
      <c r="N114">
        <v>366.74</v>
      </c>
      <c r="O114">
        <v>47.444299999999998</v>
      </c>
      <c r="P114">
        <v>150.49</v>
      </c>
      <c r="Q114">
        <v>132.97</v>
      </c>
      <c r="R114">
        <v>127.68</v>
      </c>
      <c r="S114">
        <v>173.29</v>
      </c>
      <c r="T114">
        <v>62</v>
      </c>
      <c r="U114">
        <v>72.319999999999993</v>
      </c>
      <c r="V114">
        <v>82.15</v>
      </c>
      <c r="W114">
        <v>28.77</v>
      </c>
      <c r="X114">
        <v>37.71</v>
      </c>
      <c r="Y114">
        <v>40.090000000000003</v>
      </c>
      <c r="Z114">
        <v>58.06</v>
      </c>
      <c r="AA114">
        <v>82.03</v>
      </c>
      <c r="AB114">
        <v>90.84</v>
      </c>
      <c r="AC114">
        <v>150.18</v>
      </c>
      <c r="AD114">
        <v>15.53</v>
      </c>
      <c r="AE114">
        <v>55.73</v>
      </c>
      <c r="AF114">
        <v>63.44</v>
      </c>
      <c r="AG114">
        <v>73.53</v>
      </c>
      <c r="AH114">
        <v>81.59</v>
      </c>
      <c r="AI114">
        <v>89.04</v>
      </c>
    </row>
    <row r="115" spans="2:35" x14ac:dyDescent="0.3">
      <c r="B115" s="2">
        <v>45177</v>
      </c>
      <c r="C115">
        <v>34.299999999999997</v>
      </c>
      <c r="D115">
        <v>42.43</v>
      </c>
      <c r="E115">
        <v>34.83</v>
      </c>
      <c r="F115">
        <v>160.79079999999999</v>
      </c>
      <c r="G115">
        <v>105.63</v>
      </c>
      <c r="H115">
        <v>100.28</v>
      </c>
      <c r="I115">
        <v>105.18300000000001</v>
      </c>
      <c r="J115">
        <v>112.13</v>
      </c>
      <c r="K115">
        <v>241.74</v>
      </c>
      <c r="L115">
        <v>84.59</v>
      </c>
      <c r="M115">
        <v>172.79</v>
      </c>
      <c r="N115">
        <v>363.79</v>
      </c>
      <c r="O115">
        <v>47.27</v>
      </c>
      <c r="P115">
        <v>150.38</v>
      </c>
      <c r="Q115">
        <v>132.06</v>
      </c>
      <c r="R115">
        <v>126.85</v>
      </c>
      <c r="S115">
        <v>168.75</v>
      </c>
      <c r="T115">
        <v>61.98</v>
      </c>
      <c r="U115">
        <v>71.7</v>
      </c>
      <c r="V115">
        <v>81.8</v>
      </c>
      <c r="W115">
        <v>28.34</v>
      </c>
      <c r="X115">
        <v>36.67</v>
      </c>
      <c r="Y115">
        <v>39.33</v>
      </c>
      <c r="Z115">
        <v>57.17</v>
      </c>
      <c r="AA115">
        <v>81.44</v>
      </c>
      <c r="AB115">
        <v>92.05</v>
      </c>
      <c r="AC115">
        <v>153.19</v>
      </c>
      <c r="AD115">
        <v>15.45</v>
      </c>
      <c r="AE115">
        <v>55.57</v>
      </c>
      <c r="AF115">
        <v>63.18</v>
      </c>
      <c r="AG115">
        <v>73.924099999999996</v>
      </c>
      <c r="AH115">
        <v>81.58</v>
      </c>
      <c r="AI115">
        <v>88.97</v>
      </c>
    </row>
    <row r="116" spans="2:35" x14ac:dyDescent="0.3">
      <c r="B116" s="2">
        <v>45176</v>
      </c>
      <c r="C116">
        <v>34.229999999999997</v>
      </c>
      <c r="D116">
        <v>42.46</v>
      </c>
      <c r="E116">
        <v>34.380000000000003</v>
      </c>
      <c r="F116">
        <v>160.03</v>
      </c>
      <c r="G116">
        <v>106.16</v>
      </c>
      <c r="H116">
        <v>100.78</v>
      </c>
      <c r="I116">
        <v>105.83</v>
      </c>
      <c r="J116">
        <v>113.32</v>
      </c>
      <c r="K116">
        <v>241.87</v>
      </c>
      <c r="L116">
        <v>84.97</v>
      </c>
      <c r="M116">
        <v>172.43</v>
      </c>
      <c r="N116">
        <v>363.13</v>
      </c>
      <c r="O116">
        <v>47.56</v>
      </c>
      <c r="P116">
        <v>151.33000000000001</v>
      </c>
      <c r="Q116">
        <v>132.06</v>
      </c>
      <c r="R116">
        <v>126.88</v>
      </c>
      <c r="S116">
        <v>168.75</v>
      </c>
      <c r="T116">
        <v>62.31</v>
      </c>
      <c r="U116">
        <v>71.61</v>
      </c>
      <c r="V116">
        <v>81.72</v>
      </c>
      <c r="W116">
        <v>28.28</v>
      </c>
      <c r="X116">
        <v>36.99</v>
      </c>
      <c r="Y116">
        <v>39.56</v>
      </c>
      <c r="Z116">
        <v>57.94</v>
      </c>
      <c r="AA116">
        <v>81.81</v>
      </c>
      <c r="AB116">
        <v>91.17</v>
      </c>
      <c r="AC116">
        <v>151.44999999999999</v>
      </c>
      <c r="AD116">
        <v>15.44</v>
      </c>
      <c r="AE116">
        <v>55.56</v>
      </c>
      <c r="AF116">
        <v>62.63</v>
      </c>
      <c r="AG116">
        <v>74.192599999999999</v>
      </c>
      <c r="AH116">
        <v>81.900000000000006</v>
      </c>
      <c r="AI116">
        <v>89.26</v>
      </c>
    </row>
    <row r="117" spans="2:35" x14ac:dyDescent="0.3">
      <c r="B117" s="2">
        <v>45175</v>
      </c>
      <c r="C117">
        <v>34.32</v>
      </c>
      <c r="D117">
        <v>42.29</v>
      </c>
      <c r="E117">
        <v>34.93</v>
      </c>
      <c r="F117">
        <v>160.5</v>
      </c>
      <c r="G117">
        <v>106.51</v>
      </c>
      <c r="H117">
        <v>101.952</v>
      </c>
      <c r="I117">
        <v>106.11</v>
      </c>
      <c r="J117">
        <v>113.37</v>
      </c>
      <c r="K117">
        <v>242.97</v>
      </c>
      <c r="L117">
        <v>84.34</v>
      </c>
      <c r="M117">
        <v>174.96</v>
      </c>
      <c r="N117">
        <v>363.99</v>
      </c>
      <c r="O117">
        <v>48.62</v>
      </c>
      <c r="P117">
        <v>154.76</v>
      </c>
      <c r="Q117">
        <v>131.47</v>
      </c>
      <c r="R117">
        <v>127.31</v>
      </c>
      <c r="S117">
        <v>168.28</v>
      </c>
      <c r="T117">
        <v>62.71</v>
      </c>
      <c r="U117">
        <v>71.44</v>
      </c>
      <c r="V117">
        <v>82.09</v>
      </c>
      <c r="W117">
        <v>28.47</v>
      </c>
      <c r="X117">
        <v>37.799999999999997</v>
      </c>
      <c r="Y117">
        <v>40.299999999999997</v>
      </c>
      <c r="Z117">
        <v>59.02</v>
      </c>
      <c r="AA117">
        <v>82.6</v>
      </c>
      <c r="AB117">
        <v>91.26</v>
      </c>
      <c r="AC117">
        <v>151.46</v>
      </c>
      <c r="AD117">
        <v>15.55</v>
      </c>
      <c r="AE117">
        <v>56.81</v>
      </c>
      <c r="AF117">
        <v>61.82</v>
      </c>
      <c r="AG117">
        <v>75.650000000000006</v>
      </c>
      <c r="AH117">
        <v>81.39</v>
      </c>
      <c r="AI117">
        <v>88.81</v>
      </c>
    </row>
    <row r="118" spans="2:35" x14ac:dyDescent="0.3">
      <c r="B118" s="2">
        <v>45174</v>
      </c>
      <c r="C118">
        <v>34.340000000000003</v>
      </c>
      <c r="D118">
        <v>42.22</v>
      </c>
      <c r="E118">
        <v>35.68</v>
      </c>
      <c r="F118">
        <v>161.37</v>
      </c>
      <c r="G118">
        <v>106.97</v>
      </c>
      <c r="H118">
        <v>101.54600000000001</v>
      </c>
      <c r="I118">
        <v>105.8541</v>
      </c>
      <c r="J118">
        <v>114.83</v>
      </c>
      <c r="K118">
        <v>244.96</v>
      </c>
      <c r="L118">
        <v>83.48</v>
      </c>
      <c r="M118">
        <v>176.83</v>
      </c>
      <c r="N118">
        <v>363.47</v>
      </c>
      <c r="O118">
        <v>49.03</v>
      </c>
      <c r="P118">
        <v>156.58000000000001</v>
      </c>
      <c r="Q118">
        <v>132.19</v>
      </c>
      <c r="R118">
        <v>128.13999999999999</v>
      </c>
      <c r="S118">
        <v>169.79</v>
      </c>
      <c r="T118">
        <v>63.2</v>
      </c>
      <c r="U118">
        <v>71.52</v>
      </c>
      <c r="V118">
        <v>82.27</v>
      </c>
      <c r="W118">
        <v>28.49</v>
      </c>
      <c r="X118">
        <v>37.909999999999997</v>
      </c>
      <c r="Y118">
        <v>40.659999999999997</v>
      </c>
      <c r="Z118">
        <v>59.87</v>
      </c>
      <c r="AA118">
        <v>83.44</v>
      </c>
      <c r="AB118">
        <v>91.22</v>
      </c>
      <c r="AC118">
        <v>151.5</v>
      </c>
      <c r="AD118">
        <v>15.82</v>
      </c>
      <c r="AE118">
        <v>58.02</v>
      </c>
      <c r="AF118">
        <v>61.68</v>
      </c>
      <c r="AG118">
        <v>76.070999999999998</v>
      </c>
      <c r="AH118">
        <v>81.56</v>
      </c>
      <c r="AI118">
        <v>88.88</v>
      </c>
    </row>
    <row r="119" spans="2:35" x14ac:dyDescent="0.3">
      <c r="B119" s="2">
        <v>45170</v>
      </c>
      <c r="C119">
        <v>34.69</v>
      </c>
      <c r="D119">
        <v>42.95</v>
      </c>
      <c r="E119">
        <v>36.22</v>
      </c>
      <c r="F119">
        <v>162.68</v>
      </c>
      <c r="G119">
        <v>108.8</v>
      </c>
      <c r="H119">
        <v>105.07</v>
      </c>
      <c r="I119">
        <v>108.71</v>
      </c>
      <c r="J119">
        <v>116.44</v>
      </c>
      <c r="K119">
        <v>250.43</v>
      </c>
      <c r="L119">
        <v>87.49</v>
      </c>
      <c r="M119">
        <v>176.2</v>
      </c>
      <c r="N119">
        <v>361.71</v>
      </c>
      <c r="O119">
        <v>49.04</v>
      </c>
      <c r="P119">
        <v>156.21</v>
      </c>
      <c r="Q119">
        <v>133.57</v>
      </c>
      <c r="R119">
        <v>130.01</v>
      </c>
      <c r="S119">
        <v>169.67</v>
      </c>
      <c r="T119">
        <v>64.61</v>
      </c>
      <c r="U119">
        <v>72.14</v>
      </c>
      <c r="V119">
        <v>83.82</v>
      </c>
      <c r="W119">
        <v>29.09</v>
      </c>
      <c r="X119">
        <v>38.299999999999997</v>
      </c>
      <c r="Y119">
        <v>40.86</v>
      </c>
      <c r="Z119">
        <v>59.4</v>
      </c>
      <c r="AA119">
        <v>84.29</v>
      </c>
      <c r="AB119">
        <v>90.74</v>
      </c>
      <c r="AC119">
        <v>152.35</v>
      </c>
      <c r="AD119">
        <v>16.07</v>
      </c>
      <c r="AE119">
        <v>58.41</v>
      </c>
      <c r="AF119">
        <v>62.64</v>
      </c>
      <c r="AG119">
        <v>77.634900000000002</v>
      </c>
      <c r="AH119">
        <v>82.52</v>
      </c>
      <c r="AI119">
        <v>90.02</v>
      </c>
    </row>
    <row r="120" spans="2:35" x14ac:dyDescent="0.3">
      <c r="B120" s="2">
        <v>45169</v>
      </c>
      <c r="C120">
        <v>34.380000000000003</v>
      </c>
      <c r="D120">
        <v>42.54</v>
      </c>
      <c r="E120">
        <v>35.630000000000003</v>
      </c>
      <c r="F120">
        <v>161.46</v>
      </c>
      <c r="G120">
        <v>108.23</v>
      </c>
      <c r="H120">
        <v>103.86879999999999</v>
      </c>
      <c r="I120">
        <v>107.74</v>
      </c>
      <c r="J120">
        <v>116.17</v>
      </c>
      <c r="K120">
        <v>249.79</v>
      </c>
      <c r="L120">
        <v>86.24</v>
      </c>
      <c r="M120">
        <v>175.66</v>
      </c>
      <c r="N120">
        <v>360.03</v>
      </c>
      <c r="O120">
        <v>48.77</v>
      </c>
      <c r="P120">
        <v>156.22</v>
      </c>
      <c r="Q120">
        <v>133.21</v>
      </c>
      <c r="R120">
        <v>128.71</v>
      </c>
      <c r="S120">
        <v>170.71</v>
      </c>
      <c r="T120">
        <v>64.27</v>
      </c>
      <c r="U120">
        <v>72.760000000000005</v>
      </c>
      <c r="V120">
        <v>82.89</v>
      </c>
      <c r="W120">
        <v>29.26</v>
      </c>
      <c r="X120">
        <v>37.86</v>
      </c>
      <c r="Y120">
        <v>40.14</v>
      </c>
      <c r="Z120">
        <v>59.26</v>
      </c>
      <c r="AA120">
        <v>83.59</v>
      </c>
      <c r="AB120">
        <v>88.92</v>
      </c>
      <c r="AC120">
        <v>148.68</v>
      </c>
      <c r="AD120">
        <v>16.079999999999998</v>
      </c>
      <c r="AE120">
        <v>58.23</v>
      </c>
      <c r="AF120">
        <v>62.96</v>
      </c>
      <c r="AG120">
        <v>77.83</v>
      </c>
      <c r="AH120">
        <v>82.38</v>
      </c>
      <c r="AI120">
        <v>90.09</v>
      </c>
    </row>
    <row r="121" spans="2:35" x14ac:dyDescent="0.3">
      <c r="B121" s="2">
        <v>45168</v>
      </c>
      <c r="C121">
        <v>34.51</v>
      </c>
      <c r="D121">
        <v>42.59</v>
      </c>
      <c r="E121">
        <v>35.520000000000003</v>
      </c>
      <c r="F121">
        <v>161.9</v>
      </c>
      <c r="G121">
        <v>108.72</v>
      </c>
      <c r="H121">
        <v>104.39</v>
      </c>
      <c r="I121">
        <v>107.52</v>
      </c>
      <c r="J121">
        <v>116.72</v>
      </c>
      <c r="K121">
        <v>251.69</v>
      </c>
      <c r="L121">
        <v>86.07</v>
      </c>
      <c r="M121">
        <v>174.81</v>
      </c>
      <c r="N121">
        <v>357.43</v>
      </c>
      <c r="O121">
        <v>48.63</v>
      </c>
      <c r="P121">
        <v>155.59</v>
      </c>
      <c r="Q121">
        <v>134.82</v>
      </c>
      <c r="R121">
        <v>129.85</v>
      </c>
      <c r="S121">
        <v>170.18</v>
      </c>
      <c r="T121">
        <v>64.180000000000007</v>
      </c>
      <c r="U121">
        <v>73.13</v>
      </c>
      <c r="V121">
        <v>82.93</v>
      </c>
      <c r="W121">
        <v>29.52</v>
      </c>
      <c r="X121">
        <v>37.92</v>
      </c>
      <c r="Y121">
        <v>40.24</v>
      </c>
      <c r="Z121">
        <v>59.39</v>
      </c>
      <c r="AA121">
        <v>83.9</v>
      </c>
      <c r="AB121">
        <v>88.86</v>
      </c>
      <c r="AC121">
        <v>148.55000000000001</v>
      </c>
      <c r="AD121">
        <v>16.18</v>
      </c>
      <c r="AE121">
        <v>58.28</v>
      </c>
      <c r="AF121">
        <v>63.57</v>
      </c>
      <c r="AG121">
        <v>76.052800000000005</v>
      </c>
      <c r="AH121">
        <v>82.99</v>
      </c>
      <c r="AI121">
        <v>90.739199999999997</v>
      </c>
    </row>
    <row r="122" spans="2:35" x14ac:dyDescent="0.3">
      <c r="B122" s="2">
        <v>45167</v>
      </c>
      <c r="C122">
        <v>34.49</v>
      </c>
      <c r="D122">
        <v>42.41</v>
      </c>
      <c r="E122">
        <v>35.74</v>
      </c>
      <c r="F122">
        <v>162</v>
      </c>
      <c r="G122">
        <v>108.23</v>
      </c>
      <c r="H122">
        <v>103.84</v>
      </c>
      <c r="I122">
        <v>106.9</v>
      </c>
      <c r="J122">
        <v>115.71</v>
      </c>
      <c r="K122">
        <v>250.33</v>
      </c>
      <c r="L122">
        <v>84.87</v>
      </c>
      <c r="M122">
        <v>173.5</v>
      </c>
      <c r="N122">
        <v>354.26</v>
      </c>
      <c r="O122">
        <v>47.91</v>
      </c>
      <c r="P122">
        <v>154.80000000000001</v>
      </c>
      <c r="Q122">
        <v>134.91999999999999</v>
      </c>
      <c r="R122">
        <v>129.47</v>
      </c>
      <c r="S122">
        <v>169.45</v>
      </c>
      <c r="T122">
        <v>63.76</v>
      </c>
      <c r="U122">
        <v>73.010000000000005</v>
      </c>
      <c r="V122">
        <v>82.74</v>
      </c>
      <c r="W122">
        <v>29.53</v>
      </c>
      <c r="X122">
        <v>37.93</v>
      </c>
      <c r="Y122">
        <v>40.26</v>
      </c>
      <c r="Z122">
        <v>59.77</v>
      </c>
      <c r="AA122">
        <v>83.78</v>
      </c>
      <c r="AB122">
        <v>88.42</v>
      </c>
      <c r="AC122">
        <v>147.55000000000001</v>
      </c>
      <c r="AD122">
        <v>16.54</v>
      </c>
      <c r="AE122">
        <v>58.72</v>
      </c>
      <c r="AF122">
        <v>63.86</v>
      </c>
      <c r="AG122">
        <v>75.151799999999994</v>
      </c>
      <c r="AH122">
        <v>82.69</v>
      </c>
      <c r="AI122">
        <v>90.42</v>
      </c>
    </row>
    <row r="123" spans="2:35" x14ac:dyDescent="0.3">
      <c r="B123" s="2">
        <v>45166</v>
      </c>
      <c r="C123">
        <v>34.18</v>
      </c>
      <c r="D123">
        <v>42.06</v>
      </c>
      <c r="E123">
        <v>35.18</v>
      </c>
      <c r="F123">
        <v>160.28</v>
      </c>
      <c r="G123">
        <v>107.41</v>
      </c>
      <c r="H123">
        <v>102.89</v>
      </c>
      <c r="I123">
        <v>105.51</v>
      </c>
      <c r="J123">
        <v>115.43</v>
      </c>
      <c r="K123">
        <v>246.98</v>
      </c>
      <c r="L123">
        <v>82.89</v>
      </c>
      <c r="M123">
        <v>170.09</v>
      </c>
      <c r="N123">
        <v>347.52</v>
      </c>
      <c r="O123">
        <v>46.13</v>
      </c>
      <c r="P123">
        <v>150.93</v>
      </c>
      <c r="Q123">
        <v>133.72</v>
      </c>
      <c r="R123">
        <v>128.1</v>
      </c>
      <c r="S123">
        <v>165.32</v>
      </c>
      <c r="T123">
        <v>62.77</v>
      </c>
      <c r="U123">
        <v>72.75</v>
      </c>
      <c r="V123">
        <v>81.39</v>
      </c>
      <c r="W123">
        <v>29</v>
      </c>
      <c r="X123">
        <v>36.93</v>
      </c>
      <c r="Y123">
        <v>39.42</v>
      </c>
      <c r="Z123">
        <v>57.44</v>
      </c>
      <c r="AA123">
        <v>82.44</v>
      </c>
      <c r="AB123">
        <v>88.18</v>
      </c>
      <c r="AC123">
        <v>146.81</v>
      </c>
      <c r="AD123">
        <v>16.09</v>
      </c>
      <c r="AE123">
        <v>56.48</v>
      </c>
      <c r="AF123">
        <v>63.62</v>
      </c>
      <c r="AG123">
        <v>73.47</v>
      </c>
      <c r="AH123">
        <v>81.7</v>
      </c>
      <c r="AI123">
        <v>89.36</v>
      </c>
    </row>
    <row r="124" spans="2:35" x14ac:dyDescent="0.3">
      <c r="B124" s="2">
        <v>45163</v>
      </c>
      <c r="C124">
        <v>33.99</v>
      </c>
      <c r="D124">
        <v>42</v>
      </c>
      <c r="E124">
        <v>34.67</v>
      </c>
      <c r="F124">
        <v>158.88</v>
      </c>
      <c r="G124">
        <v>106.54</v>
      </c>
      <c r="H124">
        <v>102.12</v>
      </c>
      <c r="I124">
        <v>104.03</v>
      </c>
      <c r="J124">
        <v>114.06</v>
      </c>
      <c r="K124">
        <v>246.01</v>
      </c>
      <c r="L124">
        <v>82.19</v>
      </c>
      <c r="M124">
        <v>168.71</v>
      </c>
      <c r="N124">
        <v>345.86</v>
      </c>
      <c r="O124">
        <v>45.8</v>
      </c>
      <c r="P124">
        <v>149.09</v>
      </c>
      <c r="Q124">
        <v>133.41</v>
      </c>
      <c r="R124">
        <v>127.58</v>
      </c>
      <c r="S124">
        <v>164.66</v>
      </c>
      <c r="T124">
        <v>62</v>
      </c>
      <c r="U124">
        <v>72.42</v>
      </c>
      <c r="V124">
        <v>80.8</v>
      </c>
      <c r="W124">
        <v>28.4</v>
      </c>
      <c r="X124">
        <v>36.43</v>
      </c>
      <c r="Y124">
        <v>38.979999999999997</v>
      </c>
      <c r="Z124">
        <v>57.2</v>
      </c>
      <c r="AA124">
        <v>81.59</v>
      </c>
      <c r="AB124">
        <v>87.59</v>
      </c>
      <c r="AC124">
        <v>145.96</v>
      </c>
      <c r="AD124">
        <v>16.04</v>
      </c>
      <c r="AE124">
        <v>56.17</v>
      </c>
      <c r="AF124">
        <v>63.63</v>
      </c>
      <c r="AG124">
        <v>72.882900000000006</v>
      </c>
      <c r="AH124">
        <v>80.94</v>
      </c>
      <c r="AI124">
        <v>88.59</v>
      </c>
    </row>
    <row r="125" spans="2:35" x14ac:dyDescent="0.3">
      <c r="B125" s="2">
        <v>45162</v>
      </c>
      <c r="C125">
        <v>33.83</v>
      </c>
      <c r="D125">
        <v>41.97</v>
      </c>
      <c r="E125">
        <v>34.909999999999997</v>
      </c>
      <c r="F125">
        <v>158.44</v>
      </c>
      <c r="G125">
        <v>105.65</v>
      </c>
      <c r="H125">
        <v>101.65</v>
      </c>
      <c r="I125">
        <v>103.48</v>
      </c>
      <c r="J125">
        <v>113.44</v>
      </c>
      <c r="K125">
        <v>246.05</v>
      </c>
      <c r="L125">
        <v>83.09</v>
      </c>
      <c r="M125">
        <v>167.01</v>
      </c>
      <c r="N125">
        <v>339.14</v>
      </c>
      <c r="O125">
        <v>45.68</v>
      </c>
      <c r="P125">
        <v>148.82</v>
      </c>
      <c r="Q125">
        <v>132.44</v>
      </c>
      <c r="R125">
        <v>126.86</v>
      </c>
      <c r="S125">
        <v>162.84</v>
      </c>
      <c r="T125">
        <v>61.75</v>
      </c>
      <c r="U125">
        <v>72.02</v>
      </c>
      <c r="V125">
        <v>80.56</v>
      </c>
      <c r="W125">
        <v>28.68</v>
      </c>
      <c r="X125">
        <v>36.409999999999997</v>
      </c>
      <c r="Y125">
        <v>38.92</v>
      </c>
      <c r="Z125">
        <v>57.12</v>
      </c>
      <c r="AA125">
        <v>81.27</v>
      </c>
      <c r="AB125">
        <v>86.75</v>
      </c>
      <c r="AC125">
        <v>144.1</v>
      </c>
      <c r="AD125">
        <v>15.86</v>
      </c>
      <c r="AE125">
        <v>55.5</v>
      </c>
      <c r="AF125">
        <v>63.15</v>
      </c>
      <c r="AG125">
        <v>72.72</v>
      </c>
      <c r="AH125">
        <v>80.88</v>
      </c>
      <c r="AI125">
        <v>88.38</v>
      </c>
    </row>
    <row r="126" spans="2:35" x14ac:dyDescent="0.3">
      <c r="B126" s="2">
        <v>45161</v>
      </c>
      <c r="C126">
        <v>33.950000000000003</v>
      </c>
      <c r="D126">
        <v>41.79</v>
      </c>
      <c r="E126">
        <v>34.869999999999997</v>
      </c>
      <c r="F126">
        <v>159.09</v>
      </c>
      <c r="G126">
        <v>106.95</v>
      </c>
      <c r="H126">
        <v>102.67</v>
      </c>
      <c r="I126">
        <v>105.12</v>
      </c>
      <c r="J126">
        <v>115.54</v>
      </c>
      <c r="K126">
        <v>248.32</v>
      </c>
      <c r="L126">
        <v>84.33</v>
      </c>
      <c r="M126">
        <v>170.95</v>
      </c>
      <c r="N126">
        <v>347.01</v>
      </c>
      <c r="O126">
        <v>47.18</v>
      </c>
      <c r="P126">
        <v>152.77000000000001</v>
      </c>
      <c r="Q126">
        <v>133.6</v>
      </c>
      <c r="R126">
        <v>128.03</v>
      </c>
      <c r="S126">
        <v>166.09</v>
      </c>
      <c r="T126">
        <v>63.07</v>
      </c>
      <c r="U126">
        <v>72.599999999999994</v>
      </c>
      <c r="V126">
        <v>80.900000000000006</v>
      </c>
      <c r="W126">
        <v>28.74</v>
      </c>
      <c r="X126">
        <v>37.31</v>
      </c>
      <c r="Y126">
        <v>39.61</v>
      </c>
      <c r="Z126">
        <v>57.74</v>
      </c>
      <c r="AA126">
        <v>81.83</v>
      </c>
      <c r="AB126">
        <v>87.35</v>
      </c>
      <c r="AC126">
        <v>145.05000000000001</v>
      </c>
      <c r="AD126">
        <v>16.14</v>
      </c>
      <c r="AE126">
        <v>56.76</v>
      </c>
      <c r="AF126">
        <v>63.52</v>
      </c>
      <c r="AG126">
        <v>74.040000000000006</v>
      </c>
      <c r="AH126">
        <v>81.19</v>
      </c>
      <c r="AI126">
        <v>88.78</v>
      </c>
    </row>
    <row r="127" spans="2:35" x14ac:dyDescent="0.3">
      <c r="B127" s="2">
        <v>45160</v>
      </c>
      <c r="C127">
        <v>33.619999999999997</v>
      </c>
      <c r="D127">
        <v>41.43</v>
      </c>
      <c r="E127">
        <v>34.43</v>
      </c>
      <c r="F127">
        <v>157.49</v>
      </c>
      <c r="G127">
        <v>105.86</v>
      </c>
      <c r="H127">
        <v>101.45</v>
      </c>
      <c r="I127">
        <v>103.3909</v>
      </c>
      <c r="J127">
        <v>115.16</v>
      </c>
      <c r="K127">
        <v>245.82</v>
      </c>
      <c r="L127">
        <v>83.38</v>
      </c>
      <c r="M127">
        <v>167.92</v>
      </c>
      <c r="N127">
        <v>341.4</v>
      </c>
      <c r="O127">
        <v>45.82</v>
      </c>
      <c r="P127">
        <v>149.53</v>
      </c>
      <c r="Q127">
        <v>133.19999999999999</v>
      </c>
      <c r="R127">
        <v>127.29</v>
      </c>
      <c r="S127">
        <v>164.77</v>
      </c>
      <c r="T127">
        <v>62.56</v>
      </c>
      <c r="U127">
        <v>72.12</v>
      </c>
      <c r="V127">
        <v>80.77</v>
      </c>
      <c r="W127">
        <v>27.95</v>
      </c>
      <c r="X127">
        <v>36.76</v>
      </c>
      <c r="Y127">
        <v>39.14</v>
      </c>
      <c r="Z127">
        <v>57.14</v>
      </c>
      <c r="AA127">
        <v>81.37</v>
      </c>
      <c r="AB127">
        <v>87.57</v>
      </c>
      <c r="AC127">
        <v>146.54</v>
      </c>
      <c r="AD127">
        <v>15.88</v>
      </c>
      <c r="AE127">
        <v>55.79</v>
      </c>
      <c r="AF127">
        <v>63.27</v>
      </c>
      <c r="AG127">
        <v>73.63</v>
      </c>
      <c r="AH127">
        <v>79.930000000000007</v>
      </c>
      <c r="AI127">
        <v>87.45</v>
      </c>
    </row>
    <row r="128" spans="2:35" x14ac:dyDescent="0.3">
      <c r="B128" s="2">
        <v>45159</v>
      </c>
      <c r="C128">
        <v>33.94</v>
      </c>
      <c r="D128">
        <v>41.76</v>
      </c>
      <c r="E128">
        <v>35.450000000000003</v>
      </c>
      <c r="F128">
        <v>159.4</v>
      </c>
      <c r="G128">
        <v>106.11</v>
      </c>
      <c r="H128">
        <v>101.57</v>
      </c>
      <c r="I128">
        <v>103.15430000000001</v>
      </c>
      <c r="J128">
        <v>114.7</v>
      </c>
      <c r="K128">
        <v>247.68</v>
      </c>
      <c r="L128">
        <v>82.74</v>
      </c>
      <c r="M128">
        <v>168.11</v>
      </c>
      <c r="N128">
        <v>341.68</v>
      </c>
      <c r="O128">
        <v>45.75</v>
      </c>
      <c r="P128">
        <v>151.04</v>
      </c>
      <c r="Q128">
        <v>133.66999999999999</v>
      </c>
      <c r="R128">
        <v>127.23</v>
      </c>
      <c r="S128">
        <v>164.53</v>
      </c>
      <c r="T128">
        <v>64.349999999999994</v>
      </c>
      <c r="U128">
        <v>72.53</v>
      </c>
      <c r="V128">
        <v>80.84</v>
      </c>
      <c r="W128">
        <v>27.71</v>
      </c>
      <c r="X128">
        <v>36.47</v>
      </c>
      <c r="Y128">
        <v>38.94</v>
      </c>
      <c r="Z128">
        <v>57.72</v>
      </c>
      <c r="AA128">
        <v>82.12</v>
      </c>
      <c r="AB128">
        <v>88.25</v>
      </c>
      <c r="AC128">
        <v>148.05000000000001</v>
      </c>
      <c r="AD128">
        <v>15.93</v>
      </c>
      <c r="AE128">
        <v>56.38</v>
      </c>
      <c r="AF128">
        <v>63.09</v>
      </c>
      <c r="AG128">
        <v>73.218000000000004</v>
      </c>
      <c r="AH128">
        <v>79.7</v>
      </c>
      <c r="AI128">
        <v>87.16</v>
      </c>
    </row>
    <row r="129" spans="2:35" x14ac:dyDescent="0.3">
      <c r="B129" s="2">
        <v>45156</v>
      </c>
      <c r="C129">
        <v>33.979999999999997</v>
      </c>
      <c r="D129">
        <v>41.87</v>
      </c>
      <c r="E129">
        <v>35.549999999999997</v>
      </c>
      <c r="F129">
        <v>159.5</v>
      </c>
      <c r="G129">
        <v>106.24</v>
      </c>
      <c r="H129">
        <v>101.58</v>
      </c>
      <c r="I129">
        <v>103.8</v>
      </c>
      <c r="J129">
        <v>114.64</v>
      </c>
      <c r="K129">
        <v>248.43</v>
      </c>
      <c r="L129">
        <v>83.41</v>
      </c>
      <c r="M129">
        <v>164.96</v>
      </c>
      <c r="N129">
        <v>335.72</v>
      </c>
      <c r="O129">
        <v>44.85</v>
      </c>
      <c r="P129">
        <v>146.13</v>
      </c>
      <c r="Q129">
        <v>133.53</v>
      </c>
      <c r="R129">
        <v>125.405</v>
      </c>
      <c r="S129">
        <v>162.66</v>
      </c>
      <c r="T129">
        <v>64.83</v>
      </c>
      <c r="U129">
        <v>73.02</v>
      </c>
      <c r="V129">
        <v>80.83</v>
      </c>
      <c r="W129">
        <v>27.45</v>
      </c>
      <c r="X129">
        <v>35.97</v>
      </c>
      <c r="Y129">
        <v>38.64</v>
      </c>
      <c r="Z129">
        <v>56.97</v>
      </c>
      <c r="AA129">
        <v>82.19</v>
      </c>
      <c r="AB129">
        <v>88.81</v>
      </c>
      <c r="AC129">
        <v>147.88999999999999</v>
      </c>
      <c r="AD129">
        <v>15.96</v>
      </c>
      <c r="AE129">
        <v>57.01</v>
      </c>
      <c r="AF129">
        <v>63.49</v>
      </c>
      <c r="AG129">
        <v>73.754300000000001</v>
      </c>
      <c r="AH129">
        <v>80.44</v>
      </c>
      <c r="AI129">
        <v>87.99</v>
      </c>
    </row>
    <row r="130" spans="2:35" x14ac:dyDescent="0.3">
      <c r="B130" s="2">
        <v>45155</v>
      </c>
      <c r="C130">
        <v>33.99</v>
      </c>
      <c r="D130">
        <v>41.9</v>
      </c>
      <c r="E130">
        <v>35.630000000000003</v>
      </c>
      <c r="F130">
        <v>159.49</v>
      </c>
      <c r="G130">
        <v>106.04</v>
      </c>
      <c r="H130">
        <v>101.27</v>
      </c>
      <c r="I130">
        <v>103.07</v>
      </c>
      <c r="J130">
        <v>113.79</v>
      </c>
      <c r="K130">
        <v>247.03</v>
      </c>
      <c r="L130">
        <v>82.98</v>
      </c>
      <c r="M130">
        <v>164.71</v>
      </c>
      <c r="N130">
        <v>334.35</v>
      </c>
      <c r="O130">
        <v>44.6</v>
      </c>
      <c r="P130">
        <v>145.51</v>
      </c>
      <c r="Q130">
        <v>133.47999999999999</v>
      </c>
      <c r="R130">
        <v>125.56</v>
      </c>
      <c r="S130">
        <v>163.03</v>
      </c>
      <c r="T130">
        <v>64</v>
      </c>
      <c r="U130">
        <v>72.75</v>
      </c>
      <c r="V130">
        <v>80.84</v>
      </c>
      <c r="W130">
        <v>27.61</v>
      </c>
      <c r="X130">
        <v>36.229999999999997</v>
      </c>
      <c r="Y130">
        <v>38.76</v>
      </c>
      <c r="Z130">
        <v>57.63</v>
      </c>
      <c r="AA130">
        <v>82.63</v>
      </c>
      <c r="AB130">
        <v>87.94</v>
      </c>
      <c r="AC130">
        <v>146.36000000000001</v>
      </c>
      <c r="AD130">
        <v>15.97</v>
      </c>
      <c r="AE130">
        <v>57.27</v>
      </c>
      <c r="AF130">
        <v>63.16</v>
      </c>
      <c r="AG130">
        <v>74.075699999999998</v>
      </c>
      <c r="AH130">
        <v>80.19</v>
      </c>
      <c r="AI130">
        <v>87.69</v>
      </c>
    </row>
    <row r="131" spans="2:35" x14ac:dyDescent="0.3">
      <c r="B131" s="2">
        <v>45154</v>
      </c>
      <c r="C131">
        <v>34.159999999999997</v>
      </c>
      <c r="D131">
        <v>42.38</v>
      </c>
      <c r="E131">
        <v>35.67</v>
      </c>
      <c r="F131">
        <v>160.16999999999999</v>
      </c>
      <c r="G131">
        <v>106.94</v>
      </c>
      <c r="H131">
        <v>102.45</v>
      </c>
      <c r="I131">
        <v>105.66</v>
      </c>
      <c r="J131">
        <v>114.8</v>
      </c>
      <c r="K131">
        <v>249.02</v>
      </c>
      <c r="L131">
        <v>86.7</v>
      </c>
      <c r="M131">
        <v>166.29</v>
      </c>
      <c r="N131">
        <v>339.51</v>
      </c>
      <c r="O131">
        <v>45.78</v>
      </c>
      <c r="P131">
        <v>146.5</v>
      </c>
      <c r="Q131">
        <v>134.55000000000001</v>
      </c>
      <c r="R131">
        <v>126.18</v>
      </c>
      <c r="S131">
        <v>165.84</v>
      </c>
      <c r="T131">
        <v>64.83</v>
      </c>
      <c r="U131">
        <v>73.459999999999994</v>
      </c>
      <c r="V131">
        <v>81</v>
      </c>
      <c r="W131">
        <v>27.83</v>
      </c>
      <c r="X131">
        <v>36.14</v>
      </c>
      <c r="Y131">
        <v>38.65</v>
      </c>
      <c r="Z131">
        <v>57.65</v>
      </c>
      <c r="AA131">
        <v>82.75</v>
      </c>
      <c r="AB131">
        <v>86.9</v>
      </c>
      <c r="AC131">
        <v>144.35</v>
      </c>
      <c r="AD131">
        <v>16.170000000000002</v>
      </c>
      <c r="AE131">
        <v>58.19</v>
      </c>
      <c r="AF131">
        <v>63.3</v>
      </c>
      <c r="AG131">
        <v>74.126499999999993</v>
      </c>
      <c r="AH131">
        <v>80.84</v>
      </c>
      <c r="AI131">
        <v>88.43</v>
      </c>
    </row>
    <row r="132" spans="2:35" x14ac:dyDescent="0.3">
      <c r="B132" s="2">
        <v>45153</v>
      </c>
      <c r="C132">
        <v>34.21</v>
      </c>
      <c r="D132">
        <v>42.17</v>
      </c>
      <c r="E132">
        <v>36.03</v>
      </c>
      <c r="F132">
        <v>161.13</v>
      </c>
      <c r="G132">
        <v>107.54</v>
      </c>
      <c r="H132">
        <v>103.33</v>
      </c>
      <c r="I132">
        <v>106.86</v>
      </c>
      <c r="J132">
        <v>115.25</v>
      </c>
      <c r="K132">
        <v>251.3</v>
      </c>
      <c r="L132">
        <v>88.45</v>
      </c>
      <c r="M132">
        <v>167.89</v>
      </c>
      <c r="N132">
        <v>342.46</v>
      </c>
      <c r="O132">
        <v>46.67</v>
      </c>
      <c r="P132">
        <v>148.85</v>
      </c>
      <c r="Q132">
        <v>135.58000000000001</v>
      </c>
      <c r="R132">
        <v>128.01</v>
      </c>
      <c r="S132">
        <v>167.92</v>
      </c>
      <c r="T132">
        <v>65.42</v>
      </c>
      <c r="U132">
        <v>73.63</v>
      </c>
      <c r="V132">
        <v>81.55</v>
      </c>
      <c r="W132">
        <v>28.21</v>
      </c>
      <c r="X132">
        <v>36.54</v>
      </c>
      <c r="Y132">
        <v>39.14</v>
      </c>
      <c r="Z132">
        <v>58.37</v>
      </c>
      <c r="AA132">
        <v>83.57</v>
      </c>
      <c r="AB132">
        <v>87.66</v>
      </c>
      <c r="AC132">
        <v>145</v>
      </c>
      <c r="AD132">
        <v>16.350000000000001</v>
      </c>
      <c r="AE132">
        <v>59.58</v>
      </c>
      <c r="AF132">
        <v>63.02</v>
      </c>
      <c r="AG132">
        <v>75.391099999999994</v>
      </c>
      <c r="AH132">
        <v>81.849999999999994</v>
      </c>
      <c r="AI132">
        <v>89.1</v>
      </c>
    </row>
    <row r="133" spans="2:35" x14ac:dyDescent="0.3">
      <c r="B133" s="2">
        <v>45152</v>
      </c>
      <c r="C133">
        <v>34.85</v>
      </c>
      <c r="D133">
        <v>42.68</v>
      </c>
      <c r="E133">
        <v>37.229999999999997</v>
      </c>
      <c r="F133">
        <v>164.43</v>
      </c>
      <c r="G133">
        <v>108.93</v>
      </c>
      <c r="H133">
        <v>104.15</v>
      </c>
      <c r="I133">
        <v>107.98</v>
      </c>
      <c r="J133">
        <v>116.89</v>
      </c>
      <c r="K133">
        <v>255.53</v>
      </c>
      <c r="L133">
        <v>87.83</v>
      </c>
      <c r="M133">
        <v>169.56</v>
      </c>
      <c r="N133">
        <v>345.42</v>
      </c>
      <c r="O133">
        <v>47.17</v>
      </c>
      <c r="P133">
        <v>150.66</v>
      </c>
      <c r="Q133">
        <v>136.08000000000001</v>
      </c>
      <c r="R133">
        <v>128.41999999999999</v>
      </c>
      <c r="S133">
        <v>170.24</v>
      </c>
      <c r="T133">
        <v>66.12</v>
      </c>
      <c r="U133">
        <v>74.430000000000007</v>
      </c>
      <c r="V133">
        <v>82.9</v>
      </c>
      <c r="W133">
        <v>28.95</v>
      </c>
      <c r="X133">
        <v>37.869999999999997</v>
      </c>
      <c r="Y133">
        <v>40.01</v>
      </c>
      <c r="Z133">
        <v>59.68</v>
      </c>
      <c r="AA133">
        <v>85.06</v>
      </c>
      <c r="AB133">
        <v>89.52</v>
      </c>
      <c r="AC133">
        <v>147.77000000000001</v>
      </c>
      <c r="AD133">
        <v>16.850000000000001</v>
      </c>
      <c r="AE133">
        <v>62.02</v>
      </c>
      <c r="AF133">
        <v>64.06</v>
      </c>
      <c r="AG133">
        <v>75.92</v>
      </c>
      <c r="AH133">
        <v>82.78</v>
      </c>
      <c r="AI133">
        <v>90.1</v>
      </c>
    </row>
    <row r="134" spans="2:35" x14ac:dyDescent="0.3">
      <c r="B134" s="2">
        <v>45149</v>
      </c>
      <c r="C134">
        <v>34.92</v>
      </c>
      <c r="D134">
        <v>42.78</v>
      </c>
      <c r="E134">
        <v>38.11</v>
      </c>
      <c r="F134">
        <v>164.98</v>
      </c>
      <c r="G134">
        <v>108.89</v>
      </c>
      <c r="H134">
        <v>104.41</v>
      </c>
      <c r="I134">
        <v>107.17</v>
      </c>
      <c r="J134">
        <v>117.23</v>
      </c>
      <c r="K134">
        <v>254.69</v>
      </c>
      <c r="L134">
        <v>87.19</v>
      </c>
      <c r="M134">
        <v>166.9</v>
      </c>
      <c r="N134">
        <v>340.98</v>
      </c>
      <c r="O134">
        <v>46.44</v>
      </c>
      <c r="P134">
        <v>146.21</v>
      </c>
      <c r="Q134">
        <v>135.66999999999999</v>
      </c>
      <c r="R134">
        <v>128.57</v>
      </c>
      <c r="S134">
        <v>169.72</v>
      </c>
      <c r="T134">
        <v>65.959999999999994</v>
      </c>
      <c r="U134">
        <v>74.8</v>
      </c>
      <c r="V134">
        <v>82.72</v>
      </c>
      <c r="W134">
        <v>29.46</v>
      </c>
      <c r="X134">
        <v>38.450000000000003</v>
      </c>
      <c r="Y134">
        <v>40.43</v>
      </c>
      <c r="Z134">
        <v>60.73</v>
      </c>
      <c r="AA134">
        <v>85.72</v>
      </c>
      <c r="AB134">
        <v>89.9</v>
      </c>
      <c r="AC134">
        <v>148.81</v>
      </c>
      <c r="AD134">
        <v>16.86</v>
      </c>
      <c r="AE134">
        <v>61.82</v>
      </c>
      <c r="AF134">
        <v>64.569999999999993</v>
      </c>
      <c r="AG134">
        <v>75.739999999999995</v>
      </c>
      <c r="AH134">
        <v>83.33</v>
      </c>
      <c r="AI134">
        <v>90.88</v>
      </c>
    </row>
    <row r="135" spans="2:35" x14ac:dyDescent="0.3">
      <c r="B135" s="2">
        <v>45148</v>
      </c>
      <c r="C135">
        <v>34.85</v>
      </c>
      <c r="D135">
        <v>42.62</v>
      </c>
      <c r="E135">
        <v>37.97</v>
      </c>
      <c r="F135">
        <v>164.78</v>
      </c>
      <c r="G135">
        <v>108.71</v>
      </c>
      <c r="H135">
        <v>104.98</v>
      </c>
      <c r="I135">
        <v>106.63</v>
      </c>
      <c r="J135">
        <v>116.91</v>
      </c>
      <c r="K135">
        <v>256.72000000000003</v>
      </c>
      <c r="L135">
        <v>87.27</v>
      </c>
      <c r="M135">
        <v>168.14</v>
      </c>
      <c r="N135">
        <v>341.5</v>
      </c>
      <c r="O135">
        <v>46.674999999999997</v>
      </c>
      <c r="P135">
        <v>149.97</v>
      </c>
      <c r="Q135">
        <v>134.83000000000001</v>
      </c>
      <c r="R135">
        <v>128.16999999999999</v>
      </c>
      <c r="S135">
        <v>170.3</v>
      </c>
      <c r="T135">
        <v>65.930000000000007</v>
      </c>
      <c r="U135">
        <v>74.680000000000007</v>
      </c>
      <c r="V135">
        <v>82.95</v>
      </c>
      <c r="W135">
        <v>29.17</v>
      </c>
      <c r="X135">
        <v>38.869999999999997</v>
      </c>
      <c r="Y135">
        <v>40.799999999999997</v>
      </c>
      <c r="Z135">
        <v>61.94</v>
      </c>
      <c r="AA135">
        <v>85.94</v>
      </c>
      <c r="AB135">
        <v>88.54</v>
      </c>
      <c r="AC135">
        <v>147.07</v>
      </c>
      <c r="AD135">
        <v>16.940000000000001</v>
      </c>
      <c r="AE135">
        <v>62.78</v>
      </c>
      <c r="AF135">
        <v>64.22</v>
      </c>
      <c r="AG135">
        <v>75.564999999999998</v>
      </c>
      <c r="AH135">
        <v>83.2</v>
      </c>
      <c r="AI135">
        <v>90.57</v>
      </c>
    </row>
    <row r="136" spans="2:35" x14ac:dyDescent="0.3">
      <c r="B136" s="2">
        <v>45147</v>
      </c>
      <c r="C136">
        <v>34.82</v>
      </c>
      <c r="D136">
        <v>42.65</v>
      </c>
      <c r="E136">
        <v>37.869999999999997</v>
      </c>
      <c r="F136">
        <v>164.68010000000001</v>
      </c>
      <c r="G136">
        <v>109.01</v>
      </c>
      <c r="H136">
        <v>105.2432</v>
      </c>
      <c r="I136">
        <v>107.03</v>
      </c>
      <c r="J136">
        <v>117.49</v>
      </c>
      <c r="K136">
        <v>255.81</v>
      </c>
      <c r="L136">
        <v>88.23</v>
      </c>
      <c r="M136">
        <v>168.12</v>
      </c>
      <c r="N136">
        <v>339.31</v>
      </c>
      <c r="O136">
        <v>46.295999999999999</v>
      </c>
      <c r="P136">
        <v>150.30000000000001</v>
      </c>
      <c r="Q136">
        <v>134.91999999999999</v>
      </c>
      <c r="R136">
        <v>127.75</v>
      </c>
      <c r="S136">
        <v>169.89</v>
      </c>
      <c r="T136">
        <v>65.989999999999995</v>
      </c>
      <c r="U136">
        <v>74.83</v>
      </c>
      <c r="V136">
        <v>82.89</v>
      </c>
      <c r="W136">
        <v>29.13</v>
      </c>
      <c r="X136">
        <v>39.18</v>
      </c>
      <c r="Y136">
        <v>41.11</v>
      </c>
      <c r="Z136">
        <v>62.04</v>
      </c>
      <c r="AA136">
        <v>86.35</v>
      </c>
      <c r="AB136">
        <v>88.55</v>
      </c>
      <c r="AC136">
        <v>148.34</v>
      </c>
      <c r="AD136">
        <v>17.16</v>
      </c>
      <c r="AE136">
        <v>63.4</v>
      </c>
      <c r="AF136">
        <v>64.42</v>
      </c>
      <c r="AG136">
        <v>74.13</v>
      </c>
      <c r="AH136">
        <v>83.52</v>
      </c>
      <c r="AI136">
        <v>91.05</v>
      </c>
    </row>
    <row r="137" spans="2:35" x14ac:dyDescent="0.3">
      <c r="B137" s="2">
        <v>45146</v>
      </c>
      <c r="C137">
        <v>35.08</v>
      </c>
      <c r="D137">
        <v>42.76</v>
      </c>
      <c r="E137">
        <v>38.6</v>
      </c>
      <c r="F137">
        <v>166.16</v>
      </c>
      <c r="G137">
        <v>109.07</v>
      </c>
      <c r="H137">
        <v>105.3656</v>
      </c>
      <c r="I137">
        <v>107.7</v>
      </c>
      <c r="J137">
        <v>116.82</v>
      </c>
      <c r="K137">
        <v>258.51</v>
      </c>
      <c r="L137">
        <v>88.92</v>
      </c>
      <c r="M137">
        <v>170.32</v>
      </c>
      <c r="N137">
        <v>343.26</v>
      </c>
      <c r="O137">
        <v>48.039499999999997</v>
      </c>
      <c r="P137">
        <v>153.34</v>
      </c>
      <c r="Q137">
        <v>134.96</v>
      </c>
      <c r="R137">
        <v>127.33</v>
      </c>
      <c r="S137">
        <v>171.93</v>
      </c>
      <c r="T137">
        <v>66.239999999999995</v>
      </c>
      <c r="U137">
        <v>74.72</v>
      </c>
      <c r="V137">
        <v>83.23</v>
      </c>
      <c r="W137">
        <v>29.08</v>
      </c>
      <c r="X137">
        <v>39.4</v>
      </c>
      <c r="Y137">
        <v>41.14</v>
      </c>
      <c r="Z137">
        <v>62.63</v>
      </c>
      <c r="AA137">
        <v>86.36</v>
      </c>
      <c r="AB137">
        <v>87.45</v>
      </c>
      <c r="AC137">
        <v>146.38999999999999</v>
      </c>
      <c r="AD137">
        <v>16.989999999999998</v>
      </c>
      <c r="AE137">
        <v>62.04</v>
      </c>
      <c r="AF137">
        <v>64.28</v>
      </c>
      <c r="AG137">
        <v>74.293199999999999</v>
      </c>
      <c r="AH137">
        <v>83.53</v>
      </c>
      <c r="AI137">
        <v>91.03</v>
      </c>
    </row>
    <row r="138" spans="2:35" x14ac:dyDescent="0.3">
      <c r="B138" s="2">
        <v>45145</v>
      </c>
      <c r="C138">
        <v>35.4</v>
      </c>
      <c r="D138">
        <v>43.29</v>
      </c>
      <c r="E138">
        <v>39.049999999999997</v>
      </c>
      <c r="F138">
        <v>167.82</v>
      </c>
      <c r="G138">
        <v>109.57</v>
      </c>
      <c r="H138">
        <v>106.25</v>
      </c>
      <c r="I138">
        <v>108.01</v>
      </c>
      <c r="J138">
        <v>117.33</v>
      </c>
      <c r="K138">
        <v>259.22000000000003</v>
      </c>
      <c r="L138">
        <v>89.08</v>
      </c>
      <c r="M138">
        <v>171.64</v>
      </c>
      <c r="N138">
        <v>348.95</v>
      </c>
      <c r="O138">
        <v>48.622399999999999</v>
      </c>
      <c r="P138">
        <v>155.91</v>
      </c>
      <c r="Q138">
        <v>133.93</v>
      </c>
      <c r="R138">
        <v>126.55</v>
      </c>
      <c r="S138">
        <v>173.31</v>
      </c>
      <c r="T138">
        <v>66.78</v>
      </c>
      <c r="U138">
        <v>75.260000000000005</v>
      </c>
      <c r="V138">
        <v>84.12</v>
      </c>
      <c r="W138">
        <v>29.33</v>
      </c>
      <c r="X138">
        <v>39.979999999999997</v>
      </c>
      <c r="Y138">
        <v>41.64</v>
      </c>
      <c r="Z138">
        <v>62.99</v>
      </c>
      <c r="AA138">
        <v>86.5</v>
      </c>
      <c r="AB138">
        <v>87.02</v>
      </c>
      <c r="AC138">
        <v>145.04</v>
      </c>
      <c r="AD138">
        <v>17.010000000000002</v>
      </c>
      <c r="AE138">
        <v>62.21</v>
      </c>
      <c r="AF138">
        <v>63.98</v>
      </c>
      <c r="AG138">
        <v>72.790000000000006</v>
      </c>
      <c r="AH138">
        <v>84.07</v>
      </c>
      <c r="AI138">
        <v>91.96</v>
      </c>
    </row>
    <row r="139" spans="2:35" x14ac:dyDescent="0.3">
      <c r="B139" s="2">
        <v>45142</v>
      </c>
      <c r="C139">
        <v>34.909999999999997</v>
      </c>
      <c r="D139">
        <v>42.82</v>
      </c>
      <c r="E139">
        <v>38.700000000000003</v>
      </c>
      <c r="F139">
        <v>166.27</v>
      </c>
      <c r="G139">
        <v>108.24</v>
      </c>
      <c r="H139">
        <v>105.18680000000001</v>
      </c>
      <c r="I139">
        <v>106.77</v>
      </c>
      <c r="J139">
        <v>115.65</v>
      </c>
      <c r="K139">
        <v>257.77</v>
      </c>
      <c r="L139">
        <v>88.07</v>
      </c>
      <c r="M139">
        <v>171.16</v>
      </c>
      <c r="N139">
        <v>346.74</v>
      </c>
      <c r="O139">
        <v>48.59</v>
      </c>
      <c r="P139">
        <v>154.25</v>
      </c>
      <c r="Q139">
        <v>132.4</v>
      </c>
      <c r="R139">
        <v>127.35</v>
      </c>
      <c r="S139">
        <v>171.55</v>
      </c>
      <c r="T139">
        <v>66.73</v>
      </c>
      <c r="U139">
        <v>74.650000000000006</v>
      </c>
      <c r="V139">
        <v>83.57</v>
      </c>
      <c r="W139">
        <v>29.56</v>
      </c>
      <c r="X139">
        <v>40.04</v>
      </c>
      <c r="Y139">
        <v>41.63</v>
      </c>
      <c r="Z139">
        <v>63.6</v>
      </c>
      <c r="AA139">
        <v>85.89</v>
      </c>
      <c r="AB139">
        <v>86.92</v>
      </c>
      <c r="AC139">
        <v>144.24</v>
      </c>
      <c r="AD139">
        <v>17.100000000000001</v>
      </c>
      <c r="AE139">
        <v>62.72</v>
      </c>
      <c r="AF139">
        <v>63.99</v>
      </c>
      <c r="AG139">
        <v>73.538899999999998</v>
      </c>
      <c r="AH139">
        <v>83.03</v>
      </c>
      <c r="AI139">
        <v>90.48</v>
      </c>
    </row>
    <row r="140" spans="2:35" x14ac:dyDescent="0.3">
      <c r="B140" s="2">
        <v>45141</v>
      </c>
      <c r="C140">
        <v>35.049999999999997</v>
      </c>
      <c r="D140">
        <v>43</v>
      </c>
      <c r="E140">
        <v>38.72</v>
      </c>
      <c r="F140">
        <v>166.35</v>
      </c>
      <c r="G140">
        <v>108.9</v>
      </c>
      <c r="H140">
        <v>105.91</v>
      </c>
      <c r="I140">
        <v>107.1581</v>
      </c>
      <c r="J140">
        <v>115.05</v>
      </c>
      <c r="K140">
        <v>259.23</v>
      </c>
      <c r="L140">
        <v>86.83</v>
      </c>
      <c r="M140">
        <v>173.52</v>
      </c>
      <c r="N140">
        <v>350.66</v>
      </c>
      <c r="O140">
        <v>49.35</v>
      </c>
      <c r="P140">
        <v>154.19</v>
      </c>
      <c r="Q140">
        <v>132.87</v>
      </c>
      <c r="R140">
        <v>126.89</v>
      </c>
      <c r="S140">
        <v>169.09</v>
      </c>
      <c r="T140">
        <v>66.95</v>
      </c>
      <c r="U140">
        <v>75.400000000000006</v>
      </c>
      <c r="V140">
        <v>83.76</v>
      </c>
      <c r="W140">
        <v>29.28</v>
      </c>
      <c r="X140">
        <v>40.08</v>
      </c>
      <c r="Y140">
        <v>41.68</v>
      </c>
      <c r="Z140">
        <v>63.98</v>
      </c>
      <c r="AA140">
        <v>85.72</v>
      </c>
      <c r="AB140">
        <v>86.8</v>
      </c>
      <c r="AC140">
        <v>143.16</v>
      </c>
      <c r="AD140">
        <v>17.23</v>
      </c>
      <c r="AE140">
        <v>63.63</v>
      </c>
      <c r="AF140">
        <v>64.739999999999995</v>
      </c>
      <c r="AG140">
        <v>71.47</v>
      </c>
      <c r="AH140">
        <v>83.71</v>
      </c>
      <c r="AI140">
        <v>91.34</v>
      </c>
    </row>
    <row r="141" spans="2:35" x14ac:dyDescent="0.3">
      <c r="B141" s="2">
        <v>45140</v>
      </c>
      <c r="C141">
        <v>35.03</v>
      </c>
      <c r="D141">
        <v>42.88</v>
      </c>
      <c r="E141">
        <v>38.299999999999997</v>
      </c>
      <c r="F141">
        <v>165.82</v>
      </c>
      <c r="G141">
        <v>109.59</v>
      </c>
      <c r="H141">
        <v>106.8573</v>
      </c>
      <c r="I141">
        <v>107.79</v>
      </c>
      <c r="J141">
        <v>115.3</v>
      </c>
      <c r="K141">
        <v>261.02999999999997</v>
      </c>
      <c r="L141">
        <v>88.32</v>
      </c>
      <c r="M141">
        <v>174.23</v>
      </c>
      <c r="N141">
        <v>352.96</v>
      </c>
      <c r="O141">
        <v>49.33</v>
      </c>
      <c r="P141">
        <v>154.63999999999999</v>
      </c>
      <c r="Q141">
        <v>133.54</v>
      </c>
      <c r="R141">
        <v>127.36</v>
      </c>
      <c r="S141">
        <v>168.69</v>
      </c>
      <c r="T141">
        <v>66.81</v>
      </c>
      <c r="U141">
        <v>75.61</v>
      </c>
      <c r="V141">
        <v>84.28</v>
      </c>
      <c r="W141">
        <v>29.28</v>
      </c>
      <c r="X141">
        <v>39.659999999999997</v>
      </c>
      <c r="Y141">
        <v>41.54</v>
      </c>
      <c r="Z141">
        <v>63.58</v>
      </c>
      <c r="AA141">
        <v>86.1</v>
      </c>
      <c r="AB141">
        <v>85.93</v>
      </c>
      <c r="AC141">
        <v>140.24</v>
      </c>
      <c r="AD141">
        <v>17.28</v>
      </c>
      <c r="AE141">
        <v>63.38</v>
      </c>
      <c r="AF141">
        <v>66.25</v>
      </c>
      <c r="AG141">
        <v>72.982799999999997</v>
      </c>
      <c r="AH141">
        <v>84.63</v>
      </c>
      <c r="AI141">
        <v>92.28</v>
      </c>
    </row>
    <row r="142" spans="2:35" x14ac:dyDescent="0.3">
      <c r="B142" s="2">
        <v>45139</v>
      </c>
      <c r="C142">
        <v>35.33</v>
      </c>
      <c r="D142">
        <v>42.52</v>
      </c>
      <c r="E142">
        <v>38.58</v>
      </c>
      <c r="F142">
        <v>167.99</v>
      </c>
      <c r="G142">
        <v>110.75</v>
      </c>
      <c r="H142">
        <v>107.25</v>
      </c>
      <c r="I142">
        <v>108.7</v>
      </c>
      <c r="J142">
        <v>117.72</v>
      </c>
      <c r="K142">
        <v>263.33</v>
      </c>
      <c r="L142">
        <v>89.31</v>
      </c>
      <c r="M142">
        <v>178.65</v>
      </c>
      <c r="N142">
        <v>364.52</v>
      </c>
      <c r="O142">
        <v>51.1</v>
      </c>
      <c r="P142">
        <v>160.53</v>
      </c>
      <c r="Q142">
        <v>133.44999999999999</v>
      </c>
      <c r="R142">
        <v>128.05000000000001</v>
      </c>
      <c r="S142">
        <v>171.77</v>
      </c>
      <c r="T142">
        <v>67.44</v>
      </c>
      <c r="U142">
        <v>75.34</v>
      </c>
      <c r="V142">
        <v>85.34</v>
      </c>
      <c r="W142">
        <v>30.23</v>
      </c>
      <c r="X142">
        <v>40.840000000000003</v>
      </c>
      <c r="Y142">
        <v>42.71</v>
      </c>
      <c r="Z142">
        <v>65.319999999999993</v>
      </c>
      <c r="AA142">
        <v>86.85</v>
      </c>
      <c r="AB142">
        <v>87.07</v>
      </c>
      <c r="AC142">
        <v>142.56</v>
      </c>
      <c r="AD142">
        <v>18.02</v>
      </c>
      <c r="AE142">
        <v>67.06</v>
      </c>
      <c r="AF142">
        <v>66.25</v>
      </c>
      <c r="AG142">
        <v>73.830200000000005</v>
      </c>
      <c r="AH142">
        <v>85.12</v>
      </c>
      <c r="AI142">
        <v>92.64</v>
      </c>
    </row>
    <row r="143" spans="2:35" x14ac:dyDescent="0.3">
      <c r="B143" s="2">
        <v>45138</v>
      </c>
      <c r="C143">
        <v>35.33</v>
      </c>
      <c r="D143">
        <v>42.48</v>
      </c>
      <c r="E143">
        <v>39.14</v>
      </c>
      <c r="F143">
        <v>168.39</v>
      </c>
      <c r="G143">
        <v>110.42</v>
      </c>
      <c r="H143">
        <v>107.04</v>
      </c>
      <c r="I143">
        <v>108.6872</v>
      </c>
      <c r="J143">
        <v>117.72</v>
      </c>
      <c r="K143">
        <v>267.11500000000001</v>
      </c>
      <c r="L143">
        <v>88.77</v>
      </c>
      <c r="M143">
        <v>178.35</v>
      </c>
      <c r="N143">
        <v>364.34</v>
      </c>
      <c r="O143">
        <v>51.7</v>
      </c>
      <c r="P143">
        <v>160.62</v>
      </c>
      <c r="Q143">
        <v>134.15</v>
      </c>
      <c r="R143">
        <v>129.31</v>
      </c>
      <c r="S143">
        <v>173.74</v>
      </c>
      <c r="T143">
        <v>67.78</v>
      </c>
      <c r="U143">
        <v>75.75</v>
      </c>
      <c r="V143">
        <v>85.72</v>
      </c>
      <c r="W143">
        <v>31.41</v>
      </c>
      <c r="X143">
        <v>41.75</v>
      </c>
      <c r="Y143">
        <v>43.53</v>
      </c>
      <c r="Z143">
        <v>66.67</v>
      </c>
      <c r="AA143">
        <v>87.43</v>
      </c>
      <c r="AB143">
        <v>87.48</v>
      </c>
      <c r="AC143">
        <v>143.03</v>
      </c>
      <c r="AD143">
        <v>18.28</v>
      </c>
      <c r="AE143">
        <v>68.540000000000006</v>
      </c>
      <c r="AF143">
        <v>67.069999999999993</v>
      </c>
      <c r="AG143">
        <v>73.52</v>
      </c>
      <c r="AH143">
        <v>85.26</v>
      </c>
      <c r="AI143">
        <v>93.1</v>
      </c>
    </row>
    <row r="144" spans="2:35" x14ac:dyDescent="0.3">
      <c r="B144" s="2">
        <v>45135</v>
      </c>
      <c r="C144">
        <v>35.200000000000003</v>
      </c>
      <c r="D144">
        <v>42.5</v>
      </c>
      <c r="E144">
        <v>38.99</v>
      </c>
      <c r="F144">
        <v>167.7</v>
      </c>
      <c r="G144">
        <v>110.16</v>
      </c>
      <c r="H144">
        <v>105.9</v>
      </c>
      <c r="I144">
        <v>107.81</v>
      </c>
      <c r="J144">
        <v>116.93</v>
      </c>
      <c r="K144">
        <v>266.66000000000003</v>
      </c>
      <c r="L144">
        <v>88.94</v>
      </c>
      <c r="M144">
        <v>177.94</v>
      </c>
      <c r="N144">
        <v>359.46</v>
      </c>
      <c r="O144">
        <v>50.9</v>
      </c>
      <c r="P144">
        <v>160.5</v>
      </c>
      <c r="Q144">
        <v>135.19</v>
      </c>
      <c r="R144">
        <v>129.86000000000001</v>
      </c>
      <c r="S144">
        <v>172.76</v>
      </c>
      <c r="T144">
        <v>67.2</v>
      </c>
      <c r="U144">
        <v>76.099999999999994</v>
      </c>
      <c r="V144">
        <v>85.27</v>
      </c>
      <c r="W144">
        <v>30.72</v>
      </c>
      <c r="X144">
        <v>40.99</v>
      </c>
      <c r="Y144">
        <v>42.91</v>
      </c>
      <c r="Z144">
        <v>66.05</v>
      </c>
      <c r="AA144">
        <v>87.26</v>
      </c>
      <c r="AB144">
        <v>85.85</v>
      </c>
      <c r="AC144">
        <v>140.91999999999999</v>
      </c>
      <c r="AD144">
        <v>18.18</v>
      </c>
      <c r="AE144">
        <v>68.260000000000005</v>
      </c>
      <c r="AF144">
        <v>67.040000000000006</v>
      </c>
      <c r="AG144">
        <v>73.2</v>
      </c>
      <c r="AH144">
        <v>84.71</v>
      </c>
      <c r="AI144">
        <v>92.5</v>
      </c>
    </row>
    <row r="145" spans="2:35" x14ac:dyDescent="0.3">
      <c r="B145" s="2">
        <v>45134</v>
      </c>
      <c r="C145">
        <v>35.130000000000003</v>
      </c>
      <c r="D145">
        <v>42.56</v>
      </c>
      <c r="E145">
        <v>38.299999999999997</v>
      </c>
      <c r="F145">
        <v>166.84</v>
      </c>
      <c r="G145">
        <v>109.48</v>
      </c>
      <c r="H145">
        <v>105.11</v>
      </c>
      <c r="I145">
        <v>106.87</v>
      </c>
      <c r="J145">
        <v>115.84</v>
      </c>
      <c r="K145">
        <v>262.57</v>
      </c>
      <c r="L145">
        <v>87.81</v>
      </c>
      <c r="M145">
        <v>175.55</v>
      </c>
      <c r="N145">
        <v>354.31</v>
      </c>
      <c r="O145">
        <v>49.74</v>
      </c>
      <c r="P145">
        <v>157.46</v>
      </c>
      <c r="Q145">
        <v>134.79</v>
      </c>
      <c r="R145">
        <v>127.91</v>
      </c>
      <c r="S145">
        <v>169.88</v>
      </c>
      <c r="T145">
        <v>66.42</v>
      </c>
      <c r="U145">
        <v>75.319999999999993</v>
      </c>
      <c r="V145">
        <v>84.68</v>
      </c>
      <c r="W145">
        <v>30.35</v>
      </c>
      <c r="X145">
        <v>40.36</v>
      </c>
      <c r="Y145">
        <v>42.87</v>
      </c>
      <c r="Z145">
        <v>64.430000000000007</v>
      </c>
      <c r="AA145">
        <v>86.89</v>
      </c>
      <c r="AB145">
        <v>85.59</v>
      </c>
      <c r="AC145">
        <v>138.13999999999999</v>
      </c>
      <c r="AD145">
        <v>18.2</v>
      </c>
      <c r="AE145">
        <v>68.13</v>
      </c>
      <c r="AF145">
        <v>67.19</v>
      </c>
      <c r="AG145">
        <v>73.681899999999999</v>
      </c>
      <c r="AH145">
        <v>84.78</v>
      </c>
      <c r="AI145">
        <v>92.38</v>
      </c>
    </row>
    <row r="146" spans="2:35" x14ac:dyDescent="0.3">
      <c r="B146" s="2">
        <v>45133</v>
      </c>
      <c r="C146">
        <v>35.58</v>
      </c>
      <c r="D146">
        <v>42.92</v>
      </c>
      <c r="E146">
        <v>38.96</v>
      </c>
      <c r="F146">
        <v>169.48</v>
      </c>
      <c r="G146">
        <v>110.43</v>
      </c>
      <c r="H146">
        <v>105.94</v>
      </c>
      <c r="I146">
        <v>108</v>
      </c>
      <c r="J146">
        <v>116.29</v>
      </c>
      <c r="K146">
        <v>266.16000000000003</v>
      </c>
      <c r="L146">
        <v>88.64</v>
      </c>
      <c r="M146">
        <v>176.06</v>
      </c>
      <c r="N146">
        <v>357.08</v>
      </c>
      <c r="O146">
        <v>49.79</v>
      </c>
      <c r="P146">
        <v>154.68</v>
      </c>
      <c r="Q146">
        <v>135.79</v>
      </c>
      <c r="R146">
        <v>128.84</v>
      </c>
      <c r="S146">
        <v>171.66</v>
      </c>
      <c r="T146">
        <v>67.16</v>
      </c>
      <c r="U146">
        <v>75.989999999999995</v>
      </c>
      <c r="V146">
        <v>85.23</v>
      </c>
      <c r="W146">
        <v>31.65</v>
      </c>
      <c r="X146">
        <v>40.69</v>
      </c>
      <c r="Y146">
        <v>43.67</v>
      </c>
      <c r="Z146">
        <v>66.19</v>
      </c>
      <c r="AA146">
        <v>87.66</v>
      </c>
      <c r="AB146">
        <v>86.14</v>
      </c>
      <c r="AC146">
        <v>139.15</v>
      </c>
      <c r="AD146">
        <v>18.64</v>
      </c>
      <c r="AE146">
        <v>70.02</v>
      </c>
      <c r="AF146">
        <v>68.400000000000006</v>
      </c>
      <c r="AG146">
        <v>74.510000000000005</v>
      </c>
      <c r="AH146">
        <v>86.66</v>
      </c>
      <c r="AI146">
        <v>94.63</v>
      </c>
    </row>
    <row r="147" spans="2:35" x14ac:dyDescent="0.3">
      <c r="B147" s="2">
        <v>45132</v>
      </c>
      <c r="C147">
        <v>35.369999999999997</v>
      </c>
      <c r="D147">
        <v>42.45</v>
      </c>
      <c r="E147">
        <v>37.770000000000003</v>
      </c>
      <c r="F147">
        <v>168.23</v>
      </c>
      <c r="G147">
        <v>109.66</v>
      </c>
      <c r="H147">
        <v>105.94</v>
      </c>
      <c r="I147">
        <v>108.11</v>
      </c>
      <c r="J147">
        <v>114.57</v>
      </c>
      <c r="K147">
        <v>259.14</v>
      </c>
      <c r="L147">
        <v>88.56</v>
      </c>
      <c r="M147">
        <v>178.46</v>
      </c>
      <c r="N147">
        <v>360.57</v>
      </c>
      <c r="O147">
        <v>50.17</v>
      </c>
      <c r="P147">
        <v>156.38999999999999</v>
      </c>
      <c r="Q147">
        <v>135.88</v>
      </c>
      <c r="R147">
        <v>129.11000000000001</v>
      </c>
      <c r="S147">
        <v>171.7</v>
      </c>
      <c r="T147">
        <v>66.16</v>
      </c>
      <c r="U147">
        <v>75.900000000000006</v>
      </c>
      <c r="V147">
        <v>85.52</v>
      </c>
      <c r="W147">
        <v>31.78</v>
      </c>
      <c r="X147">
        <v>41.11</v>
      </c>
      <c r="Y147">
        <v>44.07</v>
      </c>
      <c r="Z147">
        <v>65.819999999999993</v>
      </c>
      <c r="AA147">
        <v>87.54</v>
      </c>
      <c r="AB147">
        <v>86.11</v>
      </c>
      <c r="AC147">
        <v>138.75</v>
      </c>
      <c r="AD147">
        <v>18.73</v>
      </c>
      <c r="AE147">
        <v>71.040000000000006</v>
      </c>
      <c r="AF147">
        <v>68.400000000000006</v>
      </c>
      <c r="AG147">
        <v>74.88</v>
      </c>
      <c r="AH147">
        <v>86.27</v>
      </c>
      <c r="AI147">
        <v>94.09</v>
      </c>
    </row>
    <row r="148" spans="2:35" x14ac:dyDescent="0.3">
      <c r="B148" s="2">
        <v>45131</v>
      </c>
      <c r="C148">
        <v>35.6</v>
      </c>
      <c r="D148">
        <v>42.57</v>
      </c>
      <c r="E148">
        <v>38.5</v>
      </c>
      <c r="F148">
        <v>169.5</v>
      </c>
      <c r="G148">
        <v>109.8</v>
      </c>
      <c r="H148">
        <v>106.455</v>
      </c>
      <c r="I148">
        <v>107.79</v>
      </c>
      <c r="J148">
        <v>116.97</v>
      </c>
      <c r="K148">
        <v>261.14</v>
      </c>
      <c r="L148">
        <v>87.34</v>
      </c>
      <c r="M148">
        <v>176.44</v>
      </c>
      <c r="N148">
        <v>357.85</v>
      </c>
      <c r="O148">
        <v>49.56</v>
      </c>
      <c r="P148">
        <v>153.91999999999999</v>
      </c>
      <c r="Q148">
        <v>135.94</v>
      </c>
      <c r="R148">
        <v>129.41999999999999</v>
      </c>
      <c r="S148">
        <v>172.1</v>
      </c>
      <c r="T148">
        <v>66.45</v>
      </c>
      <c r="U148">
        <v>75.92</v>
      </c>
      <c r="V148">
        <v>84.01</v>
      </c>
      <c r="W148">
        <v>31.29</v>
      </c>
      <c r="X148">
        <v>39.31</v>
      </c>
      <c r="Y148">
        <v>42.46</v>
      </c>
      <c r="Z148">
        <v>65.11</v>
      </c>
      <c r="AA148">
        <v>86.63</v>
      </c>
      <c r="AB148">
        <v>85.66</v>
      </c>
      <c r="AC148">
        <v>138.29</v>
      </c>
      <c r="AD148">
        <v>18.72</v>
      </c>
      <c r="AE148">
        <v>70.92</v>
      </c>
      <c r="AF148">
        <v>68.28</v>
      </c>
      <c r="AG148">
        <v>75.188500000000005</v>
      </c>
      <c r="AH148">
        <v>86.89</v>
      </c>
      <c r="AI148">
        <v>94.77</v>
      </c>
    </row>
    <row r="149" spans="2:35" x14ac:dyDescent="0.3">
      <c r="B149" s="2">
        <v>45128</v>
      </c>
      <c r="C149">
        <v>35.26</v>
      </c>
      <c r="D149">
        <v>42.52</v>
      </c>
      <c r="E149">
        <v>37.799999999999997</v>
      </c>
      <c r="F149">
        <v>167.78</v>
      </c>
      <c r="G149">
        <v>109.55</v>
      </c>
      <c r="H149">
        <v>105.91</v>
      </c>
      <c r="I149">
        <v>107.76</v>
      </c>
      <c r="J149">
        <v>116.38</v>
      </c>
      <c r="K149">
        <v>261.47000000000003</v>
      </c>
      <c r="L149">
        <v>86.81</v>
      </c>
      <c r="M149">
        <v>176.13</v>
      </c>
      <c r="N149">
        <v>358.96</v>
      </c>
      <c r="O149">
        <v>49.63</v>
      </c>
      <c r="P149">
        <v>153.79</v>
      </c>
      <c r="Q149">
        <v>136.24</v>
      </c>
      <c r="R149">
        <v>131.47</v>
      </c>
      <c r="S149">
        <v>170.98</v>
      </c>
      <c r="T149">
        <v>66.040000000000006</v>
      </c>
      <c r="U149">
        <v>75.63</v>
      </c>
      <c r="V149">
        <v>83.75</v>
      </c>
      <c r="W149">
        <v>31.49</v>
      </c>
      <c r="X149">
        <v>38.979999999999997</v>
      </c>
      <c r="Y149">
        <v>41.87</v>
      </c>
      <c r="Z149">
        <v>65.099999999999994</v>
      </c>
      <c r="AA149">
        <v>86.21</v>
      </c>
      <c r="AB149">
        <v>84.3</v>
      </c>
      <c r="AC149">
        <v>136.08000000000001</v>
      </c>
      <c r="AD149">
        <v>18.739999999999998</v>
      </c>
      <c r="AE149">
        <v>71.150000000000006</v>
      </c>
      <c r="AF149">
        <v>68.459999999999994</v>
      </c>
      <c r="AG149">
        <v>75.2791</v>
      </c>
      <c r="AH149">
        <v>86.18</v>
      </c>
      <c r="AI149">
        <v>94.15</v>
      </c>
    </row>
    <row r="150" spans="2:35" x14ac:dyDescent="0.3">
      <c r="B150" s="2">
        <v>45127</v>
      </c>
      <c r="C150">
        <v>35.380000000000003</v>
      </c>
      <c r="D150">
        <v>42.49</v>
      </c>
      <c r="E150">
        <v>38.31</v>
      </c>
      <c r="F150">
        <v>168.66249999999999</v>
      </c>
      <c r="G150">
        <v>110.07</v>
      </c>
      <c r="H150">
        <v>106.59</v>
      </c>
      <c r="I150">
        <v>108.55</v>
      </c>
      <c r="J150">
        <v>117.01</v>
      </c>
      <c r="K150">
        <v>261.75</v>
      </c>
      <c r="L150">
        <v>86.5</v>
      </c>
      <c r="M150">
        <v>176.22</v>
      </c>
      <c r="N150">
        <v>358.03</v>
      </c>
      <c r="O150">
        <v>49.94</v>
      </c>
      <c r="P150">
        <v>152.97</v>
      </c>
      <c r="Q150">
        <v>134.88</v>
      </c>
      <c r="R150">
        <v>130.26</v>
      </c>
      <c r="S150">
        <v>170.94</v>
      </c>
      <c r="T150">
        <v>66.69</v>
      </c>
      <c r="U150">
        <v>75.37</v>
      </c>
      <c r="V150">
        <v>83.74</v>
      </c>
      <c r="W150">
        <v>31.39</v>
      </c>
      <c r="X150">
        <v>39.39</v>
      </c>
      <c r="Y150">
        <v>42.22</v>
      </c>
      <c r="Z150">
        <v>66.400000000000006</v>
      </c>
      <c r="AA150">
        <v>85.98</v>
      </c>
      <c r="AB150">
        <v>83.56</v>
      </c>
      <c r="AC150">
        <v>135.36000000000001</v>
      </c>
      <c r="AD150">
        <v>18.73</v>
      </c>
      <c r="AE150">
        <v>71.44</v>
      </c>
      <c r="AF150">
        <v>67.45</v>
      </c>
      <c r="AG150">
        <v>75.386600000000001</v>
      </c>
      <c r="AH150">
        <v>85.78</v>
      </c>
      <c r="AI150">
        <v>93.68</v>
      </c>
    </row>
    <row r="151" spans="2:35" x14ac:dyDescent="0.3">
      <c r="B151" s="2">
        <v>45126</v>
      </c>
      <c r="C151">
        <v>35.119999999999997</v>
      </c>
      <c r="D151">
        <v>41.78</v>
      </c>
      <c r="E151">
        <v>38.380000000000003</v>
      </c>
      <c r="F151">
        <v>168.52</v>
      </c>
      <c r="G151">
        <v>109.58</v>
      </c>
      <c r="H151">
        <v>106.9</v>
      </c>
      <c r="I151">
        <v>108.6559</v>
      </c>
      <c r="J151">
        <v>115.61</v>
      </c>
      <c r="K151">
        <v>261.57</v>
      </c>
      <c r="L151">
        <v>88.85</v>
      </c>
      <c r="M151">
        <v>179.81</v>
      </c>
      <c r="N151">
        <v>367.01</v>
      </c>
      <c r="O151">
        <v>51.41</v>
      </c>
      <c r="P151">
        <v>158.58000000000001</v>
      </c>
      <c r="Q151">
        <v>132.68</v>
      </c>
      <c r="R151">
        <v>130.41</v>
      </c>
      <c r="S151">
        <v>176.97</v>
      </c>
      <c r="T151">
        <v>67.62</v>
      </c>
      <c r="U151">
        <v>74.73</v>
      </c>
      <c r="V151">
        <v>83.54</v>
      </c>
      <c r="W151">
        <v>32.36</v>
      </c>
      <c r="X151">
        <v>39.46</v>
      </c>
      <c r="Y151">
        <v>42.01</v>
      </c>
      <c r="Z151">
        <v>67.319999999999993</v>
      </c>
      <c r="AA151">
        <v>85.56</v>
      </c>
      <c r="AB151">
        <v>82.59</v>
      </c>
      <c r="AC151">
        <v>133.94</v>
      </c>
      <c r="AD151">
        <v>18.98</v>
      </c>
      <c r="AE151">
        <v>73.010000000000005</v>
      </c>
      <c r="AF151">
        <v>66.239999999999995</v>
      </c>
      <c r="AG151">
        <v>75.414199999999994</v>
      </c>
      <c r="AH151">
        <v>86.06</v>
      </c>
      <c r="AI151">
        <v>93.36</v>
      </c>
    </row>
    <row r="152" spans="2:35" x14ac:dyDescent="0.3">
      <c r="B152" s="2">
        <v>45125</v>
      </c>
      <c r="C152">
        <v>34.97</v>
      </c>
      <c r="D152">
        <v>41.67</v>
      </c>
      <c r="E152">
        <v>37.229999999999997</v>
      </c>
      <c r="F152">
        <v>166.83199999999999</v>
      </c>
      <c r="G152">
        <v>109.63</v>
      </c>
      <c r="H152">
        <v>106.64579999999999</v>
      </c>
      <c r="I152">
        <v>109.27</v>
      </c>
      <c r="J152">
        <v>116.28</v>
      </c>
      <c r="K152">
        <v>259.58999999999997</v>
      </c>
      <c r="L152">
        <v>88.88</v>
      </c>
      <c r="M152">
        <v>180.26</v>
      </c>
      <c r="N152">
        <v>366.57</v>
      </c>
      <c r="O152">
        <v>51.92</v>
      </c>
      <c r="P152">
        <v>160.26</v>
      </c>
      <c r="Q152">
        <v>132.07</v>
      </c>
      <c r="R152">
        <v>129.72</v>
      </c>
      <c r="S152">
        <v>176.35</v>
      </c>
      <c r="T152">
        <v>66.28</v>
      </c>
      <c r="U152">
        <v>73.98</v>
      </c>
      <c r="V152">
        <v>83.99</v>
      </c>
      <c r="W152">
        <v>32.630000000000003</v>
      </c>
      <c r="X152">
        <v>39.630000000000003</v>
      </c>
      <c r="Y152">
        <v>42.35</v>
      </c>
      <c r="Z152">
        <v>67.739999999999995</v>
      </c>
      <c r="AA152">
        <v>84.88</v>
      </c>
      <c r="AB152">
        <v>82.11</v>
      </c>
      <c r="AC152">
        <v>133.26</v>
      </c>
      <c r="AD152">
        <v>18.920000000000002</v>
      </c>
      <c r="AE152">
        <v>72.89</v>
      </c>
      <c r="AF152">
        <v>65.569999999999993</v>
      </c>
      <c r="AG152">
        <v>73.739699999999999</v>
      </c>
      <c r="AH152">
        <v>85.1</v>
      </c>
      <c r="AI152">
        <v>92.4</v>
      </c>
    </row>
    <row r="153" spans="2:35" x14ac:dyDescent="0.3">
      <c r="B153" s="2">
        <v>45124</v>
      </c>
      <c r="C153">
        <v>34.58</v>
      </c>
      <c r="D153">
        <v>41.45</v>
      </c>
      <c r="E153">
        <v>36.049999999999997</v>
      </c>
      <c r="F153">
        <v>164.18</v>
      </c>
      <c r="G153">
        <v>109.02</v>
      </c>
      <c r="H153">
        <v>104.97</v>
      </c>
      <c r="I153">
        <v>107.53</v>
      </c>
      <c r="J153">
        <v>116.8</v>
      </c>
      <c r="K153">
        <v>254.23</v>
      </c>
      <c r="L153">
        <v>88.62</v>
      </c>
      <c r="M153">
        <v>178.24</v>
      </c>
      <c r="N153">
        <v>363.18</v>
      </c>
      <c r="O153">
        <v>51.43</v>
      </c>
      <c r="P153">
        <v>159.82</v>
      </c>
      <c r="Q153">
        <v>131.1</v>
      </c>
      <c r="R153">
        <v>129.24</v>
      </c>
      <c r="S153">
        <v>175.63</v>
      </c>
      <c r="T153">
        <v>65.58</v>
      </c>
      <c r="U153">
        <v>74.06</v>
      </c>
      <c r="V153">
        <v>83.34</v>
      </c>
      <c r="W153">
        <v>31.97</v>
      </c>
      <c r="X153">
        <v>39.39</v>
      </c>
      <c r="Y153">
        <v>42.2</v>
      </c>
      <c r="Z153">
        <v>67.430000000000007</v>
      </c>
      <c r="AA153">
        <v>83.73</v>
      </c>
      <c r="AB153">
        <v>81.290000000000006</v>
      </c>
      <c r="AC153">
        <v>129.62</v>
      </c>
      <c r="AD153">
        <v>19.04</v>
      </c>
      <c r="AE153">
        <v>73.55</v>
      </c>
      <c r="AF153">
        <v>66.08</v>
      </c>
      <c r="AG153">
        <v>73.300399999999996</v>
      </c>
      <c r="AH153">
        <v>85.57</v>
      </c>
      <c r="AI153">
        <v>93.27</v>
      </c>
    </row>
    <row r="154" spans="2:35" x14ac:dyDescent="0.3">
      <c r="B154" s="2">
        <v>45121</v>
      </c>
      <c r="C154">
        <v>34.25</v>
      </c>
      <c r="D154">
        <v>40.86</v>
      </c>
      <c r="E154">
        <v>35.61</v>
      </c>
      <c r="F154">
        <v>162.68</v>
      </c>
      <c r="G154">
        <v>108.61</v>
      </c>
      <c r="H154">
        <v>104.6195</v>
      </c>
      <c r="I154">
        <v>106.42</v>
      </c>
      <c r="J154">
        <v>116.2</v>
      </c>
      <c r="K154">
        <v>254.54</v>
      </c>
      <c r="L154">
        <v>88.92</v>
      </c>
      <c r="M154">
        <v>175.99</v>
      </c>
      <c r="N154">
        <v>358.69</v>
      </c>
      <c r="O154">
        <v>50.373333000000002</v>
      </c>
      <c r="P154">
        <v>156.9</v>
      </c>
      <c r="Q154">
        <v>131.69999999999999</v>
      </c>
      <c r="R154">
        <v>128.24</v>
      </c>
      <c r="S154">
        <v>174.92</v>
      </c>
      <c r="T154">
        <v>65.209999999999994</v>
      </c>
      <c r="U154">
        <v>74.28</v>
      </c>
      <c r="V154">
        <v>83.26</v>
      </c>
      <c r="W154">
        <v>31.96</v>
      </c>
      <c r="X154">
        <v>39.86</v>
      </c>
      <c r="Y154">
        <v>42.47</v>
      </c>
      <c r="Z154">
        <v>67.94</v>
      </c>
      <c r="AA154">
        <v>83.64</v>
      </c>
      <c r="AB154">
        <v>81.45</v>
      </c>
      <c r="AC154">
        <v>129.07</v>
      </c>
      <c r="AD154">
        <v>18.62</v>
      </c>
      <c r="AE154">
        <v>70.72</v>
      </c>
      <c r="AF154">
        <v>66.849999999999994</v>
      </c>
      <c r="AG154">
        <v>74.33</v>
      </c>
      <c r="AH154">
        <v>86.13</v>
      </c>
      <c r="AI154">
        <v>93.51</v>
      </c>
    </row>
    <row r="155" spans="2:35" x14ac:dyDescent="0.3">
      <c r="B155" s="2">
        <v>45120</v>
      </c>
      <c r="C155">
        <v>34.479999999999997</v>
      </c>
      <c r="D155">
        <v>41.2</v>
      </c>
      <c r="E155">
        <v>36.25</v>
      </c>
      <c r="F155">
        <v>163.93</v>
      </c>
      <c r="G155">
        <v>108.93</v>
      </c>
      <c r="H155">
        <v>105.28</v>
      </c>
      <c r="I155">
        <v>106.77</v>
      </c>
      <c r="J155">
        <v>117.56</v>
      </c>
      <c r="K155">
        <v>256.73</v>
      </c>
      <c r="L155">
        <v>87.85</v>
      </c>
      <c r="M155">
        <v>176.25</v>
      </c>
      <c r="N155">
        <v>358.45</v>
      </c>
      <c r="O155">
        <v>51.046669999999999</v>
      </c>
      <c r="P155">
        <v>158.21</v>
      </c>
      <c r="Q155">
        <v>129.75</v>
      </c>
      <c r="R155">
        <v>128.30000000000001</v>
      </c>
      <c r="S155">
        <v>174.47</v>
      </c>
      <c r="T155">
        <v>65.819999999999993</v>
      </c>
      <c r="U155">
        <v>74.03</v>
      </c>
      <c r="V155">
        <v>83.75</v>
      </c>
      <c r="W155">
        <v>32.19</v>
      </c>
      <c r="X155">
        <v>40.57</v>
      </c>
      <c r="Y155">
        <v>42.88</v>
      </c>
      <c r="Z155">
        <v>68.84</v>
      </c>
      <c r="AA155">
        <v>83.94</v>
      </c>
      <c r="AB155">
        <v>83.66</v>
      </c>
      <c r="AC155">
        <v>133.86000000000001</v>
      </c>
      <c r="AD155">
        <v>18.89</v>
      </c>
      <c r="AE155">
        <v>72.12</v>
      </c>
      <c r="AF155">
        <v>67.11</v>
      </c>
      <c r="AG155">
        <v>77.209999999999994</v>
      </c>
      <c r="AH155">
        <v>86.3</v>
      </c>
      <c r="AI155">
        <v>93.58</v>
      </c>
    </row>
    <row r="156" spans="2:35" x14ac:dyDescent="0.3">
      <c r="B156" s="2">
        <v>45119</v>
      </c>
      <c r="C156">
        <v>34.36</v>
      </c>
      <c r="D156">
        <v>41.21</v>
      </c>
      <c r="E156">
        <v>35.64</v>
      </c>
      <c r="F156">
        <v>161.97</v>
      </c>
      <c r="G156">
        <v>108.79</v>
      </c>
      <c r="H156">
        <v>104.929</v>
      </c>
      <c r="I156">
        <v>106.015</v>
      </c>
      <c r="J156">
        <v>117.42</v>
      </c>
      <c r="K156">
        <v>256.41000000000003</v>
      </c>
      <c r="L156">
        <v>87.15</v>
      </c>
      <c r="M156">
        <v>173.98</v>
      </c>
      <c r="N156">
        <v>352.62</v>
      </c>
      <c r="O156">
        <v>49.583336000000003</v>
      </c>
      <c r="P156">
        <v>154.5</v>
      </c>
      <c r="Q156">
        <v>129.69999999999999</v>
      </c>
      <c r="R156">
        <v>127.96</v>
      </c>
      <c r="S156">
        <v>172.85</v>
      </c>
      <c r="T156">
        <v>66.31</v>
      </c>
      <c r="U156">
        <v>73.72</v>
      </c>
      <c r="V156">
        <v>83.1</v>
      </c>
      <c r="W156">
        <v>31.82</v>
      </c>
      <c r="X156">
        <v>39.51</v>
      </c>
      <c r="Y156">
        <v>41.93</v>
      </c>
      <c r="Z156">
        <v>68.06</v>
      </c>
      <c r="AA156">
        <v>83.14</v>
      </c>
      <c r="AB156">
        <v>83.98</v>
      </c>
      <c r="AC156">
        <v>133.51</v>
      </c>
      <c r="AD156">
        <v>18.63</v>
      </c>
      <c r="AE156">
        <v>71.319999999999993</v>
      </c>
      <c r="AF156">
        <v>66.88</v>
      </c>
      <c r="AG156">
        <v>77.771799999999999</v>
      </c>
      <c r="AH156">
        <v>85.75</v>
      </c>
      <c r="AI156">
        <v>92.84</v>
      </c>
    </row>
    <row r="157" spans="2:35" x14ac:dyDescent="0.3">
      <c r="B157" s="2">
        <v>45118</v>
      </c>
      <c r="C157">
        <v>34.14</v>
      </c>
      <c r="D157">
        <v>41.37</v>
      </c>
      <c r="E157">
        <v>35.22</v>
      </c>
      <c r="F157">
        <v>160.41</v>
      </c>
      <c r="G157">
        <v>108.98</v>
      </c>
      <c r="H157">
        <v>104.1</v>
      </c>
      <c r="I157">
        <v>106.19</v>
      </c>
      <c r="J157">
        <v>118.17</v>
      </c>
      <c r="K157">
        <v>256.39999999999998</v>
      </c>
      <c r="L157">
        <v>84.9</v>
      </c>
      <c r="M157">
        <v>172.03</v>
      </c>
      <c r="N157">
        <v>350.7</v>
      </c>
      <c r="O157">
        <v>49.309998</v>
      </c>
      <c r="P157">
        <v>151.32</v>
      </c>
      <c r="Q157">
        <v>130.05000000000001</v>
      </c>
      <c r="R157">
        <v>126.72</v>
      </c>
      <c r="S157">
        <v>171.31</v>
      </c>
      <c r="T157">
        <v>66.39</v>
      </c>
      <c r="U157">
        <v>73.55</v>
      </c>
      <c r="V157">
        <v>82.02</v>
      </c>
      <c r="W157">
        <v>30.24</v>
      </c>
      <c r="X157">
        <v>38.119999999999997</v>
      </c>
      <c r="Y157">
        <v>40.72</v>
      </c>
      <c r="Z157">
        <v>67.7</v>
      </c>
      <c r="AA157">
        <v>82.79</v>
      </c>
      <c r="AB157">
        <v>83.21</v>
      </c>
      <c r="AC157">
        <v>133.03</v>
      </c>
      <c r="AD157">
        <v>18.22</v>
      </c>
      <c r="AE157">
        <v>69.36</v>
      </c>
      <c r="AF157">
        <v>65.92</v>
      </c>
      <c r="AG157">
        <v>77.838999999999999</v>
      </c>
      <c r="AH157">
        <v>85.29</v>
      </c>
      <c r="AI157">
        <v>92.4</v>
      </c>
    </row>
    <row r="158" spans="2:35" x14ac:dyDescent="0.3">
      <c r="B158" s="2">
        <v>45117</v>
      </c>
      <c r="C158">
        <v>33.74</v>
      </c>
      <c r="D158">
        <v>40.92</v>
      </c>
      <c r="E158">
        <v>34.659999999999997</v>
      </c>
      <c r="F158">
        <v>158.12</v>
      </c>
      <c r="G158">
        <v>107.71</v>
      </c>
      <c r="H158">
        <v>103.47</v>
      </c>
      <c r="I158">
        <v>105.21</v>
      </c>
      <c r="J158">
        <v>116.75</v>
      </c>
      <c r="K158">
        <v>252.29</v>
      </c>
      <c r="L158">
        <v>84.23</v>
      </c>
      <c r="M158">
        <v>171.66</v>
      </c>
      <c r="N158">
        <v>345.61</v>
      </c>
      <c r="O158">
        <v>49.246670000000002</v>
      </c>
      <c r="P158">
        <v>151.16</v>
      </c>
      <c r="Q158">
        <v>130.02000000000001</v>
      </c>
      <c r="R158">
        <v>126.65</v>
      </c>
      <c r="S158">
        <v>169.89</v>
      </c>
      <c r="T158">
        <v>65.05</v>
      </c>
      <c r="U158">
        <v>73.44</v>
      </c>
      <c r="V158">
        <v>81.22</v>
      </c>
      <c r="W158">
        <v>30.04</v>
      </c>
      <c r="X158">
        <v>37.729999999999997</v>
      </c>
      <c r="Y158">
        <v>40.11</v>
      </c>
      <c r="Z158">
        <v>67.489999999999995</v>
      </c>
      <c r="AA158">
        <v>81.540000000000006</v>
      </c>
      <c r="AB158">
        <v>81.42</v>
      </c>
      <c r="AC158">
        <v>129.81</v>
      </c>
      <c r="AD158">
        <v>18.149999999999999</v>
      </c>
      <c r="AE158">
        <v>69.37</v>
      </c>
      <c r="AF158">
        <v>65.11</v>
      </c>
      <c r="AG158">
        <v>77.3</v>
      </c>
      <c r="AH158">
        <v>84.09</v>
      </c>
      <c r="AI158">
        <v>91.11</v>
      </c>
    </row>
    <row r="159" spans="2:35" x14ac:dyDescent="0.3">
      <c r="B159" s="2">
        <v>45114</v>
      </c>
      <c r="C159">
        <v>33.590000000000003</v>
      </c>
      <c r="D159">
        <v>41.05</v>
      </c>
      <c r="E159">
        <v>34.479999999999997</v>
      </c>
      <c r="F159">
        <v>157.19</v>
      </c>
      <c r="G159">
        <v>106.2</v>
      </c>
      <c r="H159">
        <v>102.08</v>
      </c>
      <c r="I159">
        <v>103.57</v>
      </c>
      <c r="J159">
        <v>116.04</v>
      </c>
      <c r="K159">
        <v>249.84</v>
      </c>
      <c r="L159">
        <v>81.94</v>
      </c>
      <c r="M159">
        <v>171.21</v>
      </c>
      <c r="N159">
        <v>339.73</v>
      </c>
      <c r="O159">
        <v>48.303336999999999</v>
      </c>
      <c r="P159">
        <v>149.05000000000001</v>
      </c>
      <c r="Q159">
        <v>129</v>
      </c>
      <c r="R159">
        <v>124.38</v>
      </c>
      <c r="S159">
        <v>169.37</v>
      </c>
      <c r="T159">
        <v>63.87</v>
      </c>
      <c r="U159">
        <v>73.459999999999994</v>
      </c>
      <c r="V159">
        <v>81.239999999999995</v>
      </c>
      <c r="W159">
        <v>29.45</v>
      </c>
      <c r="X159">
        <v>37.299999999999997</v>
      </c>
      <c r="Y159">
        <v>40.11</v>
      </c>
      <c r="Z159">
        <v>66.73</v>
      </c>
      <c r="AA159">
        <v>82.15</v>
      </c>
      <c r="AB159">
        <v>80.790000000000006</v>
      </c>
      <c r="AC159">
        <v>128.72</v>
      </c>
      <c r="AD159">
        <v>17.91</v>
      </c>
      <c r="AE159">
        <v>68.05</v>
      </c>
      <c r="AF159">
        <v>65.39</v>
      </c>
      <c r="AG159">
        <v>77.19</v>
      </c>
      <c r="AH159">
        <v>83.73</v>
      </c>
      <c r="AI159">
        <v>90.69</v>
      </c>
    </row>
    <row r="160" spans="2:35" x14ac:dyDescent="0.3">
      <c r="B160" s="2">
        <v>45113</v>
      </c>
      <c r="C160">
        <v>33.54</v>
      </c>
      <c r="D160">
        <v>40.68</v>
      </c>
      <c r="E160">
        <v>33.78</v>
      </c>
      <c r="F160">
        <v>156.61000000000001</v>
      </c>
      <c r="G160">
        <v>105.96</v>
      </c>
      <c r="H160">
        <v>101.29</v>
      </c>
      <c r="I160">
        <v>103.05</v>
      </c>
      <c r="J160">
        <v>116.09</v>
      </c>
      <c r="K160">
        <v>247.52</v>
      </c>
      <c r="L160">
        <v>81.760000000000005</v>
      </c>
      <c r="M160">
        <v>171.96</v>
      </c>
      <c r="N160">
        <v>340.43</v>
      </c>
      <c r="O160">
        <v>48.27</v>
      </c>
      <c r="P160">
        <v>148.91</v>
      </c>
      <c r="Q160">
        <v>130.52000000000001</v>
      </c>
      <c r="R160">
        <v>125.45</v>
      </c>
      <c r="S160">
        <v>169.16</v>
      </c>
      <c r="T160">
        <v>63.26</v>
      </c>
      <c r="U160">
        <v>74.430000000000007</v>
      </c>
      <c r="V160">
        <v>80.540000000000006</v>
      </c>
      <c r="W160">
        <v>29.07</v>
      </c>
      <c r="X160">
        <v>36.47</v>
      </c>
      <c r="Y160">
        <v>39.47</v>
      </c>
      <c r="Z160">
        <v>65.52</v>
      </c>
      <c r="AA160">
        <v>80.790000000000006</v>
      </c>
      <c r="AB160">
        <v>79.09</v>
      </c>
      <c r="AC160">
        <v>125.17</v>
      </c>
      <c r="AD160">
        <v>17.7</v>
      </c>
      <c r="AE160">
        <v>67.36</v>
      </c>
      <c r="AF160">
        <v>65.87</v>
      </c>
      <c r="AG160">
        <v>76.44</v>
      </c>
      <c r="AH160">
        <v>83.92</v>
      </c>
      <c r="AI160">
        <v>91.08</v>
      </c>
    </row>
    <row r="161" spans="2:35" x14ac:dyDescent="0.3">
      <c r="B161" s="2">
        <v>45112</v>
      </c>
      <c r="C161">
        <v>33.83</v>
      </c>
      <c r="D161">
        <v>40.65</v>
      </c>
      <c r="E161">
        <v>34.19</v>
      </c>
      <c r="F161">
        <v>158.67269999999999</v>
      </c>
      <c r="G161">
        <v>106.76</v>
      </c>
      <c r="H161">
        <v>102.58</v>
      </c>
      <c r="I161">
        <v>103.95</v>
      </c>
      <c r="J161">
        <v>116.73</v>
      </c>
      <c r="K161">
        <v>250.67</v>
      </c>
      <c r="L161">
        <v>84.04</v>
      </c>
      <c r="M161">
        <v>172.42</v>
      </c>
      <c r="N161">
        <v>344.03</v>
      </c>
      <c r="O161">
        <v>49.13</v>
      </c>
      <c r="P161">
        <v>150.69999999999999</v>
      </c>
      <c r="Q161">
        <v>131.57</v>
      </c>
      <c r="R161">
        <v>127.03</v>
      </c>
      <c r="S161">
        <v>171.93</v>
      </c>
      <c r="T161">
        <v>64.069999999999993</v>
      </c>
      <c r="U161">
        <v>74.62</v>
      </c>
      <c r="V161">
        <v>81.13</v>
      </c>
      <c r="W161">
        <v>29.83</v>
      </c>
      <c r="X161">
        <v>37.69</v>
      </c>
      <c r="Y161">
        <v>40.4</v>
      </c>
      <c r="Z161">
        <v>66.72</v>
      </c>
      <c r="AA161">
        <v>81.92</v>
      </c>
      <c r="AB161">
        <v>80.91</v>
      </c>
      <c r="AC161">
        <v>128.4</v>
      </c>
      <c r="AD161">
        <v>18.11</v>
      </c>
      <c r="AE161">
        <v>69.790000000000006</v>
      </c>
      <c r="AF161">
        <v>66.680000000000007</v>
      </c>
      <c r="AG161">
        <v>77.260000000000005</v>
      </c>
      <c r="AH161">
        <v>84.57</v>
      </c>
      <c r="AI161">
        <v>91.54</v>
      </c>
    </row>
    <row r="162" spans="2:35" x14ac:dyDescent="0.3">
      <c r="B162" s="2">
        <v>45110</v>
      </c>
      <c r="C162">
        <v>33.9</v>
      </c>
      <c r="D162">
        <v>40.9</v>
      </c>
      <c r="E162">
        <v>34.54</v>
      </c>
      <c r="F162">
        <v>159.31</v>
      </c>
      <c r="G162">
        <v>107.34</v>
      </c>
      <c r="H162">
        <v>104.45</v>
      </c>
      <c r="I162">
        <v>105.14</v>
      </c>
      <c r="J162">
        <v>116.92</v>
      </c>
      <c r="K162">
        <v>251.94</v>
      </c>
      <c r="L162">
        <v>84.98</v>
      </c>
      <c r="M162">
        <v>173.49</v>
      </c>
      <c r="N162">
        <v>344.1</v>
      </c>
      <c r="O162">
        <v>49.22</v>
      </c>
      <c r="P162">
        <v>153.6</v>
      </c>
      <c r="Q162">
        <v>131.63999999999999</v>
      </c>
      <c r="R162">
        <v>126.81</v>
      </c>
      <c r="S162">
        <v>171.86</v>
      </c>
      <c r="T162">
        <v>64.319999999999993</v>
      </c>
      <c r="U162">
        <v>74.75</v>
      </c>
      <c r="V162">
        <v>83.18</v>
      </c>
      <c r="W162">
        <v>30.69</v>
      </c>
      <c r="X162">
        <v>38.21</v>
      </c>
      <c r="Y162">
        <v>41.08</v>
      </c>
      <c r="Z162">
        <v>66.849999999999994</v>
      </c>
      <c r="AA162">
        <v>82.37</v>
      </c>
      <c r="AB162">
        <v>81.36</v>
      </c>
      <c r="AC162">
        <v>129.01</v>
      </c>
      <c r="AD162">
        <v>18.399999999999999</v>
      </c>
      <c r="AE162">
        <v>71.42</v>
      </c>
      <c r="AF162">
        <v>65.930000000000007</v>
      </c>
      <c r="AG162">
        <v>77.81</v>
      </c>
      <c r="AH162">
        <v>84.38</v>
      </c>
      <c r="AI162">
        <v>91.49</v>
      </c>
    </row>
    <row r="163" spans="2:35" x14ac:dyDescent="0.3">
      <c r="B163" s="2">
        <v>45107</v>
      </c>
      <c r="C163">
        <v>33.71</v>
      </c>
      <c r="D163">
        <v>40.880000000000003</v>
      </c>
      <c r="E163">
        <v>33.85</v>
      </c>
      <c r="F163">
        <v>157.99</v>
      </c>
      <c r="G163">
        <v>107.32</v>
      </c>
      <c r="H163">
        <v>104.1</v>
      </c>
      <c r="I163">
        <v>105.23</v>
      </c>
      <c r="J163">
        <v>116.67</v>
      </c>
      <c r="K163">
        <v>249.82</v>
      </c>
      <c r="L163">
        <v>85.44</v>
      </c>
      <c r="M163">
        <v>173.86</v>
      </c>
      <c r="N163">
        <v>345.91</v>
      </c>
      <c r="O163">
        <v>49.076667999999998</v>
      </c>
      <c r="P163">
        <v>152.25</v>
      </c>
      <c r="Q163">
        <v>132.72999999999999</v>
      </c>
      <c r="R163">
        <v>126.96</v>
      </c>
      <c r="S163">
        <v>169.81</v>
      </c>
      <c r="T163">
        <v>63.75</v>
      </c>
      <c r="U163">
        <v>74.17</v>
      </c>
      <c r="V163">
        <v>82.87</v>
      </c>
      <c r="W163">
        <v>30.11</v>
      </c>
      <c r="X163">
        <v>37.65</v>
      </c>
      <c r="Y163">
        <v>40.46</v>
      </c>
      <c r="Z163">
        <v>65.02</v>
      </c>
      <c r="AA163">
        <v>81.73</v>
      </c>
      <c r="AB163">
        <v>81.17</v>
      </c>
      <c r="AC163">
        <v>128.83000000000001</v>
      </c>
      <c r="AD163">
        <v>18.399999999999999</v>
      </c>
      <c r="AE163">
        <v>71.42</v>
      </c>
      <c r="AF163">
        <v>65.44</v>
      </c>
      <c r="AG163">
        <v>77.59</v>
      </c>
      <c r="AH163">
        <v>83.56</v>
      </c>
      <c r="AI163">
        <v>90.44</v>
      </c>
    </row>
    <row r="164" spans="2:35" x14ac:dyDescent="0.3">
      <c r="B164" s="2">
        <v>45106</v>
      </c>
      <c r="C164">
        <v>33.42</v>
      </c>
      <c r="D164">
        <v>40.61</v>
      </c>
      <c r="E164">
        <v>33.89</v>
      </c>
      <c r="F164">
        <v>156.94999999999999</v>
      </c>
      <c r="G164">
        <v>106.41</v>
      </c>
      <c r="H164">
        <v>103.98</v>
      </c>
      <c r="I164">
        <v>104.69</v>
      </c>
      <c r="J164">
        <v>116.36</v>
      </c>
      <c r="K164">
        <v>248.18</v>
      </c>
      <c r="L164">
        <v>84.72</v>
      </c>
      <c r="M164">
        <v>171.14</v>
      </c>
      <c r="N164">
        <v>342</v>
      </c>
      <c r="O164">
        <v>48.18</v>
      </c>
      <c r="P164">
        <v>149.91999999999999</v>
      </c>
      <c r="Q164">
        <v>131.38</v>
      </c>
      <c r="R164">
        <v>125.95</v>
      </c>
      <c r="S164">
        <v>167.68</v>
      </c>
      <c r="T164">
        <v>63.44</v>
      </c>
      <c r="U164">
        <v>73.53</v>
      </c>
      <c r="V164">
        <v>82.1</v>
      </c>
      <c r="W164">
        <v>29.62</v>
      </c>
      <c r="X164">
        <v>37.01</v>
      </c>
      <c r="Y164">
        <v>40.200000000000003</v>
      </c>
      <c r="Z164">
        <v>63.6</v>
      </c>
      <c r="AA164">
        <v>81.099999999999994</v>
      </c>
      <c r="AB164">
        <v>80.650000000000006</v>
      </c>
      <c r="AC164">
        <v>128.07</v>
      </c>
      <c r="AD164">
        <v>17.95</v>
      </c>
      <c r="AE164">
        <v>68.92</v>
      </c>
      <c r="AF164">
        <v>64.72</v>
      </c>
      <c r="AG164">
        <v>77.180000000000007</v>
      </c>
      <c r="AH164">
        <v>83.1</v>
      </c>
      <c r="AI164">
        <v>89.94</v>
      </c>
    </row>
    <row r="165" spans="2:35" x14ac:dyDescent="0.3">
      <c r="B165" s="2">
        <v>45105</v>
      </c>
      <c r="C165">
        <v>32.85</v>
      </c>
      <c r="D165">
        <v>40.01</v>
      </c>
      <c r="E165">
        <v>33.31</v>
      </c>
      <c r="F165">
        <v>153.88999999999999</v>
      </c>
      <c r="G165">
        <v>105.39</v>
      </c>
      <c r="H165">
        <v>102.07389999999999</v>
      </c>
      <c r="I165">
        <v>104.08</v>
      </c>
      <c r="J165">
        <v>114.75</v>
      </c>
      <c r="K165">
        <v>248.14</v>
      </c>
      <c r="L165">
        <v>84.67</v>
      </c>
      <c r="M165">
        <v>170.84</v>
      </c>
      <c r="N165">
        <v>342.05</v>
      </c>
      <c r="O165">
        <v>47.506667999999998</v>
      </c>
      <c r="P165">
        <v>150.13999999999999</v>
      </c>
      <c r="Q165">
        <v>130.53</v>
      </c>
      <c r="R165">
        <v>126.25</v>
      </c>
      <c r="S165">
        <v>167.5</v>
      </c>
      <c r="T165">
        <v>63.08</v>
      </c>
      <c r="U165">
        <v>73.599999999999994</v>
      </c>
      <c r="V165">
        <v>81.08</v>
      </c>
      <c r="W165">
        <v>29.22</v>
      </c>
      <c r="X165">
        <v>37.49</v>
      </c>
      <c r="Y165">
        <v>40.01</v>
      </c>
      <c r="Z165">
        <v>63.55</v>
      </c>
      <c r="AA165">
        <v>80.709999999999994</v>
      </c>
      <c r="AB165">
        <v>79.73</v>
      </c>
      <c r="AC165">
        <v>125.64</v>
      </c>
      <c r="AD165">
        <v>18.03</v>
      </c>
      <c r="AE165">
        <v>69.63</v>
      </c>
      <c r="AF165">
        <v>64.72</v>
      </c>
      <c r="AG165">
        <v>76.099999999999994</v>
      </c>
      <c r="AH165">
        <v>83.11</v>
      </c>
      <c r="AI165">
        <v>88.85</v>
      </c>
    </row>
    <row r="166" spans="2:35" x14ac:dyDescent="0.3">
      <c r="B166" s="2">
        <v>45104</v>
      </c>
      <c r="C166">
        <v>32.93</v>
      </c>
      <c r="D166">
        <v>40.32</v>
      </c>
      <c r="E166">
        <v>33.380000000000003</v>
      </c>
      <c r="F166">
        <v>153.94999999999999</v>
      </c>
      <c r="G166">
        <v>105.39</v>
      </c>
      <c r="H166">
        <v>102.00449999999999</v>
      </c>
      <c r="I166">
        <v>103.61</v>
      </c>
      <c r="J166">
        <v>114.88</v>
      </c>
      <c r="K166">
        <v>246.01</v>
      </c>
      <c r="L166">
        <v>84.88</v>
      </c>
      <c r="M166">
        <v>170.74</v>
      </c>
      <c r="N166">
        <v>340.3</v>
      </c>
      <c r="O166">
        <v>47.210003</v>
      </c>
      <c r="P166">
        <v>151.51</v>
      </c>
      <c r="Q166">
        <v>130.94999999999999</v>
      </c>
      <c r="R166">
        <v>125.53</v>
      </c>
      <c r="S166">
        <v>166.84</v>
      </c>
      <c r="T166">
        <v>63.02</v>
      </c>
      <c r="U166">
        <v>74.099999999999994</v>
      </c>
      <c r="V166">
        <v>81.64</v>
      </c>
      <c r="W166">
        <v>29.65</v>
      </c>
      <c r="X166">
        <v>38.090000000000003</v>
      </c>
      <c r="Y166">
        <v>40.549999999999997</v>
      </c>
      <c r="Z166">
        <v>63.72</v>
      </c>
      <c r="AA166">
        <v>81.16</v>
      </c>
      <c r="AB166">
        <v>78.930000000000007</v>
      </c>
      <c r="AC166">
        <v>124.23</v>
      </c>
      <c r="AD166">
        <v>17.98</v>
      </c>
      <c r="AE166">
        <v>69.2</v>
      </c>
      <c r="AF166">
        <v>65.69</v>
      </c>
      <c r="AG166">
        <v>75.637500000000003</v>
      </c>
      <c r="AH166">
        <v>82.99</v>
      </c>
      <c r="AI166">
        <v>89.27</v>
      </c>
    </row>
    <row r="167" spans="2:35" x14ac:dyDescent="0.3">
      <c r="B167" s="2">
        <v>45103</v>
      </c>
      <c r="C167">
        <v>32.67</v>
      </c>
      <c r="D167">
        <v>39.75</v>
      </c>
      <c r="E167">
        <v>32.96</v>
      </c>
      <c r="F167">
        <v>152.44</v>
      </c>
      <c r="G167">
        <v>104.14</v>
      </c>
      <c r="H167">
        <v>100.3</v>
      </c>
      <c r="I167">
        <v>101.56</v>
      </c>
      <c r="J167">
        <v>113.47</v>
      </c>
      <c r="K167">
        <v>240.9</v>
      </c>
      <c r="L167">
        <v>82.27</v>
      </c>
      <c r="M167">
        <v>167.44</v>
      </c>
      <c r="N167">
        <v>333.84</v>
      </c>
      <c r="O167">
        <v>45.673335999999999</v>
      </c>
      <c r="P167">
        <v>146.85</v>
      </c>
      <c r="Q167">
        <v>131.25</v>
      </c>
      <c r="R167">
        <v>127.07</v>
      </c>
      <c r="S167">
        <v>163.33000000000001</v>
      </c>
      <c r="T167">
        <v>61.96</v>
      </c>
      <c r="U167">
        <v>73.88</v>
      </c>
      <c r="V167">
        <v>80.5</v>
      </c>
      <c r="W167">
        <v>30.07</v>
      </c>
      <c r="X167">
        <v>37.99</v>
      </c>
      <c r="Y167">
        <v>40.03</v>
      </c>
      <c r="Z167">
        <v>62.7</v>
      </c>
      <c r="AA167">
        <v>81.010000000000005</v>
      </c>
      <c r="AB167">
        <v>78.75</v>
      </c>
      <c r="AC167">
        <v>123.56</v>
      </c>
      <c r="AD167">
        <v>17.82</v>
      </c>
      <c r="AE167">
        <v>68.41</v>
      </c>
      <c r="AF167">
        <v>65.67</v>
      </c>
      <c r="AG167">
        <v>73.989999999999995</v>
      </c>
      <c r="AH167">
        <v>81.98</v>
      </c>
      <c r="AI167">
        <v>88.13</v>
      </c>
    </row>
    <row r="168" spans="2:35" x14ac:dyDescent="0.3">
      <c r="B168" s="2">
        <v>45100</v>
      </c>
      <c r="C168">
        <v>32.74</v>
      </c>
      <c r="D168">
        <v>39.54</v>
      </c>
      <c r="E168">
        <v>32.61</v>
      </c>
      <c r="F168">
        <v>152.53</v>
      </c>
      <c r="G168">
        <v>103.28</v>
      </c>
      <c r="H168">
        <v>99.69</v>
      </c>
      <c r="I168">
        <v>100.91</v>
      </c>
      <c r="J168">
        <v>113.65</v>
      </c>
      <c r="K168">
        <v>237.43</v>
      </c>
      <c r="L168">
        <v>82.23</v>
      </c>
      <c r="M168">
        <v>168.65</v>
      </c>
      <c r="N168">
        <v>336.71</v>
      </c>
      <c r="O168">
        <v>46.200004999999997</v>
      </c>
      <c r="P168">
        <v>147.53</v>
      </c>
      <c r="Q168">
        <v>132</v>
      </c>
      <c r="R168">
        <v>128.5</v>
      </c>
      <c r="S168">
        <v>165.45</v>
      </c>
      <c r="T168">
        <v>61.83</v>
      </c>
      <c r="U168">
        <v>73.78</v>
      </c>
      <c r="V168">
        <v>79.67</v>
      </c>
      <c r="W168">
        <v>29.79</v>
      </c>
      <c r="X168">
        <v>37.39</v>
      </c>
      <c r="Y168">
        <v>39.75</v>
      </c>
      <c r="Z168">
        <v>62.46</v>
      </c>
      <c r="AA168">
        <v>80.53</v>
      </c>
      <c r="AB168">
        <v>77.36</v>
      </c>
      <c r="AC168">
        <v>121.68</v>
      </c>
      <c r="AD168">
        <v>17.78</v>
      </c>
      <c r="AE168">
        <v>68.040000000000006</v>
      </c>
      <c r="AF168">
        <v>65.03</v>
      </c>
      <c r="AG168">
        <v>73.135900000000007</v>
      </c>
      <c r="AH168">
        <v>80.13</v>
      </c>
      <c r="AI168">
        <v>85.8</v>
      </c>
    </row>
    <row r="169" spans="2:35" x14ac:dyDescent="0.3">
      <c r="B169" s="2">
        <v>45099</v>
      </c>
      <c r="C169">
        <v>32.880000000000003</v>
      </c>
      <c r="D169">
        <v>39.96</v>
      </c>
      <c r="E169">
        <v>32.99</v>
      </c>
      <c r="F169">
        <v>153.16999999999999</v>
      </c>
      <c r="G169">
        <v>104.07</v>
      </c>
      <c r="H169">
        <v>101.08629999999999</v>
      </c>
      <c r="I169">
        <v>101.87</v>
      </c>
      <c r="J169">
        <v>114.51</v>
      </c>
      <c r="K169">
        <v>239.63</v>
      </c>
      <c r="L169">
        <v>81.84</v>
      </c>
      <c r="M169">
        <v>170.5</v>
      </c>
      <c r="N169">
        <v>339.53</v>
      </c>
      <c r="O169">
        <v>46.86</v>
      </c>
      <c r="P169">
        <v>150.08000000000001</v>
      </c>
      <c r="Q169">
        <v>132.44</v>
      </c>
      <c r="R169">
        <v>129.85</v>
      </c>
      <c r="S169">
        <v>167.39</v>
      </c>
      <c r="T169">
        <v>62.3</v>
      </c>
      <c r="U169">
        <v>74.27</v>
      </c>
      <c r="V169">
        <v>80.319999999999993</v>
      </c>
      <c r="W169">
        <v>29.85</v>
      </c>
      <c r="X169">
        <v>38.450000000000003</v>
      </c>
      <c r="Y169">
        <v>40.590000000000003</v>
      </c>
      <c r="Z169">
        <v>64.010000000000005</v>
      </c>
      <c r="AA169">
        <v>81.819999999999993</v>
      </c>
      <c r="AB169">
        <v>77.92</v>
      </c>
      <c r="AC169">
        <v>122.72</v>
      </c>
      <c r="AD169">
        <v>18.079999999999998</v>
      </c>
      <c r="AE169">
        <v>68.930000000000007</v>
      </c>
      <c r="AF169">
        <v>66</v>
      </c>
      <c r="AG169">
        <v>74.23</v>
      </c>
      <c r="AH169">
        <v>81.25</v>
      </c>
      <c r="AI169">
        <v>87.15</v>
      </c>
    </row>
    <row r="170" spans="2:35" x14ac:dyDescent="0.3">
      <c r="B170" s="2">
        <v>45098</v>
      </c>
      <c r="C170">
        <v>33.14</v>
      </c>
      <c r="D170">
        <v>40.04</v>
      </c>
      <c r="E170">
        <v>34.03</v>
      </c>
      <c r="F170">
        <v>155.04</v>
      </c>
      <c r="G170">
        <v>104.83</v>
      </c>
      <c r="H170">
        <v>101.9044</v>
      </c>
      <c r="I170">
        <v>102.24</v>
      </c>
      <c r="J170">
        <v>116.3</v>
      </c>
      <c r="K170">
        <v>239.49</v>
      </c>
      <c r="L170">
        <v>82.02</v>
      </c>
      <c r="M170">
        <v>169.12</v>
      </c>
      <c r="N170">
        <v>337.68</v>
      </c>
      <c r="O170">
        <v>46.643332999999998</v>
      </c>
      <c r="P170">
        <v>149.34</v>
      </c>
      <c r="Q170">
        <v>131.54</v>
      </c>
      <c r="R170">
        <v>129.82</v>
      </c>
      <c r="S170">
        <v>165.28</v>
      </c>
      <c r="T170">
        <v>62.23</v>
      </c>
      <c r="U170">
        <v>73.84</v>
      </c>
      <c r="V170">
        <v>80.510000000000005</v>
      </c>
      <c r="W170">
        <v>30.06</v>
      </c>
      <c r="X170">
        <v>38.64</v>
      </c>
      <c r="Y170">
        <v>40.98</v>
      </c>
      <c r="Z170">
        <v>64.58</v>
      </c>
      <c r="AA170">
        <v>82.41</v>
      </c>
      <c r="AB170">
        <v>78.98</v>
      </c>
      <c r="AC170">
        <v>125.09</v>
      </c>
      <c r="AD170">
        <v>18.27</v>
      </c>
      <c r="AE170">
        <v>69.64</v>
      </c>
      <c r="AF170">
        <v>66.510000000000005</v>
      </c>
      <c r="AG170">
        <v>74.694400000000002</v>
      </c>
      <c r="AH170">
        <v>82.43</v>
      </c>
      <c r="AI170">
        <v>88.62</v>
      </c>
    </row>
    <row r="171" spans="2:35" x14ac:dyDescent="0.3">
      <c r="B171" s="2">
        <v>45097</v>
      </c>
      <c r="C171">
        <v>33.18</v>
      </c>
      <c r="D171">
        <v>39.92</v>
      </c>
      <c r="E171">
        <v>34.26</v>
      </c>
      <c r="F171">
        <v>155.59</v>
      </c>
      <c r="G171">
        <v>104.25</v>
      </c>
      <c r="H171">
        <v>101.1631</v>
      </c>
      <c r="I171">
        <v>101.26</v>
      </c>
      <c r="J171">
        <v>115.24</v>
      </c>
      <c r="K171">
        <v>239.36</v>
      </c>
      <c r="L171">
        <v>81.540000000000006</v>
      </c>
      <c r="M171">
        <v>171.66</v>
      </c>
      <c r="N171">
        <v>344.04</v>
      </c>
      <c r="O171">
        <v>47.05</v>
      </c>
      <c r="P171">
        <v>152.84</v>
      </c>
      <c r="Q171">
        <v>131.52000000000001</v>
      </c>
      <c r="R171">
        <v>130.38</v>
      </c>
      <c r="S171">
        <v>167.29</v>
      </c>
      <c r="T171">
        <v>62.07</v>
      </c>
      <c r="U171">
        <v>73.58</v>
      </c>
      <c r="V171">
        <v>80.25</v>
      </c>
      <c r="W171">
        <v>30.14</v>
      </c>
      <c r="X171">
        <v>38.46</v>
      </c>
      <c r="Y171">
        <v>40.98</v>
      </c>
      <c r="Z171">
        <v>65.349999999999994</v>
      </c>
      <c r="AA171">
        <v>81.55</v>
      </c>
      <c r="AB171">
        <v>78.36</v>
      </c>
      <c r="AC171">
        <v>123.83</v>
      </c>
      <c r="AD171">
        <v>18.37</v>
      </c>
      <c r="AE171">
        <v>70.5</v>
      </c>
      <c r="AF171">
        <v>65.98</v>
      </c>
      <c r="AG171">
        <v>76.099999999999994</v>
      </c>
      <c r="AH171">
        <v>82.93</v>
      </c>
      <c r="AI171">
        <v>89.13</v>
      </c>
    </row>
    <row r="172" spans="2:35" x14ac:dyDescent="0.3">
      <c r="B172" s="2">
        <v>45093</v>
      </c>
      <c r="C172">
        <v>33.58</v>
      </c>
      <c r="D172">
        <v>40.369999999999997</v>
      </c>
      <c r="E172">
        <v>34.590000000000003</v>
      </c>
      <c r="F172">
        <v>156.99</v>
      </c>
      <c r="G172">
        <v>105.45</v>
      </c>
      <c r="H172">
        <v>101.13030000000001</v>
      </c>
      <c r="I172">
        <v>101.4842</v>
      </c>
      <c r="J172">
        <v>115.88</v>
      </c>
      <c r="K172">
        <v>242.44</v>
      </c>
      <c r="L172">
        <v>80.73</v>
      </c>
      <c r="M172">
        <v>173.19</v>
      </c>
      <c r="N172">
        <v>347.29</v>
      </c>
      <c r="O172">
        <v>47.260002</v>
      </c>
      <c r="P172">
        <v>153.38</v>
      </c>
      <c r="Q172">
        <v>132.21</v>
      </c>
      <c r="R172">
        <v>131.30000000000001</v>
      </c>
      <c r="S172">
        <v>166.38</v>
      </c>
      <c r="T172">
        <v>62.66</v>
      </c>
      <c r="U172">
        <v>74.67</v>
      </c>
      <c r="V172">
        <v>81.75</v>
      </c>
      <c r="W172">
        <v>31.39</v>
      </c>
      <c r="X172">
        <v>39.56</v>
      </c>
      <c r="Y172">
        <v>41.99</v>
      </c>
      <c r="Z172">
        <v>66.31</v>
      </c>
      <c r="AA172">
        <v>82.97</v>
      </c>
      <c r="AB172">
        <v>80.86</v>
      </c>
      <c r="AC172">
        <v>127.74</v>
      </c>
      <c r="AD172">
        <v>18.760000000000002</v>
      </c>
      <c r="AE172">
        <v>72.790000000000006</v>
      </c>
      <c r="AF172">
        <v>67.3</v>
      </c>
      <c r="AG172">
        <v>77.099999999999994</v>
      </c>
      <c r="AH172">
        <v>83.92</v>
      </c>
      <c r="AI172">
        <v>91.11</v>
      </c>
    </row>
    <row r="173" spans="2:35" x14ac:dyDescent="0.3">
      <c r="B173" s="2">
        <v>45092</v>
      </c>
      <c r="C173">
        <v>33.65</v>
      </c>
      <c r="D173">
        <v>40.229999999999997</v>
      </c>
      <c r="E173">
        <v>34.909999999999997</v>
      </c>
      <c r="F173">
        <v>157.9</v>
      </c>
      <c r="G173">
        <v>105.62</v>
      </c>
      <c r="H173">
        <v>101.28</v>
      </c>
      <c r="I173">
        <v>101.91</v>
      </c>
      <c r="J173">
        <v>115.74</v>
      </c>
      <c r="K173">
        <v>243.56</v>
      </c>
      <c r="L173">
        <v>80.81</v>
      </c>
      <c r="M173">
        <v>174.63</v>
      </c>
      <c r="N173">
        <v>349.4</v>
      </c>
      <c r="O173">
        <v>47.583336000000003</v>
      </c>
      <c r="P173">
        <v>154.47999999999999</v>
      </c>
      <c r="Q173">
        <v>132.22</v>
      </c>
      <c r="R173">
        <v>131.81</v>
      </c>
      <c r="S173">
        <v>166.63</v>
      </c>
      <c r="T173">
        <v>63.71</v>
      </c>
      <c r="U173">
        <v>74.58</v>
      </c>
      <c r="V173">
        <v>81.55</v>
      </c>
      <c r="W173">
        <v>31</v>
      </c>
      <c r="X173">
        <v>39.71</v>
      </c>
      <c r="Y173">
        <v>42.28</v>
      </c>
      <c r="Z173">
        <v>66.27</v>
      </c>
      <c r="AA173">
        <v>82.8</v>
      </c>
      <c r="AB173">
        <v>80.98</v>
      </c>
      <c r="AC173">
        <v>127.19</v>
      </c>
      <c r="AD173">
        <v>18.87</v>
      </c>
      <c r="AE173">
        <v>73.2</v>
      </c>
      <c r="AF173">
        <v>66.94</v>
      </c>
      <c r="AG173">
        <v>77.372799999999998</v>
      </c>
      <c r="AH173">
        <v>83.98</v>
      </c>
      <c r="AI173">
        <v>90.86</v>
      </c>
    </row>
    <row r="174" spans="2:35" x14ac:dyDescent="0.3">
      <c r="B174" s="2">
        <v>45091</v>
      </c>
      <c r="C174">
        <v>33.21</v>
      </c>
      <c r="D174">
        <v>39.71</v>
      </c>
      <c r="E174">
        <v>34.130000000000003</v>
      </c>
      <c r="F174">
        <v>155.81</v>
      </c>
      <c r="G174">
        <v>104.05</v>
      </c>
      <c r="H174">
        <v>100.48</v>
      </c>
      <c r="I174">
        <v>100.63249999999999</v>
      </c>
      <c r="J174">
        <v>114.5</v>
      </c>
      <c r="K174">
        <v>239.02</v>
      </c>
      <c r="L174">
        <v>79.22</v>
      </c>
      <c r="M174">
        <v>172.41</v>
      </c>
      <c r="N174">
        <v>342.43</v>
      </c>
      <c r="O174">
        <v>47.966667000000001</v>
      </c>
      <c r="P174">
        <v>155.6</v>
      </c>
      <c r="Q174">
        <v>130.19999999999999</v>
      </c>
      <c r="R174">
        <v>130.30000000000001</v>
      </c>
      <c r="S174">
        <v>165.55</v>
      </c>
      <c r="T174">
        <v>62.65</v>
      </c>
      <c r="U174">
        <v>73.84</v>
      </c>
      <c r="V174">
        <v>80.86</v>
      </c>
      <c r="W174">
        <v>30.87</v>
      </c>
      <c r="X174">
        <v>39.270000000000003</v>
      </c>
      <c r="Y174">
        <v>41.81</v>
      </c>
      <c r="Z174">
        <v>64.959999999999994</v>
      </c>
      <c r="AA174">
        <v>81.5</v>
      </c>
      <c r="AB174">
        <v>80.099999999999994</v>
      </c>
      <c r="AC174">
        <v>124.7</v>
      </c>
      <c r="AD174">
        <v>18.57</v>
      </c>
      <c r="AE174">
        <v>71.62</v>
      </c>
      <c r="AF174">
        <v>66.22</v>
      </c>
      <c r="AG174">
        <v>76.596999999999994</v>
      </c>
      <c r="AH174">
        <v>83.54</v>
      </c>
      <c r="AI174">
        <v>90.62</v>
      </c>
    </row>
    <row r="175" spans="2:35" x14ac:dyDescent="0.3">
      <c r="B175" s="2">
        <v>45090</v>
      </c>
      <c r="C175">
        <v>33.340000000000003</v>
      </c>
      <c r="D175">
        <v>40.28</v>
      </c>
      <c r="E175">
        <v>35.03</v>
      </c>
      <c r="F175">
        <v>156.30000000000001</v>
      </c>
      <c r="G175">
        <v>104.33</v>
      </c>
      <c r="H175">
        <v>101.71</v>
      </c>
      <c r="I175">
        <v>101.03</v>
      </c>
      <c r="J175">
        <v>115.76</v>
      </c>
      <c r="K175">
        <v>236.07</v>
      </c>
      <c r="L175">
        <v>80.42</v>
      </c>
      <c r="M175">
        <v>170.65</v>
      </c>
      <c r="N175">
        <v>340.35</v>
      </c>
      <c r="O175">
        <v>48.120002999999997</v>
      </c>
      <c r="P175">
        <v>153.27000000000001</v>
      </c>
      <c r="Q175">
        <v>131.55000000000001</v>
      </c>
      <c r="R175">
        <v>131.35</v>
      </c>
      <c r="S175">
        <v>165.67</v>
      </c>
      <c r="T175">
        <v>63.55</v>
      </c>
      <c r="U175">
        <v>73.39</v>
      </c>
      <c r="V175">
        <v>81.2</v>
      </c>
      <c r="W175">
        <v>30.89</v>
      </c>
      <c r="X175">
        <v>38.33</v>
      </c>
      <c r="Y175">
        <v>41.16</v>
      </c>
      <c r="Z175">
        <v>65.27</v>
      </c>
      <c r="AA175">
        <v>82.02</v>
      </c>
      <c r="AB175">
        <v>80.930000000000007</v>
      </c>
      <c r="AC175">
        <v>126.46</v>
      </c>
      <c r="AD175">
        <v>18.72</v>
      </c>
      <c r="AE175">
        <v>72.31</v>
      </c>
      <c r="AF175">
        <v>66.260000000000005</v>
      </c>
      <c r="AG175">
        <v>76.455500000000001</v>
      </c>
      <c r="AH175">
        <v>83.23</v>
      </c>
      <c r="AI175">
        <v>90.26</v>
      </c>
    </row>
    <row r="176" spans="2:35" x14ac:dyDescent="0.3">
      <c r="B176" s="2">
        <v>45089</v>
      </c>
      <c r="C176">
        <v>33.14</v>
      </c>
      <c r="D176">
        <v>39.97</v>
      </c>
      <c r="E176">
        <v>34.36</v>
      </c>
      <c r="F176">
        <v>155.22999999999999</v>
      </c>
      <c r="G176">
        <v>103.13</v>
      </c>
      <c r="H176">
        <v>101.09480000000001</v>
      </c>
      <c r="I176">
        <v>100.2</v>
      </c>
      <c r="J176">
        <v>115.85</v>
      </c>
      <c r="K176">
        <v>233.93</v>
      </c>
      <c r="L176">
        <v>79.89</v>
      </c>
      <c r="M176">
        <v>169.62</v>
      </c>
      <c r="N176">
        <v>338.1</v>
      </c>
      <c r="O176">
        <v>47.826667999999998</v>
      </c>
      <c r="P176">
        <v>151.18</v>
      </c>
      <c r="Q176">
        <v>130.88999999999999</v>
      </c>
      <c r="R176">
        <v>129.87</v>
      </c>
      <c r="S176">
        <v>163.97</v>
      </c>
      <c r="T176">
        <v>62.28</v>
      </c>
      <c r="U176">
        <v>73.09</v>
      </c>
      <c r="V176">
        <v>79.36</v>
      </c>
      <c r="W176">
        <v>31.24</v>
      </c>
      <c r="X176">
        <v>37.369999999999997</v>
      </c>
      <c r="Y176">
        <v>40.11</v>
      </c>
      <c r="Z176">
        <v>64.06</v>
      </c>
      <c r="AA176">
        <v>80.73</v>
      </c>
      <c r="AB176">
        <v>80.55</v>
      </c>
      <c r="AC176">
        <v>125.16</v>
      </c>
      <c r="AD176">
        <v>18.7</v>
      </c>
      <c r="AE176">
        <v>71.540000000000006</v>
      </c>
      <c r="AF176">
        <v>66.27</v>
      </c>
      <c r="AG176">
        <v>75.896000000000001</v>
      </c>
      <c r="AH176">
        <v>82.7</v>
      </c>
      <c r="AI176">
        <v>89.74</v>
      </c>
    </row>
    <row r="177" spans="2:35" x14ac:dyDescent="0.3">
      <c r="B177" s="2">
        <v>45086</v>
      </c>
      <c r="C177">
        <v>33.15</v>
      </c>
      <c r="D177">
        <v>40.090000000000003</v>
      </c>
      <c r="E177">
        <v>34.840000000000003</v>
      </c>
      <c r="F177">
        <v>155.30000000000001</v>
      </c>
      <c r="G177">
        <v>102.4</v>
      </c>
      <c r="H177">
        <v>100.74</v>
      </c>
      <c r="I177">
        <v>99.22</v>
      </c>
      <c r="J177">
        <v>115.09</v>
      </c>
      <c r="K177">
        <v>232.1</v>
      </c>
      <c r="L177">
        <v>78.760000000000005</v>
      </c>
      <c r="M177">
        <v>166.01</v>
      </c>
      <c r="N177">
        <v>330.26</v>
      </c>
      <c r="O177">
        <v>46.796669999999999</v>
      </c>
      <c r="P177">
        <v>146.84</v>
      </c>
      <c r="Q177">
        <v>130.41999999999999</v>
      </c>
      <c r="R177">
        <v>128.84</v>
      </c>
      <c r="S177">
        <v>161.19999999999999</v>
      </c>
      <c r="T177">
        <v>61.36</v>
      </c>
      <c r="U177">
        <v>73.11</v>
      </c>
      <c r="V177">
        <v>79</v>
      </c>
      <c r="W177">
        <v>31.08</v>
      </c>
      <c r="X177">
        <v>37.6</v>
      </c>
      <c r="Y177">
        <v>40.229999999999997</v>
      </c>
      <c r="Z177">
        <v>63.63</v>
      </c>
      <c r="AA177">
        <v>80.11</v>
      </c>
      <c r="AB177">
        <v>81.33</v>
      </c>
      <c r="AC177">
        <v>127.29</v>
      </c>
      <c r="AD177">
        <v>18.5</v>
      </c>
      <c r="AE177">
        <v>70.39</v>
      </c>
      <c r="AF177">
        <v>66.39</v>
      </c>
      <c r="AG177">
        <v>74.559799999999996</v>
      </c>
      <c r="AH177">
        <v>82.68</v>
      </c>
      <c r="AI177">
        <v>89.88</v>
      </c>
    </row>
    <row r="178" spans="2:35" x14ac:dyDescent="0.3">
      <c r="B178" s="2">
        <v>45085</v>
      </c>
      <c r="C178">
        <v>33.14</v>
      </c>
      <c r="D178">
        <v>40.04</v>
      </c>
      <c r="E178">
        <v>35.26</v>
      </c>
      <c r="F178">
        <v>155.26</v>
      </c>
      <c r="G178">
        <v>102.67</v>
      </c>
      <c r="H178">
        <v>101.41200000000001</v>
      </c>
      <c r="I178">
        <v>99.57</v>
      </c>
      <c r="J178">
        <v>115.45</v>
      </c>
      <c r="K178">
        <v>233.1</v>
      </c>
      <c r="L178">
        <v>78.73</v>
      </c>
      <c r="M178">
        <v>165.19</v>
      </c>
      <c r="N178">
        <v>327.27999999999997</v>
      </c>
      <c r="O178">
        <v>46.89</v>
      </c>
      <c r="P178">
        <v>146.16999999999999</v>
      </c>
      <c r="Q178">
        <v>130.02000000000001</v>
      </c>
      <c r="R178">
        <v>129.03</v>
      </c>
      <c r="S178">
        <v>160.37</v>
      </c>
      <c r="T178">
        <v>62.43</v>
      </c>
      <c r="U178">
        <v>73.23</v>
      </c>
      <c r="V178">
        <v>79.66</v>
      </c>
      <c r="W178">
        <v>31.54</v>
      </c>
      <c r="X178">
        <v>37.68</v>
      </c>
      <c r="Y178">
        <v>40.340000000000003</v>
      </c>
      <c r="Z178">
        <v>63.44</v>
      </c>
      <c r="AA178">
        <v>80.61</v>
      </c>
      <c r="AB178">
        <v>81.78</v>
      </c>
      <c r="AC178">
        <v>128.41</v>
      </c>
      <c r="AD178">
        <v>18.579999999999998</v>
      </c>
      <c r="AE178">
        <v>70.819999999999993</v>
      </c>
      <c r="AF178">
        <v>66.78</v>
      </c>
      <c r="AG178">
        <v>74.802999999999997</v>
      </c>
      <c r="AH178">
        <v>83.16</v>
      </c>
      <c r="AI178">
        <v>90.35</v>
      </c>
    </row>
    <row r="179" spans="2:35" x14ac:dyDescent="0.3">
      <c r="B179" s="2">
        <v>45084</v>
      </c>
      <c r="C179">
        <v>33.17</v>
      </c>
      <c r="D179">
        <v>40.229999999999997</v>
      </c>
      <c r="E179">
        <v>35.479999999999997</v>
      </c>
      <c r="F179">
        <v>155.38999999999999</v>
      </c>
      <c r="G179">
        <v>102.49</v>
      </c>
      <c r="H179">
        <v>102.1452</v>
      </c>
      <c r="I179">
        <v>99.7</v>
      </c>
      <c r="J179">
        <v>114.52</v>
      </c>
      <c r="K179">
        <v>232.21</v>
      </c>
      <c r="L179">
        <v>78.989999999999995</v>
      </c>
      <c r="M179">
        <v>163.41999999999999</v>
      </c>
      <c r="N179">
        <v>322.98</v>
      </c>
      <c r="O179">
        <v>46.376669999999997</v>
      </c>
      <c r="P179">
        <v>144.5</v>
      </c>
      <c r="Q179">
        <v>129.19</v>
      </c>
      <c r="R179">
        <v>128.83000000000001</v>
      </c>
      <c r="S179">
        <v>158.03</v>
      </c>
      <c r="T179">
        <v>61.65</v>
      </c>
      <c r="U179">
        <v>72.73</v>
      </c>
      <c r="V179">
        <v>79.95</v>
      </c>
      <c r="W179">
        <v>31.05</v>
      </c>
      <c r="X179">
        <v>37.11</v>
      </c>
      <c r="Y179">
        <v>39.840000000000003</v>
      </c>
      <c r="Z179">
        <v>63.13</v>
      </c>
      <c r="AA179">
        <v>80.858099999999993</v>
      </c>
      <c r="AB179">
        <v>82.13</v>
      </c>
      <c r="AC179">
        <v>129.08000000000001</v>
      </c>
      <c r="AD179">
        <v>18.53</v>
      </c>
      <c r="AE179">
        <v>71.02</v>
      </c>
      <c r="AF179">
        <v>66.489999999999995</v>
      </c>
      <c r="AG179">
        <v>74.857399999999998</v>
      </c>
      <c r="AH179">
        <v>83.68</v>
      </c>
      <c r="AI179">
        <v>90.96</v>
      </c>
    </row>
    <row r="180" spans="2:35" x14ac:dyDescent="0.3">
      <c r="B180" s="2">
        <v>45083</v>
      </c>
      <c r="C180">
        <v>33.04</v>
      </c>
      <c r="D180">
        <v>39.74</v>
      </c>
      <c r="E180">
        <v>35.15</v>
      </c>
      <c r="F180">
        <v>155.44999999999999</v>
      </c>
      <c r="G180">
        <v>100.87</v>
      </c>
      <c r="H180">
        <v>99.347499999999997</v>
      </c>
      <c r="I180">
        <v>98.16</v>
      </c>
      <c r="J180">
        <v>112.825</v>
      </c>
      <c r="K180">
        <v>229.35</v>
      </c>
      <c r="L180">
        <v>78.89</v>
      </c>
      <c r="M180">
        <v>165.9</v>
      </c>
      <c r="N180">
        <v>333.11</v>
      </c>
      <c r="O180">
        <v>46.613700000000001</v>
      </c>
      <c r="P180">
        <v>145.33000000000001</v>
      </c>
      <c r="Q180">
        <v>129.69999999999999</v>
      </c>
      <c r="R180">
        <v>129.08000000000001</v>
      </c>
      <c r="S180">
        <v>159.11000000000001</v>
      </c>
      <c r="T180">
        <v>60.43</v>
      </c>
      <c r="U180">
        <v>72.97</v>
      </c>
      <c r="V180">
        <v>79.010000000000005</v>
      </c>
      <c r="W180">
        <v>31.63</v>
      </c>
      <c r="X180">
        <v>37.39</v>
      </c>
      <c r="Y180">
        <v>40.729999999999997</v>
      </c>
      <c r="Z180">
        <v>63.89</v>
      </c>
      <c r="AA180">
        <v>80.41</v>
      </c>
      <c r="AB180">
        <v>80.010000000000005</v>
      </c>
      <c r="AC180">
        <v>124.5</v>
      </c>
      <c r="AD180">
        <v>18.71</v>
      </c>
      <c r="AE180">
        <v>71.239999999999995</v>
      </c>
      <c r="AF180">
        <v>65.38</v>
      </c>
      <c r="AG180">
        <v>73.55</v>
      </c>
      <c r="AH180">
        <v>82.17</v>
      </c>
      <c r="AI180">
        <v>89.23</v>
      </c>
    </row>
    <row r="181" spans="2:35" x14ac:dyDescent="0.3">
      <c r="B181" s="2">
        <v>45082</v>
      </c>
      <c r="C181">
        <v>32.630000000000003</v>
      </c>
      <c r="D181">
        <v>39.21</v>
      </c>
      <c r="E181">
        <v>33.72</v>
      </c>
      <c r="F181">
        <v>153.05000000000001</v>
      </c>
      <c r="G181">
        <v>100.24</v>
      </c>
      <c r="H181">
        <v>96.469800000000006</v>
      </c>
      <c r="I181">
        <v>96.82</v>
      </c>
      <c r="J181">
        <v>111.82</v>
      </c>
      <c r="K181">
        <v>228.99</v>
      </c>
      <c r="L181">
        <v>76.489999999999995</v>
      </c>
      <c r="M181">
        <v>165.94</v>
      </c>
      <c r="N181">
        <v>332.38</v>
      </c>
      <c r="O181">
        <v>45.99</v>
      </c>
      <c r="P181">
        <v>144.31</v>
      </c>
      <c r="Q181">
        <v>130.79</v>
      </c>
      <c r="R181">
        <v>129.47</v>
      </c>
      <c r="S181">
        <v>157.47</v>
      </c>
      <c r="T181">
        <v>58.6</v>
      </c>
      <c r="U181">
        <v>73.34</v>
      </c>
      <c r="V181">
        <v>78.510000000000005</v>
      </c>
      <c r="W181">
        <v>31.56</v>
      </c>
      <c r="X181">
        <v>36.81</v>
      </c>
      <c r="Y181">
        <v>40</v>
      </c>
      <c r="Z181">
        <v>62.95</v>
      </c>
      <c r="AA181">
        <v>79.38</v>
      </c>
      <c r="AB181">
        <v>79.37</v>
      </c>
      <c r="AC181">
        <v>122.13</v>
      </c>
      <c r="AD181">
        <v>18.7</v>
      </c>
      <c r="AE181">
        <v>71.81</v>
      </c>
      <c r="AF181">
        <v>65.430000000000007</v>
      </c>
      <c r="AG181">
        <v>73.209999999999994</v>
      </c>
      <c r="AH181">
        <v>81.39</v>
      </c>
      <c r="AI181">
        <v>88.38</v>
      </c>
    </row>
    <row r="182" spans="2:35" x14ac:dyDescent="0.3">
      <c r="B182" s="2">
        <v>45079</v>
      </c>
      <c r="C182">
        <v>32.799999999999997</v>
      </c>
      <c r="D182">
        <v>39.54</v>
      </c>
      <c r="E182">
        <v>34.32</v>
      </c>
      <c r="F182">
        <v>154.28</v>
      </c>
      <c r="G182">
        <v>100.94</v>
      </c>
      <c r="H182">
        <v>98.284999999999997</v>
      </c>
      <c r="I182">
        <v>97.28</v>
      </c>
      <c r="J182">
        <v>112.68</v>
      </c>
      <c r="K182">
        <v>230.25</v>
      </c>
      <c r="L182">
        <v>76.97</v>
      </c>
      <c r="M182">
        <v>166.9</v>
      </c>
      <c r="N182">
        <v>330.18</v>
      </c>
      <c r="O182">
        <v>46.332500000000003</v>
      </c>
      <c r="P182">
        <v>146.13999999999999</v>
      </c>
      <c r="Q182">
        <v>130.32</v>
      </c>
      <c r="R182">
        <v>128.97999999999999</v>
      </c>
      <c r="S182">
        <v>157</v>
      </c>
      <c r="T182">
        <v>59.48</v>
      </c>
      <c r="U182">
        <v>73.61</v>
      </c>
      <c r="V182">
        <v>78.569999999999993</v>
      </c>
      <c r="W182">
        <v>31.41</v>
      </c>
      <c r="X182">
        <v>37.33</v>
      </c>
      <c r="Y182">
        <v>40.17</v>
      </c>
      <c r="Z182">
        <v>63.34</v>
      </c>
      <c r="AA182">
        <v>79.89</v>
      </c>
      <c r="AB182">
        <v>79.900000000000006</v>
      </c>
      <c r="AC182">
        <v>123.86</v>
      </c>
      <c r="AD182">
        <v>18.77</v>
      </c>
      <c r="AE182">
        <v>72.069999999999993</v>
      </c>
      <c r="AF182">
        <v>65.12</v>
      </c>
      <c r="AG182">
        <v>74.42</v>
      </c>
      <c r="AH182">
        <v>81.96</v>
      </c>
      <c r="AI182">
        <v>88.9</v>
      </c>
    </row>
    <row r="183" spans="2:35" x14ac:dyDescent="0.3">
      <c r="B183" s="2">
        <v>45078</v>
      </c>
      <c r="C183">
        <v>32.1</v>
      </c>
      <c r="D183">
        <v>38.49</v>
      </c>
      <c r="E183">
        <v>32.869999999999997</v>
      </c>
      <c r="F183">
        <v>150.62</v>
      </c>
      <c r="G183">
        <v>98.09</v>
      </c>
      <c r="H183">
        <v>93.649299999999997</v>
      </c>
      <c r="I183">
        <v>94.19</v>
      </c>
      <c r="J183">
        <v>110.16</v>
      </c>
      <c r="K183">
        <v>225.42</v>
      </c>
      <c r="L183">
        <v>74.180000000000007</v>
      </c>
      <c r="M183">
        <v>165.95</v>
      </c>
      <c r="N183">
        <v>328.06</v>
      </c>
      <c r="O183">
        <v>46.259166999999998</v>
      </c>
      <c r="P183">
        <v>146.5</v>
      </c>
      <c r="Q183">
        <v>128.66999999999999</v>
      </c>
      <c r="R183">
        <v>126.77</v>
      </c>
      <c r="S183">
        <v>153.4</v>
      </c>
      <c r="T183">
        <v>56.99</v>
      </c>
      <c r="U183">
        <v>72.61</v>
      </c>
      <c r="V183">
        <v>76.02</v>
      </c>
      <c r="W183">
        <v>32.01</v>
      </c>
      <c r="X183">
        <v>35.799999999999997</v>
      </c>
      <c r="Y183">
        <v>38.65</v>
      </c>
      <c r="Z183">
        <v>61.3</v>
      </c>
      <c r="AA183">
        <v>77.819999999999993</v>
      </c>
      <c r="AB183">
        <v>77.540000000000006</v>
      </c>
      <c r="AC183">
        <v>118.97</v>
      </c>
      <c r="AD183">
        <v>18.670000000000002</v>
      </c>
      <c r="AE183">
        <v>71.48</v>
      </c>
      <c r="AF183">
        <v>64.45</v>
      </c>
      <c r="AG183">
        <v>73.026700000000005</v>
      </c>
      <c r="AH183">
        <v>80.010000000000005</v>
      </c>
      <c r="AI183">
        <v>86.87</v>
      </c>
    </row>
    <row r="184" spans="2:35" x14ac:dyDescent="0.3">
      <c r="B184" s="2">
        <v>45077</v>
      </c>
      <c r="C184">
        <v>31.76</v>
      </c>
      <c r="D184">
        <v>38.14</v>
      </c>
      <c r="E184">
        <v>32.11</v>
      </c>
      <c r="F184">
        <v>148.66999999999999</v>
      </c>
      <c r="G184">
        <v>96.85</v>
      </c>
      <c r="H184">
        <v>92.625200000000007</v>
      </c>
      <c r="I184">
        <v>93.51</v>
      </c>
      <c r="J184">
        <v>108.66</v>
      </c>
      <c r="K184">
        <v>223.21</v>
      </c>
      <c r="L184">
        <v>73.16</v>
      </c>
      <c r="M184">
        <v>164.28</v>
      </c>
      <c r="N184">
        <v>328</v>
      </c>
      <c r="O184">
        <v>45.725234999999998</v>
      </c>
      <c r="P184">
        <v>144.33000000000001</v>
      </c>
      <c r="Q184">
        <v>127.83</v>
      </c>
      <c r="R184">
        <v>126.28</v>
      </c>
      <c r="S184">
        <v>151.61000000000001</v>
      </c>
      <c r="T184">
        <v>56.84</v>
      </c>
      <c r="U184">
        <v>72.67</v>
      </c>
      <c r="V184">
        <v>75.02</v>
      </c>
      <c r="W184">
        <v>30.91</v>
      </c>
      <c r="X184">
        <v>34.6</v>
      </c>
      <c r="Y184">
        <v>37.700000000000003</v>
      </c>
      <c r="Z184">
        <v>60.84</v>
      </c>
      <c r="AA184">
        <v>77.150000000000006</v>
      </c>
      <c r="AB184">
        <v>76.59</v>
      </c>
      <c r="AC184">
        <v>118.09</v>
      </c>
      <c r="AD184">
        <v>18.34</v>
      </c>
      <c r="AE184">
        <v>69.98</v>
      </c>
      <c r="AF184">
        <v>64.930000000000007</v>
      </c>
      <c r="AG184">
        <v>72.94</v>
      </c>
      <c r="AH184">
        <v>80</v>
      </c>
      <c r="AI184">
        <v>86.9</v>
      </c>
    </row>
    <row r="185" spans="2:35" x14ac:dyDescent="0.3">
      <c r="B185" s="2">
        <v>45076</v>
      </c>
      <c r="C185">
        <v>32.1</v>
      </c>
      <c r="D185">
        <v>38.869999999999997</v>
      </c>
      <c r="E185">
        <v>33.159999999999997</v>
      </c>
      <c r="F185">
        <v>150.41999999999999</v>
      </c>
      <c r="G185">
        <v>98.19</v>
      </c>
      <c r="H185">
        <v>94.39</v>
      </c>
      <c r="I185">
        <v>95.54</v>
      </c>
      <c r="J185">
        <v>109.46</v>
      </c>
      <c r="K185">
        <v>225.92</v>
      </c>
      <c r="L185">
        <v>74.17</v>
      </c>
      <c r="M185">
        <v>165.66</v>
      </c>
      <c r="N185">
        <v>325.83</v>
      </c>
      <c r="O185">
        <v>46.126669999999997</v>
      </c>
      <c r="P185">
        <v>148.07</v>
      </c>
      <c r="Q185">
        <v>126.74</v>
      </c>
      <c r="R185">
        <v>126.17</v>
      </c>
      <c r="S185">
        <v>152.99</v>
      </c>
      <c r="T185">
        <v>58.57</v>
      </c>
      <c r="U185">
        <v>72.59</v>
      </c>
      <c r="V185">
        <v>75.83</v>
      </c>
      <c r="W185">
        <v>30.2</v>
      </c>
      <c r="X185">
        <v>35.03</v>
      </c>
      <c r="Y185">
        <v>38.119999999999997</v>
      </c>
      <c r="Z185">
        <v>61.51</v>
      </c>
      <c r="AA185">
        <v>78.16</v>
      </c>
      <c r="AB185">
        <v>77.959999999999994</v>
      </c>
      <c r="AC185">
        <v>119.92</v>
      </c>
      <c r="AD185">
        <v>18.54</v>
      </c>
      <c r="AE185">
        <v>70.81</v>
      </c>
      <c r="AF185">
        <v>64.34</v>
      </c>
      <c r="AG185">
        <v>73.492800000000003</v>
      </c>
      <c r="AH185">
        <v>79.599999999999994</v>
      </c>
      <c r="AI185">
        <v>86.56</v>
      </c>
    </row>
    <row r="186" spans="2:35" x14ac:dyDescent="0.3">
      <c r="B186" s="2">
        <v>45072</v>
      </c>
      <c r="C186">
        <v>32.11</v>
      </c>
      <c r="D186">
        <v>38.72</v>
      </c>
      <c r="E186">
        <v>33.04</v>
      </c>
      <c r="F186">
        <v>150.56</v>
      </c>
      <c r="G186">
        <v>98.34</v>
      </c>
      <c r="H186">
        <v>94.64</v>
      </c>
      <c r="I186">
        <v>95.74</v>
      </c>
      <c r="J186">
        <v>109.67</v>
      </c>
      <c r="K186">
        <v>225.54</v>
      </c>
      <c r="L186">
        <v>74.05</v>
      </c>
      <c r="M186">
        <v>164.78</v>
      </c>
      <c r="N186">
        <v>323.39999999999998</v>
      </c>
      <c r="O186">
        <v>45.543334999999999</v>
      </c>
      <c r="P186">
        <v>147.36000000000001</v>
      </c>
      <c r="Q186">
        <v>127.53</v>
      </c>
      <c r="R186">
        <v>127.09</v>
      </c>
      <c r="S186">
        <v>151.97</v>
      </c>
      <c r="T186">
        <v>58.55</v>
      </c>
      <c r="U186">
        <v>73.430000000000007</v>
      </c>
      <c r="V186">
        <v>76.239999999999995</v>
      </c>
      <c r="W186">
        <v>30.41</v>
      </c>
      <c r="X186">
        <v>35.619999999999997</v>
      </c>
      <c r="Y186">
        <v>38.770000000000003</v>
      </c>
      <c r="Z186">
        <v>61.9</v>
      </c>
      <c r="AA186">
        <v>79.28</v>
      </c>
      <c r="AB186">
        <v>78.77</v>
      </c>
      <c r="AC186">
        <v>122.34</v>
      </c>
      <c r="AD186">
        <v>18.5</v>
      </c>
      <c r="AE186">
        <v>70.77</v>
      </c>
      <c r="AF186">
        <v>64.59</v>
      </c>
      <c r="AG186">
        <v>73.057299999999998</v>
      </c>
      <c r="AH186">
        <v>79.3</v>
      </c>
      <c r="AI186">
        <v>86.09</v>
      </c>
    </row>
    <row r="187" spans="2:35" x14ac:dyDescent="0.3">
      <c r="B187" s="2">
        <v>45071</v>
      </c>
      <c r="C187">
        <v>31.85</v>
      </c>
      <c r="D187">
        <v>38.69</v>
      </c>
      <c r="E187">
        <v>32.82</v>
      </c>
      <c r="F187">
        <v>148.94</v>
      </c>
      <c r="G187">
        <v>97.61</v>
      </c>
      <c r="H187">
        <v>93.894400000000005</v>
      </c>
      <c r="I187">
        <v>94.82</v>
      </c>
      <c r="J187">
        <v>109</v>
      </c>
      <c r="K187">
        <v>225.01</v>
      </c>
      <c r="L187">
        <v>73.959999999999994</v>
      </c>
      <c r="M187">
        <v>160.22999999999999</v>
      </c>
      <c r="N187">
        <v>315.99</v>
      </c>
      <c r="O187">
        <v>43.913338000000003</v>
      </c>
      <c r="P187">
        <v>140.46</v>
      </c>
      <c r="Q187">
        <v>127.79</v>
      </c>
      <c r="R187">
        <v>126.84</v>
      </c>
      <c r="S187">
        <v>148.47999999999999</v>
      </c>
      <c r="T187">
        <v>58.07</v>
      </c>
      <c r="U187">
        <v>73.180000000000007</v>
      </c>
      <c r="V187">
        <v>75.86</v>
      </c>
      <c r="W187">
        <v>30.26</v>
      </c>
      <c r="X187">
        <v>34.9</v>
      </c>
      <c r="Y187">
        <v>37.97</v>
      </c>
      <c r="Z187">
        <v>61.56</v>
      </c>
      <c r="AA187">
        <v>79.34</v>
      </c>
      <c r="AB187">
        <v>79.08</v>
      </c>
      <c r="AC187">
        <v>122.76</v>
      </c>
      <c r="AD187">
        <v>18.55</v>
      </c>
      <c r="AE187">
        <v>70.62</v>
      </c>
      <c r="AF187">
        <v>64.59</v>
      </c>
      <c r="AG187">
        <v>71.060900000000004</v>
      </c>
      <c r="AH187">
        <v>78.400000000000006</v>
      </c>
      <c r="AI187">
        <v>84.86</v>
      </c>
    </row>
    <row r="188" spans="2:35" x14ac:dyDescent="0.3">
      <c r="B188" s="2">
        <v>45070</v>
      </c>
      <c r="C188">
        <v>31.86</v>
      </c>
      <c r="D188">
        <v>38.81</v>
      </c>
      <c r="E188">
        <v>33.01</v>
      </c>
      <c r="F188">
        <v>148.31</v>
      </c>
      <c r="G188">
        <v>97.29</v>
      </c>
      <c r="H188">
        <v>93.712500000000006</v>
      </c>
      <c r="I188">
        <v>93.84</v>
      </c>
      <c r="J188">
        <v>109.8</v>
      </c>
      <c r="K188">
        <v>222.12</v>
      </c>
      <c r="L188">
        <v>73.67</v>
      </c>
      <c r="M188">
        <v>154.31</v>
      </c>
      <c r="N188">
        <v>308.33999999999997</v>
      </c>
      <c r="O188">
        <v>42.216667000000001</v>
      </c>
      <c r="P188">
        <v>129.34</v>
      </c>
      <c r="Q188">
        <v>129.11000000000001</v>
      </c>
      <c r="R188">
        <v>129.28</v>
      </c>
      <c r="S188">
        <v>149.15</v>
      </c>
      <c r="T188">
        <v>59.25</v>
      </c>
      <c r="U188">
        <v>73.739999999999995</v>
      </c>
      <c r="V188">
        <v>76.13</v>
      </c>
      <c r="W188">
        <v>30.92</v>
      </c>
      <c r="X188">
        <v>35.1</v>
      </c>
      <c r="Y188">
        <v>38.25</v>
      </c>
      <c r="Z188">
        <v>62.19</v>
      </c>
      <c r="AA188">
        <v>79.709999999999994</v>
      </c>
      <c r="AB188">
        <v>80.510000000000005</v>
      </c>
      <c r="AC188">
        <v>126.16</v>
      </c>
      <c r="AD188">
        <v>18.57</v>
      </c>
      <c r="AE188">
        <v>70.819999999999993</v>
      </c>
      <c r="AF188">
        <v>65.47</v>
      </c>
      <c r="AG188">
        <v>71</v>
      </c>
      <c r="AH188">
        <v>78.41</v>
      </c>
      <c r="AI188">
        <v>84.89</v>
      </c>
    </row>
    <row r="189" spans="2:35" x14ac:dyDescent="0.3">
      <c r="B189" s="2">
        <v>45069</v>
      </c>
      <c r="C189">
        <v>32.28</v>
      </c>
      <c r="D189">
        <v>39.47</v>
      </c>
      <c r="E189">
        <v>33.54</v>
      </c>
      <c r="F189">
        <v>150.28</v>
      </c>
      <c r="G189">
        <v>98.56</v>
      </c>
      <c r="H189">
        <v>95.19</v>
      </c>
      <c r="I189">
        <v>94.564999999999998</v>
      </c>
      <c r="J189">
        <v>110.92</v>
      </c>
      <c r="K189">
        <v>226.12</v>
      </c>
      <c r="L189">
        <v>73.599999999999994</v>
      </c>
      <c r="M189">
        <v>155.44999999999999</v>
      </c>
      <c r="N189">
        <v>309.77999999999997</v>
      </c>
      <c r="O189">
        <v>42.74</v>
      </c>
      <c r="P189">
        <v>131.27000000000001</v>
      </c>
      <c r="Q189">
        <v>130</v>
      </c>
      <c r="R189">
        <v>131.11000000000001</v>
      </c>
      <c r="S189">
        <v>149.69999999999999</v>
      </c>
      <c r="T189">
        <v>59.38</v>
      </c>
      <c r="U189">
        <v>74.22</v>
      </c>
      <c r="V189">
        <v>77.010000000000005</v>
      </c>
      <c r="W189">
        <v>31.65</v>
      </c>
      <c r="X189">
        <v>35.97</v>
      </c>
      <c r="Y189">
        <v>39.17</v>
      </c>
      <c r="Z189">
        <v>62.92</v>
      </c>
      <c r="AA189">
        <v>81.11</v>
      </c>
      <c r="AB189">
        <v>80.16</v>
      </c>
      <c r="AC189">
        <v>125.5</v>
      </c>
      <c r="AD189">
        <v>18.649999999999999</v>
      </c>
      <c r="AE189">
        <v>71.14</v>
      </c>
      <c r="AF189">
        <v>65.900000000000006</v>
      </c>
      <c r="AG189">
        <v>72.206999999999994</v>
      </c>
      <c r="AH189">
        <v>80.13</v>
      </c>
      <c r="AI189">
        <v>86.7</v>
      </c>
    </row>
    <row r="190" spans="2:35" x14ac:dyDescent="0.3">
      <c r="B190" s="2">
        <v>45068</v>
      </c>
      <c r="C190">
        <v>32.659999999999997</v>
      </c>
      <c r="D190">
        <v>39.979999999999997</v>
      </c>
      <c r="E190">
        <v>33.26</v>
      </c>
      <c r="F190">
        <v>151.74</v>
      </c>
      <c r="G190">
        <v>99.76</v>
      </c>
      <c r="H190">
        <v>95.5869</v>
      </c>
      <c r="I190">
        <v>96.16</v>
      </c>
      <c r="J190">
        <v>113.06</v>
      </c>
      <c r="K190">
        <v>227.41</v>
      </c>
      <c r="L190">
        <v>75.11</v>
      </c>
      <c r="M190">
        <v>157.78</v>
      </c>
      <c r="N190">
        <v>314.82</v>
      </c>
      <c r="O190">
        <v>43.556666999999997</v>
      </c>
      <c r="P190">
        <v>133.19</v>
      </c>
      <c r="Q190">
        <v>131.44</v>
      </c>
      <c r="R190">
        <v>131.15</v>
      </c>
      <c r="S190">
        <v>151.08000000000001</v>
      </c>
      <c r="T190">
        <v>59.65</v>
      </c>
      <c r="U190">
        <v>74.77</v>
      </c>
      <c r="V190">
        <v>78.22</v>
      </c>
      <c r="W190">
        <v>31.87</v>
      </c>
      <c r="X190">
        <v>36.94</v>
      </c>
      <c r="Y190">
        <v>39.840000000000003</v>
      </c>
      <c r="Z190">
        <v>63.69</v>
      </c>
      <c r="AA190">
        <v>81.569999999999993</v>
      </c>
      <c r="AB190">
        <v>79.31</v>
      </c>
      <c r="AC190">
        <v>125.18</v>
      </c>
      <c r="AD190">
        <v>18.829999999999998</v>
      </c>
      <c r="AE190">
        <v>71.34</v>
      </c>
      <c r="AF190">
        <v>66.13</v>
      </c>
      <c r="AG190">
        <v>72.900000000000006</v>
      </c>
      <c r="AH190">
        <v>80.89</v>
      </c>
      <c r="AI190">
        <v>87.24</v>
      </c>
    </row>
    <row r="191" spans="2:35" x14ac:dyDescent="0.3">
      <c r="B191" s="2">
        <v>45065</v>
      </c>
      <c r="C191">
        <v>32.6</v>
      </c>
      <c r="D191">
        <v>40</v>
      </c>
      <c r="E191">
        <v>32.47</v>
      </c>
      <c r="F191">
        <v>150.97540000000001</v>
      </c>
      <c r="G191">
        <v>99.78</v>
      </c>
      <c r="H191">
        <v>95.377600000000001</v>
      </c>
      <c r="I191">
        <v>96.174199999999999</v>
      </c>
      <c r="J191">
        <v>112.57</v>
      </c>
      <c r="K191">
        <v>227.49</v>
      </c>
      <c r="L191">
        <v>76.27</v>
      </c>
      <c r="M191">
        <v>157.47999999999999</v>
      </c>
      <c r="N191">
        <v>312.87</v>
      </c>
      <c r="O191">
        <v>43</v>
      </c>
      <c r="P191">
        <v>133.30000000000001</v>
      </c>
      <c r="Q191">
        <v>131.31</v>
      </c>
      <c r="R191">
        <v>130.08000000000001</v>
      </c>
      <c r="S191">
        <v>151.55000000000001</v>
      </c>
      <c r="T191">
        <v>59.48</v>
      </c>
      <c r="U191">
        <v>75.92</v>
      </c>
      <c r="V191">
        <v>78.63</v>
      </c>
      <c r="W191">
        <v>32.159999999999997</v>
      </c>
      <c r="X191">
        <v>37.020000000000003</v>
      </c>
      <c r="Y191">
        <v>39.938099999999999</v>
      </c>
      <c r="Z191">
        <v>62.86</v>
      </c>
      <c r="AA191">
        <v>81.650000000000006</v>
      </c>
      <c r="AB191">
        <v>79.64</v>
      </c>
      <c r="AC191">
        <v>123.04</v>
      </c>
      <c r="AD191">
        <v>18.63</v>
      </c>
      <c r="AE191">
        <v>70.11</v>
      </c>
      <c r="AF191">
        <v>66.11</v>
      </c>
      <c r="AG191">
        <v>72.234899999999996</v>
      </c>
      <c r="AH191">
        <v>80.400000000000006</v>
      </c>
      <c r="AI191">
        <v>86.72</v>
      </c>
    </row>
    <row r="192" spans="2:35" x14ac:dyDescent="0.3">
      <c r="B192" s="2">
        <v>45064</v>
      </c>
      <c r="C192">
        <v>32.74</v>
      </c>
      <c r="D192">
        <v>40.17</v>
      </c>
      <c r="E192">
        <v>32.869999999999997</v>
      </c>
      <c r="F192">
        <v>151.82</v>
      </c>
      <c r="G192">
        <v>100.02</v>
      </c>
      <c r="H192">
        <v>95.912800000000004</v>
      </c>
      <c r="I192">
        <v>96.55</v>
      </c>
      <c r="J192">
        <v>113.33</v>
      </c>
      <c r="K192">
        <v>228.63</v>
      </c>
      <c r="L192">
        <v>77.69</v>
      </c>
      <c r="M192">
        <v>157.55000000000001</v>
      </c>
      <c r="N192">
        <v>313.02999999999997</v>
      </c>
      <c r="O192">
        <v>43.17</v>
      </c>
      <c r="P192">
        <v>134.04</v>
      </c>
      <c r="Q192">
        <v>130.69999999999999</v>
      </c>
      <c r="R192">
        <v>128.97</v>
      </c>
      <c r="S192">
        <v>152.83000000000001</v>
      </c>
      <c r="T192">
        <v>61.69</v>
      </c>
      <c r="U192">
        <v>75.87</v>
      </c>
      <c r="V192">
        <v>78.430000000000007</v>
      </c>
      <c r="W192">
        <v>31.88</v>
      </c>
      <c r="X192">
        <v>37.01</v>
      </c>
      <c r="Y192">
        <v>40.01</v>
      </c>
      <c r="Z192">
        <v>62.96</v>
      </c>
      <c r="AA192">
        <v>81.599999999999994</v>
      </c>
      <c r="AB192">
        <v>79.03</v>
      </c>
      <c r="AC192">
        <v>122.81</v>
      </c>
      <c r="AD192">
        <v>18.73</v>
      </c>
      <c r="AE192">
        <v>70.77</v>
      </c>
      <c r="AF192">
        <v>66.209999999999994</v>
      </c>
      <c r="AG192">
        <v>72.338800000000006</v>
      </c>
      <c r="AH192">
        <v>80.53</v>
      </c>
      <c r="AI192">
        <v>86.87</v>
      </c>
    </row>
    <row r="193" spans="2:35" x14ac:dyDescent="0.3">
      <c r="B193" s="2">
        <v>45063</v>
      </c>
      <c r="C193">
        <v>32.5</v>
      </c>
      <c r="D193">
        <v>39.74</v>
      </c>
      <c r="E193">
        <v>32.61</v>
      </c>
      <c r="F193">
        <v>150.87</v>
      </c>
      <c r="G193">
        <v>99.3</v>
      </c>
      <c r="H193">
        <v>94.79</v>
      </c>
      <c r="I193">
        <v>95.21</v>
      </c>
      <c r="J193">
        <v>113.04</v>
      </c>
      <c r="K193">
        <v>226.96</v>
      </c>
      <c r="L193">
        <v>76.77</v>
      </c>
      <c r="M193">
        <v>154.38999999999999</v>
      </c>
      <c r="N193">
        <v>305.67</v>
      </c>
      <c r="O193">
        <v>42.233333999999999</v>
      </c>
      <c r="P193">
        <v>129.5</v>
      </c>
      <c r="Q193">
        <v>131.02000000000001</v>
      </c>
      <c r="R193">
        <v>129.33000000000001</v>
      </c>
      <c r="S193">
        <v>150.49</v>
      </c>
      <c r="T193">
        <v>61.53</v>
      </c>
      <c r="U193">
        <v>76.239999999999995</v>
      </c>
      <c r="V193">
        <v>77.97</v>
      </c>
      <c r="W193">
        <v>32.729999999999997</v>
      </c>
      <c r="X193">
        <v>37.65</v>
      </c>
      <c r="Y193">
        <v>40.26</v>
      </c>
      <c r="Z193">
        <v>63.09</v>
      </c>
      <c r="AA193">
        <v>81.39</v>
      </c>
      <c r="AB193">
        <v>78.459999999999994</v>
      </c>
      <c r="AC193">
        <v>120.39</v>
      </c>
      <c r="AD193">
        <v>18.95</v>
      </c>
      <c r="AE193">
        <v>71.66</v>
      </c>
      <c r="AF193">
        <v>66.41</v>
      </c>
      <c r="AG193">
        <v>71.788499999999999</v>
      </c>
      <c r="AH193">
        <v>80.92</v>
      </c>
      <c r="AI193">
        <v>87.48</v>
      </c>
    </row>
    <row r="194" spans="2:35" x14ac:dyDescent="0.3">
      <c r="B194" s="2">
        <v>45062</v>
      </c>
      <c r="C194">
        <v>31.86</v>
      </c>
      <c r="D194">
        <v>39.49</v>
      </c>
      <c r="E194">
        <v>30.57</v>
      </c>
      <c r="F194">
        <v>146.72</v>
      </c>
      <c r="G194">
        <v>97.62</v>
      </c>
      <c r="H194">
        <v>92.783600000000007</v>
      </c>
      <c r="I194">
        <v>94.26</v>
      </c>
      <c r="J194">
        <v>111.13</v>
      </c>
      <c r="K194">
        <v>221.96</v>
      </c>
      <c r="L194">
        <v>75.97</v>
      </c>
      <c r="M194">
        <v>152.36000000000001</v>
      </c>
      <c r="N194">
        <v>299.52</v>
      </c>
      <c r="O194">
        <v>41.413333999999999</v>
      </c>
      <c r="P194">
        <v>126.09</v>
      </c>
      <c r="Q194">
        <v>130.86000000000001</v>
      </c>
      <c r="R194">
        <v>129.04</v>
      </c>
      <c r="S194">
        <v>147.41999999999999</v>
      </c>
      <c r="T194">
        <v>59.85</v>
      </c>
      <c r="U194">
        <v>76.28</v>
      </c>
      <c r="V194">
        <v>77.459999999999994</v>
      </c>
      <c r="W194">
        <v>33.01</v>
      </c>
      <c r="X194">
        <v>37.450000000000003</v>
      </c>
      <c r="Y194">
        <v>39.700000000000003</v>
      </c>
      <c r="Z194">
        <v>62.48</v>
      </c>
      <c r="AA194">
        <v>81.34</v>
      </c>
      <c r="AB194">
        <v>76.98</v>
      </c>
      <c r="AC194">
        <v>117.81</v>
      </c>
      <c r="AD194">
        <v>18.84</v>
      </c>
      <c r="AE194">
        <v>70.989999999999995</v>
      </c>
      <c r="AF194">
        <v>66.650000000000006</v>
      </c>
      <c r="AG194">
        <v>70.69</v>
      </c>
      <c r="AH194">
        <v>79.84</v>
      </c>
      <c r="AI194">
        <v>86.44</v>
      </c>
    </row>
    <row r="195" spans="2:35" x14ac:dyDescent="0.3">
      <c r="B195" s="2">
        <v>45061</v>
      </c>
      <c r="C195">
        <v>32.159999999999997</v>
      </c>
      <c r="D195">
        <v>39.840000000000003</v>
      </c>
      <c r="E195">
        <v>31.2</v>
      </c>
      <c r="F195">
        <v>148.41999999999999</v>
      </c>
      <c r="G195">
        <v>98.96</v>
      </c>
      <c r="H195">
        <v>93.98</v>
      </c>
      <c r="I195">
        <v>95.36</v>
      </c>
      <c r="J195">
        <v>112.22</v>
      </c>
      <c r="K195">
        <v>224.88</v>
      </c>
      <c r="L195">
        <v>76.06</v>
      </c>
      <c r="M195">
        <v>152.19999999999999</v>
      </c>
      <c r="N195">
        <v>300.42</v>
      </c>
      <c r="O195">
        <v>41.34</v>
      </c>
      <c r="P195">
        <v>126.12</v>
      </c>
      <c r="Q195">
        <v>131.96</v>
      </c>
      <c r="R195">
        <v>131.74</v>
      </c>
      <c r="S195">
        <v>148.02000000000001</v>
      </c>
      <c r="T195">
        <v>61.29</v>
      </c>
      <c r="U195">
        <v>76.930000000000007</v>
      </c>
      <c r="V195">
        <v>78.760000000000005</v>
      </c>
      <c r="W195">
        <v>33.909999999999997</v>
      </c>
      <c r="X195">
        <v>38.26</v>
      </c>
      <c r="Y195">
        <v>40.58</v>
      </c>
      <c r="Z195">
        <v>63</v>
      </c>
      <c r="AA195">
        <v>82.79</v>
      </c>
      <c r="AB195">
        <v>78.92</v>
      </c>
      <c r="AC195">
        <v>121.27</v>
      </c>
      <c r="AD195">
        <v>19.239999999999998</v>
      </c>
      <c r="AE195">
        <v>72.69</v>
      </c>
      <c r="AF195">
        <v>68.16</v>
      </c>
      <c r="AG195">
        <v>71.683700000000002</v>
      </c>
      <c r="AH195">
        <v>81.89</v>
      </c>
      <c r="AI195">
        <v>88.9</v>
      </c>
    </row>
    <row r="196" spans="2:35" x14ac:dyDescent="0.3">
      <c r="B196" s="2">
        <v>45058</v>
      </c>
      <c r="C196">
        <v>31.9</v>
      </c>
      <c r="D196">
        <v>39.74</v>
      </c>
      <c r="E196">
        <v>30.34</v>
      </c>
      <c r="F196">
        <v>146.72999999999999</v>
      </c>
      <c r="G196">
        <v>98.48</v>
      </c>
      <c r="H196">
        <v>93.35</v>
      </c>
      <c r="I196">
        <v>94.792100000000005</v>
      </c>
      <c r="J196">
        <v>110.89</v>
      </c>
      <c r="K196">
        <v>224.08</v>
      </c>
      <c r="L196">
        <v>75.67</v>
      </c>
      <c r="M196">
        <v>150.94999999999999</v>
      </c>
      <c r="N196">
        <v>297.27</v>
      </c>
      <c r="O196">
        <v>40.664634999999997</v>
      </c>
      <c r="P196">
        <v>122.9</v>
      </c>
      <c r="Q196">
        <v>132.19</v>
      </c>
      <c r="R196">
        <v>130.18</v>
      </c>
      <c r="S196">
        <v>147.83000000000001</v>
      </c>
      <c r="T196">
        <v>60.75</v>
      </c>
      <c r="U196">
        <v>77.12</v>
      </c>
      <c r="V196">
        <v>78.099999999999994</v>
      </c>
      <c r="W196">
        <v>33.6</v>
      </c>
      <c r="X196">
        <v>37.119999999999997</v>
      </c>
      <c r="Y196">
        <v>39.79</v>
      </c>
      <c r="Z196">
        <v>61.3</v>
      </c>
      <c r="AA196">
        <v>82.1</v>
      </c>
      <c r="AB196">
        <v>78.52</v>
      </c>
      <c r="AC196">
        <v>119.02</v>
      </c>
      <c r="AD196">
        <v>19.07</v>
      </c>
      <c r="AE196">
        <v>71.94</v>
      </c>
      <c r="AF196">
        <v>69.03</v>
      </c>
      <c r="AG196">
        <v>70.809899999999999</v>
      </c>
      <c r="AH196">
        <v>82.03</v>
      </c>
      <c r="AI196">
        <v>88.76</v>
      </c>
    </row>
    <row r="197" spans="2:35" x14ac:dyDescent="0.3">
      <c r="B197" s="2">
        <v>45057</v>
      </c>
      <c r="C197">
        <v>32.03</v>
      </c>
      <c r="D197">
        <v>39.89</v>
      </c>
      <c r="E197">
        <v>30.26</v>
      </c>
      <c r="F197">
        <v>147.28</v>
      </c>
      <c r="G197">
        <v>98.41</v>
      </c>
      <c r="H197">
        <v>93.292100000000005</v>
      </c>
      <c r="I197">
        <v>94.85</v>
      </c>
      <c r="J197">
        <v>111.13</v>
      </c>
      <c r="K197">
        <v>224.19</v>
      </c>
      <c r="L197">
        <v>76.12</v>
      </c>
      <c r="M197">
        <v>151.15</v>
      </c>
      <c r="N197">
        <v>297.83999999999997</v>
      </c>
      <c r="O197">
        <v>40.349699999999999</v>
      </c>
      <c r="P197">
        <v>123.04</v>
      </c>
      <c r="Q197">
        <v>132.37</v>
      </c>
      <c r="R197">
        <v>130.43</v>
      </c>
      <c r="S197">
        <v>149.09</v>
      </c>
      <c r="T197">
        <v>61.15</v>
      </c>
      <c r="U197">
        <v>76.819999999999993</v>
      </c>
      <c r="V197">
        <v>77.959999999999994</v>
      </c>
      <c r="W197">
        <v>33.520000000000003</v>
      </c>
      <c r="X197">
        <v>37.020000000000003</v>
      </c>
      <c r="Y197">
        <v>39.58</v>
      </c>
      <c r="Z197">
        <v>62.04</v>
      </c>
      <c r="AA197">
        <v>82.5</v>
      </c>
      <c r="AB197">
        <v>78.400000000000006</v>
      </c>
      <c r="AC197">
        <v>117.92</v>
      </c>
      <c r="AD197">
        <v>18.5</v>
      </c>
      <c r="AE197">
        <v>69.81</v>
      </c>
      <c r="AF197">
        <v>68.650000000000006</v>
      </c>
      <c r="AG197">
        <v>70.593800000000002</v>
      </c>
      <c r="AH197">
        <v>82.04</v>
      </c>
      <c r="AI197">
        <v>88.96</v>
      </c>
    </row>
    <row r="198" spans="2:35" x14ac:dyDescent="0.3">
      <c r="B198" s="2">
        <v>45056</v>
      </c>
      <c r="C198">
        <v>32.08</v>
      </c>
      <c r="D198">
        <v>40.04</v>
      </c>
      <c r="E198">
        <v>30.8</v>
      </c>
      <c r="F198">
        <v>147.74</v>
      </c>
      <c r="G198">
        <v>99.01</v>
      </c>
      <c r="H198">
        <v>93.37</v>
      </c>
      <c r="I198">
        <v>95.070899999999995</v>
      </c>
      <c r="J198">
        <v>111.5</v>
      </c>
      <c r="K198">
        <v>225.83</v>
      </c>
      <c r="L198">
        <v>76.03</v>
      </c>
      <c r="M198">
        <v>151.83000000000001</v>
      </c>
      <c r="N198">
        <v>299.44</v>
      </c>
      <c r="O198">
        <v>41.073334000000003</v>
      </c>
      <c r="P198">
        <v>124.14</v>
      </c>
      <c r="Q198">
        <v>132.78</v>
      </c>
      <c r="R198">
        <v>131.03</v>
      </c>
      <c r="S198">
        <v>148.4</v>
      </c>
      <c r="T198">
        <v>61.34</v>
      </c>
      <c r="U198">
        <v>76.59</v>
      </c>
      <c r="V198">
        <v>78.73</v>
      </c>
      <c r="W198">
        <v>35</v>
      </c>
      <c r="X198">
        <v>39.17</v>
      </c>
      <c r="Y198">
        <v>40.79</v>
      </c>
      <c r="Z198">
        <v>61.61</v>
      </c>
      <c r="AA198">
        <v>83.51</v>
      </c>
      <c r="AB198">
        <v>79.349999999999994</v>
      </c>
      <c r="AC198">
        <v>119.31</v>
      </c>
      <c r="AD198">
        <v>18.579999999999998</v>
      </c>
      <c r="AE198">
        <v>69.89</v>
      </c>
      <c r="AF198">
        <v>69.36</v>
      </c>
      <c r="AG198">
        <v>71.171700000000001</v>
      </c>
      <c r="AH198">
        <v>82.95</v>
      </c>
      <c r="AI198">
        <v>89.93</v>
      </c>
    </row>
    <row r="199" spans="2:35" x14ac:dyDescent="0.3">
      <c r="B199" s="2">
        <v>45055</v>
      </c>
      <c r="C199">
        <v>32.26</v>
      </c>
      <c r="D199">
        <v>40.17</v>
      </c>
      <c r="E199">
        <v>31.21</v>
      </c>
      <c r="F199">
        <v>148.30000000000001</v>
      </c>
      <c r="G199">
        <v>99.37</v>
      </c>
      <c r="H199">
        <v>93.13</v>
      </c>
      <c r="I199">
        <v>95.149000000000001</v>
      </c>
      <c r="J199">
        <v>112.43</v>
      </c>
      <c r="K199">
        <v>226.53</v>
      </c>
      <c r="L199">
        <v>75.989999999999995</v>
      </c>
      <c r="M199">
        <v>150</v>
      </c>
      <c r="N199">
        <v>295.26</v>
      </c>
      <c r="O199">
        <v>40.206767999999997</v>
      </c>
      <c r="P199">
        <v>123.14</v>
      </c>
      <c r="Q199">
        <v>132.41</v>
      </c>
      <c r="R199">
        <v>130.6</v>
      </c>
      <c r="S199">
        <v>147.65</v>
      </c>
      <c r="T199">
        <v>61.36</v>
      </c>
      <c r="U199">
        <v>76.709999999999994</v>
      </c>
      <c r="V199">
        <v>78.680000000000007</v>
      </c>
      <c r="W199">
        <v>35.25</v>
      </c>
      <c r="X199">
        <v>40.26</v>
      </c>
      <c r="Y199">
        <v>41.27</v>
      </c>
      <c r="Z199">
        <v>60.76</v>
      </c>
      <c r="AA199">
        <v>83.32</v>
      </c>
      <c r="AB199">
        <v>80.260000000000005</v>
      </c>
      <c r="AC199">
        <v>120</v>
      </c>
      <c r="AD199">
        <v>18.47</v>
      </c>
      <c r="AE199">
        <v>69.25</v>
      </c>
      <c r="AF199">
        <v>68.73</v>
      </c>
      <c r="AG199">
        <v>71.294499999999999</v>
      </c>
      <c r="AH199">
        <v>82.16</v>
      </c>
      <c r="AI199">
        <v>89.03</v>
      </c>
    </row>
    <row r="200" spans="2:35" x14ac:dyDescent="0.3">
      <c r="B200" s="2">
        <v>45054</v>
      </c>
      <c r="C200">
        <v>32.380000000000003</v>
      </c>
      <c r="D200">
        <v>40.299999999999997</v>
      </c>
      <c r="E200">
        <v>31.23</v>
      </c>
      <c r="F200">
        <v>148.51</v>
      </c>
      <c r="G200">
        <v>99.15</v>
      </c>
      <c r="H200">
        <v>93.096800000000002</v>
      </c>
      <c r="I200">
        <v>94.78</v>
      </c>
      <c r="J200">
        <v>111.14</v>
      </c>
      <c r="K200">
        <v>227.53</v>
      </c>
      <c r="L200">
        <v>75.95</v>
      </c>
      <c r="M200">
        <v>151.16</v>
      </c>
      <c r="N200">
        <v>294.33</v>
      </c>
      <c r="O200">
        <v>40.240734000000003</v>
      </c>
      <c r="P200">
        <v>125.07</v>
      </c>
      <c r="Q200">
        <v>133.30000000000001</v>
      </c>
      <c r="R200">
        <v>130.85</v>
      </c>
      <c r="S200">
        <v>147.69</v>
      </c>
      <c r="T200">
        <v>61.53</v>
      </c>
      <c r="U200">
        <v>76.95</v>
      </c>
      <c r="V200">
        <v>79.400000000000006</v>
      </c>
      <c r="W200">
        <v>35.36</v>
      </c>
      <c r="X200">
        <v>40.479999999999997</v>
      </c>
      <c r="Y200">
        <v>41.4</v>
      </c>
      <c r="Z200">
        <v>60.96</v>
      </c>
      <c r="AA200">
        <v>83.86</v>
      </c>
      <c r="AB200">
        <v>80.23</v>
      </c>
      <c r="AC200">
        <v>120.66</v>
      </c>
      <c r="AD200">
        <v>18.579999999999998</v>
      </c>
      <c r="AE200">
        <v>69.95</v>
      </c>
      <c r="AF200">
        <v>68.819999999999993</v>
      </c>
      <c r="AG200">
        <v>71.155000000000001</v>
      </c>
      <c r="AH200">
        <v>82.51</v>
      </c>
      <c r="AI200">
        <v>89.61</v>
      </c>
    </row>
    <row r="201" spans="2:35" x14ac:dyDescent="0.3">
      <c r="B201" s="2">
        <v>45051</v>
      </c>
      <c r="C201">
        <v>32.33</v>
      </c>
      <c r="D201">
        <v>39.96</v>
      </c>
      <c r="E201">
        <v>31.58</v>
      </c>
      <c r="F201">
        <v>148.65</v>
      </c>
      <c r="G201">
        <v>99.51</v>
      </c>
      <c r="H201">
        <v>93.453100000000006</v>
      </c>
      <c r="I201">
        <v>94.654399999999995</v>
      </c>
      <c r="J201">
        <v>111.76</v>
      </c>
      <c r="K201">
        <v>227.7</v>
      </c>
      <c r="L201">
        <v>75.510000000000005</v>
      </c>
      <c r="M201">
        <v>151.24</v>
      </c>
      <c r="N201">
        <v>293.20999999999998</v>
      </c>
      <c r="O201">
        <v>40.466667000000001</v>
      </c>
      <c r="P201">
        <v>124.38</v>
      </c>
      <c r="Q201">
        <v>133.59</v>
      </c>
      <c r="R201">
        <v>131.91999999999999</v>
      </c>
      <c r="S201">
        <v>147.19</v>
      </c>
      <c r="T201">
        <v>61.17</v>
      </c>
      <c r="U201">
        <v>77.180000000000007</v>
      </c>
      <c r="V201">
        <v>79.66</v>
      </c>
      <c r="W201">
        <v>35.4</v>
      </c>
      <c r="X201">
        <v>40.090000000000003</v>
      </c>
      <c r="Y201">
        <v>41.15</v>
      </c>
      <c r="Z201">
        <v>60.71</v>
      </c>
      <c r="AA201">
        <v>84.7</v>
      </c>
      <c r="AB201">
        <v>80.23</v>
      </c>
      <c r="AC201">
        <v>120.33</v>
      </c>
      <c r="AD201">
        <v>18.63</v>
      </c>
      <c r="AE201">
        <v>70.209999999999994</v>
      </c>
      <c r="AF201">
        <v>69.03</v>
      </c>
      <c r="AG201">
        <v>71.64</v>
      </c>
      <c r="AH201">
        <v>82.99</v>
      </c>
      <c r="AI201">
        <v>90.03</v>
      </c>
    </row>
    <row r="202" spans="2:35" x14ac:dyDescent="0.3">
      <c r="B202" s="2">
        <v>45050</v>
      </c>
      <c r="C202">
        <v>31.55</v>
      </c>
      <c r="D202">
        <v>39.200000000000003</v>
      </c>
      <c r="E202">
        <v>29.75</v>
      </c>
      <c r="F202">
        <v>144.44</v>
      </c>
      <c r="G202">
        <v>98.03</v>
      </c>
      <c r="H202">
        <v>90.62</v>
      </c>
      <c r="I202">
        <v>92.876999999999995</v>
      </c>
      <c r="J202">
        <v>110.72</v>
      </c>
      <c r="K202">
        <v>223.9</v>
      </c>
      <c r="L202">
        <v>74.5</v>
      </c>
      <c r="M202">
        <v>147.54</v>
      </c>
      <c r="N202">
        <v>287.57</v>
      </c>
      <c r="O202">
        <v>39.595734</v>
      </c>
      <c r="P202">
        <v>121.80500000000001</v>
      </c>
      <c r="Q202">
        <v>132.4</v>
      </c>
      <c r="R202">
        <v>130.30000000000001</v>
      </c>
      <c r="S202">
        <v>144.27000000000001</v>
      </c>
      <c r="T202">
        <v>59.42</v>
      </c>
      <c r="U202">
        <v>76.47</v>
      </c>
      <c r="V202">
        <v>78.34</v>
      </c>
      <c r="W202">
        <v>35.69</v>
      </c>
      <c r="X202">
        <v>38.76</v>
      </c>
      <c r="Y202">
        <v>39.96</v>
      </c>
      <c r="Z202">
        <v>59.17</v>
      </c>
      <c r="AA202">
        <v>83.05</v>
      </c>
      <c r="AB202">
        <v>78.11</v>
      </c>
      <c r="AC202">
        <v>116.28</v>
      </c>
      <c r="AD202">
        <v>18.28</v>
      </c>
      <c r="AE202">
        <v>68.27</v>
      </c>
      <c r="AF202">
        <v>68.59</v>
      </c>
      <c r="AG202">
        <v>72.266599999999997</v>
      </c>
      <c r="AH202">
        <v>81.63</v>
      </c>
      <c r="AI202">
        <v>88.37</v>
      </c>
    </row>
    <row r="203" spans="2:35" x14ac:dyDescent="0.3">
      <c r="B203" s="2">
        <v>45049</v>
      </c>
      <c r="C203">
        <v>31.96</v>
      </c>
      <c r="D203">
        <v>39.880000000000003</v>
      </c>
      <c r="E203">
        <v>31.34</v>
      </c>
      <c r="F203">
        <v>147.18</v>
      </c>
      <c r="G203">
        <v>99.11</v>
      </c>
      <c r="H203">
        <v>92.6</v>
      </c>
      <c r="I203">
        <v>94.855000000000004</v>
      </c>
      <c r="J203">
        <v>112.34</v>
      </c>
      <c r="K203">
        <v>226.4</v>
      </c>
      <c r="L203">
        <v>75.760000000000005</v>
      </c>
      <c r="M203">
        <v>148.25</v>
      </c>
      <c r="N203">
        <v>288.83999999999997</v>
      </c>
      <c r="O203">
        <v>39.843333999999999</v>
      </c>
      <c r="P203">
        <v>122.215</v>
      </c>
      <c r="Q203">
        <v>133.46</v>
      </c>
      <c r="R203">
        <v>130.68</v>
      </c>
      <c r="S203">
        <v>145.38999999999999</v>
      </c>
      <c r="T203">
        <v>60.33</v>
      </c>
      <c r="U203">
        <v>76.66</v>
      </c>
      <c r="V203">
        <v>78.849999999999994</v>
      </c>
      <c r="W203">
        <v>34.86</v>
      </c>
      <c r="X203">
        <v>38.93</v>
      </c>
      <c r="Y203">
        <v>40.35</v>
      </c>
      <c r="Z203">
        <v>59.11</v>
      </c>
      <c r="AA203">
        <v>84.33</v>
      </c>
      <c r="AB203">
        <v>78.989999999999995</v>
      </c>
      <c r="AC203">
        <v>118.05</v>
      </c>
      <c r="AD203">
        <v>18.16</v>
      </c>
      <c r="AE203">
        <v>68.709999999999994</v>
      </c>
      <c r="AF203">
        <v>68.069999999999993</v>
      </c>
      <c r="AG203">
        <v>72.794700000000006</v>
      </c>
      <c r="AH203">
        <v>80.959999999999994</v>
      </c>
      <c r="AI203">
        <v>87.41</v>
      </c>
    </row>
    <row r="204" spans="2:35" x14ac:dyDescent="0.3">
      <c r="B204" s="2">
        <v>45048</v>
      </c>
      <c r="C204">
        <v>32.33</v>
      </c>
      <c r="D204">
        <v>39.979999999999997</v>
      </c>
      <c r="E204">
        <v>32.04</v>
      </c>
      <c r="F204">
        <v>149.18</v>
      </c>
      <c r="G204">
        <v>99.49</v>
      </c>
      <c r="H204">
        <v>92.29</v>
      </c>
      <c r="I204">
        <v>94.844899999999996</v>
      </c>
      <c r="J204">
        <v>113.68</v>
      </c>
      <c r="K204">
        <v>225.38</v>
      </c>
      <c r="L204">
        <v>75.08</v>
      </c>
      <c r="M204">
        <v>149.51</v>
      </c>
      <c r="N204">
        <v>291.70999999999998</v>
      </c>
      <c r="O204">
        <v>39.971069999999997</v>
      </c>
      <c r="P204">
        <v>123.49</v>
      </c>
      <c r="Q204">
        <v>133.63999999999999</v>
      </c>
      <c r="R204">
        <v>129.81</v>
      </c>
      <c r="S204">
        <v>146.55000000000001</v>
      </c>
      <c r="T204">
        <v>60.77</v>
      </c>
      <c r="U204">
        <v>77.290000000000006</v>
      </c>
      <c r="V204">
        <v>79.73</v>
      </c>
      <c r="W204">
        <v>34.74</v>
      </c>
      <c r="X204">
        <v>38.97</v>
      </c>
      <c r="Y204">
        <v>40.4</v>
      </c>
      <c r="Z204">
        <v>59.03</v>
      </c>
      <c r="AA204">
        <v>84.56</v>
      </c>
      <c r="AB204">
        <v>80.510000000000005</v>
      </c>
      <c r="AC204">
        <v>120.4</v>
      </c>
      <c r="AD204">
        <v>18.18</v>
      </c>
      <c r="AE204">
        <v>68.81</v>
      </c>
      <c r="AF204">
        <v>68.260000000000005</v>
      </c>
      <c r="AG204">
        <v>72.97</v>
      </c>
      <c r="AH204">
        <v>81.28</v>
      </c>
      <c r="AI204">
        <v>87.5</v>
      </c>
    </row>
    <row r="205" spans="2:35" x14ac:dyDescent="0.3">
      <c r="B205" s="2">
        <v>45047</v>
      </c>
      <c r="C205">
        <v>33.08</v>
      </c>
      <c r="D205">
        <v>40.68</v>
      </c>
      <c r="E205">
        <v>34.01</v>
      </c>
      <c r="F205">
        <v>153.30000000000001</v>
      </c>
      <c r="G205">
        <v>100.54</v>
      </c>
      <c r="H205">
        <v>92.99</v>
      </c>
      <c r="I205">
        <v>94.844999999999999</v>
      </c>
      <c r="J205">
        <v>114.25</v>
      </c>
      <c r="K205">
        <v>225.87</v>
      </c>
      <c r="L205">
        <v>75.17</v>
      </c>
      <c r="M205">
        <v>150.91999999999999</v>
      </c>
      <c r="N205">
        <v>295.93</v>
      </c>
      <c r="O205">
        <v>40.073303000000003</v>
      </c>
      <c r="P205">
        <v>124.57</v>
      </c>
      <c r="Q205">
        <v>134.22</v>
      </c>
      <c r="R205">
        <v>131.54</v>
      </c>
      <c r="S205">
        <v>146.4</v>
      </c>
      <c r="T205">
        <v>61.08</v>
      </c>
      <c r="U205">
        <v>77.5</v>
      </c>
      <c r="V205">
        <v>80.510000000000005</v>
      </c>
      <c r="W205">
        <v>33.409999999999997</v>
      </c>
      <c r="X205">
        <v>39.5</v>
      </c>
      <c r="Y205">
        <v>41</v>
      </c>
      <c r="Z205">
        <v>59.33</v>
      </c>
      <c r="AA205">
        <v>85.53</v>
      </c>
      <c r="AB205">
        <v>84.17</v>
      </c>
      <c r="AC205">
        <v>126.22</v>
      </c>
      <c r="AD205">
        <v>18.52</v>
      </c>
      <c r="AE205">
        <v>71.13</v>
      </c>
      <c r="AF205">
        <v>69.099999999999994</v>
      </c>
      <c r="AG205">
        <v>75.069999999999993</v>
      </c>
      <c r="AH205">
        <v>82.68</v>
      </c>
      <c r="AI205">
        <v>88.78</v>
      </c>
    </row>
    <row r="206" spans="2:35" x14ac:dyDescent="0.3">
      <c r="B206" s="2">
        <v>45044</v>
      </c>
      <c r="C206">
        <v>33.17</v>
      </c>
      <c r="D206">
        <v>40.44</v>
      </c>
      <c r="E206">
        <v>35.229999999999997</v>
      </c>
      <c r="F206">
        <v>154.09</v>
      </c>
      <c r="G206">
        <v>100</v>
      </c>
      <c r="H206">
        <v>92.7</v>
      </c>
      <c r="I206">
        <v>94.36</v>
      </c>
      <c r="J206">
        <v>113.96</v>
      </c>
      <c r="K206">
        <v>222.4</v>
      </c>
      <c r="L206">
        <v>75.790000000000006</v>
      </c>
      <c r="M206">
        <v>150.83000000000001</v>
      </c>
      <c r="N206">
        <v>296.5</v>
      </c>
      <c r="O206">
        <v>40.174370000000003</v>
      </c>
      <c r="P206">
        <v>123.625</v>
      </c>
      <c r="Q206">
        <v>133.53</v>
      </c>
      <c r="R206">
        <v>130.51</v>
      </c>
      <c r="S206">
        <v>147.86000000000001</v>
      </c>
      <c r="T206">
        <v>61.43</v>
      </c>
      <c r="U206">
        <v>77.44</v>
      </c>
      <c r="V206">
        <v>80.55</v>
      </c>
      <c r="W206">
        <v>33.58</v>
      </c>
      <c r="X206">
        <v>39.49</v>
      </c>
      <c r="Y206">
        <v>41.25</v>
      </c>
      <c r="Z206">
        <v>60.23</v>
      </c>
      <c r="AA206">
        <v>85.4</v>
      </c>
      <c r="AB206">
        <v>85.13</v>
      </c>
      <c r="AC206">
        <v>127.11</v>
      </c>
      <c r="AD206">
        <v>18.71</v>
      </c>
      <c r="AE206">
        <v>71.989999999999995</v>
      </c>
      <c r="AF206">
        <v>68.98</v>
      </c>
      <c r="AG206">
        <v>75.08</v>
      </c>
      <c r="AH206">
        <v>83.3</v>
      </c>
      <c r="AI206">
        <v>89.41</v>
      </c>
    </row>
    <row r="208" spans="2:35" x14ac:dyDescent="0.3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</row>
    <row r="209" spans="2:35" x14ac:dyDescent="0.3">
      <c r="B209" t="s">
        <v>31</v>
      </c>
      <c r="C209" s="12">
        <f>C6</f>
        <v>39.1</v>
      </c>
      <c r="D209" s="12">
        <f t="shared" si="0"/>
        <v>48.23</v>
      </c>
      <c r="E209" s="12">
        <f t="shared" si="0"/>
        <v>39.79</v>
      </c>
      <c r="F209" s="12">
        <f t="shared" si="0"/>
        <v>184.35</v>
      </c>
      <c r="G209" s="12">
        <f t="shared" si="0"/>
        <v>117.86</v>
      </c>
      <c r="H209" s="12">
        <f t="shared" si="0"/>
        <v>117.9</v>
      </c>
      <c r="I209" s="12">
        <f t="shared" si="0"/>
        <v>127.37</v>
      </c>
      <c r="J209" s="12">
        <f t="shared" si="0"/>
        <v>125.32</v>
      </c>
      <c r="K209" s="12">
        <f t="shared" si="0"/>
        <v>278.24</v>
      </c>
      <c r="L209" s="12">
        <f t="shared" si="0"/>
        <v>103.69</v>
      </c>
      <c r="M209" s="12">
        <f t="shared" si="0"/>
        <v>204.88</v>
      </c>
      <c r="N209" s="12">
        <f t="shared" si="0"/>
        <v>436.14</v>
      </c>
      <c r="O209" s="12">
        <f t="shared" si="0"/>
        <v>55.11</v>
      </c>
      <c r="P209" s="12">
        <f t="shared" si="0"/>
        <v>203.3</v>
      </c>
      <c r="Q209" s="12">
        <f t="shared" ref="Q209:AI209" si="2">Q6</f>
        <v>144.1</v>
      </c>
      <c r="R209" s="12">
        <f t="shared" si="2"/>
        <v>134.80000000000001</v>
      </c>
      <c r="S209" s="12">
        <f t="shared" si="2"/>
        <v>178.03</v>
      </c>
      <c r="T209" s="12">
        <f t="shared" si="2"/>
        <v>72.97</v>
      </c>
      <c r="U209" s="12">
        <f t="shared" si="2"/>
        <v>72.7</v>
      </c>
      <c r="V209" s="12">
        <f t="shared" si="2"/>
        <v>83.15</v>
      </c>
      <c r="W209" s="12">
        <f t="shared" si="2"/>
        <v>26.01</v>
      </c>
      <c r="X209" s="12">
        <f t="shared" si="2"/>
        <v>34.81</v>
      </c>
      <c r="Y209" s="12">
        <f t="shared" si="2"/>
        <v>39.18</v>
      </c>
      <c r="Z209" s="12">
        <f t="shared" si="2"/>
        <v>41.76</v>
      </c>
      <c r="AA209" s="12">
        <f t="shared" si="2"/>
        <v>71.08</v>
      </c>
      <c r="AB209" s="12">
        <f t="shared" si="2"/>
        <v>83.3</v>
      </c>
      <c r="AC209" s="12">
        <f t="shared" si="2"/>
        <v>133.22</v>
      </c>
      <c r="AD209" s="12">
        <f t="shared" si="2"/>
        <v>14.51</v>
      </c>
      <c r="AE209" s="12">
        <f t="shared" si="2"/>
        <v>46.63</v>
      </c>
      <c r="AF209" s="12">
        <f t="shared" si="2"/>
        <v>60.29</v>
      </c>
      <c r="AG209" s="12">
        <f t="shared" si="2"/>
        <v>77.319999999999993</v>
      </c>
      <c r="AH209" s="12">
        <f t="shared" si="2"/>
        <v>83.31</v>
      </c>
      <c r="AI209" s="12">
        <f t="shared" si="2"/>
        <v>90.99</v>
      </c>
    </row>
    <row r="210" spans="2:35" x14ac:dyDescent="0.3">
      <c r="B210" t="s">
        <v>32</v>
      </c>
      <c r="C210" s="12">
        <f>AVERAGE(C6:C35)</f>
        <v>38.320666666666668</v>
      </c>
      <c r="D210" s="12">
        <f t="shared" ref="D210:P210" si="3">AVERAGE(D6:D35)</f>
        <v>46.878999999999998</v>
      </c>
      <c r="E210" s="12">
        <f t="shared" si="3"/>
        <v>40.858666666666657</v>
      </c>
      <c r="F210" s="12">
        <f t="shared" si="3"/>
        <v>180.66720666666669</v>
      </c>
      <c r="G210" s="12">
        <f t="shared" si="3"/>
        <v>113.66433333333333</v>
      </c>
      <c r="H210" s="12">
        <f t="shared" si="3"/>
        <v>113.40433333333333</v>
      </c>
      <c r="I210" s="12">
        <f t="shared" si="3"/>
        <v>119.57273666666664</v>
      </c>
      <c r="J210" s="12">
        <f t="shared" si="3"/>
        <v>122.79833333333335</v>
      </c>
      <c r="K210" s="12">
        <f t="shared" si="3"/>
        <v>262.661</v>
      </c>
      <c r="L210" s="12">
        <f t="shared" si="3"/>
        <v>101.07333333333332</v>
      </c>
      <c r="M210" s="12">
        <f t="shared" si="3"/>
        <v>197.99266666666665</v>
      </c>
      <c r="N210" s="12">
        <f t="shared" si="3"/>
        <v>418.03600000000006</v>
      </c>
      <c r="O210" s="12">
        <f t="shared" si="3"/>
        <v>50.710300000000011</v>
      </c>
      <c r="P210" s="12">
        <f t="shared" si="3"/>
        <v>185.51333333333335</v>
      </c>
      <c r="Q210" s="12">
        <f t="shared" ref="Q210:AI210" si="4">AVERAGE(Q6:Q35)</f>
        <v>140.99366666666666</v>
      </c>
      <c r="R210" s="12">
        <f t="shared" si="4"/>
        <v>135.76899999999998</v>
      </c>
      <c r="S210" s="12">
        <f t="shared" si="4"/>
        <v>174.82233333333335</v>
      </c>
      <c r="T210" s="12">
        <f t="shared" si="4"/>
        <v>70.14766666666668</v>
      </c>
      <c r="U210" s="12">
        <f t="shared" si="4"/>
        <v>72.829666666666654</v>
      </c>
      <c r="V210" s="12">
        <f t="shared" si="4"/>
        <v>82.989666666666665</v>
      </c>
      <c r="W210" s="12">
        <f t="shared" si="4"/>
        <v>28.146666666666668</v>
      </c>
      <c r="X210" s="12">
        <f t="shared" si="4"/>
        <v>35.876666666666672</v>
      </c>
      <c r="Y210" s="12">
        <f t="shared" si="4"/>
        <v>40.320333333333323</v>
      </c>
      <c r="Z210" s="12">
        <f t="shared" si="4"/>
        <v>44.102333333333334</v>
      </c>
      <c r="AA210" s="12">
        <f t="shared" si="4"/>
        <v>72.523666666666657</v>
      </c>
      <c r="AB210" s="12">
        <f t="shared" si="4"/>
        <v>82.933333333333337</v>
      </c>
      <c r="AC210" s="12">
        <f t="shared" si="4"/>
        <v>132.58866666666665</v>
      </c>
      <c r="AD210" s="12">
        <f t="shared" si="4"/>
        <v>14.239333333333336</v>
      </c>
      <c r="AE210" s="12">
        <f t="shared" si="4"/>
        <v>44.960999999999991</v>
      </c>
      <c r="AF210" s="12">
        <f t="shared" si="4"/>
        <v>61.83100000000001</v>
      </c>
      <c r="AG210" s="12">
        <f t="shared" si="4"/>
        <v>78.174233333333333</v>
      </c>
      <c r="AH210" s="12">
        <f t="shared" si="4"/>
        <v>85.191000000000003</v>
      </c>
      <c r="AI210" s="12">
        <f t="shared" si="4"/>
        <v>92.802333333333351</v>
      </c>
    </row>
    <row r="211" spans="2:35" x14ac:dyDescent="0.3">
      <c r="B211" t="s">
        <v>33</v>
      </c>
      <c r="C211" s="12">
        <f>AVERAGE(C6:C65)</f>
        <v>37.386333333333347</v>
      </c>
      <c r="D211" s="12">
        <f t="shared" ref="D211:P211" si="5">AVERAGE(D6:D65)</f>
        <v>45.961500000000008</v>
      </c>
      <c r="E211" s="12">
        <f t="shared" si="5"/>
        <v>40.124166666666639</v>
      </c>
      <c r="F211" s="12">
        <f t="shared" si="5"/>
        <v>176.10749666666666</v>
      </c>
      <c r="G211" s="12">
        <f t="shared" si="5"/>
        <v>111.76583333333333</v>
      </c>
      <c r="H211" s="12">
        <f t="shared" si="5"/>
        <v>111.529425</v>
      </c>
      <c r="I211" s="12">
        <f t="shared" si="5"/>
        <v>115.87338833333327</v>
      </c>
      <c r="J211" s="12">
        <f t="shared" si="5"/>
        <v>122.58233333333335</v>
      </c>
      <c r="K211" s="12">
        <f t="shared" si="5"/>
        <v>258.42883333333339</v>
      </c>
      <c r="L211" s="12">
        <f t="shared" si="5"/>
        <v>97.6338333333333</v>
      </c>
      <c r="M211" s="12">
        <f t="shared" si="5"/>
        <v>192.93983333333335</v>
      </c>
      <c r="N211" s="12">
        <f t="shared" si="5"/>
        <v>406.40499999999997</v>
      </c>
      <c r="O211" s="12">
        <f t="shared" si="5"/>
        <v>49.812566666666676</v>
      </c>
      <c r="P211" s="12">
        <f t="shared" si="5"/>
        <v>176.16866666666664</v>
      </c>
      <c r="Q211" s="12">
        <f t="shared" ref="Q211:AI211" si="6">AVERAGE(Q6:Q65)</f>
        <v>136.93683333333337</v>
      </c>
      <c r="R211" s="12">
        <f t="shared" si="6"/>
        <v>131.19233333333332</v>
      </c>
      <c r="S211" s="12">
        <f t="shared" si="6"/>
        <v>174.458</v>
      </c>
      <c r="T211" s="12">
        <f t="shared" si="6"/>
        <v>69.158833333333348</v>
      </c>
      <c r="U211" s="12">
        <f t="shared" si="6"/>
        <v>71.844499999999968</v>
      </c>
      <c r="V211" s="12">
        <f t="shared" si="6"/>
        <v>83.082333333333352</v>
      </c>
      <c r="W211" s="12">
        <f t="shared" si="6"/>
        <v>29.335166666666662</v>
      </c>
      <c r="X211" s="12">
        <f t="shared" si="6"/>
        <v>35.902833333333341</v>
      </c>
      <c r="Y211" s="12">
        <f t="shared" si="6"/>
        <v>40.902166666666659</v>
      </c>
      <c r="Z211" s="12">
        <f t="shared" si="6"/>
        <v>46.481333333333332</v>
      </c>
      <c r="AA211" s="12">
        <f t="shared" si="6"/>
        <v>73.604751666666616</v>
      </c>
      <c r="AB211" s="12">
        <f t="shared" si="6"/>
        <v>83.49733333333333</v>
      </c>
      <c r="AC211" s="12">
        <f t="shared" si="6"/>
        <v>134.72549999999998</v>
      </c>
      <c r="AD211" s="12">
        <f t="shared" si="6"/>
        <v>14.441000000000004</v>
      </c>
      <c r="AE211" s="12">
        <f t="shared" si="6"/>
        <v>46.818833333333338</v>
      </c>
      <c r="AF211" s="12">
        <f t="shared" si="6"/>
        <v>62.526000000000003</v>
      </c>
      <c r="AG211" s="12">
        <f t="shared" si="6"/>
        <v>76.415763333333359</v>
      </c>
      <c r="AH211" s="12">
        <f t="shared" si="6"/>
        <v>84.924833333333339</v>
      </c>
      <c r="AI211" s="12">
        <f t="shared" si="6"/>
        <v>92.032833333333357</v>
      </c>
    </row>
    <row r="212" spans="2:35" x14ac:dyDescent="0.3">
      <c r="B212" t="s">
        <v>34</v>
      </c>
      <c r="C212" s="12">
        <f>AVERAGE(C6:C206)</f>
        <v>34.702885572139301</v>
      </c>
      <c r="D212" s="12">
        <f t="shared" ref="D212:P212" si="7">AVERAGE(D6:D206)</f>
        <v>42.983034825870647</v>
      </c>
      <c r="E212" s="12">
        <f t="shared" si="7"/>
        <v>36.070199004975123</v>
      </c>
      <c r="F212" s="12">
        <f t="shared" si="7"/>
        <v>162.60520398009947</v>
      </c>
      <c r="G212" s="12">
        <f t="shared" si="7"/>
        <v>106.10726368159199</v>
      </c>
      <c r="H212" s="12">
        <f t="shared" si="7"/>
        <v>103.45769402985069</v>
      </c>
      <c r="I212" s="12">
        <f t="shared" si="7"/>
        <v>105.9390437810945</v>
      </c>
      <c r="J212" s="12">
        <f t="shared" si="7"/>
        <v>115.63932835820893</v>
      </c>
      <c r="K212" s="12">
        <f t="shared" si="7"/>
        <v>244.63638805970155</v>
      </c>
      <c r="L212" s="12">
        <f t="shared" si="7"/>
        <v>85.876368159203921</v>
      </c>
      <c r="M212" s="12">
        <f t="shared" si="7"/>
        <v>175.38631840796023</v>
      </c>
      <c r="N212" s="12">
        <f t="shared" si="7"/>
        <v>360.28144278606953</v>
      </c>
      <c r="O212" s="12">
        <f t="shared" si="7"/>
        <v>46.859288402985108</v>
      </c>
      <c r="P212" s="12">
        <f t="shared" si="7"/>
        <v>155.50584577114421</v>
      </c>
      <c r="Q212" s="12">
        <f t="shared" ref="Q212:AI212" si="8">AVERAGE(Q6:Q206)</f>
        <v>132.83074626865672</v>
      </c>
      <c r="R212" s="12">
        <f t="shared" si="8"/>
        <v>127.36480099502489</v>
      </c>
      <c r="S212" s="12">
        <f t="shared" si="8"/>
        <v>166.01004975124388</v>
      </c>
      <c r="T212" s="12">
        <f t="shared" si="8"/>
        <v>64.202736318407972</v>
      </c>
      <c r="U212" s="12">
        <f t="shared" si="8"/>
        <v>72.245273631840817</v>
      </c>
      <c r="V212" s="12">
        <f t="shared" si="8"/>
        <v>80.931990049751221</v>
      </c>
      <c r="W212" s="12">
        <f t="shared" si="8"/>
        <v>29.753283582089534</v>
      </c>
      <c r="X212" s="12">
        <f t="shared" si="8"/>
        <v>36.656915422885582</v>
      </c>
      <c r="Y212" s="12">
        <f t="shared" si="8"/>
        <v>40.244601990049752</v>
      </c>
      <c r="Z212" s="12">
        <f t="shared" si="8"/>
        <v>55.237064676616896</v>
      </c>
      <c r="AA212" s="12">
        <f t="shared" si="8"/>
        <v>78.583645771144248</v>
      </c>
      <c r="AB212" s="12">
        <f t="shared" si="8"/>
        <v>84.474378109452744</v>
      </c>
      <c r="AC212" s="12">
        <f t="shared" si="8"/>
        <v>136.43746268656724</v>
      </c>
      <c r="AD212" s="12">
        <f t="shared" si="8"/>
        <v>15.923283582089548</v>
      </c>
      <c r="AE212" s="12">
        <f t="shared" si="8"/>
        <v>56.399850746268655</v>
      </c>
      <c r="AF212" s="12">
        <f t="shared" si="8"/>
        <v>63.489353233830855</v>
      </c>
      <c r="AG212" s="12">
        <f t="shared" si="8"/>
        <v>73.58219701492537</v>
      </c>
      <c r="AH212" s="12">
        <f t="shared" si="8"/>
        <v>81.747263681592045</v>
      </c>
      <c r="AI212" s="12">
        <f t="shared" si="8"/>
        <v>88.803976119402975</v>
      </c>
    </row>
    <row r="213" spans="2:35" x14ac:dyDescent="0.3">
      <c r="B213" t="s">
        <v>35</v>
      </c>
      <c r="C213" s="12">
        <f>C209/C210</f>
        <v>1.0203371548859623</v>
      </c>
      <c r="D213" s="12">
        <f t="shared" ref="D213:AI213" si="9">D209/D210</f>
        <v>1.0288188741227415</v>
      </c>
      <c r="E213" s="12">
        <f t="shared" si="9"/>
        <v>0.97384479832920001</v>
      </c>
      <c r="F213" s="12">
        <f t="shared" si="9"/>
        <v>1.0203844040170948</v>
      </c>
      <c r="G213" s="12">
        <f t="shared" si="9"/>
        <v>1.0369127812007872</v>
      </c>
      <c r="H213" s="12">
        <f t="shared" si="9"/>
        <v>1.0396428120030687</v>
      </c>
      <c r="I213" s="12">
        <f t="shared" si="9"/>
        <v>1.065209374232772</v>
      </c>
      <c r="J213" s="12">
        <f t="shared" si="9"/>
        <v>1.0205350235480937</v>
      </c>
      <c r="K213" s="12">
        <f t="shared" si="9"/>
        <v>1.0593121932833576</v>
      </c>
      <c r="L213" s="12">
        <f t="shared" si="9"/>
        <v>1.025888793615197</v>
      </c>
      <c r="M213" s="12">
        <f t="shared" si="9"/>
        <v>1.0347858001474803</v>
      </c>
      <c r="N213" s="12">
        <f t="shared" si="9"/>
        <v>1.0433072749715333</v>
      </c>
      <c r="O213" s="12">
        <f t="shared" si="9"/>
        <v>1.0867614666054033</v>
      </c>
      <c r="P213" s="12">
        <f t="shared" si="9"/>
        <v>1.0958781039997125</v>
      </c>
      <c r="Q213" s="12">
        <f t="shared" si="9"/>
        <v>1.0220317224650752</v>
      </c>
      <c r="R213" s="12">
        <f t="shared" si="9"/>
        <v>0.99286287738732726</v>
      </c>
      <c r="S213" s="12">
        <f t="shared" si="9"/>
        <v>1.0183481515519566</v>
      </c>
      <c r="T213" s="12">
        <f t="shared" si="9"/>
        <v>1.0402341726738356</v>
      </c>
      <c r="U213" s="12">
        <f t="shared" si="9"/>
        <v>0.99821959000224292</v>
      </c>
      <c r="V213" s="12">
        <f t="shared" si="9"/>
        <v>1.0019319674336966</v>
      </c>
      <c r="W213" s="12">
        <f t="shared" si="9"/>
        <v>0.92408810990052104</v>
      </c>
      <c r="X213" s="12">
        <f t="shared" si="9"/>
        <v>0.9702685124965158</v>
      </c>
      <c r="Y213" s="12">
        <f t="shared" si="9"/>
        <v>0.97171815709195553</v>
      </c>
      <c r="Z213" s="12">
        <f t="shared" si="9"/>
        <v>0.94688867558027912</v>
      </c>
      <c r="AA213" s="12">
        <f t="shared" si="9"/>
        <v>0.98009385441993657</v>
      </c>
      <c r="AB213" s="12">
        <f t="shared" si="9"/>
        <v>1.0044212218649518</v>
      </c>
      <c r="AC213" s="12">
        <f t="shared" si="9"/>
        <v>1.0047615934996958</v>
      </c>
      <c r="AD213" s="12">
        <f t="shared" si="9"/>
        <v>1.0190083805421599</v>
      </c>
      <c r="AE213" s="12">
        <f t="shared" si="9"/>
        <v>1.0371210604746339</v>
      </c>
      <c r="AF213" s="12">
        <f t="shared" si="9"/>
        <v>0.97507722663388896</v>
      </c>
      <c r="AG213" s="12">
        <f t="shared" si="9"/>
        <v>0.98907269957236543</v>
      </c>
      <c r="AH213" s="12">
        <f t="shared" si="9"/>
        <v>0.97792020283832803</v>
      </c>
      <c r="AI213" s="12">
        <f t="shared" si="9"/>
        <v>0.98047103700697158</v>
      </c>
    </row>
    <row r="214" spans="2:35" x14ac:dyDescent="0.3">
      <c r="B214" t="s">
        <v>36</v>
      </c>
      <c r="C214" s="12">
        <f>C209/C211</f>
        <v>1.0458367139507303</v>
      </c>
      <c r="D214" s="12">
        <f t="shared" ref="D214:AI214" si="10">D209/D211</f>
        <v>1.049356526658181</v>
      </c>
      <c r="E214" s="12">
        <f t="shared" si="10"/>
        <v>0.99167168580863641</v>
      </c>
      <c r="F214" s="12">
        <f t="shared" si="10"/>
        <v>1.0468038186297919</v>
      </c>
      <c r="G214" s="12">
        <f t="shared" si="10"/>
        <v>1.0545262043409211</v>
      </c>
      <c r="H214" s="12">
        <f t="shared" si="10"/>
        <v>1.0571201277151747</v>
      </c>
      <c r="I214" s="12">
        <f t="shared" si="10"/>
        <v>1.0992170146401037</v>
      </c>
      <c r="J214" s="12">
        <f t="shared" si="10"/>
        <v>1.0223332889187402</v>
      </c>
      <c r="K214" s="12">
        <f t="shared" si="10"/>
        <v>1.0766600476082067</v>
      </c>
      <c r="L214" s="12">
        <f t="shared" si="10"/>
        <v>1.0620293853052991</v>
      </c>
      <c r="M214" s="12">
        <f t="shared" si="10"/>
        <v>1.0618854409708034</v>
      </c>
      <c r="N214" s="12">
        <f t="shared" si="10"/>
        <v>1.0731659305372721</v>
      </c>
      <c r="O214" s="12">
        <f t="shared" si="10"/>
        <v>1.1063473273477842</v>
      </c>
      <c r="P214" s="12">
        <f t="shared" si="10"/>
        <v>1.15400771230601</v>
      </c>
      <c r="Q214" s="12">
        <f t="shared" si="10"/>
        <v>1.0523100066819127</v>
      </c>
      <c r="R214" s="12">
        <f t="shared" si="10"/>
        <v>1.0274990662564125</v>
      </c>
      <c r="S214" s="12">
        <f t="shared" si="10"/>
        <v>1.0204748420823351</v>
      </c>
      <c r="T214" s="12">
        <f t="shared" si="10"/>
        <v>1.0551074459035117</v>
      </c>
      <c r="U214" s="12">
        <f t="shared" si="10"/>
        <v>1.011907661686003</v>
      </c>
      <c r="V214" s="12">
        <f t="shared" si="10"/>
        <v>1.000814453132836</v>
      </c>
      <c r="W214" s="12">
        <f t="shared" si="10"/>
        <v>0.88664912988392786</v>
      </c>
      <c r="X214" s="12">
        <f t="shared" si="10"/>
        <v>0.96956136238087043</v>
      </c>
      <c r="Y214" s="12">
        <f t="shared" si="10"/>
        <v>0.95789546601035824</v>
      </c>
      <c r="Z214" s="12">
        <f t="shared" si="10"/>
        <v>0.89842517426350366</v>
      </c>
      <c r="AA214" s="12">
        <f t="shared" si="10"/>
        <v>0.96569852340375462</v>
      </c>
      <c r="AB214" s="12">
        <f t="shared" si="10"/>
        <v>0.99763665107069288</v>
      </c>
      <c r="AC214" s="12">
        <f t="shared" si="10"/>
        <v>0.98882542651539629</v>
      </c>
      <c r="AD214" s="12">
        <f t="shared" si="10"/>
        <v>1.0047780624610481</v>
      </c>
      <c r="AE214" s="12">
        <f t="shared" si="10"/>
        <v>0.99596672279317788</v>
      </c>
      <c r="AF214" s="12">
        <f t="shared" si="10"/>
        <v>0.96423887662732299</v>
      </c>
      <c r="AG214" s="12">
        <f t="shared" si="10"/>
        <v>1.0118331169803574</v>
      </c>
      <c r="AH214" s="12">
        <f t="shared" si="10"/>
        <v>0.98098514568765705</v>
      </c>
      <c r="AI214" s="12">
        <f t="shared" si="10"/>
        <v>0.98866889896178323</v>
      </c>
    </row>
    <row r="215" spans="2:35" x14ac:dyDescent="0.3">
      <c r="B215" t="s">
        <v>37</v>
      </c>
      <c r="C215" s="12">
        <f>C209/C212</f>
        <v>1.1267074583385901</v>
      </c>
      <c r="D215" s="12">
        <f t="shared" ref="D215:AI215" si="11">D209/D212</f>
        <v>1.1220706075172548</v>
      </c>
      <c r="E215" s="12">
        <f t="shared" si="11"/>
        <v>1.1031267111809338</v>
      </c>
      <c r="F215" s="12">
        <f t="shared" si="11"/>
        <v>1.133727552917444</v>
      </c>
      <c r="G215" s="12">
        <f t="shared" si="11"/>
        <v>1.1107627876794164</v>
      </c>
      <c r="H215" s="12">
        <f t="shared" si="11"/>
        <v>1.1395962485495015</v>
      </c>
      <c r="I215" s="12">
        <f t="shared" si="11"/>
        <v>1.2022951638414732</v>
      </c>
      <c r="J215" s="12">
        <f t="shared" si="11"/>
        <v>1.0837143537517258</v>
      </c>
      <c r="K215" s="12">
        <f t="shared" si="11"/>
        <v>1.1373614620736543</v>
      </c>
      <c r="L215" s="12">
        <f t="shared" si="11"/>
        <v>1.2074334560559414</v>
      </c>
      <c r="M215" s="12">
        <f t="shared" si="11"/>
        <v>1.1681640954651633</v>
      </c>
      <c r="N215" s="12">
        <f t="shared" si="11"/>
        <v>1.2105536067228817</v>
      </c>
      <c r="O215" s="12">
        <f t="shared" si="11"/>
        <v>1.176074197415454</v>
      </c>
      <c r="P215" s="12">
        <f t="shared" si="11"/>
        <v>1.3073463508194656</v>
      </c>
      <c r="Q215" s="12">
        <f t="shared" si="11"/>
        <v>1.0848391961041208</v>
      </c>
      <c r="R215" s="12">
        <f t="shared" si="11"/>
        <v>1.0583771885708482</v>
      </c>
      <c r="S215" s="12">
        <f t="shared" si="11"/>
        <v>1.0724049554034065</v>
      </c>
      <c r="T215" s="12">
        <f t="shared" si="11"/>
        <v>1.1365559193320287</v>
      </c>
      <c r="U215" s="12">
        <f t="shared" si="11"/>
        <v>1.0062942023097103</v>
      </c>
      <c r="V215" s="12">
        <f t="shared" si="11"/>
        <v>1.027405849638509</v>
      </c>
      <c r="W215" s="12">
        <f t="shared" si="11"/>
        <v>0.87418922782886188</v>
      </c>
      <c r="X215" s="12">
        <f t="shared" si="11"/>
        <v>0.94961618015103044</v>
      </c>
      <c r="Y215" s="12">
        <f t="shared" si="11"/>
        <v>0.97354671341232379</v>
      </c>
      <c r="Z215" s="12">
        <f t="shared" si="11"/>
        <v>0.75601410474076036</v>
      </c>
      <c r="AA215" s="12">
        <f t="shared" si="11"/>
        <v>0.9045139011112211</v>
      </c>
      <c r="AB215" s="12">
        <f t="shared" si="11"/>
        <v>0.98609781882109726</v>
      </c>
      <c r="AC215" s="12">
        <f t="shared" si="11"/>
        <v>0.97641804074033089</v>
      </c>
      <c r="AD215" s="12">
        <f t="shared" si="11"/>
        <v>0.91124421198657768</v>
      </c>
      <c r="AE215" s="12">
        <f t="shared" si="11"/>
        <v>0.82677523757604954</v>
      </c>
      <c r="AF215" s="12">
        <f t="shared" si="11"/>
        <v>0.9496080355071872</v>
      </c>
      <c r="AG215" s="12">
        <f t="shared" si="11"/>
        <v>1.050797654007483</v>
      </c>
      <c r="AH215" s="12">
        <f t="shared" si="11"/>
        <v>1.0191166804615608</v>
      </c>
      <c r="AI215" s="12">
        <f t="shared" si="11"/>
        <v>1.0246162838210957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07998737"><![CDATA[{"RWR^P_PRICE(0,-200D)":[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,82.94,82.74,81.95,82.43,84.01,84.16,84.75,87.77,87.63,87.95,89.77,89.98,88.31,89.15,89.04,88.97,89.26,88.81,88.88,90.02,90.09,90.7392,90.42,89.36,88.59,88.38,88.78,87.45,87.16,87.99,87.69,88.43,89.1,90.1,90.88,90.57,91.05,91.03,91.96,90.48,91.34,92.28,92.64,93.1,92.5,92.38,94.63,94.09,94.77,94.15,93.68,93.36,92.4,93.27,93.51,93.58,92.84,92.4,91.11,90.69,91.08,91.54,91.49,90.44,89.94,88.85,89.27,88.13,85.8,87.15,88.62,89.13,91.11,90.86,90.62,90.26,89.74,89.88,90.35,90.96,89.23,88.38,88.9,86.87,86.9,86.56,86.09,84.86,84.89,86.7,87.24,86.72,86.87,87.48,86.44,88.9,88.76,88.96,89.93,89.03,89.61,90.03,88.37,87.41,87.5,88.78,89.41],"VNQ^P_PRICE(0,-200D)":[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,75.66,75.44,75.45,75.96,77.37,77.44,78.03,80.78,80.71,81.08,81.81,82.12,80.66,81.55,81.59,81.58,81.9,81.39,81.56,82.52,82.38,82.99,82.69,81.7,80.94,80.88,81.19,79.93,79.7,80.44,80.19,80.84,81.85,82.78,83.33,83.2,83.52,83.53,84.07,83.03,83.71,84.63,85.12,85.26,84.71,84.78,86.66,86.27,86.89,86.18,85.78,86.06,85.1,85.57,86.13,86.3,85.75,85.29,84.09,83.73,83.92,84.57,84.38,83.56,83.1,83.11,82.99,81.98,80.13,81.25,82.43,82.93,83.92,83.98,83.54,83.23,82.7,82.68,83.16,83.68,82.17,81.39,81.96,80.01,80.0,79.6,79.3,78.4,78.41,80.13,80.89,80.4,80.53,80.92,79.84,81.89,82.03,82.04,82.95,82.16,82.51,82.99,81.63,80.96,81.28,82.68,83.3],"XTL^P_PRICE(0,-200D)":[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,70.93,70.7297,69.7378,69.3842,70.7122,71.4721,71.5458,73.086,73.52,73.3711,73.36,74.0967,72.97,73.29,73.53,73.9241,74.1926,75.65,76.071,77.6349,77.83,76.0528,75.1518,73.47,72.8829,72.72,74.04,73.63,73.218,73.7543,74.0757,74.1265,75.3911,75.92,75.74,75.565,74.13,74.2932,72.79,73.5389,71.47,72.9828,73.8302,73.52,73.2,73.6819,74.51,74.88,75.1885,75.2791,75.3866,75.4142,73.7397,73.3004,74.33,77.21,77.7718,77.839,77.3,77.19,76.44,77.26,77.81,77.59,77.18,76.1,75.6375,73.99,73.1359,74.23,74.6944,76.1,77.1,77.3728,76.597,76.4555,75.896,74.5598,74.803,74.8574,73.55,73.21,74.42,73.0267,72.94,73.4928,73.0573,71.0609,71.0,72.207,72.9,72.2349,72.3388,71.7885,70.69,71.6837,70.8099,70.5938,71.1717,71.2945,71.155,71.64,72.2666,72.7947,72.97,75.07,75.08],"XLU^P_PRICE(0,-200D)":[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,58.93,58.83,60.13,61.31,63.2,63.29,63.41,64.08,64.02,64.37,64.94,65.22,64.28,63.52,63.44,63.18,62.63,61.82,61.68,62.64,62.96,63.57,63.86,63.62,63.63,63.15,63.52,63.27,63.09,63.49,63.16,63.3,63.02,64.06,64.57,64.22,64.42,64.28,63.98,63.99,64.74,66.25,66.25,67.07,67.04,67.19,68.4,68.4,68.28,68.46,67.45,66.24,65.57,66.08,66.85,67.11,66.88,65.92,65.11,65.39,65.87,66.68,65.93,65.44,64.72,64.72,65.69,65.67,65.03,66.0,66.51,65.98,67.3,66.94,66.22,66.26,66.27,66.39,66.78,66.49,65.38,65.43,65.12,64.45,64.93,64.34,64.59,64.59,65.47,65.9,66.13,66.11,66.21,66.41,66.65,68.16,69.03,68.65,69.36,68.73,68.82,69.03,68.59,68.07,68.26,69.1,68.98],"TAN^P_PRICE(0,-200D)":[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,51.79,51.85,51.68,51.74,52.57,52.82,53.59,54.54,54.6,54.24,55.92,57.1,55.62,56.79,55.73,55.57,55.56,56.81,58.02,58.41,58.23,58.28,58.72,56.48,56.17,55.5,56.76,55.79,56.38,57.01,57.27,58.19,59.58,62.02,61.82,62.78,63.4,62.04,62.21,62.72,63.63,63.38,67.06,68.54,68.26,68.13,70.02,71.04,70.92,71.15,71.44,73.01,72.89,73.55,70.72,72.12,71.32,69.36,69.37,68.05,67.36,69.79,71.42,71.42,68.92,69.63,69.2,68.41,68.04,68.93,69.64,70.5,72.79,73.2,71.62,72.31,71.54,70.39,70.82,71.02,71.24,71.81,72.07,71.48,69.98,70.81,70.77,70.62,70.82,71.14,71.34,70.11,70.77,71.66,70.99,72.69,71.94,69.81,69.89,69.25,69.95,70.21,68.27,68.71,68.81,71.13,71.99],"ICLN^P_PRICE(0,-200D)":[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,14.62,14.62,14.59,14.68,14.98,15.09,15.22,15.52,15.49,15.43,15.65,15.87,15.49,15.63,15.53,15.45,15.44,15.55,15.82,16.07,16.08,16.18,16.54,16.09,16.04,15.86,16.14,15.88,15.93,15.96,15.97,16.17,16.35,16.85,16.86,16.94,17.16,16.99,17.01,17.1,17.23,17.28,18.02,18.28,18.18,18.2,18.64,18.73,18.72,18.74,18.73,18.98,18.92,19.04,18.62,18.89,18.63,18.22,18.15,17.91,17.7,18.11,18.4,18.4,17.95,18.03,17.98,17.82,17.78,18.08,18.27,18.37,18.76,18.87,18.57,18.72,18.7,18.5,18.58,18.53,18.71,18.7,18.77,18.67,18.34,18.54,18.5,18.55,18.57,18.65,18.83,18.63,18.73,18.95,18.84,19.24,19.07,18.5,18.58,18.47,18.58,18.63,18.28,18.16,18.18,18.52,18.71],"XOP^P_PRICE(0,-200D)":[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,147.91,150.54,149.73,145.43,146.06,143.42,143.84,145.53,147.8,149.45,150.18,152.78,152.03,153.81,150.18,153.19,151.45,151.46,151.5,152.35,148.68,148.55,147.55,146.81,145.96,144.1,145.05,146.54,148.05,147.89,146.36,144.35,145.0,147.77,148.81,147.07,148.34,146.39,145.04,144.24,143.16,140.24,142.56,143.03,140.92,138.14,139.15,138.75,138.29,136.08,135.36,133.94,133.26,129.62,129.07,133.86,133.51,133.03,129.81,128.72,125.17,128.4,129.01,128.83,128.07,125.64,124.23,123.56,121.68,122.72,125.09,123.83,127.74,127.19,124.7,126.46,125.16,127.29,128.41,129.08,124.5,122.13,123.86,118.97,118.09,119.92,122.34,122.76,126.16,125.5,125.18,123.04,122.81,120.39,117.81,121.27,119.02,117.92,119.31,120.0,120.66,120.33,116.28,118.05,120.4,126.22,127.11],"XLE^P_PRICE(0,-200D)":[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,90.39,92.25,92.15,89.91,90.43,89.31,89.16,90.4,91.25,92.11,92.01,93.36,92.28,92.98,90.84,92.05,91.17,91.26,91.22,90.74,88.92,88.86,88.42,88.18,87.59,86.75,87.35,87.57,88.25,88.81,87.94,86.9,87.66,89.52,89.9,88.54,88.55,87.45,87.02,86.92,86.8,85.93,87.07,87.48,85.85,85.59,86.14,86.11,85.66,84.3,83.56,82.59,82.11,81.29,81.45,83.66,83.98,83.21,81.42,80.79,79.09,80.91,81.36,81.17,80.65,79.73,78.93,78.75,77.36,77.92,78.98,78.36,80.86,80.98,80.1,80.93,80.55,81.33,81.78,82.13,80.01,79.37,79.9,77.54,76.59,77.96,78.77,79.08,80.51,80.16,79.31,79.64,79.03,78.46,76.98,78.92,78.52,78.4,79.35,80.26,80.23,80.23,78.11,78.99,80.51,84.17,85.13],"MOO^P_PRICE(0,-200D)":[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,78.7,78.88,78.41,78.6,79.38,79.54,80.2,81.33,81.72,81.86,82.5,83.01,81.76,82.36,82.03,81.44,81.81,82.6,83.44,84.29,83.59,83.9,83.78,82.44,81.59,81.27,81.83,81.37,82.12,82.19,82.63,82.75,83.57,85.06,85.72,85.94,86.35,86.36,86.5,85.89,85.72,86.1,86.85,87.43,87.26,86.89,87.66,87.54,86.63,86.21,85.98,85.56,84.88,83.73,83.64,83.94,83.14,82.79,81.54,82.15,80.79,81.92,82.37,81.73,81.1,80.71,81.16,81.01,80.53,81.82,82.41,81.55,82.97,82.8,81.5,82.02,80.73,80.11,80.61,80.8581,80.41,79.38,79.89,77.82,77.15,78.16,79.28,79.34,79.71,81.11,81.57,81.65,81.6,81.39,81.34,82.79,82.1,82.5,83.51,83.32,83.86,84.7,83.05,84.33,84.56,85.53,85.4],"LIT^P_PRICE(0,-200D)":[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,55.17,54.99,53.84,53.74,54.74,54.77,54.36,55.99,56.95,57.58,57.89,58.18,57.53,58.04,58.06,57.17,57.94,59.02,59.87,59.4,59.26,59.39,59.77,57.44,57.2,57.12,57.74,57.14,57.72,56.97,57.63,57.65,58.37,59.68,60.73,61.94,62.04,62.63,62.99,63.6,63.98,63.58,65.32,66.67,66.05,64.43,66.19,65.82,65.11,65.1,66.4,67.32,67.74,67.43,67.94,68.84,68.06,67.7,67.49,66.73,65.52,66.72,66.85,65.02,63.6,63.55,63.72,62.7,62.46,64.01,64.58,65.35,66.31,66.27,64.96,65.27,64.06,63.63,63.44,63.13,63.89,62.95,63.34,61.3,60.84,61.51,61.9,61.56,62.19,62.92,63.69,62.86,62.96,63.09,62.48,63.0,61.3,62.04,61.61,60.76,60.96,60.71,59.17,59.11,59.03,59.33,60.23],"PICK^P_PRICE(0,-200D)":[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,39.76,39.895,38.89,38.8,39.52,39.76,39.4719,40.53,40.72,40.81,40.94,41.07,39.73,39.92,40.09,39.33,39.56,40.3,40.66,40.86,40.14,40.24,40.26,39.42,38.98,38.92,39.61,39.14,38.94,38.64,38.76,38.65,39.14,40.01,40.43,40.8,41.11,41.14,41.64,41.63,41.68,41.54,42.71,43.53,42.91,42.87,43.67,44.07,42.46,41.87,42.22,42.01,42.35,42.2,42.47,42.88,41.93,40.72,40.11,40.11,39.47,40.4,41.08,40.46,40.2,40.01,40.55,40.03,39.75,40.59,40.98,40.98,41.99,42.28,41.81,41.16,40.11,40.23,40.34,39.84,40.73,40.0,40.17,38.65,37.7,38.12,38.77,37.97,38.25,39.17,39.84,39.9381,40.01,40.26,39.7,40.58,39.79,39.58,40.79,41.27,41.4,41.15,39.96,40.35,40.4,41.0,41.25],"COPX^P_PRICE(0,-200D)":[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,36.41,36.15,35.4,35.6,36.32,36.45,36.5,37.4,37.52,37.92,38.3,38.14,36.95,37.2,37.71,36.67,36.99,37.8,37.91,38.3,37.86,37.92,37.93,36.93,36.43,36.41,37.31,36.76,36.47,35.97,36.23,36.14,36.54,37.87,38.45,38.87,39.18,39.4,39.98,40.04,40.08,39.66,40.84,41.75,40.99,40.36,40.69,41.11,39.31,38.98,39.39,39.46,39.63,39.39,39.86,40.57,39.51,38.12,37.73,37.3,36.47,37.69,38.21,37.65,37.01,37.49,38.09,37.99,37.39,38.45,38.64,38.46,39.56,39.71,39.27,38.33,37.37,37.6,37.68,37.11,37.39,36.81,37.33,35.8,34.6,35.03,35.62,34.9,35.1,35.97,36.94,37.02,37.01,37.65,37.45,38.26,37.12,37.02,39.17,40.26,40.48,40.09,38.76,38.93,38.97,39.5,39.49],"GDX^P_PRICE(0,-200D)":[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,26.91,27.05,26.91,27.74,28.51,28.87,28.91,29.71,29.4,29.75,29.72,29.11,28.72,28.79,28.77,28.34,28.28,28.47,28.49,29.09,29.26,29.52,29.53,29.0,28.4,28.68,28.74,27.95,27.71,27.45,27.61,27.83,28.21,28.95,29.46,29.17,29.13,29.08,29.33,29.56,29.28,29.28,30.23,31.41,30.72,30.35,31.65,31.78,31.29,31.49,31.39,32.36,32.63,31.97,31.96,32.19,31.82,30.24,30.04,29.45,29.07,29.83,30.69,30.11,29.62,29.22,29.65,30.07,29.79,29.85,30.06,30.14,31.39,31.0,30.87,30.89,31.24,31.08,31.54,31.05,31.63,31.56,31.41,32.01,30.91,30.2,30.41,30.26,30.92,31.65,31.87,32.16,31.88,32.73,33.01,33.91,33.6,33.52,35.0,35.25,35.36,35.4,35.69,34.86,34.74,33.41,33.58],"XLB^P_PRICE(0,-200D)":[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,78.55,78.68,77.84,77.85,78.99,78.37,78.45,80.06,80.91,80.98,81.71,82.63,81.48,81.96,82.15,81.8,81.72,82.09,82.27,83.82,82.89,82.93,82.74,81.39,80.8,80.56,80.9,80.77,80.84,80.83,80.84,81.0,81.55,82.9,82.72,82.95,82.89,83.23,84.12,83.57,83.76,84.28,85.34,85.72,85.27,84.68,85.23,85.52,84.01,83.75,83.74,83.54,83.99,83.34,83.26,83.75,83.1,82.02,81.22,81.24,80.54,81.13,83.18,82.87,82.1,81.08,81.64,80.5,79.67,80.32,80.51,80.25,81.75,81.55,80.86,81.2,79.36,79.0,79.66,79.95,79.01,78.51,78.57,76.02,75.02,75.83,76.24,75.86,76.13,77.01,78.22,78.63,78.43,77.97,77.46,78.76,78.1,77.96,78.73,78.68,79.4,79.66,78.34,78.85,79.73,80.51,80.55],"XLP^P_PRICE(0,-200D)":[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,68.81,69.01,68.8,69.37,69.89,70.14,70.52,71.44,71.37,71.54,72.05,72.65,71.92,71.7,72.32,71.7,71.61,71.44,71.52,72.14,72.76,73.13,73.01,72.75,72.42,72.02,72.6,72.12,72.53,73.02,72.75,73.46,73.63,74.43,74.8,74.68,74.83,74.72,75.26,74.65,75.4,75.61,75.34,75.75,76.1,75.32,75.99,75.9,75.92,75.63,75.37,74.73,73.98,74.06,74.28,74.03,73.72,73.55,73.44,73.46,74.43,74.62,74.75,74.17,73.53,73.6,74.1,73.88,73.78,74.27,73.84,73.58,74.67,74.58,73.84,73.39,73.09,73.11,73.23,72.73,72.97,73.34,73.61,72.61,72.67,72.59,73.43,73.18,73.74,74.22,74.77,75.92,75.87,76.24,76.28,76.93,77.12,76.82,76.59,76.71,76.95,77.18,76.47,76.66,77.29,77.5,77.44],"XRT^P_PRICE(0,-200D)":[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,60.86,60.44,59.34,58.99,59.88,59.59,59.87,60.62,60.91,61.07,62.23,63.04,61.6,61.91,62.0,61.98,62.31,62.71,63.2,64.61,64.27,64.18,63.76,62.77,62.0,61.75,63.07,62.56,64.35,64.83,64.0,64.83,65.42,66.12,65.96,65.93,65.99,66.24,66.78,66.73,66.95,66.81,67.44,67.78,67.2,66.42,67.16,66.16,66.45,66.04,66.69,67.62,66.28,65.58,65.21,65.82,66.31,66.39,65.05,63.87,63.26,64.07,64.32,63.75,63.44,63.08,63.02,61.96,61.83,62.3,62.23,62.07,62.66,63.71,62.65,63.55,62.28,61.36,62.43,61.65,60.43,58.6,59.48,56.99,56.84,58.57,58.55,58.07,59.25,59.38,59.65,59.48,61.69,61.53,59.85,61.29,60.75,61.15,61.34,61.36,61.53,61.17,59.42,60.33,60.77,61.08,61.43],"XLY^P_PRICE(0,-200D)":[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,160.98,160.13,158.36,158.97,161.92,160.93,162.53,167.09,168.77,169.62,171.79,174.78,173.08,171.72,173.29,168.75,168.75,168.28,169.79,169.67,170.71,170.18,169.45,165.32,164.66,162.84,166.09,164.77,164.53,162.66,163.03,165.84,167.92,170.24,169.72,170.3,169.89,171.93,173.31,171.55,169.09,168.69,171.77,173.74,172.76,169.88,171.66,171.7,172.1,170.98,170.94,176.97,176.35,175.63,174.92,174.47,172.85,171.31,169.89,169.37,169.16,171.93,171.86,169.81,167.68,167.5,166.84,163.33,165.45,167.39,165.28,167.29,166.38,166.63,165.55,165.67,163.97,161.2,160.37,158.03,159.11,157.47,157.0,153.4,151.61,152.99,151.97,148.48,149.15,149.7,151.08,151.55,152.83,150.49,147.42,148.02,147.83,149.09,148.4,147.65,147.69,147.19,144.27,145.39,146.55,146.4,147.86],"IBB^P_PRICE(0,-200D)":[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,122.29,122.84,123.11,122.54,122.27,122.56,123.05,124.63,125.71,125.25,126.61,127.58,127.1,127.48,127.68,126.85,126.88,127.31,128.14,130.01,128.71,129.85,129.47,128.1,127.58,126.86,128.03,127.29,127.23,125.405,125.56,126.18,128.01,128.42,128.57,128.17,127.75,127.33,126.55,127.35,126.89,127.36,128.05,129.31,129.86,127.91,128.84,129.11,129.42,131.47,130.26,130.41,129.72,129.24,128.24,128.3,127.96,126.72,126.65,124.38,125.45,127.03,126.81,126.96,125.95,126.25,125.53,127.07,128.5,129.85,129.82,130.38,131.3,131.81,130.3,131.35,129.87,128.84,129.03,128.83,129.08,129.47,128.98,126.77,126.28,126.17,127.09,126.84,129.28,131.11,131.15,130.08,128.97,129.33,129.04,131.74,130.18,130.43,131.03,130.6,130.85,131.92,130.3,130.68,129.81,131.54,130.51],"XLV^P_PRICE(0,-200D)":[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,128.74,129.72,129.1,129.75,130.86,130.15,130.42,131.57,131.56,131.45,132.19,133.24,132.82,132.8,132.97,132.06,132.06,131.47,132.19,133.57,133.21,134.82,134.92,133.72,133.41,132.44,133.6,133.2,133.67,133.53,133.48,134.55,135.58,136.08,135.67,134.83,134.92,134.96,133.93,132.4,132.87,133.54,133.45,134.15,135.19,134.79,135.79,135.88,135.94,136.24,134.88,132.68,132.07,131.1,131.7,129.75,129.7,130.05,130.02,129.0,130.52,131.57,131.64,132.73,131.38,130.53,130.95,131.25,132.0,132.44,131.54,131.52,132.21,132.22,130.2,131.55,130.89,130.42,130.02,129.19,129.7,130.79,130.32,128.67,127.83,126.74,127.53,127.79,129.11,130.0,131.44,131.31,130.7,131.02,130.86,131.96,132.19,132.37,132.78,132.41,133.3,133.59,132.4,133.46,133.64,134.22,133.53],"SMH^P_PRICE(0,-200D)":[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,144.98,144.29,141.99,140.7,142.96,141.96,140.76,143.63,146.03,147.3,146.81,151.39,150.57,149.36,150.49,150.38,151.33,154.76,156.58,156.21,156.22,155.59,154.8,150.93,149.09,148.82,152.77,149.53,151.04,146.13,145.51,146.5,148.85,150.66,146.21,149.97,150.3,153.34,155.91,154.25,154.19,154.64,160.53,160.62,160.5,157.46,154.68,156.39,153.92,153.79,152.97,158.58,160.26,159.82,156.9,158.21,154.5,151.32,151.16,149.05,148.91,150.7,153.6,152.25,149.92,150.14,151.51,146.85,147.53,150.08,149.34,152.84,153.38,154.48,155.6,153.27,151.18,146.84,146.17,144.5,145.33,144.31,146.14,146.5,144.33,148.07,147.36,140.46,129.34,131.27,133.19,133.3,134.04,129.5,126.09,126.12,122.9,123.04,124.14,123.14,125.07,124.38,121.805,122.215,123.49,124.57,123.625],"PTF^P_PRICE(0,-200D)":[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,44.17,44.15,43.38,42.72,43.49,43.33,43.0,44.36,45.21,45.71,45.51,46.88,46.5,46.53,47.4443,47.27,47.56,48.62,49.03,49.04,48.77,48.63,47.91,46.13,45.8,45.68,47.18,45.82,45.75,44.85,44.6,45.78,46.67,47.17,46.44,46.675,46.296,48.0395,48.6224,48.59,49.35,49.33,51.1,51.7,50.9,49.74,49.79,50.17,49.56,49.63,49.94,51.41,51.92,51.43,50.373333,51.04667,49.583336,49.309998,49.24667,48.303337,48.27,49.13,49.22,49.076668,48.18,47.506668,47.210003,45.673336,46.200005,46.86,46.643333,47.05,47.260002,47.583336,47.966667,48.120003,47.826668,46.79667,46.89,46.37667,46.6137,45.99,46.3325,46.259167,45.725235,46.12667,45.543335,43.913338,42.216667,42.74,43.556667,43.0,43.17,42.233334,41.413334,41.34,40.664635,40.3497,41.073334,40.206768,40.240734,40.466667,39.595734,39.843334,39.97107,40.073303,40.17437],"IGV^P_PRICE(0,-200D)":[436.14,427.67,437.41,442.01,437.19,432.74,425.93,426.66,429.38,426.24,420.38,429.78,431.72,423.31,424.05,422.86,423.01,422.19,418.37,410.94,406.79,408.56,408.68,407.45,404.19,398.72,397.11,386.56,387.03,388.01,394.37,405.64,408.34,408.48,408.79,407.49,406.74,401.27,407.1,404.58,401.51,397.65,403.05,398.42,397.71,393.69,390.45,388.4,392.44,392.5,397.42,391.97,388.84,382.7,380.5,380.67,379.43,379.51,379.65,373.91,372.71,372.55,374.64,364.64,364.27,355.42,358.46,356.05,348.99,349.81,346.16,340.23,337.45,333.56,329.19,329.33,332.71,341.88,338.79,338.77,347.55,349.74,355.08,353.29,349.28,353.16,354.63,352.65,351.02,348.7,339.53,339.95,334.54,343.15,341.26,339.93,337.35,335.09,340.5,340.57,339.99,348.18,351.35,351.78,351.92,358.69,356.93,356.18,366.74,363.79,363.13,363.99,363.47,361.71,360.03,357.43,354.26,347.52,345.86,339.14,347.01,341.4,341.68,335.72,334.35,339.51,342.46,345.42,340.98,341.5,339.31,343.26,348.95,346.74,350.66,352.96,364.52,364.34,359.46,354.31,357.08,360.57,357.85,358.96,358.03,367.01,366.57,363.18,358.69,358.45,352.62,350.7,345.61,339.73,340.43,344.03,344.1,345.91,342.0,342.05,340.3,333.84,336.71,339.53,337.68,344.04,347.29,349.4,342.43,340.35,338.1,330.26,327.28,322.98,333.11,332.38,330.18,328.06,328.0,325.83,323.4,315.99,308.34,309.78,314.82,312.87,313.03,305.67,299.52,300.42,297.27,297.84,299.44,295.26,294.33,293.21,287.57,288.84,291.71,295.93,296.5],"XLK^P_PRICE(0,-200D)":[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,163.93,163.37,162.22,161.97,164.94,164.41,164.06,166.6,169.26,169.35,168.9,172.21,170.97,170.54,173.69,172.79,172.43,174.96,176.83,176.2,175.66,174.81,173.5,170.09,168.71,167.01,170.95,167.92,168.11,164.96,164.71,166.29,167.89,169.56,166.9,168.14,168.12,170.32,171.64,171.16,173.52,174.23,178.65,178.35,177.94,175.55,176.06,178.46,176.44,176.13,176.22,179.81,180.26,178.24,175.99,176.25,173.98,172.03,171.66,171.21,171.96,172.42,173.49,173.86,171.14,170.84,170.74,167.44,168.65,170.5,169.12,171.66,173.19,174.63,172.41,170.65,169.62,166.01,165.19,163.42,165.9,165.94,166.9,165.95,164.28,165.66,164.78,160.23,154.31,155.45,157.78,157.48,157.55,154.39,152.36,152.2,150.95,151.15,151.83,150.0,151.16,151.24,147.54,148.25,149.51,150.92,150.83],"ITB^P_PRICE(0,-200D)":[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,78.49,79.25,77.95,77.76,79.06,78.88,78.76,81.11,81.88,81.75,81.41,83.76,82.49,83.37,85.21,84.59,84.97,84.34,83.48,87.49,86.24,86.07,84.87,82.89,82.19,83.09,84.33,83.38,82.74,83.41,82.98,86.7,88.45,87.83,87.19,87.27,88.23,88.92,89.08,88.07,86.83,88.32,89.31,88.77,88.94,87.81,88.64,88.56,87.34,86.81,86.5,88.85,88.88,88.62,88.92,87.85,87.15,84.9,84.23,81.94,81.76,84.04,84.98,85.44,84.72,84.67,84.88,82.27,82.23,81.84,82.02,81.54,80.73,80.81,79.22,80.42,79.89,78.76,78.73,78.99,78.89,76.49,76.97,74.18,73.16,74.17,74.05,73.96,73.67,73.6,75.11,76.27,77.69,76.77,75.97,76.06,75.67,76.12,76.03,75.99,75.95,75.51,74.5,75.76,75.08,75.17,75.79],"IYT^P_PRICE(0,-200D)":[278.24,268.43,271.99,273.12,273.01,271.05,269.54,263.36,264.88,261.86,258.22,262.33,265.59,263.39,264.93,260.22,262.58,261.98,258.82,258.02,252.9,255.32,257.46,260.19,260.71,258.08,258.7,255.72,254.61,254.58,258.39,262.43,265.16,265.04,265.03,264.2,263.05,258.89,265.21,263.43,264.53,264.35,258.87,256.99,255.95,253.86,254.45,252.23,250.6,253.89,251.38,244.55,242.31,241.48,241.03,243.53,242.67,241.29,241.34,239.77,238.22,238.91,236.34,228.45,228.47,225.61,227.79,227.48,226.82,227.33,223.75,218.45,217.84,216.4,211.205,213.53,218.3,222.8,222.635,225.42,224.9,226.37,233.95,232.77,228.74,232.74,235.51,234.93,232.08,231.82,229.49,230.39,229.48,231.65,233.77,233.8,230.61,230.35,235.399,234.22,235.75,238.99,239.9,240.01,242.42,243.56,241.22,241.74,243.42,241.74,241.87,242.97,244.96,250.43,249.79,251.69,250.33,246.98,246.01,246.05,248.32,245.82,247.68,248.43,247.03,249.02,251.3,255.53,254.69,256.72,255.81,258.51,259.22,257.77,259.23,261.03,263.33,267.115,266.66,262.57,266.16,259.14,261.14,261.47,261.75,261.57,259.59,254.23,254.54,256.73,256.41,256.4,252.29,249.84,247.52,250.67,251.94,249.82,248.18,248.14,246.01,240.9,237.43,239.63,239.49,239.36,242.44,243.56,239.02,236.07,233.93,232.1,233.1,232.21,229.35,228.99,230.25,225.42,223.21,225.92,225.54,225.01,222.12,226.12,227.41,227.49,228.63,226.96,221.96,224.88,224.08,224.19,225.83,226.53,227.53,227.7,223.9,226.4,225.38,225.87,222.4],"ITA^P_PRICE(0,-200D)":[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,105.97,105.86,106.39,105.4,106.57,106.13,107.12,108.99,109.41,110.04,109.82,110.11,109.49,109.93,110.51,112.13,113.32,113.37,114.83,116.44,116.17,116.72,115.71,115.43,114.06,113.44,115.54,115.16,114.7,114.64,113.79,114.8,115.25,116.89,117.23,116.91,117.49,116.82,117.33,115.65,115.05,115.3,117.72,117.72,116.93,115.84,116.29,114.57,116.97,116.38,117.01,115.61,116.28,116.8,116.2,117.56,117.42,118.17,116.75,116.04,116.09,116.73,116.92,116.67,116.36,114.75,114.88,113.47,113.65,114.51,116.3,115.24,115.88,115.74,114.5,115.76,115.85,115.09,115.45,114.52,112.825,111.82,112.68,110.16,108.66,109.46,109.67,109.0,109.8,110.92,113.06,112.57,113.33,113.04,111.13,112.22,110.89,111.13,111.5,112.43,111.14,111.76,110.72,112.34,113.68,114.25,113.96],"PRN^P_PRICE(0,-200D)":[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,101.09,101.64,100.4694,99.3098,101.19,100.25,100.3172,101.94,102.73,103.29,103.1,104.3,103.22,104.3,105.11,105.183,105.83,106.11,105.8541,108.71,107.74,107.52,106.9,105.51,104.03,103.48,105.12,103.3909,103.1543,103.8,103.07,105.66,106.86,107.98,107.17,106.63,107.03,107.7,108.01,106.77,107.1581,107.79,108.7,108.6872,107.81,106.87,108.0,108.11,107.79,107.76,108.55,108.6559,109.27,107.53,106.42,106.77,106.015,106.19,105.21,103.57,103.05,103.95,105.14,105.23,104.69,104.08,103.61,101.56,100.91,101.87,102.24,101.26,101.4842,101.91,100.6325,101.03,100.2,99.22,99.57,99.7,98.16,96.82,97.28,94.19,93.51,95.54,95.74,94.82,93.84,94.565,96.16,96.1742,96.55,95.21,94.26,95.36,94.7921,94.85,95.0709,95.149,94.78,94.6544,92.877,94.855,94.8449,94.845,94.36],"PSCI^P_PRICE(0,-200D)":[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,99.46,100.7221,99.7884,97.9,99.38,98.8401,99.26,100.11,100.79,100.83,100.95,101.73,99.97,100.42,100.685,100.28,100.78,101.952,101.546,105.07,103.8688,104.39,103.84,102.89,102.12,101.65,102.67,101.45,101.57,101.58,101.27,102.45,103.33,104.15,104.41,104.98,105.2432,105.3656,106.25,105.1868,105.91,106.8573,107.25,107.04,105.9,105.11,105.94,105.94,106.455,105.91,106.59,106.9,106.6458,104.97,104.6195,105.28,104.929,104.1,103.47,102.08,101.29,102.58,104.45,104.1,103.98,102.0739,102.0045,100.3,99.69,101.0863,101.9044,101.1631,101.1303,101.28,100.48,101.71,101.0948,100.74,101.412,102.1452,99.3475,96.4698,98.285,93.6493,92.6252,94.39,94.64,93.8944,93.7125,95.19,95.5869,95.3776,95.9128,94.79,92.7836,93.98,93.35,93.2921,93.37,93.13,93.0968,93.4531,90.62,92.6,92.29,92.99,92.7],"XLI^P_PRICE(0,-200D)":[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,101.38,101.92,101.49,100.74,102.3,101.79,102.14,103.84,104.25,104.69,105.0,105.61,104.58,105.28,105.66,105.63,106.16,106.51,106.97,108.8,108.23,108.72,108.23,107.41,106.54,105.65,106.95,105.86,106.11,106.24,106.04,106.94,107.54,108.93,108.89,108.71,109.01,109.07,109.57,108.24,108.9,109.59,110.75,110.42,110.16,109.48,110.43,109.66,109.8,109.55,110.07,109.58,109.63,109.02,108.61,108.93,108.79,108.98,107.71,106.2,105.96,106.76,107.34,107.32,106.41,105.39,105.39,104.14,103.28,104.07,104.83,104.25,105.45,105.62,104.05,104.33,103.13,102.4,102.67,102.49,100.87,100.24,100.94,98.09,96.85,98.19,98.34,97.61,97.29,98.56,99.76,99.78,100.02,99.3,97.62,98.96,98.48,98.41,99.01,99.37,99.15,99.51,98.03,99.11,99.49,100.54,100.0],"IYG^P_PRICE(0,-200D)":[184.35,182.48,185.44,184.4,183.6816,184.08,182.8237,182.41,184.0621,182.7515,182.51,185.24,183.06,182.04,181.51,180.08,179.28,179.11,178.11,175.35,175.01,175.6306,176.9832,177.77,178.7878,178.6757,180.02,178.96,178.04,177.37,179.29,179.21,179.81,179.18,178.64,177.74,177.2,175.48,179.47,177.85,177.64,178.4,174.9,171.38,170.29,169.4203,168.29,167.31,168.18,169.0258,168.97,167.22,165.6348,163.97,163.92,164.3227,163.91,163.27,163.54,162.97,161.76,161.59,160.36,156.4678,156.6905,154.88,155.75,155.76,155.83,156.6,154.09,149.76,149.01,147.51,145.02,147.73,147.78,148.54,147.91,148.81,151.2491,153.09,156.13,155.27,153.63,153.97,155.065,154.99,153.4173,153.5,152.06,151.11,150.013,153.04,154.64,155.62,154.42,154.54,157.78,157.46,158.71,161.52,162.74,163.27,162.96,163.76,162.29,162.63,161.33,160.7908,160.03,160.5,161.37,162.68,161.46,161.9,162.0,160.28,158.88,158.44,159.09,157.49,159.4,159.5,159.49,160.17,161.13,164.43,164.98,164.78,164.6801,166.16,167.82,166.27,166.35,165.82,167.99,168.39,167.7,166.84,169.48,168.23,169.5,167.78,168.6625,168.52,166.832,164.18,162.68,163.93,161.97,160.41,158.12,157.19,156.61,158.6727,159.31,157.99,156.95,153.89,153.95,152.44,152.53,153.17,155.04,155.59,156.99,157.9,155.81,156.3,155.23,155.3,155.26,155.39,155.45,153.05,154.28,150.62,148.67,150.42,150.56,148.94,148.31,150.28,151.74,150.9754,151.82,150.87,146.72,148.42,146.73,147.28,147.74,148.3,148.51,148.65,144.44,147.18,149.18,153.3,154.09],"IAT^P_PRICE(0,-200D)":[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,33.6,33.21,32.83,33.05,34.15,33.71,33.97,34.49,34.73,34.8,35.26,35.52,34.88,35.7,34.96,34.83,34.38,34.93,35.68,36.22,35.63,35.52,35.74,35.18,34.67,34.91,34.87,34.43,35.45,35.55,35.63,35.67,36.03,37.23,38.11,37.97,37.87,38.6,39.05,38.7,38.72,38.3,38.58,39.14,38.99,38.3,38.96,37.77,38.5,37.8,38.31,38.38,37.23,36.05,35.61,36.25,35.64,35.22,34.66,34.48,33.78,34.19,34.54,33.85,33.89,33.31,33.38,32.96,32.61,32.99,34.03,34.26,34.59,34.91,34.13,35.03,34.36,34.84,35.26,35.48,35.15,33.72,34.32,32.87,32.11,33.16,33.04,32.82,33.01,33.54,33.26,32.47,32.87,32.61,30.57,31.2,30.34,30.26,30.8,31.21,31.23,31.58,29.75,31.34,32.04,34.01,35.23],"KIE^P_PRICE(0,-200D)":[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,42.54,43.05,42.9,42.97,43.52,43.36,43.29,43.73,43.83,43.52,43.35,43.55,43.05,43.14,42.71,42.43,42.46,42.29,42.22,42.95,42.54,42.59,42.41,42.06,42.0,41.97,41.79,41.43,41.76,41.87,41.9,42.38,42.17,42.68,42.78,42.62,42.65,42.76,43.29,42.82,43.0,42.88,42.52,42.48,42.5,42.56,42.92,42.45,42.57,42.52,42.49,41.78,41.67,41.45,40.86,41.2,41.21,41.37,40.92,41.05,40.68,40.65,40.9,40.88,40.61,40.01,40.32,39.75,39.54,39.96,40.04,39.92,40.37,40.23,39.71,40.28,39.97,40.09,40.04,40.23,39.74,39.21,39.54,38.49,38.14,38.87,38.72,38.69,38.81,39.47,39.98,40.0,40.17,39.74,39.49,39.84,39.74,39.89,40.04,40.17,40.3,39.96,39.2,39.88,39.98,40.68,40.44],"XLF^P_PRICE(0,-200D)":[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,33.04,32.76,32.61,32.37,32.89,33.17,33.48,33.24,33.29,33.74,33.66,33.92,34.49,34.73,34.77,34.83,35.01,34.69,34.69,34.46,34.3,34.23,34.32,34.34,34.69,34.38,34.51,34.49,34.18,33.99,33.83,33.95,33.62,33.94,33.98,33.99,34.16,34.21,34.85,34.92,34.85,34.82,35.08,35.4,34.91,35.05,35.03,35.33,35.33,35.2,35.13,35.58,35.37,35.6,35.26,35.38,35.12,34.97,34.58,34.25,34.48,34.36,34.14,33.74,33.59,33.54,33.83,33.9,33.71,33.42,32.85,32.93,32.67,32.74,32.88,33.14,33.18,33.58,33.65,33.21,33.34,33.14,33.15,33.14,33.17,33.04,32.63,32.8,32.1,31.76,32.1,32.11,31.85,31.86,32.28,32.66,32.6,32.74,32.5,31.86,32.16,31.9,32.03,32.08,32.26,32.38,32.33,31.55,31.96,32.33,33.08,33.17],"XLF^JULIAN(P_PRICE(0,-200D).DATES)":[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,45100,45099,45098,45097,45093,45092,45091,45090,45089,45086,45085,45084,45083,45082,45079,45078,45077,45076,45072,45071,45070,45069,45068,45065,45064,45063,45062,45061,45058,45057,45056,45055,45054,45051,45050,45049,45048,45047,45044],"RWR^P_PRICE(0)/P_PRICE_LOW_PR(0,,,,,,\"PRICE\",\"CLOSE\",\"52W\")":1.1748224,"RWR^P_PRICE(0)/P_PRICE_HIGH_PR(0,,,,,,\"PRICE\",\"CLOSE\",\"52W\")":0.93505293,"RWR^FG_TOTAL_RETURNC(0,-6AM)":3.2917142,"RWR^FG_TOTAL_RETURNC(0,-3AM)":7.742405,"VNQ^P_PRICE(0)/P_PRICE_LOW_PR(0,,,,,,\"PRICE\",\"CLOSE\",\"52W\")":1.1725545,"VNQ^P_PRICE(0)/P_PRICE_HIGH_PR(0,,,,,,\"PRICE\",\"CLOSE\",\"52W\")":0.9215708,"VNQ^FG_TOTAL_RETURNC(0,-6AM)":2.8522491,"VNQ^FG_TOTAL_RETURNC(0,-3AM)":6.5832376,"XTL^P_PRICE(0)/P_PRICE_LOW_PR(0,,,,,,\"PRICE\",\"CLOSE\",\"52W\")":1.2043464,"XTL^P_PRICE(0)/P_PRICE_HIGH_PR(0,,,,,,\"PRICE\",\"CLOSE\",\"52W\")":0.9105147,"XTL^FG_TOTAL_RETURNC(0,-6AM)":2.2303462,"XTL^FG_TOTAL_RETURNC(0,-3AM)":11.282932,"XLU^P_PRICE(0)/P_PRICE_LOW_PR(0,,,,,,\"PRICE\",\"CLOSE\",\"52W\")":1.0729668,"XLU^P_PRICE(0)/P_PRICE_HIGH_PR(0,,,,,,\"PRICE\",\"CLOSE\",\"52W\")":0.861655,"XLU^FG_TOTAL_RETURNC(0,-6AM)":-4.2264104,"XLU^FG_TOTAL_RETURNC(0,-3AM)":-1.8079817,"TAN^P_PRICE(0)/P_PRICE_LOW_PR(0,,,,,,\"PRICE\",\"CLOSE\",\"52W\")":1.1387057,"TAN^P_PRICE(0)/P_PRICE_HIGH_PR(0,,,,,,\"PRICE\",\"CLOSE\",\"52W\")":0.58492225,"TAN^FG_TOTAL_RETURNC(0,-6AM)":-24.742746,"TAN^FG_TOTAL_RETURNC(0,-3AM)":1.4002919,"ICLN^P_PRICE(0)/P_PRICE_LOW_PR(0,,,,,,\"PRICE\",\"CLOSE\",\"52W\")":1.1283048,"ICLN^P_PRICE(0)/P_PRICE_HIGH_PR(0,,,,,,\"PRICE\",\"CLOSE\",\"52W\")":0.7200993,"ICLN^FG_TOTAL_RETURNC(0,-6AM)":-13.177336,"ICLN^FG_TOTAL_RETURNC(0,-3AM)":4.5719743,"XOP^P_PRICE(0)/P_PRICE_LOW_PR(0,,,,,,\"PRICE\",\"CLOSE\",\"52W\")":1.1456828,"XOP^P_PRICE(0)/P_PRICE_HIGH_PR(0,,,,,,\"PRICE\",\"CLOSE\",\"52W\")":0.8661336,"XOP^FG_TOTAL_RETURNC(0,-6AM)":-8.696758,"XOP^FG_TOTAL_RETURNC(0,-3AM)":-4.5001326,"XLE^P_PRICE(0)/P_PRICE_LOW_PR(0,,,,,,\"PRICE\",\"CLOSE\",\"52W\")":1.0876094,"XLE^P_PRICE(0)/P_PRICE_HIGH_PR(0,,,,,,\"PRICE\",\"CLOSE\",\"52W\")":0.8922451,"XLE^FG_TOTAL_RETURNC(0,-6AM)":-5.374509,"XLE^FG_TOTAL_RETURNC(0,-3AM)":-0.78603625,"MOO^P_PRICE(0)/P_PRICE_LOW_PR(0,,,,,,\"PRICE\",\"CLOSE\",\"52W\")":1.0109515,"MOO^P_PRICE(0)/P_PRICE_HIGH_PR(0,,,,,,\"PRICE\",\"CLOSE\",\"52W\")":0.78402823,"MOO^FG_TOTAL_RETURNC(0,-6AM)":-13.907253,"MOO^FG_TOTAL_RETURNC(0,-3AM)":-2.1767497,"LIT^P_PRICE(0)/P_PRICE_LOW_PR(0,,,,,,\"PRICE\",\"CLOSE\",\"52W\")":1.0585551,"LIT^P_PRICE(0)/P_PRICE_HIGH_PR(0,,,,,,\"PRICE\",\"CLOSE\",\"52W\")":0.6047791,"LIT^FG_TOTAL_RETURNC(0,-6AM)":-29.544909,"LIT^FG_TOTAL_RETURNC(0,-3AM)":-15.24371,"PICK^P_PRICE(0)/P_PRICE_LOW_PR(0,,,,,,\"PRICE\",\"CLOSE\",\"52W\")":1.0728368,"PICK^P_PRICE(0)/P_PRICE_HIGH_PR(0,,,,,,\"PRICE\",\"CLOSE\",\"52W\")":0.86470973,"PICK^FG_TOTAL_RETURNC(0,-6AM)":0.32696724,"PICK^FG_TOTAL_RETURNC(0,-3AM)":0.7550597,"COPX^P_PRICE(0)/P_PRICE_LOW_PR(0,,,,,,\"PRICE\",\"CLOSE\",\"52W\")":1.089856,"COPX^P_PRICE(0)/P_PRICE_HIGH_PR(0,,,,,,\"PRICE\",\"CLOSE\",\"52W\")":0.82215405,"COPX^FG_TOTAL_RETURNC(0,-6AM)":-7.130122,"COPX^FG_TOTAL_RETURNC(0,-3AM)":4.76563,"GDX^P_PRICE(0)/P_PRICE_LOW_PR(0,,,,,,\"PRICE\",\"CLOSE\",\"52W\")":1.004635,"GDX^P_PRICE(0)/P_PRICE_HIGH_PR(0,,,,,,\"PRICE\",\"CLOSE\",\"52W\")":0.7251185,"GDX^FG_TOTAL_RETURNC(0,-6AM)":-8.693308,"GDX^FG_TOTAL_RETURNC(0,-3AM)":-6.695068,"XLB^P_PRICE(0)/P_PRICE_LOW_PR(0,,,,,,\"PRICE\",\"CLOSE\",\"52W\")":1.116707,"XLB^P_PRICE(0)/P_PRICE_HIGH_PR(0,,,,,,\"PRICE\",\"CLOSE\",\"52W\")":0.9645053,"XLB^FG_TOTAL_RETURNC(0,-6AM)":1.490891,"XLB^FG_TOTAL_RETURNC(0,-3AM)":5.281365,"XLP^P_PRICE(0)/P_PRICE_LOW_PR(0,,,,,,\"PRICE\",\"CLOSE\",\"52W\")":1.0978556,"XLP^P_PRICE(0)/P_PRICE_HIGH_PR(0,,,,,,\"PRICE\",\"CLOSE\",\"52W\")":0.93806446,"XLP^FG_TOTAL_RETURNC(0,-6AM)":-0.92342496,"XLP^FG_TOTAL_RETURNC(0,-3AM)":4.8016906,"XRT^P_PRICE(0)/P_PRICE_LOW_PR(0,,,,,,\"PRICE\",\"CLOSE\",\"52W\")":1.283779,"XRT^P_PRICE(0)/P_PRICE_HIGH_PR(0,,,,,,\"PRICE\",\"CLOSE\",\"52W\")":0.9839536,"XRT^FG_TOTAL_RETURNC(0,-6AM)":11.179077,"XRT^FG_TOTAL_RETURNC(0,-3AM)":17.553293,"XLY^P_PRICE(0)/P_PRICE_LOW_PR(0,,,,,,\"PRICE\",\"CLOSE\",\"52W\")":1.2882055,"XLY^P_PRICE(0)/P_PRICE_HIGH_PR(0,,,,,,\"PRICE\",\"CLOSE\",\"52W\")":0.9813681,"XLY^FG_TOTAL_RETURNC(0,-6AM)":4.950607,"XLY^FG_TOTAL_RETURNC(0,-3AM)":6.444013,"IBB^P_PRICE(0)/P_PRICE_LOW_PR(0,,,,,,\"PRICE\",\"CLOSE\",\"52W\")":1.1991816,"IBB^P_PRICE(0)/P_PRICE_HIGH_PR(0,,,,,,\"PRICE\",\"CLOSE\",\"52W\")":0.9670708,"IBB^FG_TOTAL_RETURNC(0,-6AM)":5.200374,"IBB^FG_TOTAL_RETURNC(0,-3AM)":14.434457,"XLV^P_PRICE(0)/P_PRICE_LOW_PR(0,,,,,,\"PRICE\",\"CLOSE\",\"52W\")":1.1702129,"XLV^P_PRICE(0)/P_PRICE_HIGH_PR(0,,,,,,\"PRICE\",\"CLOSE\",\"52W\")":0.9981299,"XLV^FG_TOTAL_RETURNC(0,-6AM)":6.803286,"XLV^FG_TOTAL_RETURNC(0,-3AM)":13.204945,"SMH^P_PRICE(0)/P_PRICE_LOW_PR(0,,,,,,\"PRICE\",\"CLOSE\",\"52W\")":1.7358265,"SMH^P_PRICE(0)/P_PRICE_HIGH_PR(0,,,,,,\"PRICE\",\"CLOSE\",\"52W\")":0.99730194,"SMH^FG_TOTAL_RETURNC(0,-6AM)":35.75131,"SMH^FG_TOTAL_RETURNC(0,-3AM)":26.961899,"PTF^P_PRICE(0)/P_PRICE_LOW_PR(0,,,,,,\"PRICE\",\"CLOSE\",\"52W\")":1.3918166,"PTF^P_PRICE(0)/P_PRICE_HIGH_PR(0,,,,,,\"PRICE\",\"CLOSE\",\"52W\")":0.9965642,"PTF^FG_TOTAL_RETURNC(0,-6AM)":16.873383,"PTF^FG_TOTAL_RETURNC(0,-3AM)":18.18571,"IGV^P_PRICE(0)/P_PRICE_LOW_PR(0,,,,,,\"PRICE\",\"CLOSE\",\"52W\")":1.6019835,"IGV^P_PRICE(0)/P_PRICE_HIGH_PR(0,,,,,,\"PRICE\",\"CLOSE\",\"52W\")":0.9867198,"IGV^FG_TOTAL_RETURNC(0,-6AM)":26.263678,"IGV^FG_TOTAL_RETURNC(0,-3AM)":16.415764,"XLK^P_PRICE(0)/P_PRICE_LOW_PR(0,,,,,,\"PRICE\",\"CLOSE\",\"52W\")":1.5118064,"XLK^P_PRICE(0)/P_PRICE_HIGH_PR(0,,,,,,\"PRICE\",\"CLOSE\",\"52W\")":0.9857583,"XLK^FG_TOTAL_RETURNC(0,-6AM)":21.353794,"XLK^FG_TOTAL_RETURNC(0,-3AM)":12.794256,"ITB^P_PRICE(0)/P_PRICE_LOW_PR(0,,,,,,\"PRICE\",\"CLOSE\",\"52W\")":1.5729673,"ITB^P_PRICE(0)/P_PRICE_HIGH_PR(0,,,,,,\"PRICE\",\"CLOSE\",\"52W\")":0.98302996,"ITB^FG_TOTAL_RETURNC(0,-6AM)":18.405033,"ITB^FG_TOTAL_RETURNC(0,-3AM)":19.785631,"IYT^P_PRICE(0)/P_PRICE_LOW_PR(0,,,,,,\"PRICE\",\"CLOSE\",\"52W\")":1.317393,"IYT^P_PRICE(0)/P_PRICE_HIGH_PR(0,,,,,,\"PRICE\",\"CLOSE\",\"52W\")":1.0,"IYT^FG_TOTAL_RETURNC(0,-6AM)":9.703445,"IYT^FG_TOTAL_RETURNC(0,-3AM)":18.114698,"ITA^P_PRICE(0)/P_PRICE_LOW_PR(0,,,,,,\"PRICE\",\"CLOSE\",\"52W\")":1.2148119,"ITA^P_PRICE(0)/P_PRICE_HIGH_PR(0,,,,,,\"PRICE\",\"CLOSE\",\"52W\")":0.9892643,"ITA^FG_TOTAL_RETURNC(0,-6AM)":7.815349,"ITA^FG_TOTAL_RETURNC(0,-3AM)":8.243537,"PRN^P_PRICE(0)/P_PRICE_LOW_PR(0,,,,,,\"PRICE\",\"CLOSE\",\"52W\")":1.4234465,"PRN^P_PRICE(0)/P_PRICE_HIGH_PR(0,,,,,,\"PRICE\",\"CLOSE\",\"52W\")":0.99267405,"PRN^FG_TOTAL_RETURNC(0,-6AM)":18.243647,"PRN^FG_TOTAL_RETURNC(0,-3AM)":18.780184,"PSCI^P_PRICE(0)/P_PRICE_LOW_PR(0,,,,,,\"PRICE\",\"CLOSE\",\"52W\")":1.3239753,"PSCI^P_PRICE(0)/P_PRICE_HIGH_PR(0,,,,,,\"PRICE\",\"CLOSE\",\"52W\")":0.9908396,"PSCI^FG_TOTAL_RETURNC(0,-6AM)":13.69307,"PSCI^FG_TOTAL_RETURNC(0,-3AM)":13.19722,"XLI^P_PRICE(0)/P_PRICE_LOW_PR(0,,,,,,\"PRICE\",\"CLOSE\",\"52W\")":1.2221069,"XLI^P_PRICE(0)/P_PRICE_HIGH_PR(0,,,,,,\"PRICE\",\"CLOSE\",\"52W\")":1.0,"XLI^FG_TOTAL_RETURNC(0,-6AM)":9.232688,"XLI^FG_TOTAL_RETURNC(0,-3AM)":13.18481,"IYG^P_PRICE(0)/P_PRICE_LOW_PR(0,,,,,,\"PRICE\",\"CLOSE\",\"52W\")":1.2763085,"IYG^P_PRICE(0)/P_PRICE_HIGH_PR(0,,,,,,\"PRICE\",\"CLOSE\",\"52W\")":0.9941221,"IYG^FG_TOTAL_RETURNC(0,-6AM)":13.265907,"IYG^FG_TOTAL_RETURNC(0,-3AM)":15.484691,"IAT^P_PRICE(0)/P_PRICE_LOW_PR(0,,,,,,\"PRICE\",\"CLOSE\",\"52W\")":1.337479,"IAT^P_PRICE(0)/P_PRICE_HIGH_PR(0,,,,,,\"PRICE\",\"CLOSE\",\"52W\")":0.75588906,"IAT^FG_TOTAL_RETURNC(0,-6AM)":9.768367,"IAT^FG_TOTAL_RETURNC(0,-3AM)":13.662291,"KIE^P_PRICE(0)/P_PRICE_LOW_PR(0,,,,,,\"PRICE\",\"CLOSE\",\"52W\")":1.2881945,"KIE^P_PRICE(0)/P_PRICE_HIGH_PR(0,,,,,,\"PRICE\",\"CLOSE\",\"52W\")":1.0,"KIE^FG_TOTAL_RETURNC(0,-6AM)":13.963688,"KIE^FG_TOTAL_RETURNC(0,-3AM)":10.047758,"XLF^P_PRICE(0)/P_PRICE_LOW_PR(0,,,,,,\"PRICE\",\"CLOSE\",\"52W\")":1.2621045,"XLF^P_PRICE(0)/P_PRICE_HIGH_PR(0,,,,,,\"PRICE\",\"CLOSE\",\"52W\")":0.9959246,"XLF^FG_TOTAL_RETURNC(0,-6AM)":13.250006,"XLF^FG_TOTAL_RETURNC(0,-3AM)":13.891029,"RWR^PERCENT_CHANGE(FMA_EPS(+1,0,,,,\"PORTAGG\",\"MEAN\"),FMA_EPS(+1,-3AM,,,,\"PORTAGG\",\"MEAN\"))":-1.61078422179046,"RWR^PERCENT_CHANGE(FMA_EPS(+1,0,,,,\"PORTAGG\",\"MEAN\"),FMA_EPS(+1,-1AM,,,,\"PORTAGG\",\"MEAN\"))":-0.155417094161509,"RWR^FMA_PCT_ABOVE_MAVG(200,0,,,,\"PORTAGG\")":42.7184466019417,"VNQ^PERCENT_CHANGE(FMA_EPS(+1,0,,,,\"PORTAGG\",\"MEAN\"),FMA_EPS(+1,-3AM,,,,\"PORTAGG\",\"MEAN\"))":-1.18711790324732,"VNQ^PERCENT_CHANGE(FMA_EPS(+1,0,,,,\"PORTAGG\",\"MEAN\"),FMA_EPS(+1,-1AM,,,,\"PORTAGG\",\"MEAN\"))":0.0,"VNQ^FMA_PCT_ABOVE_MAVG(200,0,,,,\"PORTAGG\")":84.1772151898734,"XTL^PERCENT_CHANGE(FMA_EPS(+1,0,,,,\"PORTAGG\",\"MEAN\"),FMA_EPS(+1,-3AM,,,,\"PORTAGG\",\"MEAN\"))":-23.4215937881875,"XTL^PERCENT_CHANGE(FMA_EPS(+1,0,,,,\"PORTAGG\",\"MEAN\"),FMA_EPS(+1,-1AM,,,,\"PORTAGG\",\"MEAN\"))":-9.06447908324574,"XTL^FMA_PCT_ABOVE_MAVG(200,0,,,,\"PORTAGG\")":51.219512195122,"XLU^PERCENT_CHANGE(FMA_EPS(+1,0,,,,\"PORTAGG\",\"MEAN\"),FMA_EPS(+1,-3AM,,,,\"PORTAGG\",\"MEAN\"))":-0.5508716929896,"XLU^PERCENT_CHANGE(FMA_EPS(+1,0,,,,\"PORTAGG\",\"MEAN\"),FMA_EPS(+1,-1AM,,,,\"PORTAGG\",\"MEAN\"))":0.0329170344532862,"XLU^FMA_PCT_ABOVE_MAVG(200,0,,,,\"PORTAGG\")":12.9032258064516,"TAN^PERCENT_CHANGE(FMA_EPS(+1,0,,,,\"PORTAGG\",\"MEAN\"),FMA_EPS(+1,-3AM,,,,\"PORTAGG\",\"MEAN\"))":-26.3921648316653,"TAN^PERCENT_CHANGE(FMA_EPS(+1,0,,,,\"PORTAGG\",\"MEAN\"),FMA_EPS(+1,-1AM,,,,\"PORTAGG\",\"MEAN\"))":-10.3980893759448,"TAN^FMA_PCT_ABOVE_MAVG(200,0,,,,\"PORTAGG\")":17.9487179487179,"ICLN^PERCENT_CHANGE(FMA_EPS(+1,0,,,,\"PORTAGG\",\"MEAN\"),FMA_EPS(+1,-3AM,,,,\"PORTAGG\",\"MEAN\"))":-9.29318364522629,"ICLN^PERCENT_CHANGE(FMA_EPS(+1,0,,,,\"PORTAGG\",\"MEAN\"),FMA_EPS(+1,-1AM,,,,\"PORTAGG\",\"MEAN\"))":-1.99018267168542,"ICLN^FMA_PCT_ABOVE_MAVG(200,0,,,,\"PORTAGG\")":22.7722772277228,"XOP^PERCENT_CHANGE(FMA_EPS(+1,0,,,,\"PORTAGG\",\"MEAN\"),FMA_EPS(+1,-3AM,,,,\"PORTAGG\",\"MEAN\"))":-22.1116096843567,"XOP^PERCENT_CHANGE(FMA_EPS(+1,0,,,,\"PORTAGG\",\"MEAN\"),FMA_EPS(+1,-1AM,,,,\"PORTAGG\",\"MEAN\"))":-4.90369680487512,"XOP^FMA_PCT_ABOVE_MAVG(200,0,,,,\"PORTAGG\")":33.9285714285714,"XLE^PERCENT_CHANGE(FMA_EPS(+1,0,,,,\"PORTAGG\",\"MEAN\"),FMA_EPS(+1,-3AM,,,,\"PORTAGG\",\"MEAN\"))":-11.1834835436016,"XLE^PERCENT_CHANGE(FMA_EPS(+1,0,,,,\"PORTAGG\",\"MEAN\"),FMA_EPS(+1,-1AM,,,,\"PORTAGG\",\"MEAN\"))":-1.50004912688036,"XLE^FMA_PCT_ABOVE_MAVG(200,0,,,,\"PORTAGG\")":36.0,"MOO^PERCENT_CHANGE(FMA_EPS(+1,0,,,,\"PORTAGG\",\"MEAN\"),FMA_EPS(+1,-3AM,,,,\"PORTAGG\",\"MEAN\"))":-8.08065505636006,"MOO^PERCENT_CHANGE(FMA_EPS(+1,0,,,,\"PORTAGG\",\"MEAN\"),FMA_EPS(+1,-1AM,,,,\"PORTAGG\",\"MEAN\"))":-4.15730331585717,"MOO^FMA_PCT_ABOVE_MAVG(200,0,,,,\"PORTAGG\")":51.0204081632653,"LIT^PERCENT_CHANGE(FMA_EPS(+1,0,,,,\"PORTAGG\",\"MEAN\"),FMA_EPS(+1,-3AM,,,,\"PORTAGG\",\"MEAN\"))":-36.6083765215741,"LIT^PERCENT_CHANGE(FMA_EPS(+1,0,,,,\"PORTAGG\",\"MEAN\"),FMA_EPS(+1,-1AM,,,,\"PORTAGG\",\"MEAN\"))":-18.2959509351006,"LIT^FMA_PCT_ABOVE_MAVG(200,0,,,,\"PORTAGG\")":2.7027027027027,"PICK^PERCENT_CHANGE(FMA_EPS(+1,0,,,,\"PORTAGG\",\"MEAN\"),FMA_EPS(+1,-3AM,,,,\"PORTAGG\",\"MEAN\"))":-5.06501855414784,"PICK^PERCENT_CHANGE(FMA_EPS(+1,0,,,,\"PORTAGG\",\"MEAN\"),FMA_EPS(+1,-1AM,,,,\"PORTAGG\",\"MEAN\"))":-2.38574275650005,"PICK^FMA_PCT_ABOVE_MAVG(200,0,,,,\"PORTAGG\")":51.6129032258064,"COPX^PERCENT_CHANGE(FMA_EPS(+1,0,,,,\"PORTAGG\",\"MEAN\"),FMA_EPS(+1,-3AM,,,,\"PORTAGG\",\"MEAN\"))":-11.8502231643223,"COPX^PERCENT_CHANGE(FMA_EPS(+1,0,,,,\"PORTAGG\",\"MEAN\"),FMA_EPS(+1,-1AM,,,,\"PORTAGG\",\"MEAN\"))":-5.65754996455141,"COPX^FMA_PCT_ABOVE_MAVG(200,0,,,,\"PORTAGG\")":36.8421052631579,"GDX^PERCENT_CHANGE(FMA_EPS(+1,0,,,,\"PORTAGG\",\"MEAN\"),FMA_EPS(+1,-3AM,,,,\"PORTAGG\",\"MEAN\"))":-6.0785389066981,"GDX^PERCENT_CHANGE(FMA_EPS(+1,0,,,,\"PORTAGG\",\"MEAN\"),FMA_EPS(+1,-1AM,,,,\"PORTAGG\",\"MEAN\"))":-5.72319369330129,"GDX^FMA_PCT_ABOVE_MAVG(200,0,,,,\"PORTAGG\")":30.7692307692308,"XLB^PERCENT_CHANGE(FMA_EPS(+1,0,,,,\"PORTAGG\",\"MEAN\"),FMA_EPS(+1,-3AM,,,,\"PORTAGG\",\"MEAN\"))":-5.64966670720216,"XLB^PERCENT_CHANGE(FMA_EPS(+1,0,,,,\"PORTAGG\",\"MEAN\"),FMA_EPS(+1,-1AM,,,,\"PORTAGG\",\"MEAN\"))":-4.24416878220381,"XLB^FMA_PCT_ABOVE_MAVG(200,0,,,,\"PORTAGG\")":66.6666666666667,"XLP^PERCENT_CHANGE(FMA_EPS(+1,0,,,,\"PORTAGG\",\"MEAN\"),FMA_EPS(+1,-3AM,,,,\"PORTAGG\",\"MEAN\"))":-0.693374582057055,"XLP^PERCENT_CHANGE(FMA_EPS(+1,0,,,,\"PORTAGG\",\"MEAN\"),FMA_EPS(+1,-1AM,,,,\"PORTAGG\",\"MEAN\"))":-0.484117346220654,"XLP^FMA_PCT_ABOVE_MAVG(200,0,,,,\"PORTAGG\")":41.025641025641,"XRT^PERCENT_CHANGE(FMA_EPS(+1,0,,,,\"PORTAGG\",\"MEAN\"),FMA_EPS(+1,-3AM,,,,\"PORTAGG\",\"MEAN\"))":-5.66982575012914,"XRT^PERCENT_CHANGE(FMA_EPS(+1,0,,,,\"PORTAGG\",\"MEAN\"),FMA_EPS(+1,-1AM,,,,\"PORTAGG\",\"MEAN\"))":-0.97490170560627,"XRT^FMA_PCT_ABOVE_MAVG(200,0,,,,\"PORTAGG\")":70.5128205128205,"XLY^PERCENT_CHANGE(FMA_EPS(+1,0,,,,\"PORTAGG\",\"MEAN\"),FMA_EPS(+1,-3AM,,,,\"PORTAGG\",\"MEAN\"))":2.54384537349186,"XLY^PERCENT_CHANGE(FMA_EPS(+1,0,,,,\"PORTAGG\",\"MEAN\"),FMA_EPS(+1,-1AM,,,,\"PORTAGG\",\"MEAN\"))":1.75462580456968,"XLY^FMA_PCT_ABOVE_MAVG(200,0,,,,\"PORTAGG\")":68.5185185185185,"IBB^PERCENT_CHANGE(FMA_EPS(+1,0,,,,\"PORTAGG\",\"MEAN\"),FMA_EPS(+1,-3AM,,,,\"PORTAGG\",\"MEAN\"))":35.7488268358613,"IBB^PERCENT_CHANGE(FMA_EPS(+1,0,,,,\"PORTAGG\",\"MEAN\"),FMA_EPS(+1,-1AM,,,,\"PORTAGG\",\"MEAN\"))":12.0874306061156,"IBB^FMA_PCT_ABOVE_MAVG(200,0,,,,\"PORTAGG\")":58.2568807339449,"XLV^PERCENT_CHANGE(FMA_EPS(+1,0,,,,\"PORTAGG\",\"MEAN\"),FMA_EPS(+1,-3AM,,,,\"PORTAGG\",\"MEAN\"))":-3.16399132944364,"XLV^PERCENT_CHANGE(FMA_EPS(+1,0,,,,\"PORTAGG\",\"MEAN\"),FMA_EPS(+1,-1AM,,,,\"PORTAGG\",\"MEAN\"))":-0.992596945789617,"XLV^FMA_PCT_ABOVE_MAVG(200,0,,,,\"PORTAGG\")":66.1538461538461,"SMH^PERCENT_CHANGE(FMA_EPS(+1,0,,,,\"PORTAGG\",\"MEAN\"),FMA_EPS(+1,-3AM,,,,\"PORTAGG\",\"MEAN\"))":-2.03231110204072,"SMH^PERCENT_CHANGE(FMA_EPS(+1,0,,,,\"PORTAGG\",\"MEAN\"),FMA_EPS(+1,-1AM,,,,\"PORTAGG\",\"MEAN\"))":-4.95931325369734,"SMH^FMA_PCT_ABOVE_MAVG(200,0,,,,\"PORTAGG\")":76.9230769230769,"PTF^PERCENT_CHANGE(FMA_EPS(+1,0,,,,\"PORTAGG\",\"MEAN\"),FMA_EPS(+1,-3AM,,,,\"PORTAGG\",\"MEAN\"))":-32.3735303420021,"PTF^PERCENT_CHANGE(FMA_EPS(+1,0,,,,\"PORTAGG\",\"MEAN\"),FMA_EPS(+1,-1AM,,,,\"PORTAGG\",\"MEAN\"))":10.91184199893,"PTF^FMA_PCT_ABOVE_MAVG(200,0,,,,\"PORTAGG\")":94.7368421052632,"IGV^PERCENT_CHANGE(FMA_EPS(+1,0,,,,\"PORTAGG\",\"MEAN\"),FMA_EPS(+1,-3AM,,,,\"PORTAGG\",\"MEAN\"))":-0.512409903175936,"IGV^PERCENT_CHANGE(FMA_EPS(+1,0,,,,\"PORTAGG\",\"MEAN\"),FMA_EPS(+1,-1AM,,,,\"PORTAGG\",\"MEAN\"))":0.465485171974796,"IGV^FMA_PCT_ABOVE_MAVG(200,0,,,,\"PORTAGG\")":72.6495726495726,"XLK^PERCENT_CHANGE(FMA_EPS(+1,0,,,,\"PORTAGG\",\"MEAN\"),FMA_EPS(+1,-3AM,,,,\"PORTAGG\",\"MEAN\"))":0.995759749377098,"XLK^PERCENT_CHANGE(FMA_EPS(+1,0,,,,\"PORTAGG\",\"MEAN\"),FMA_EPS(+1,-1AM,,,,\"PORTAGG\",\"MEAN\"))":-0.381590809242647,"XLK^FMA_PCT_ABOVE_MAVG(200,0,,,,\"PORTAGG\")":81.8181818181818,"ITB^PERCENT_CHANGE(FMA_EPS(+1,0,,,,\"PORTAGG\",\"MEAN\"),FMA_EPS(+1,-3AM,,,,\"PORTAGG\",\"MEAN\"))":0.160023148936078,"ITB^PERCENT_CHANGE(FMA_EPS(+1,0,,,,\"PORTAGG\",\"MEAN\"),FMA_EPS(+1,-1AM,,,,\"PORTAGG\",\"MEAN\"))":1.10713184298608,"ITB^FMA_PCT_ABOVE_MAVG(200,0,,,,\"PORTAGG\")":95.7446808510638,"IYT^PERCENT_CHANGE(FMA_EPS(+1,0,,,,\"PORTAGG\",\"MEAN\"),FMA_EPS(+1,-3AM,,,,\"PORTAGG\",\"MEAN\"))":-1.73597142400405,"IYT^PERCENT_CHANGE(FMA_EPS(+1,0,,,,\"PORTAGG\",\"MEAN\"),FMA_EPS(+1,-1AM,,,,\"PORTAGG\",\"MEAN\"))":-1.16453363920617,"IYT^FMA_PCT_ABOVE_MAVG(200,0,,,,\"PORTAGG\")":56.8181818181818,"ITA^PERCENT_CHANGE(FMA_EPS(+1,0,,,,\"PORTAGG\",\"MEAN\"),FMA_EPS(+1,-3AM,,,,\"PORTAGG\",\"MEAN\"))":-3.37840423552219,"ITA^PERCENT_CHANGE(FMA_EPS(+1,0,,,,\"PORTAGG\",\"MEAN\"),FMA_EPS(+1,-1AM,,,,\"PORTAGG\",\"MEAN\"))":-2.50316485015182,"ITA^FMA_PCT_ABOVE_MAVG(200,0,,,,\"PORTAGG\")":69.4444444444444,"PRN^PERCENT_CHANGE(FMA_EPS(+1,0,,,,\"PORTAGG\",\"MEAN\"),FMA_EPS(+1,-3AM,,,,\"PORTAGG\",\"MEAN\"))":4.60347013769946,"PRN^PERCENT_CHANGE(FMA_EPS(+1,0,,,,\"PORTAGG\",\"MEAN\"),FMA_EPS(+1,-1AM,,,,\"PORTAGG\",\"MEAN\"))":0.39627895375464,"PRN^FMA_PCT_ABOVE_MAVG(200,0,,,,\"PORTAGG\")":97.6744186046512,"PSCI^PERCENT_CHANGE(FMA_EPS(+1,0,,,,\"PORTAGG\",\"MEAN\"),FMA_EPS(+1,-3AM,,,,\"PORTAGG\",\"MEAN\"))":0.801320262767805,"PSCI^PERCENT_CHANGE(FMA_EPS(+1,0,,,,\"PORTAGG\",\"MEAN\"),FMA_EPS(+1,-1AM,,,,\"PORTAGG\",\"MEAN\"))":-2.79992362954932,"PSCI^FMA_PCT_ABOVE_MAVG(200,0,,,,\"PORTAGG\")":68.75,"XLI^PERCENT_CHANGE(FMA_EPS(+1,0,,,,\"PORTAGG\",\"MEAN\"),FMA_EPS(+1,-3AM,,,,\"PORTAGG\",\"MEAN\"))":-4.04869820458258,"XLI^PERCENT_CHANGE(FMA_EPS(+1,0,,,,\"PORTAGG\",\"MEAN\"),FMA_EPS(+1,-1AM,,,,\"PORTAGG\",\"MEAN\"))":-0.35847081114021,"XLI^FMA_PCT_ABOVE_MAVG(200,0,,,,\"PORTAGG\")":79.746835443038,"IYG^PERCENT_CHANGE(FMA_EPS(+1,0,,,,\"PORTAGG\",\"MEAN\"),FMA_EPS(+1,-3AM,,,,\"PORTAGG\",\"MEAN\"))":-0.673227659266029,"IYG^PERCENT_CHANGE(FMA_EPS(+1,0,,,,\"PORTAGG\",\"MEAN\"),FMA_EPS(+1,-1AM,,,,\"PORTAGG\",\"MEAN\"))":-0.60109755236451,"IYG^FMA_PCT_ABOVE_MAVG(200,0,,,,\"PORTAGG\")":88.3495145631068,"IAT^PERCENT_CHANGE(FMA_EPS(+1,0,,,,\"PORTAGG\",\"MEAN\"),FMA_EPS(+1,-3AM,,,,\"PORTAGG\",\"MEAN\"))":-2.84035004740506,"IAT^PERCENT_CHANGE(FMA_EPS(+1,0,,,,\"PORTAGG\",\"MEAN\"),FMA_EPS(+1,-1AM,,,,\"PORTAGG\",\"MEAN\"))":-1.63893248884365,"IAT^FMA_PCT_ABOVE_MAVG(200,0,,,,\"PORTAGG\")":86.1111111111111,"KIE^PERCENT_CHANGE(FMA_EPS(+1,0,,,,\"PORTAGG\",\"MEAN\"),FMA_EPS(+1,-3AM,,,,\"PORTAGG\",\"MEAN\"))":0.800147950953486,"KIE^PERCENT_CHANGE(FMA_EPS(+1,0,,,,\"PORTAGG\",\"MEAN\"),FMA_EPS(+1,-1AM,,,,\"PORTAGG\",\"MEAN\"))":0.521017007434587,"KIE^FMA_PCT_ABOVE_MAVG(200,0,,,,\"PORTAGG\")":91.8367346938776,"XLF^PERCENT_CHANGE(FMA_EPS(+1,0,,,,\"PORTAGG\",\"MEAN\"),FMA_EPS(+1,-3AM,,,,\"PORTAGG\",\"MEAN\"))":-0.27211459203424,"XLF^PERCENT_CHANGE(FMA_EPS(+1,0,,,,\"PORTAGG\",\"MEAN\"),FMA_EPS(+1,-1AM,,,,\"PORTAGG\",\"MEAN\"))":-0.314346837676147,"XLF^FMA_PCT_ABOVE_MAVG(200,0,,,,\"PORTAGG\")":89.1891891891892,"RWR^COUNT(OS_TOP_HLDG_NAME(ALL,0D,,MTD,,ALL,EQ))":104,"RWR^FMA_COS_DOWN(\"EPS\",\"1M\",+1,0,,,\"PORTAGG\",\"MEANR\")":15.0,"RWR^FMA_COS_UP(\"EPS\",\"1M\",+1,0,,,\"PORTAGG\",\"MEANR\")":34.0,"VNQ^COUNT(OS_TOP_HLDG_NAME(ALL,0D,,MTD,,ALL,EQ))":161,"VNQ^FMA_COS_DOWN(\"EPS\",\"1M\",+1,0,,,\"PORTAGG\",\"MEANR\")":33.0,"VNQ^FMA_COS_UP(\"EPS\",\"1M\",+1,0,,,\"PORTAGG\",\"MEANR\")":35.0,"XTL^COUNT(OS_TOP_HLDG_NAME(ALL,0D,,MTD,,ALL,EQ))":41,"XTL^FMA_COS_DOWN(\"EPS\",\"1M\",+1,0,,,\"PORTAGG\",\"MEANR\")":12.0,"XTL^FMA_COS_UP(\"EPS\",\"1M\",+1,0,,,\"PORTAGG\",\"MEANR\")":15.0,"XLU^COUNT(OS_TOP_HLDG_NAME(ALL,0D,,MTD,,ALL,EQ))":31,"XLU^FMA_COS_DOWN(\"EPS\",\"1M\",+1,0,,,\"PORTAGG\",\"MEANR\")":11.0,"XLU^FMA_COS_UP(\"EPS\",\"1M\",+1,0,,,\"PORTAGG\",\"MEANR\")":14.0,"TAN^COUNT(OS_TOP_HLDG_NAME(ALL,0D,,MTD,,ALL,EQ))":39,"TAN^FMA_COS_DOWN(\"EPS\",\"1M\",+1,0,,,\"PORTAGG\",\"MEANR\")":13.0,"TAN^FMA_COS_UP(\"EPS\",\"1M\",+1,0,,,\"PORTAGG\",\"MEANR\")":9.0,"ICLN^COUNT(OS_TOP_HLDG_NAME(ALL,0D,,MTD,,ALL,EQ))":102,"ICLN^FMA_COS_DOWN(\"EPS\",\"1M\",+1,0,,,\"PORTAGG\",\"MEANR\")":37.0,"ICLN^FMA_COS_UP(\"EPS\",\"1M\",+1,0,,,\"PORTAGG\",\"MEANR\")":25.0,"XOP^COUNT(OS_TOP_HLDG_NAME(ALL,0D,,MTD,,ALL,EQ))":55,"XOP^FMA_COS_DOWN(\"EPS\",\"1M\",+1,0,,,\"PORTAGG\",\"MEANR\")":37.0,"XOP^FMA_COS_UP(\"EPS\",\"1M\",+1,0,,,\"PORTAGG\",\"MEANR\")":14.0,"XLE^COUNT(OS_TOP_HLDG_NAME(ALL,0D,,MTD,,ALL,EQ))":25,"XLE^FMA_COS_DOWN(\"EPS\",\"1M\",+1,0,,,\"PORTAGG\",\"MEANR\")":9.0,"XLE^FMA_COS_UP(\"EPS\",\"1M\",+1,0,,,\"PORTAGG\",\"MEANR\")":13.0,"MOO^COUNT(OS_TOP_HLDG_NAME(ALL,0D,,MTD,,ALL,EQ))":49,"MOO^FMA_COS_DOWN(\"EPS\",\"1M\",+1,0,,,\"PORTAGG\",\"MEANR\")":25.0,"MOO^FMA_COS_UP(\"EPS\",\"1M\",+1,0,,,\"PORTAGG\",\"MEANR\")":10.0,"LIT^COUNT(OS_TOP_HLDG_NAME(ALL,0D,,MTD,,ALL,EQ))":41,"LIT^FMA_COS_DOWN(\"EPS\",\"1M\",+1,0,,,\"PORTAGG\",\"MEANR\")":26.0,"LIT^FMA_COS_UP(\"EPS\",\"1M\",+1,0,,,\"PORTAGG\",\"MEANR\")":6.0,"PICK^COUNT(OS_TOP_HLDG_NAME(ALL,0D,,MTD,,ALL,EQ))":256,"PICK^FMA_COS_DOWN(\"EPS\",\"1M\",+1,0,,,\"PORTAGG\",\"MEANR\")":103.0,"PICK^FMA_COS_UP(\"EPS\",\"1M\",+1,0,,,\"PORTAGG\",\"MEANR\")":68.0,"COPX^COUNT(OS_TOP_HLDG_NAME(ALL,0D,,MTD,,ALL,EQ))":38,"COPX^FMA_COS_DOWN(\"EPS\",\"1M\",+1,0,,,\"PORTAGG\",\"MEANR\")":19.0,"COPX^FMA_COS_UP(\"EPS\",\"1M\",+1,0,,,\"PORTAGG\",\"MEANR\")":8.0,"GDX^COUNT(OS_TOP_HLDG_NAME(ALL,0D,,MTD,,ALL,EQ))":52,"GDX^FMA_COS_DOWN(\"EPS\",\"1M\",+1,0,,,\"PORTAGG\",\"MEANR\")":22.0,"GDX^FMA_COS_UP(\"EPS\",\"1M\",+1,0,,,\"PORTAGG\",\"MEANR\")":25.0,"XLB^COUNT(OS_TOP_HLDG_NAME(ALL,0D,,MTD,,ALL,EQ))":30,"XLB^FMA_COS_DOWN(\"EPS\",\"1M\",+1,0,,,\"PORTAGG\",\"MEANR\")":11.0,"XLB^FMA_COS_UP(\"EPS\",\"1M\",+1,0,,,\"PORTAGG\",\"MEANR\")":16.0,"XLP^COUNT(OS_TOP_HLDG_NAME(ALL,0D,,MTD,,ALL,EQ))":39,"XLP^FMA_COS_DOWN(\"EPS\",\"1M\",+1,0,,,\"PORTAGG\",\"MEANR\")":13.0,"XLP^FMA_COS_UP(\"EPS\",\"1M\",+1,0,,,\"PORTAGG\",\"MEANR\")":21.0,"XRT^COUNT(OS_TOP_HLDG_NAME(ALL,0D,,MTD,,ALL,EQ))":78,"XRT^FMA_COS_DOWN(\"EPS\",\"1M\",+1,0,,,\"PORTAGG\",\"MEANR\")":15.0,"XRT^FMA_COS_UP(\"EPS\",\"1M\",+1,0,,,\"PORTAGG\",\"MEANR\")":24.0,"XLY^COUNT(OS_TOP_HLDG_NAME(ALL,0D,,MTD,,ALL,EQ))":54,"XLY^FMA_COS_DOWN(\"EPS\",\"1M\",+1,0,,,\"PORTAGG\",\"MEANR\")":11.0,"XLY^FMA_COS_UP(\"EPS\",\"1M\",+1,0,,,\"PORTAGG\",\"MEANR\")":33.0,"IBB^COUNT(OS_TOP_HLDG_NAME(ALL,0D,,MTD,,ALL,EQ))":223,"IBB^FMA_COS_DOWN(\"EPS\",\"1M\",+1,0,,,\"PORTAGG\",\"MEANR\")":43.0,"IBB^FMA_COS_UP(\"EPS\",\"1M\",+1,0,,,\"PORTAGG\",\"MEANR\")":61.0,"XLV^COUNT(OS_TOP_HLDG_NAME(ALL,0D,,MTD,,ALL,EQ))":65,"XLV^FMA_COS_DOWN(\"EPS\",\"1M\",+1,0,,,\"PORTAGG\",\"MEANR\")":17.0,"XLV^FMA_COS_UP(\"EPS\",\"1M\",+1,0,,,\"PORTAGG\",\"MEANR\")":36.0,"SMH^COUNT(OS_TOP_HLDG_NAME(ALL,0D,,MTD,,ALL,EQ))":26,"SMH^FMA_COS_DOWN(\"EPS\",\"1M\",+1,0,,,\"PORTAGG\",\"MEANR\")":5.0,"SMH^FMA_COS_UP(\"EPS\",\"1M\",+1,0,,,\"PORTAGG\",\"MEANR\")":14.0,"PTF^COUNT(OS_TOP_HLDG_NAME(ALL,0D,,MTD,,ALL,EQ))":39,"PTF^FMA_COS_DOWN(\"EPS\",\"1M\",+1,0,,,\"PORTAGG\",\"MEANR\")":6.0,"PTF^FMA_COS_UP(\"EPS\",\"1M\",+1,0,,,\"PORTAGG\",\"MEANR\")":20.0,"IGV^COUNT(OS_TOP_HLDG_NAME(ALL,0D,,MTD,,ALL,EQ))":117,"IGV^FMA_COS_DOWN(\"EPS\",\"1M\",+1,0,,,\"PORTAGG\",\"MEANR\")":20.0,"IGV^FMA_COS_UP(\"EPS\",\"1M\",+1,0,,,\"PORTAGG\",\"MEANR\")":42.0,"XLK^COUNT(OS_TOP_HLDG_NAME(ALL,0D,,MTD,,ALL,EQ))":66,"XLK^FMA_COS_DOWN(\"EPS\",\"1M\",+1,0,,,\"PORTAGG\",\"MEANR\")":16.0,"XLK^FMA_COS_UP(\"EPS\",\"1M\",+1,0,,,\"PORTAGG\",\"MEANR\")":33.0,"ITB^COUNT(OS_TOP_HLDG_NAME(ALL,0D,,MTD,,ALL,EQ))":48,"ITB^FMA_COS_DOWN(\"EPS\",\"1M\",+1,0,,,\"PORTAGG\",\"MEANR\")":9.0,"ITB^FMA_COS_UP(\"EPS\",\"1M\",+1,0,,,\"PORTAGG\",\"MEANR\")":22.0,"IYT^COUNT(OS_TOP_HLDG_NAME(ALL,0D,,MTD,,ALL,EQ))":45,"IYT^FMA_COS_DOWN(\"EPS\",\"1M\",+1,0,,,\"PORTAGG\",\"MEANR\")":13.0,"IYT^FMA_COS_UP(\"EPS\",\"1M\",+1,0,,,\"PORTAGG\",\"MEANR\")":22.0,"ITA^COUNT(OS_TOP_HLDG_NAME(ALL,0D,,MTD,,ALL,EQ))":37,"ITA^FMA_COS_DOWN(\"EPS\",\"1M\",+1,0,,,\"PORTAGG\",\"MEANR\")":11.0,"ITA^FMA_COS_UP(\"EPS\",\"1M\",+1,0,,,\"PORTAGG\",\"MEANR\")":9.0,"PRN^COUNT(OS_TOP_HLDG_NAME(ALL,0D,,MTD,,ALL,EQ))":44,"PRN^FMA_COS_DOWN(\"EPS\",\"1M\",+1,0,,,\"PORTAGG\",\"MEANR\")":11.0,"PRN^FMA_COS_UP(\"EPS\",\"1M\",+1,0,,,\"PORTAGG\",\"MEANR\")":20.0,"PSCI^COUNT(OS_TOP_HLDG_NAME(ALL,0D,,MTD,,ALL,EQ))":97,"PSCI^FMA_COS_DOWN(\"EPS\",\"1M\",+1,0,,,\"PORTAGG\",\"MEANR\")":17.0,"PSCI^FMA_COS_UP(\"EPS\",\"1M\",+1,0,,,\"PORTAGG\",\"MEANR\")":32.0,"XLI^COUNT(OS_TOP_HLDG_NAME(ALL,0D,,MTD,,ALL,EQ))":80,"XLI^FMA_COS_DOWN(\"EPS\",\"1M\",+1,0,,,\"PORTAGG\",\"MEANR\")":11.0,"XLI^FMA_COS_UP(\"EPS\",\"1M\",+1,0,,,\"PORTAGG\",\"MEANR\")":55.0,"IYG^COUNT(OS_TOP_HLDG_NAME(ALL,0D,,MTD,,ALL,EQ))":105,"IYG^FMA_COS_DOWN(\"EPS\",\"1M\",+1,0,,,\"PORTAGG\",\"MEANR\")":35.0,"IYG^FMA_COS_UP(\"EPS\",\"1M\",+1,0,,,\"PORTAGG\",\"MEANR\")":53.0,"IAT^COUNT(OS_TOP_HLDG_NAME(ALL,0D,,MTD,,ALL,EQ))":37,"IAT^FMA_COS_DOWN(\"EPS\",\"1M\",+1,0,,,\"PORTAGG\",\"MEANR\")":19.0,"IAT^FMA_COS_UP(\"EPS\",\"1M\",+1,0,,,\"PORTAGG\",\"MEANR\")":13.0,"KIE^COUNT(OS_TOP_HLDG_NAME(ALL,0D,,MTD,,ALL,EQ))":49,"KIE^FMA_COS_DOWN(\"EPS\",\"1M\",+1,0,,,\"PORTAGG\",\"MEANR\")":14.0,"KIE^FMA_COS_UP(\"EPS\",\"1M\",+1,0,,,\"PORTAGG\",\"MEANR\")":24.0,"XLF^COUNT(OS_TOP_HLDG_NAME(ALL,0D,,MTD,,ALL,EQ))":74,"XLF^FMA_COS_DOWN(\"EPS\",\"1M\",+1,0,,,\"PORTAGG\",\"MEANR\")":26.0,"XLF^FMA_COS_UP(\"EPS\",\"1M\",+1,0,,,\"PORTAGG\",\"MEANR\")":38.0,"RWR^FG_COMPANY_NAME":"SPDR Dow Jones REIT ETF","VNQ^FG_COMPANY_NAME":"Vanguard Real Estate ETF","XTL^FG_COMPANY_NAME":"SPDR S&P Telecom ETF","XLU^FG_COMPANY_NAME":"Utilities Select Sector SPDR Fund","TAN^FG_COMPANY_NAME":"Invesco Solar ETF","ICLN^FG_COMPANY_NAME":"iShares Global Clean Energy ETF","XOP^FG_COMPANY_NAME":"SPDR S&P Oil & Gas Exploration & Production ETF","XLE^FG_COMPANY_NAME":"Energy Select Sector SPDR Fund","MOO^FG_COMPANY_NAME":"VanEck Agribusiness ETF","LIT^FG_COMPANY_NAME":"Global X Lithium & Battery Tech ETF","PICK^FG_COMPANY_NAME":"iShares MSCI Global Metals & Mining Producers ETF","COPX^FG_COMPANY_NAME":"Global X Copper Miners ETF","GDX^FG_COMPANY_NAME":"VanEck Gold Miners ETF","XLB^FG_COMPANY_NAME":"Materials Select Sector SPDR Fund","XLP^FG_COMPANY_NAME":"Consumer Staples Select Sector SPDR Fund","XRT^FG_COMPANY_NAME":"SPDR S&P Retail ETF","XLY^FG_COMPANY_NAME":"Consumer Discretionary Select Sector SPDR Fund","IBB^FG_COMPANY_NAME":"iShares Biotechnology ETF","XLV^FG_COMPANY_NAME":"Health Care Select Sector SPDR Fund","SMH^FG_COMPANY_NAME":"VanEck Semiconductor ETF","PTF^FG_COMPANY_NAME":"Invesco Dorsey Wright Technology Momentum ETF","IGV^FG_COMPANY_NAME":"iShares Expanded Tech-Software Sector ETF","XLK^FG_COMPANY_NAME":"Technology Select Sector SPDR Fund","ITB^FG_COMPANY_NAME":"iShares U.S. Home Construction ETF","IYT^FG_COMPANY_NAME":"iShares US Transportation ETF","ITA^FG_COMPANY_NAME":"iShares U.S. Aerospace & Defense ETF","PRN^FG_COMPANY_NAME":"Invesco Dorsey Wright Industrials Momentum ETF","PSCI^FG_COMPANY_NAME":"Invesco S&P SmallCap Industrials ETF","XLI^FG_COMPANY_NAME":"Industrial Select Sector SPDR Fund","IYG^FG_COMPANY_NAME":"iShares US Financial Services ETF","IAT^FG_COMPANY_NAME":"iShares U.S. Regional Banks ETF","KIE^FG_COMPANY_NAME":"SPDR S&P Insurance ETF","XLF^FG_COMPANY_NAME":"Financial Select Sector SPDR Fund","RWR^FG_TOTAL_RETURNC(0,-1AM)":-4.2008877,"VNQ^FG_TOTAL_RETURNC(0,-1AM)":-4.3183684,"XTL^FG_TOTAL_RETURNC(0,-1AM)":-1.2642026,"XLU^FG_TOTAL_RETURNC(0,-1AM)":-4.785216,"TAN^FG_TOTAL_RETURNC(0,-1AM)":0.38751364,"ICLN^FG_TOTAL_RETURNC(0,-1AM)":-0.20632744,"XOP^FG_TOTAL_RETURNC(0,-1AM)":-0.3962636,"XLE^FG_TOTAL_RETURNC(0,-1AM)":0.74988604,"MOO^FG_TOTAL_RETURNC(0,-1AM)":-3.6856413,"LIT^FG_TOTAL_RETURNC(0,-1AM)":-10.788298,"PICK^FG_TOTAL_RETURNC(0,-1AM)":-4.0881214,"COPX^FG_TOTAL_RETURNC(0,-1AM)":-5.5615845,"GDX^FG_TOTAL_RETURNC(0,-1AM)":-12.424242,"XLB^FG_TOTAL_RETURNC(0,-1AM)":-0.3594935,"XLP^FG_TOTAL_RETURNC(0,-1AM)":-0.13737082,"XRT^FG_TOTAL_RETURNC(0,-1AM)":6.0302258,"XLY^FG_TOTAL_RETURNC(0,-1AM)":2.3396134,"IBB^FG_TOTAL_RETURNC(0,-1AM)":-1.6991198,"XLV^FG_TOTAL_RETURNC(0,-1AM)":2.5476813,"SMH^FG_TOTAL_RETURNC(0,-1AM)":17.54843,"PTF^FG_TOTAL_RETURNC(0,-1AM)":13.4952545,"IGV^FG_TOTAL_RETURNC(0,-1AM)":6.719196,"XLK^FG_TOTAL_RETURNC(0,-1AM)":6.5751195,"ITB^FG_TOTAL_RETURNC(0,-1AM)":2.4301052,"IYT^FG_TOTAL_RETURNC(0,-1AM)":8.07116,"ITA^FG_TOTAL_RETURNC(0,-1AM)":2.4358392,"PRN^FG_TOTAL_RETURNC(0,-1AM)":10.00086,"PSCI^FG_TOTAL_RETURNC(0,-1AM)":6.14928,"XLI^FG_TOTAL_RETURNC(0,-1AM)":5.128896,"IYG^FG_TOTAL_RETURNC(0,-1AM)":4.162431,"IAT^FG_TOTAL_RETURNC(0,-1AM)":-2.1878064,"KIE^FG_TOTAL_RETURNC(0,-1AM)":4.507041,"XLF^FG_TOTAL_RETURNC(0,-1AM)":3.9893627}]]></FdsFormulaCache>
</file>

<file path=customXml/itemProps1.xml><?xml version="1.0" encoding="utf-8"?>
<ds:datastoreItem xmlns:ds="http://schemas.openxmlformats.org/officeDocument/2006/customXml" ds:itemID="{D7C0013E-CD9C-4092-B3B9-9F0B2CAA46CE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Aset class Rankings</vt:lpstr>
      <vt:lpstr>Asset class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Rizael Castro</cp:lastModifiedBy>
  <cp:lastPrinted>2023-12-28T02:21:32Z</cp:lastPrinted>
  <dcterms:created xsi:type="dcterms:W3CDTF">2023-02-28T05:25:38Z</dcterms:created>
  <dcterms:modified xsi:type="dcterms:W3CDTF">2024-02-16T01:24:29Z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